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gráficos!$A$7:$A$2578</f>
              <numCache>
                <formatCode>General</formatCode>
                <ptCount val="25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</numCache>
            </numRef>
          </xVal>
          <yVal>
            <numRef>
              <f>gráficos!$B$7:$B$2578</f>
              <numCache>
                <formatCode>General</formatCode>
                <ptCount val="25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6.1363</v>
      </c>
      <c r="E2" t="n">
        <v>16.3</v>
      </c>
      <c r="F2" t="n">
        <v>9.890000000000001</v>
      </c>
      <c r="G2" t="n">
        <v>5.93</v>
      </c>
      <c r="H2" t="n">
        <v>0.09</v>
      </c>
      <c r="I2" t="n">
        <v>100</v>
      </c>
      <c r="J2" t="n">
        <v>194.77</v>
      </c>
      <c r="K2" t="n">
        <v>54.38</v>
      </c>
      <c r="L2" t="n">
        <v>1</v>
      </c>
      <c r="M2" t="n">
        <v>98</v>
      </c>
      <c r="N2" t="n">
        <v>39.4</v>
      </c>
      <c r="O2" t="n">
        <v>24256.19</v>
      </c>
      <c r="P2" t="n">
        <v>137.31</v>
      </c>
      <c r="Q2" t="n">
        <v>198.14</v>
      </c>
      <c r="R2" t="n">
        <v>90.77</v>
      </c>
      <c r="S2" t="n">
        <v>21.27</v>
      </c>
      <c r="T2" t="n">
        <v>31572.85</v>
      </c>
      <c r="U2" t="n">
        <v>0.23</v>
      </c>
      <c r="V2" t="n">
        <v>0.61</v>
      </c>
      <c r="W2" t="n">
        <v>0.27</v>
      </c>
      <c r="X2" t="n">
        <v>2.03</v>
      </c>
      <c r="Y2" t="n">
        <v>1</v>
      </c>
      <c r="Z2" t="n">
        <v>10</v>
      </c>
      <c r="AA2" t="n">
        <v>167.9807865124336</v>
      </c>
      <c r="AB2" t="n">
        <v>229.8387228954811</v>
      </c>
      <c r="AC2" t="n">
        <v>207.9032377630763</v>
      </c>
      <c r="AD2" t="n">
        <v>167980.7865124336</v>
      </c>
      <c r="AE2" t="n">
        <v>229838.7228954811</v>
      </c>
      <c r="AF2" t="n">
        <v>1.432304980002156e-06</v>
      </c>
      <c r="AG2" t="n">
        <v>0.2263888888888889</v>
      </c>
      <c r="AH2" t="n">
        <v>207903.2377630763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6.732</v>
      </c>
      <c r="E3" t="n">
        <v>14.85</v>
      </c>
      <c r="F3" t="n">
        <v>9.380000000000001</v>
      </c>
      <c r="G3" t="n">
        <v>7.41</v>
      </c>
      <c r="H3" t="n">
        <v>0.11</v>
      </c>
      <c r="I3" t="n">
        <v>76</v>
      </c>
      <c r="J3" t="n">
        <v>195.16</v>
      </c>
      <c r="K3" t="n">
        <v>54.38</v>
      </c>
      <c r="L3" t="n">
        <v>1.25</v>
      </c>
      <c r="M3" t="n">
        <v>74</v>
      </c>
      <c r="N3" t="n">
        <v>39.53</v>
      </c>
      <c r="O3" t="n">
        <v>24303.87</v>
      </c>
      <c r="P3" t="n">
        <v>130.01</v>
      </c>
      <c r="Q3" t="n">
        <v>198.09</v>
      </c>
      <c r="R3" t="n">
        <v>74.93000000000001</v>
      </c>
      <c r="S3" t="n">
        <v>21.27</v>
      </c>
      <c r="T3" t="n">
        <v>23772.9</v>
      </c>
      <c r="U3" t="n">
        <v>0.28</v>
      </c>
      <c r="V3" t="n">
        <v>0.65</v>
      </c>
      <c r="W3" t="n">
        <v>0.23</v>
      </c>
      <c r="X3" t="n">
        <v>1.53</v>
      </c>
      <c r="Y3" t="n">
        <v>1</v>
      </c>
      <c r="Z3" t="n">
        <v>10</v>
      </c>
      <c r="AA3" t="n">
        <v>145.3003641808031</v>
      </c>
      <c r="AB3" t="n">
        <v>198.8063684717447</v>
      </c>
      <c r="AC3" t="n">
        <v>179.8325676913484</v>
      </c>
      <c r="AD3" t="n">
        <v>145300.3641808031</v>
      </c>
      <c r="AE3" t="n">
        <v>198806.3684717448</v>
      </c>
      <c r="AF3" t="n">
        <v>1.571350345546097e-06</v>
      </c>
      <c r="AG3" t="n">
        <v>0.20625</v>
      </c>
      <c r="AH3" t="n">
        <v>179832.5676913484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7.1636</v>
      </c>
      <c r="E4" t="n">
        <v>13.96</v>
      </c>
      <c r="F4" t="n">
        <v>9.07</v>
      </c>
      <c r="G4" t="n">
        <v>8.92</v>
      </c>
      <c r="H4" t="n">
        <v>0.14</v>
      </c>
      <c r="I4" t="n">
        <v>61</v>
      </c>
      <c r="J4" t="n">
        <v>195.55</v>
      </c>
      <c r="K4" t="n">
        <v>54.38</v>
      </c>
      <c r="L4" t="n">
        <v>1.5</v>
      </c>
      <c r="M4" t="n">
        <v>59</v>
      </c>
      <c r="N4" t="n">
        <v>39.67</v>
      </c>
      <c r="O4" t="n">
        <v>24351.61</v>
      </c>
      <c r="P4" t="n">
        <v>125.51</v>
      </c>
      <c r="Q4" t="n">
        <v>198.07</v>
      </c>
      <c r="R4" t="n">
        <v>65.11</v>
      </c>
      <c r="S4" t="n">
        <v>21.27</v>
      </c>
      <c r="T4" t="n">
        <v>18939.97</v>
      </c>
      <c r="U4" t="n">
        <v>0.33</v>
      </c>
      <c r="V4" t="n">
        <v>0.67</v>
      </c>
      <c r="W4" t="n">
        <v>0.21</v>
      </c>
      <c r="X4" t="n">
        <v>1.22</v>
      </c>
      <c r="Y4" t="n">
        <v>1</v>
      </c>
      <c r="Z4" t="n">
        <v>10</v>
      </c>
      <c r="AA4" t="n">
        <v>132.0500000710623</v>
      </c>
      <c r="AB4" t="n">
        <v>180.6766357319985</v>
      </c>
      <c r="AC4" t="n">
        <v>163.4331111990381</v>
      </c>
      <c r="AD4" t="n">
        <v>132050.0000710623</v>
      </c>
      <c r="AE4" t="n">
        <v>180676.6357319985</v>
      </c>
      <c r="AF4" t="n">
        <v>1.672092295804222e-06</v>
      </c>
      <c r="AG4" t="n">
        <v>0.1938888888888889</v>
      </c>
      <c r="AH4" t="n">
        <v>163433.111199038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7.4454</v>
      </c>
      <c r="E5" t="n">
        <v>13.43</v>
      </c>
      <c r="F5" t="n">
        <v>8.890000000000001</v>
      </c>
      <c r="G5" t="n">
        <v>10.26</v>
      </c>
      <c r="H5" t="n">
        <v>0.16</v>
      </c>
      <c r="I5" t="n">
        <v>52</v>
      </c>
      <c r="J5" t="n">
        <v>195.93</v>
      </c>
      <c r="K5" t="n">
        <v>54.38</v>
      </c>
      <c r="L5" t="n">
        <v>1.75</v>
      </c>
      <c r="M5" t="n">
        <v>50</v>
      </c>
      <c r="N5" t="n">
        <v>39.81</v>
      </c>
      <c r="O5" t="n">
        <v>24399.39</v>
      </c>
      <c r="P5" t="n">
        <v>122.87</v>
      </c>
      <c r="Q5" t="n">
        <v>198.08</v>
      </c>
      <c r="R5" t="n">
        <v>59.69</v>
      </c>
      <c r="S5" t="n">
        <v>21.27</v>
      </c>
      <c r="T5" t="n">
        <v>16275.39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  <c r="AA5" t="n">
        <v>124.5270308338603</v>
      </c>
      <c r="AB5" t="n">
        <v>170.3833773316848</v>
      </c>
      <c r="AC5" t="n">
        <v>154.1222269337681</v>
      </c>
      <c r="AD5" t="n">
        <v>124527.0308338603</v>
      </c>
      <c r="AE5" t="n">
        <v>170383.3773316848</v>
      </c>
      <c r="AF5" t="n">
        <v>1.737868666477854e-06</v>
      </c>
      <c r="AG5" t="n">
        <v>0.1865277777777778</v>
      </c>
      <c r="AH5" t="n">
        <v>154122.2269337681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7.7341</v>
      </c>
      <c r="E6" t="n">
        <v>12.93</v>
      </c>
      <c r="F6" t="n">
        <v>8.699999999999999</v>
      </c>
      <c r="G6" t="n">
        <v>11.87</v>
      </c>
      <c r="H6" t="n">
        <v>0.18</v>
      </c>
      <c r="I6" t="n">
        <v>44</v>
      </c>
      <c r="J6" t="n">
        <v>196.32</v>
      </c>
      <c r="K6" t="n">
        <v>54.38</v>
      </c>
      <c r="L6" t="n">
        <v>2</v>
      </c>
      <c r="M6" t="n">
        <v>42</v>
      </c>
      <c r="N6" t="n">
        <v>39.95</v>
      </c>
      <c r="O6" t="n">
        <v>24447.22</v>
      </c>
      <c r="P6" t="n">
        <v>120.08</v>
      </c>
      <c r="Q6" t="n">
        <v>198.09</v>
      </c>
      <c r="R6" t="n">
        <v>53.68</v>
      </c>
      <c r="S6" t="n">
        <v>21.27</v>
      </c>
      <c r="T6" t="n">
        <v>13306.25</v>
      </c>
      <c r="U6" t="n">
        <v>0.4</v>
      </c>
      <c r="V6" t="n">
        <v>0.7</v>
      </c>
      <c r="W6" t="n">
        <v>0.18</v>
      </c>
      <c r="X6" t="n">
        <v>0.85</v>
      </c>
      <c r="Y6" t="n">
        <v>1</v>
      </c>
      <c r="Z6" t="n">
        <v>10</v>
      </c>
      <c r="AA6" t="n">
        <v>117.3087936693654</v>
      </c>
      <c r="AB6" t="n">
        <v>160.5070667970789</v>
      </c>
      <c r="AC6" t="n">
        <v>145.188497615093</v>
      </c>
      <c r="AD6" t="n">
        <v>117308.7936693654</v>
      </c>
      <c r="AE6" t="n">
        <v>160507.0667970789</v>
      </c>
      <c r="AF6" t="n">
        <v>1.805255601231145e-06</v>
      </c>
      <c r="AG6" t="n">
        <v>0.1795833333333333</v>
      </c>
      <c r="AH6" t="n">
        <v>145188.497615093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7.9267</v>
      </c>
      <c r="E7" t="n">
        <v>12.62</v>
      </c>
      <c r="F7" t="n">
        <v>8.58</v>
      </c>
      <c r="G7" t="n">
        <v>13.2</v>
      </c>
      <c r="H7" t="n">
        <v>0.2</v>
      </c>
      <c r="I7" t="n">
        <v>39</v>
      </c>
      <c r="J7" t="n">
        <v>196.71</v>
      </c>
      <c r="K7" t="n">
        <v>54.38</v>
      </c>
      <c r="L7" t="n">
        <v>2.25</v>
      </c>
      <c r="M7" t="n">
        <v>37</v>
      </c>
      <c r="N7" t="n">
        <v>40.08</v>
      </c>
      <c r="O7" t="n">
        <v>24495.09</v>
      </c>
      <c r="P7" t="n">
        <v>118.25</v>
      </c>
      <c r="Q7" t="n">
        <v>198.09</v>
      </c>
      <c r="R7" t="n">
        <v>49.82</v>
      </c>
      <c r="S7" t="n">
        <v>21.27</v>
      </c>
      <c r="T7" t="n">
        <v>11404.98</v>
      </c>
      <c r="U7" t="n">
        <v>0.43</v>
      </c>
      <c r="V7" t="n">
        <v>0.71</v>
      </c>
      <c r="W7" t="n">
        <v>0.17</v>
      </c>
      <c r="X7" t="n">
        <v>0.73</v>
      </c>
      <c r="Y7" t="n">
        <v>1</v>
      </c>
      <c r="Z7" t="n">
        <v>10</v>
      </c>
      <c r="AA7" t="n">
        <v>112.8304906524243</v>
      </c>
      <c r="AB7" t="n">
        <v>154.3796550405177</v>
      </c>
      <c r="AC7" t="n">
        <v>139.6458774366996</v>
      </c>
      <c r="AD7" t="n">
        <v>112830.4906524243</v>
      </c>
      <c r="AE7" t="n">
        <v>154379.6550405177</v>
      </c>
      <c r="AF7" t="n">
        <v>1.850211346411207e-06</v>
      </c>
      <c r="AG7" t="n">
        <v>0.1752777777777778</v>
      </c>
      <c r="AH7" t="n">
        <v>139645.8774366996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8.077199999999999</v>
      </c>
      <c r="E8" t="n">
        <v>12.38</v>
      </c>
      <c r="F8" t="n">
        <v>8.5</v>
      </c>
      <c r="G8" t="n">
        <v>14.58</v>
      </c>
      <c r="H8" t="n">
        <v>0.23</v>
      </c>
      <c r="I8" t="n">
        <v>35</v>
      </c>
      <c r="J8" t="n">
        <v>197.1</v>
      </c>
      <c r="K8" t="n">
        <v>54.38</v>
      </c>
      <c r="L8" t="n">
        <v>2.5</v>
      </c>
      <c r="M8" t="n">
        <v>33</v>
      </c>
      <c r="N8" t="n">
        <v>40.22</v>
      </c>
      <c r="O8" t="n">
        <v>24543.01</v>
      </c>
      <c r="P8" t="n">
        <v>116.97</v>
      </c>
      <c r="Q8" t="n">
        <v>198.11</v>
      </c>
      <c r="R8" t="n">
        <v>48.16</v>
      </c>
      <c r="S8" t="n">
        <v>21.27</v>
      </c>
      <c r="T8" t="n">
        <v>10590.71</v>
      </c>
      <c r="U8" t="n">
        <v>0.44</v>
      </c>
      <c r="V8" t="n">
        <v>0.71</v>
      </c>
      <c r="W8" t="n">
        <v>0.14</v>
      </c>
      <c r="X8" t="n">
        <v>0.65</v>
      </c>
      <c r="Y8" t="n">
        <v>1</v>
      </c>
      <c r="Z8" t="n">
        <v>10</v>
      </c>
      <c r="AA8" t="n">
        <v>109.6267448612278</v>
      </c>
      <c r="AB8" t="n">
        <v>149.9961487097158</v>
      </c>
      <c r="AC8" t="n">
        <v>135.6807267978183</v>
      </c>
      <c r="AD8" t="n">
        <v>109626.7448612278</v>
      </c>
      <c r="AE8" t="n">
        <v>149996.1487097158</v>
      </c>
      <c r="AF8" t="n">
        <v>1.885340316554506e-06</v>
      </c>
      <c r="AG8" t="n">
        <v>0.1719444444444445</v>
      </c>
      <c r="AH8" t="n">
        <v>135680.7267978183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8.150700000000001</v>
      </c>
      <c r="E9" t="n">
        <v>12.27</v>
      </c>
      <c r="F9" t="n">
        <v>8.51</v>
      </c>
      <c r="G9" t="n">
        <v>15.95</v>
      </c>
      <c r="H9" t="n">
        <v>0.25</v>
      </c>
      <c r="I9" t="n">
        <v>32</v>
      </c>
      <c r="J9" t="n">
        <v>197.49</v>
      </c>
      <c r="K9" t="n">
        <v>54.38</v>
      </c>
      <c r="L9" t="n">
        <v>2.75</v>
      </c>
      <c r="M9" t="n">
        <v>30</v>
      </c>
      <c r="N9" t="n">
        <v>40.36</v>
      </c>
      <c r="O9" t="n">
        <v>24590.98</v>
      </c>
      <c r="P9" t="n">
        <v>116.97</v>
      </c>
      <c r="Q9" t="n">
        <v>198.09</v>
      </c>
      <c r="R9" t="n">
        <v>47.79</v>
      </c>
      <c r="S9" t="n">
        <v>21.27</v>
      </c>
      <c r="T9" t="n">
        <v>10422.65</v>
      </c>
      <c r="U9" t="n">
        <v>0.45</v>
      </c>
      <c r="V9" t="n">
        <v>0.71</v>
      </c>
      <c r="W9" t="n">
        <v>0.16</v>
      </c>
      <c r="X9" t="n">
        <v>0.65</v>
      </c>
      <c r="Y9" t="n">
        <v>1</v>
      </c>
      <c r="Z9" t="n">
        <v>10</v>
      </c>
      <c r="AA9" t="n">
        <v>108.6863207901613</v>
      </c>
      <c r="AB9" t="n">
        <v>148.7094190071014</v>
      </c>
      <c r="AC9" t="n">
        <v>134.5168007720845</v>
      </c>
      <c r="AD9" t="n">
        <v>108686.3207901613</v>
      </c>
      <c r="AE9" t="n">
        <v>148709.4190071014</v>
      </c>
      <c r="AF9" t="n">
        <v>1.902496325229141e-06</v>
      </c>
      <c r="AG9" t="n">
        <v>0.1704166666666667</v>
      </c>
      <c r="AH9" t="n">
        <v>134516.8007720845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8.2799</v>
      </c>
      <c r="E10" t="n">
        <v>12.08</v>
      </c>
      <c r="F10" t="n">
        <v>8.43</v>
      </c>
      <c r="G10" t="n">
        <v>17.45</v>
      </c>
      <c r="H10" t="n">
        <v>0.27</v>
      </c>
      <c r="I10" t="n">
        <v>29</v>
      </c>
      <c r="J10" t="n">
        <v>197.88</v>
      </c>
      <c r="K10" t="n">
        <v>54.38</v>
      </c>
      <c r="L10" t="n">
        <v>3</v>
      </c>
      <c r="M10" t="n">
        <v>27</v>
      </c>
      <c r="N10" t="n">
        <v>40.5</v>
      </c>
      <c r="O10" t="n">
        <v>24639</v>
      </c>
      <c r="P10" t="n">
        <v>115.8</v>
      </c>
      <c r="Q10" t="n">
        <v>198.11</v>
      </c>
      <c r="R10" t="n">
        <v>45.43</v>
      </c>
      <c r="S10" t="n">
        <v>21.27</v>
      </c>
      <c r="T10" t="n">
        <v>9257.049999999999</v>
      </c>
      <c r="U10" t="n">
        <v>0.47</v>
      </c>
      <c r="V10" t="n">
        <v>0.72</v>
      </c>
      <c r="W10" t="n">
        <v>0.15</v>
      </c>
      <c r="X10" t="n">
        <v>0.58</v>
      </c>
      <c r="Y10" t="n">
        <v>1</v>
      </c>
      <c r="Z10" t="n">
        <v>10</v>
      </c>
      <c r="AA10" t="n">
        <v>105.9843160414862</v>
      </c>
      <c r="AB10" t="n">
        <v>145.0124169059294</v>
      </c>
      <c r="AC10" t="n">
        <v>131.1726353626722</v>
      </c>
      <c r="AD10" t="n">
        <v>105984.3160414862</v>
      </c>
      <c r="AE10" t="n">
        <v>145012.4169059294</v>
      </c>
      <c r="AF10" t="n">
        <v>1.932653554083055e-06</v>
      </c>
      <c r="AG10" t="n">
        <v>0.1677777777777778</v>
      </c>
      <c r="AH10" t="n">
        <v>131172.6353626722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8.367599999999999</v>
      </c>
      <c r="E11" t="n">
        <v>11.95</v>
      </c>
      <c r="F11" t="n">
        <v>8.380000000000001</v>
      </c>
      <c r="G11" t="n">
        <v>18.63</v>
      </c>
      <c r="H11" t="n">
        <v>0.29</v>
      </c>
      <c r="I11" t="n">
        <v>27</v>
      </c>
      <c r="J11" t="n">
        <v>198.27</v>
      </c>
      <c r="K11" t="n">
        <v>54.38</v>
      </c>
      <c r="L11" t="n">
        <v>3.25</v>
      </c>
      <c r="M11" t="n">
        <v>25</v>
      </c>
      <c r="N11" t="n">
        <v>40.64</v>
      </c>
      <c r="O11" t="n">
        <v>24687.06</v>
      </c>
      <c r="P11" t="n">
        <v>115</v>
      </c>
      <c r="Q11" t="n">
        <v>198.06</v>
      </c>
      <c r="R11" t="n">
        <v>43.95</v>
      </c>
      <c r="S11" t="n">
        <v>21.27</v>
      </c>
      <c r="T11" t="n">
        <v>8528.99</v>
      </c>
      <c r="U11" t="n">
        <v>0.48</v>
      </c>
      <c r="V11" t="n">
        <v>0.72</v>
      </c>
      <c r="W11" t="n">
        <v>0.15</v>
      </c>
      <c r="X11" t="n">
        <v>0.53</v>
      </c>
      <c r="Y11" t="n">
        <v>1</v>
      </c>
      <c r="Z11" t="n">
        <v>10</v>
      </c>
      <c r="AA11" t="n">
        <v>104.2077508959984</v>
      </c>
      <c r="AB11" t="n">
        <v>142.5816420973515</v>
      </c>
      <c r="AC11" t="n">
        <v>128.9738502902103</v>
      </c>
      <c r="AD11" t="n">
        <v>104207.7508959984</v>
      </c>
      <c r="AE11" t="n">
        <v>142581.6420973515</v>
      </c>
      <c r="AF11" t="n">
        <v>1.953124056950612e-06</v>
      </c>
      <c r="AG11" t="n">
        <v>0.1659722222222222</v>
      </c>
      <c r="AH11" t="n">
        <v>128973.8502902103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8.453900000000001</v>
      </c>
      <c r="E12" t="n">
        <v>11.83</v>
      </c>
      <c r="F12" t="n">
        <v>8.34</v>
      </c>
      <c r="G12" t="n">
        <v>20.02</v>
      </c>
      <c r="H12" t="n">
        <v>0.31</v>
      </c>
      <c r="I12" t="n">
        <v>25</v>
      </c>
      <c r="J12" t="n">
        <v>198.66</v>
      </c>
      <c r="K12" t="n">
        <v>54.38</v>
      </c>
      <c r="L12" t="n">
        <v>3.5</v>
      </c>
      <c r="M12" t="n">
        <v>23</v>
      </c>
      <c r="N12" t="n">
        <v>40.78</v>
      </c>
      <c r="O12" t="n">
        <v>24735.17</v>
      </c>
      <c r="P12" t="n">
        <v>114.2</v>
      </c>
      <c r="Q12" t="n">
        <v>198.07</v>
      </c>
      <c r="R12" t="n">
        <v>42.48</v>
      </c>
      <c r="S12" t="n">
        <v>21.27</v>
      </c>
      <c r="T12" t="n">
        <v>7805.37</v>
      </c>
      <c r="U12" t="n">
        <v>0.5</v>
      </c>
      <c r="V12" t="n">
        <v>0.73</v>
      </c>
      <c r="W12" t="n">
        <v>0.15</v>
      </c>
      <c r="X12" t="n">
        <v>0.49</v>
      </c>
      <c r="Y12" t="n">
        <v>1</v>
      </c>
      <c r="Z12" t="n">
        <v>10</v>
      </c>
      <c r="AA12" t="n">
        <v>102.5171418362932</v>
      </c>
      <c r="AB12" t="n">
        <v>140.2684761974563</v>
      </c>
      <c r="AC12" t="n">
        <v>126.8814496972516</v>
      </c>
      <c r="AD12" t="n">
        <v>102517.1418362932</v>
      </c>
      <c r="AE12" t="n">
        <v>140268.4761974563</v>
      </c>
      <c r="AF12" t="n">
        <v>1.973267778700557e-06</v>
      </c>
      <c r="AG12" t="n">
        <v>0.1643055555555556</v>
      </c>
      <c r="AH12" t="n">
        <v>126881.4496972516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8.535500000000001</v>
      </c>
      <c r="E13" t="n">
        <v>11.72</v>
      </c>
      <c r="F13" t="n">
        <v>8.300000000000001</v>
      </c>
      <c r="G13" t="n">
        <v>21.66</v>
      </c>
      <c r="H13" t="n">
        <v>0.33</v>
      </c>
      <c r="I13" t="n">
        <v>23</v>
      </c>
      <c r="J13" t="n">
        <v>199.05</v>
      </c>
      <c r="K13" t="n">
        <v>54.38</v>
      </c>
      <c r="L13" t="n">
        <v>3.75</v>
      </c>
      <c r="M13" t="n">
        <v>21</v>
      </c>
      <c r="N13" t="n">
        <v>40.92</v>
      </c>
      <c r="O13" t="n">
        <v>24783.33</v>
      </c>
      <c r="P13" t="n">
        <v>113.57</v>
      </c>
      <c r="Q13" t="n">
        <v>198.09</v>
      </c>
      <c r="R13" t="n">
        <v>41.39</v>
      </c>
      <c r="S13" t="n">
        <v>21.27</v>
      </c>
      <c r="T13" t="n">
        <v>7269.86</v>
      </c>
      <c r="U13" t="n">
        <v>0.51</v>
      </c>
      <c r="V13" t="n">
        <v>0.73</v>
      </c>
      <c r="W13" t="n">
        <v>0.14</v>
      </c>
      <c r="X13" t="n">
        <v>0.45</v>
      </c>
      <c r="Y13" t="n">
        <v>1</v>
      </c>
      <c r="Z13" t="n">
        <v>10</v>
      </c>
      <c r="AA13" t="n">
        <v>101.0237789064582</v>
      </c>
      <c r="AB13" t="n">
        <v>138.2251911543343</v>
      </c>
      <c r="AC13" t="n">
        <v>125.033172910876</v>
      </c>
      <c r="AD13" t="n">
        <v>101023.7789064582</v>
      </c>
      <c r="AE13" t="n">
        <v>138225.1911543343</v>
      </c>
      <c r="AF13" t="n">
        <v>1.992314449555661e-06</v>
      </c>
      <c r="AG13" t="n">
        <v>0.1627777777777778</v>
      </c>
      <c r="AH13" t="n">
        <v>125033.172910876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8.585100000000001</v>
      </c>
      <c r="E14" t="n">
        <v>11.65</v>
      </c>
      <c r="F14" t="n">
        <v>8.279999999999999</v>
      </c>
      <c r="G14" t="n">
        <v>22.57</v>
      </c>
      <c r="H14" t="n">
        <v>0.36</v>
      </c>
      <c r="I14" t="n">
        <v>22</v>
      </c>
      <c r="J14" t="n">
        <v>199.44</v>
      </c>
      <c r="K14" t="n">
        <v>54.38</v>
      </c>
      <c r="L14" t="n">
        <v>4</v>
      </c>
      <c r="M14" t="n">
        <v>20</v>
      </c>
      <c r="N14" t="n">
        <v>41.06</v>
      </c>
      <c r="O14" t="n">
        <v>24831.54</v>
      </c>
      <c r="P14" t="n">
        <v>113.12</v>
      </c>
      <c r="Q14" t="n">
        <v>198.05</v>
      </c>
      <c r="R14" t="n">
        <v>40.58</v>
      </c>
      <c r="S14" t="n">
        <v>21.27</v>
      </c>
      <c r="T14" t="n">
        <v>6869.87</v>
      </c>
      <c r="U14" t="n">
        <v>0.52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  <c r="AA14" t="n">
        <v>100.1008752014073</v>
      </c>
      <c r="AB14" t="n">
        <v>136.9624335894465</v>
      </c>
      <c r="AC14" t="n">
        <v>123.8909311556893</v>
      </c>
      <c r="AD14" t="n">
        <v>100100.8752014074</v>
      </c>
      <c r="AE14" t="n">
        <v>136962.4335894465</v>
      </c>
      <c r="AF14" t="n">
        <v>2.003891837722489e-06</v>
      </c>
      <c r="AG14" t="n">
        <v>0.1618055555555556</v>
      </c>
      <c r="AH14" t="n">
        <v>123890.9311556893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8.679500000000001</v>
      </c>
      <c r="E15" t="n">
        <v>11.52</v>
      </c>
      <c r="F15" t="n">
        <v>8.23</v>
      </c>
      <c r="G15" t="n">
        <v>24.68</v>
      </c>
      <c r="H15" t="n">
        <v>0.38</v>
      </c>
      <c r="I15" t="n">
        <v>20</v>
      </c>
      <c r="J15" t="n">
        <v>199.83</v>
      </c>
      <c r="K15" t="n">
        <v>54.38</v>
      </c>
      <c r="L15" t="n">
        <v>4.25</v>
      </c>
      <c r="M15" t="n">
        <v>18</v>
      </c>
      <c r="N15" t="n">
        <v>41.2</v>
      </c>
      <c r="O15" t="n">
        <v>24879.79</v>
      </c>
      <c r="P15" t="n">
        <v>112.23</v>
      </c>
      <c r="Q15" t="n">
        <v>198.05</v>
      </c>
      <c r="R15" t="n">
        <v>38.88</v>
      </c>
      <c r="S15" t="n">
        <v>21.27</v>
      </c>
      <c r="T15" t="n">
        <v>6030.41</v>
      </c>
      <c r="U15" t="n">
        <v>0.55</v>
      </c>
      <c r="V15" t="n">
        <v>0.74</v>
      </c>
      <c r="W15" t="n">
        <v>0.14</v>
      </c>
      <c r="X15" t="n">
        <v>0.37</v>
      </c>
      <c r="Y15" t="n">
        <v>1</v>
      </c>
      <c r="Z15" t="n">
        <v>10</v>
      </c>
      <c r="AA15" t="n">
        <v>98.31515821338542</v>
      </c>
      <c r="AB15" t="n">
        <v>134.5191368261626</v>
      </c>
      <c r="AC15" t="n">
        <v>121.6808192063039</v>
      </c>
      <c r="AD15" t="n">
        <v>98315.15821338541</v>
      </c>
      <c r="AE15" t="n">
        <v>134519.1368261626</v>
      </c>
      <c r="AF15" t="n">
        <v>2.025926221652904e-06</v>
      </c>
      <c r="AG15" t="n">
        <v>0.16</v>
      </c>
      <c r="AH15" t="n">
        <v>121680.8192063039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8.732799999999999</v>
      </c>
      <c r="E16" t="n">
        <v>11.45</v>
      </c>
      <c r="F16" t="n">
        <v>8.199999999999999</v>
      </c>
      <c r="G16" t="n">
        <v>25.88</v>
      </c>
      <c r="H16" t="n">
        <v>0.4</v>
      </c>
      <c r="I16" t="n">
        <v>19</v>
      </c>
      <c r="J16" t="n">
        <v>200.22</v>
      </c>
      <c r="K16" t="n">
        <v>54.38</v>
      </c>
      <c r="L16" t="n">
        <v>4.5</v>
      </c>
      <c r="M16" t="n">
        <v>17</v>
      </c>
      <c r="N16" t="n">
        <v>41.35</v>
      </c>
      <c r="O16" t="n">
        <v>24928.09</v>
      </c>
      <c r="P16" t="n">
        <v>111.61</v>
      </c>
      <c r="Q16" t="n">
        <v>198.05</v>
      </c>
      <c r="R16" t="n">
        <v>37.87</v>
      </c>
      <c r="S16" t="n">
        <v>21.27</v>
      </c>
      <c r="T16" t="n">
        <v>5526.9</v>
      </c>
      <c r="U16" t="n">
        <v>0.5600000000000001</v>
      </c>
      <c r="V16" t="n">
        <v>0.74</v>
      </c>
      <c r="W16" t="n">
        <v>0.14</v>
      </c>
      <c r="X16" t="n">
        <v>0.34</v>
      </c>
      <c r="Y16" t="n">
        <v>1</v>
      </c>
      <c r="Z16" t="n">
        <v>10</v>
      </c>
      <c r="AA16" t="n">
        <v>97.24534206091033</v>
      </c>
      <c r="AB16" t="n">
        <v>133.0553671693893</v>
      </c>
      <c r="AC16" t="n">
        <v>120.3567496711589</v>
      </c>
      <c r="AD16" t="n">
        <v>97245.34206091033</v>
      </c>
      <c r="AE16" t="n">
        <v>133055.3671693893</v>
      </c>
      <c r="AF16" t="n">
        <v>2.038367245630564e-06</v>
      </c>
      <c r="AG16" t="n">
        <v>0.1590277777777778</v>
      </c>
      <c r="AH16" t="n">
        <v>120356.7496711589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8.795299999999999</v>
      </c>
      <c r="E17" t="n">
        <v>11.37</v>
      </c>
      <c r="F17" t="n">
        <v>8.15</v>
      </c>
      <c r="G17" t="n">
        <v>27.18</v>
      </c>
      <c r="H17" t="n">
        <v>0.42</v>
      </c>
      <c r="I17" t="n">
        <v>18</v>
      </c>
      <c r="J17" t="n">
        <v>200.61</v>
      </c>
      <c r="K17" t="n">
        <v>54.38</v>
      </c>
      <c r="L17" t="n">
        <v>4.75</v>
      </c>
      <c r="M17" t="n">
        <v>16</v>
      </c>
      <c r="N17" t="n">
        <v>41.49</v>
      </c>
      <c r="O17" t="n">
        <v>24976.45</v>
      </c>
      <c r="P17" t="n">
        <v>110.97</v>
      </c>
      <c r="Q17" t="n">
        <v>198.05</v>
      </c>
      <c r="R17" t="n">
        <v>36.79</v>
      </c>
      <c r="S17" t="n">
        <v>21.27</v>
      </c>
      <c r="T17" t="n">
        <v>4990.84</v>
      </c>
      <c r="U17" t="n">
        <v>0.58</v>
      </c>
      <c r="V17" t="n">
        <v>0.74</v>
      </c>
      <c r="W17" t="n">
        <v>0.13</v>
      </c>
      <c r="X17" t="n">
        <v>0.3</v>
      </c>
      <c r="Y17" t="n">
        <v>1</v>
      </c>
      <c r="Z17" t="n">
        <v>10</v>
      </c>
      <c r="AA17" t="n">
        <v>96.01546580851833</v>
      </c>
      <c r="AB17" t="n">
        <v>131.3725962225565</v>
      </c>
      <c r="AC17" t="n">
        <v>118.8345800217075</v>
      </c>
      <c r="AD17" t="n">
        <v>96015.46580851833</v>
      </c>
      <c r="AE17" t="n">
        <v>131372.5962225565</v>
      </c>
      <c r="AF17" t="n">
        <v>2.052955688381103e-06</v>
      </c>
      <c r="AG17" t="n">
        <v>0.1579166666666666</v>
      </c>
      <c r="AH17" t="n">
        <v>118834.5800217075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8.788</v>
      </c>
      <c r="E18" t="n">
        <v>11.38</v>
      </c>
      <c r="F18" t="n">
        <v>8.199999999999999</v>
      </c>
      <c r="G18" t="n">
        <v>28.95</v>
      </c>
      <c r="H18" t="n">
        <v>0.44</v>
      </c>
      <c r="I18" t="n">
        <v>17</v>
      </c>
      <c r="J18" t="n">
        <v>201.01</v>
      </c>
      <c r="K18" t="n">
        <v>54.38</v>
      </c>
      <c r="L18" t="n">
        <v>5</v>
      </c>
      <c r="M18" t="n">
        <v>15</v>
      </c>
      <c r="N18" t="n">
        <v>41.63</v>
      </c>
      <c r="O18" t="n">
        <v>25024.84</v>
      </c>
      <c r="P18" t="n">
        <v>111.44</v>
      </c>
      <c r="Q18" t="n">
        <v>198.05</v>
      </c>
      <c r="R18" t="n">
        <v>38.22</v>
      </c>
      <c r="S18" t="n">
        <v>21.27</v>
      </c>
      <c r="T18" t="n">
        <v>5713.96</v>
      </c>
      <c r="U18" t="n">
        <v>0.5600000000000001</v>
      </c>
      <c r="V18" t="n">
        <v>0.74</v>
      </c>
      <c r="W18" t="n">
        <v>0.14</v>
      </c>
      <c r="X18" t="n">
        <v>0.35</v>
      </c>
      <c r="Y18" t="n">
        <v>1</v>
      </c>
      <c r="Z18" t="n">
        <v>10</v>
      </c>
      <c r="AA18" t="n">
        <v>96.53958980755203</v>
      </c>
      <c r="AB18" t="n">
        <v>132.089725800753</v>
      </c>
      <c r="AC18" t="n">
        <v>119.4832677594588</v>
      </c>
      <c r="AD18" t="n">
        <v>96539.58980755204</v>
      </c>
      <c r="AE18" t="n">
        <v>132089.725800753</v>
      </c>
      <c r="AF18" t="n">
        <v>2.05125175826784e-06</v>
      </c>
      <c r="AG18" t="n">
        <v>0.1580555555555556</v>
      </c>
      <c r="AH18" t="n">
        <v>119483.2677594588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8.7979</v>
      </c>
      <c r="E19" t="n">
        <v>11.37</v>
      </c>
      <c r="F19" t="n">
        <v>8.19</v>
      </c>
      <c r="G19" t="n">
        <v>28.9</v>
      </c>
      <c r="H19" t="n">
        <v>0.46</v>
      </c>
      <c r="I19" t="n">
        <v>17</v>
      </c>
      <c r="J19" t="n">
        <v>201.4</v>
      </c>
      <c r="K19" t="n">
        <v>54.38</v>
      </c>
      <c r="L19" t="n">
        <v>5.25</v>
      </c>
      <c r="M19" t="n">
        <v>15</v>
      </c>
      <c r="N19" t="n">
        <v>41.77</v>
      </c>
      <c r="O19" t="n">
        <v>25073.29</v>
      </c>
      <c r="P19" t="n">
        <v>111.16</v>
      </c>
      <c r="Q19" t="n">
        <v>198.05</v>
      </c>
      <c r="R19" t="n">
        <v>37.75</v>
      </c>
      <c r="S19" t="n">
        <v>21.27</v>
      </c>
      <c r="T19" t="n">
        <v>5478.81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  <c r="AA19" t="n">
        <v>96.22883652135681</v>
      </c>
      <c r="AB19" t="n">
        <v>131.6645394451135</v>
      </c>
      <c r="AC19" t="n">
        <v>119.0986605928486</v>
      </c>
      <c r="AD19" t="n">
        <v>96228.83652135682</v>
      </c>
      <c r="AE19" t="n">
        <v>131664.5394451135</v>
      </c>
      <c r="AF19" t="n">
        <v>2.053562567599526e-06</v>
      </c>
      <c r="AG19" t="n">
        <v>0.1579166666666666</v>
      </c>
      <c r="AH19" t="n">
        <v>119098.6605928486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8.847200000000001</v>
      </c>
      <c r="E20" t="n">
        <v>11.3</v>
      </c>
      <c r="F20" t="n">
        <v>8.16</v>
      </c>
      <c r="G20" t="n">
        <v>30.62</v>
      </c>
      <c r="H20" t="n">
        <v>0.48</v>
      </c>
      <c r="I20" t="n">
        <v>16</v>
      </c>
      <c r="J20" t="n">
        <v>201.79</v>
      </c>
      <c r="K20" t="n">
        <v>54.38</v>
      </c>
      <c r="L20" t="n">
        <v>5.5</v>
      </c>
      <c r="M20" t="n">
        <v>14</v>
      </c>
      <c r="N20" t="n">
        <v>41.92</v>
      </c>
      <c r="O20" t="n">
        <v>25121.79</v>
      </c>
      <c r="P20" t="n">
        <v>110.65</v>
      </c>
      <c r="Q20" t="n">
        <v>198.07</v>
      </c>
      <c r="R20" t="n">
        <v>37.11</v>
      </c>
      <c r="S20" t="n">
        <v>21.27</v>
      </c>
      <c r="T20" t="n">
        <v>5165.36</v>
      </c>
      <c r="U20" t="n">
        <v>0.57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  <c r="AA20" t="n">
        <v>95.29552637281105</v>
      </c>
      <c r="AB20" t="n">
        <v>130.3875433251361</v>
      </c>
      <c r="AC20" t="n">
        <v>117.9435391902861</v>
      </c>
      <c r="AD20" t="n">
        <v>95295.52637281106</v>
      </c>
      <c r="AE20" t="n">
        <v>130387.5433251361</v>
      </c>
      <c r="AF20" t="n">
        <v>2.065069931241151e-06</v>
      </c>
      <c r="AG20" t="n">
        <v>0.1569444444444444</v>
      </c>
      <c r="AH20" t="n">
        <v>117943.5391902861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8.9003</v>
      </c>
      <c r="E21" t="n">
        <v>11.24</v>
      </c>
      <c r="F21" t="n">
        <v>8.140000000000001</v>
      </c>
      <c r="G21" t="n">
        <v>32.54</v>
      </c>
      <c r="H21" t="n">
        <v>0.51</v>
      </c>
      <c r="I21" t="n">
        <v>15</v>
      </c>
      <c r="J21" t="n">
        <v>202.19</v>
      </c>
      <c r="K21" t="n">
        <v>54.38</v>
      </c>
      <c r="L21" t="n">
        <v>5.75</v>
      </c>
      <c r="M21" t="n">
        <v>13</v>
      </c>
      <c r="N21" t="n">
        <v>42.06</v>
      </c>
      <c r="O21" t="n">
        <v>25170.34</v>
      </c>
      <c r="P21" t="n">
        <v>110.16</v>
      </c>
      <c r="Q21" t="n">
        <v>198.05</v>
      </c>
      <c r="R21" t="n">
        <v>36.08</v>
      </c>
      <c r="S21" t="n">
        <v>21.27</v>
      </c>
      <c r="T21" t="n">
        <v>4653.47</v>
      </c>
      <c r="U21" t="n">
        <v>0.59</v>
      </c>
      <c r="V21" t="n">
        <v>0.75</v>
      </c>
      <c r="W21" t="n">
        <v>0.13</v>
      </c>
      <c r="X21" t="n">
        <v>0.28</v>
      </c>
      <c r="Y21" t="n">
        <v>1</v>
      </c>
      <c r="Z21" t="n">
        <v>10</v>
      </c>
      <c r="AA21" t="n">
        <v>94.37639233492509</v>
      </c>
      <c r="AB21" t="n">
        <v>129.1299435851691</v>
      </c>
      <c r="AC21" t="n">
        <v>116.8059630044489</v>
      </c>
      <c r="AD21" t="n">
        <v>94376.39233492508</v>
      </c>
      <c r="AE21" t="n">
        <v>129129.9435851691</v>
      </c>
      <c r="AF21" t="n">
        <v>2.077464272202009e-06</v>
      </c>
      <c r="AG21" t="n">
        <v>0.1561111111111111</v>
      </c>
      <c r="AH21" t="n">
        <v>116805.9630044489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8.896100000000001</v>
      </c>
      <c r="E22" t="n">
        <v>11.24</v>
      </c>
      <c r="F22" t="n">
        <v>8.140000000000001</v>
      </c>
      <c r="G22" t="n">
        <v>32.56</v>
      </c>
      <c r="H22" t="n">
        <v>0.53</v>
      </c>
      <c r="I22" t="n">
        <v>15</v>
      </c>
      <c r="J22" t="n">
        <v>202.58</v>
      </c>
      <c r="K22" t="n">
        <v>54.38</v>
      </c>
      <c r="L22" t="n">
        <v>6</v>
      </c>
      <c r="M22" t="n">
        <v>13</v>
      </c>
      <c r="N22" t="n">
        <v>42.2</v>
      </c>
      <c r="O22" t="n">
        <v>25218.93</v>
      </c>
      <c r="P22" t="n">
        <v>110.05</v>
      </c>
      <c r="Q22" t="n">
        <v>198.05</v>
      </c>
      <c r="R22" t="n">
        <v>36.26</v>
      </c>
      <c r="S22" t="n">
        <v>21.27</v>
      </c>
      <c r="T22" t="n">
        <v>4745.27</v>
      </c>
      <c r="U22" t="n">
        <v>0.59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  <c r="AA22" t="n">
        <v>94.35263893857719</v>
      </c>
      <c r="AB22" t="n">
        <v>129.0974431403601</v>
      </c>
      <c r="AC22" t="n">
        <v>116.7765643564778</v>
      </c>
      <c r="AD22" t="n">
        <v>94352.63893857719</v>
      </c>
      <c r="AE22" t="n">
        <v>129097.4431403601</v>
      </c>
      <c r="AF22" t="n">
        <v>2.076483928849173e-06</v>
      </c>
      <c r="AG22" t="n">
        <v>0.1561111111111111</v>
      </c>
      <c r="AH22" t="n">
        <v>116776.5643564778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8.946099999999999</v>
      </c>
      <c r="E23" t="n">
        <v>11.18</v>
      </c>
      <c r="F23" t="n">
        <v>8.119999999999999</v>
      </c>
      <c r="G23" t="n">
        <v>34.79</v>
      </c>
      <c r="H23" t="n">
        <v>0.55</v>
      </c>
      <c r="I23" t="n">
        <v>14</v>
      </c>
      <c r="J23" t="n">
        <v>202.98</v>
      </c>
      <c r="K23" t="n">
        <v>54.38</v>
      </c>
      <c r="L23" t="n">
        <v>6.25</v>
      </c>
      <c r="M23" t="n">
        <v>12</v>
      </c>
      <c r="N23" t="n">
        <v>42.35</v>
      </c>
      <c r="O23" t="n">
        <v>25267.7</v>
      </c>
      <c r="P23" t="n">
        <v>109.76</v>
      </c>
      <c r="Q23" t="n">
        <v>198.05</v>
      </c>
      <c r="R23" t="n">
        <v>35.55</v>
      </c>
      <c r="S23" t="n">
        <v>21.27</v>
      </c>
      <c r="T23" t="n">
        <v>4393.25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  <c r="AA23" t="n">
        <v>93.59738290961415</v>
      </c>
      <c r="AB23" t="n">
        <v>128.064068521989</v>
      </c>
      <c r="AC23" t="n">
        <v>115.8418135613332</v>
      </c>
      <c r="AD23" t="n">
        <v>93597.38290961416</v>
      </c>
      <c r="AE23" t="n">
        <v>128064.068521989</v>
      </c>
      <c r="AF23" t="n">
        <v>2.088154683049605e-06</v>
      </c>
      <c r="AG23" t="n">
        <v>0.1552777777777778</v>
      </c>
      <c r="AH23" t="n">
        <v>115841.8135613332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8.944800000000001</v>
      </c>
      <c r="E24" t="n">
        <v>11.18</v>
      </c>
      <c r="F24" t="n">
        <v>8.119999999999999</v>
      </c>
      <c r="G24" t="n">
        <v>34.79</v>
      </c>
      <c r="H24" t="n">
        <v>0.57</v>
      </c>
      <c r="I24" t="n">
        <v>14</v>
      </c>
      <c r="J24" t="n">
        <v>203.37</v>
      </c>
      <c r="K24" t="n">
        <v>54.38</v>
      </c>
      <c r="L24" t="n">
        <v>6.5</v>
      </c>
      <c r="M24" t="n">
        <v>12</v>
      </c>
      <c r="N24" t="n">
        <v>42.49</v>
      </c>
      <c r="O24" t="n">
        <v>25316.39</v>
      </c>
      <c r="P24" t="n">
        <v>109.54</v>
      </c>
      <c r="Q24" t="n">
        <v>198.07</v>
      </c>
      <c r="R24" t="n">
        <v>35.6</v>
      </c>
      <c r="S24" t="n">
        <v>21.27</v>
      </c>
      <c r="T24" t="n">
        <v>4418.31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  <c r="AA24" t="n">
        <v>93.47682566136771</v>
      </c>
      <c r="AB24" t="n">
        <v>127.8991167763278</v>
      </c>
      <c r="AC24" t="n">
        <v>115.6926045787667</v>
      </c>
      <c r="AD24" t="n">
        <v>93476.82566136771</v>
      </c>
      <c r="AE24" t="n">
        <v>127899.1167763278</v>
      </c>
      <c r="AF24" t="n">
        <v>2.087851243440394e-06</v>
      </c>
      <c r="AG24" t="n">
        <v>0.1552777777777778</v>
      </c>
      <c r="AH24" t="n">
        <v>115692.6045787667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9.016500000000001</v>
      </c>
      <c r="E25" t="n">
        <v>11.09</v>
      </c>
      <c r="F25" t="n">
        <v>8.07</v>
      </c>
      <c r="G25" t="n">
        <v>37.24</v>
      </c>
      <c r="H25" t="n">
        <v>0.59</v>
      </c>
      <c r="I25" t="n">
        <v>13</v>
      </c>
      <c r="J25" t="n">
        <v>203.77</v>
      </c>
      <c r="K25" t="n">
        <v>54.38</v>
      </c>
      <c r="L25" t="n">
        <v>6.75</v>
      </c>
      <c r="M25" t="n">
        <v>11</v>
      </c>
      <c r="N25" t="n">
        <v>42.64</v>
      </c>
      <c r="O25" t="n">
        <v>25365.14</v>
      </c>
      <c r="P25" t="n">
        <v>108.7</v>
      </c>
      <c r="Q25" t="n">
        <v>198.05</v>
      </c>
      <c r="R25" t="n">
        <v>33.78</v>
      </c>
      <c r="S25" t="n">
        <v>21.27</v>
      </c>
      <c r="T25" t="n">
        <v>3513.03</v>
      </c>
      <c r="U25" t="n">
        <v>0.63</v>
      </c>
      <c r="V25" t="n">
        <v>0.75</v>
      </c>
      <c r="W25" t="n">
        <v>0.13</v>
      </c>
      <c r="X25" t="n">
        <v>0.22</v>
      </c>
      <c r="Y25" t="n">
        <v>1</v>
      </c>
      <c r="Z25" t="n">
        <v>10</v>
      </c>
      <c r="AA25" t="n">
        <v>92.08870566026631</v>
      </c>
      <c r="AB25" t="n">
        <v>125.9998297512895</v>
      </c>
      <c r="AC25" t="n">
        <v>113.9745828417314</v>
      </c>
      <c r="AD25" t="n">
        <v>92088.70566026631</v>
      </c>
      <c r="AE25" t="n">
        <v>125999.8297512895</v>
      </c>
      <c r="AF25" t="n">
        <v>2.104587104963812e-06</v>
      </c>
      <c r="AG25" t="n">
        <v>0.1540277777777778</v>
      </c>
      <c r="AH25" t="n">
        <v>113974.5828417314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8.998200000000001</v>
      </c>
      <c r="E26" t="n">
        <v>11.11</v>
      </c>
      <c r="F26" t="n">
        <v>8.09</v>
      </c>
      <c r="G26" t="n">
        <v>37.34</v>
      </c>
      <c r="H26" t="n">
        <v>0.61</v>
      </c>
      <c r="I26" t="n">
        <v>13</v>
      </c>
      <c r="J26" t="n">
        <v>204.16</v>
      </c>
      <c r="K26" t="n">
        <v>54.38</v>
      </c>
      <c r="L26" t="n">
        <v>7</v>
      </c>
      <c r="M26" t="n">
        <v>11</v>
      </c>
      <c r="N26" t="n">
        <v>42.78</v>
      </c>
      <c r="O26" t="n">
        <v>25413.94</v>
      </c>
      <c r="P26" t="n">
        <v>108.77</v>
      </c>
      <c r="Q26" t="n">
        <v>198.05</v>
      </c>
      <c r="R26" t="n">
        <v>34.91</v>
      </c>
      <c r="S26" t="n">
        <v>21.27</v>
      </c>
      <c r="T26" t="n">
        <v>4076.54</v>
      </c>
      <c r="U26" t="n">
        <v>0.61</v>
      </c>
      <c r="V26" t="n">
        <v>0.75</v>
      </c>
      <c r="W26" t="n">
        <v>0.12</v>
      </c>
      <c r="X26" t="n">
        <v>0.24</v>
      </c>
      <c r="Y26" t="n">
        <v>1</v>
      </c>
      <c r="Z26" t="n">
        <v>10</v>
      </c>
      <c r="AA26" t="n">
        <v>92.37529880307925</v>
      </c>
      <c r="AB26" t="n">
        <v>126.391959132883</v>
      </c>
      <c r="AC26" t="n">
        <v>114.3292879455028</v>
      </c>
      <c r="AD26" t="n">
        <v>92375.29880307925</v>
      </c>
      <c r="AE26" t="n">
        <v>126391.959132883</v>
      </c>
      <c r="AF26" t="n">
        <v>2.100315608926454e-06</v>
      </c>
      <c r="AG26" t="n">
        <v>0.1543055555555556</v>
      </c>
      <c r="AH26" t="n">
        <v>114329.2879455028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9.039300000000001</v>
      </c>
      <c r="E27" t="n">
        <v>11.06</v>
      </c>
      <c r="F27" t="n">
        <v>8.08</v>
      </c>
      <c r="G27" t="n">
        <v>40.4</v>
      </c>
      <c r="H27" t="n">
        <v>0.63</v>
      </c>
      <c r="I27" t="n">
        <v>12</v>
      </c>
      <c r="J27" t="n">
        <v>204.56</v>
      </c>
      <c r="K27" t="n">
        <v>54.38</v>
      </c>
      <c r="L27" t="n">
        <v>7.25</v>
      </c>
      <c r="M27" t="n">
        <v>10</v>
      </c>
      <c r="N27" t="n">
        <v>42.93</v>
      </c>
      <c r="O27" t="n">
        <v>25462.78</v>
      </c>
      <c r="P27" t="n">
        <v>108.53</v>
      </c>
      <c r="Q27" t="n">
        <v>198.05</v>
      </c>
      <c r="R27" t="n">
        <v>34.42</v>
      </c>
      <c r="S27" t="n">
        <v>21.27</v>
      </c>
      <c r="T27" t="n">
        <v>3838.51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91.78817601717785</v>
      </c>
      <c r="AB27" t="n">
        <v>125.5886318351839</v>
      </c>
      <c r="AC27" t="n">
        <v>113.6026290776189</v>
      </c>
      <c r="AD27" t="n">
        <v>91788.17601717784</v>
      </c>
      <c r="AE27" t="n">
        <v>125588.6318351839</v>
      </c>
      <c r="AF27" t="n">
        <v>2.109908968879209e-06</v>
      </c>
      <c r="AG27" t="n">
        <v>0.1536111111111111</v>
      </c>
      <c r="AH27" t="n">
        <v>113602.6290776189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9.034599999999999</v>
      </c>
      <c r="E28" t="n">
        <v>11.07</v>
      </c>
      <c r="F28" t="n">
        <v>8.09</v>
      </c>
      <c r="G28" t="n">
        <v>40.43</v>
      </c>
      <c r="H28" t="n">
        <v>0.65</v>
      </c>
      <c r="I28" t="n">
        <v>12</v>
      </c>
      <c r="J28" t="n">
        <v>204.95</v>
      </c>
      <c r="K28" t="n">
        <v>54.38</v>
      </c>
      <c r="L28" t="n">
        <v>7.5</v>
      </c>
      <c r="M28" t="n">
        <v>10</v>
      </c>
      <c r="N28" t="n">
        <v>43.08</v>
      </c>
      <c r="O28" t="n">
        <v>25511.67</v>
      </c>
      <c r="P28" t="n">
        <v>108.62</v>
      </c>
      <c r="Q28" t="n">
        <v>198.05</v>
      </c>
      <c r="R28" t="n">
        <v>34.53</v>
      </c>
      <c r="S28" t="n">
        <v>21.27</v>
      </c>
      <c r="T28" t="n">
        <v>3891.97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91.91957335736546</v>
      </c>
      <c r="AB28" t="n">
        <v>125.76841547287</v>
      </c>
      <c r="AC28" t="n">
        <v>113.7652544172522</v>
      </c>
      <c r="AD28" t="n">
        <v>91919.57335736546</v>
      </c>
      <c r="AE28" t="n">
        <v>125768.41547287</v>
      </c>
      <c r="AF28" t="n">
        <v>2.108811917984368e-06</v>
      </c>
      <c r="AG28" t="n">
        <v>0.15375</v>
      </c>
      <c r="AH28" t="n">
        <v>113765.2544172522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9.0916</v>
      </c>
      <c r="E29" t="n">
        <v>11</v>
      </c>
      <c r="F29" t="n">
        <v>8.050000000000001</v>
      </c>
      <c r="G29" t="n">
        <v>43.93</v>
      </c>
      <c r="H29" t="n">
        <v>0.67</v>
      </c>
      <c r="I29" t="n">
        <v>11</v>
      </c>
      <c r="J29" t="n">
        <v>205.35</v>
      </c>
      <c r="K29" t="n">
        <v>54.38</v>
      </c>
      <c r="L29" t="n">
        <v>7.75</v>
      </c>
      <c r="M29" t="n">
        <v>9</v>
      </c>
      <c r="N29" t="n">
        <v>43.22</v>
      </c>
      <c r="O29" t="n">
        <v>25560.62</v>
      </c>
      <c r="P29" t="n">
        <v>107.85</v>
      </c>
      <c r="Q29" t="n">
        <v>198.05</v>
      </c>
      <c r="R29" t="n">
        <v>33.59</v>
      </c>
      <c r="S29" t="n">
        <v>21.27</v>
      </c>
      <c r="T29" t="n">
        <v>3426.49</v>
      </c>
      <c r="U29" t="n">
        <v>0.63</v>
      </c>
      <c r="V29" t="n">
        <v>0.75</v>
      </c>
      <c r="W29" t="n">
        <v>0.13</v>
      </c>
      <c r="X29" t="n">
        <v>0.2</v>
      </c>
      <c r="Y29" t="n">
        <v>1</v>
      </c>
      <c r="Z29" t="n">
        <v>10</v>
      </c>
      <c r="AA29" t="n">
        <v>90.7730034231077</v>
      </c>
      <c r="AB29" t="n">
        <v>124.1996279057239</v>
      </c>
      <c r="AC29" t="n">
        <v>112.3461897337068</v>
      </c>
      <c r="AD29" t="n">
        <v>90773.0034231077</v>
      </c>
      <c r="AE29" t="n">
        <v>124199.6279057239</v>
      </c>
      <c r="AF29" t="n">
        <v>2.12211657777286e-06</v>
      </c>
      <c r="AG29" t="n">
        <v>0.1527777777777778</v>
      </c>
      <c r="AH29" t="n">
        <v>112346.1897337068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9.082000000000001</v>
      </c>
      <c r="E30" t="n">
        <v>11.01</v>
      </c>
      <c r="F30" t="n">
        <v>8.07</v>
      </c>
      <c r="G30" t="n">
        <v>44</v>
      </c>
      <c r="H30" t="n">
        <v>0.6899999999999999</v>
      </c>
      <c r="I30" t="n">
        <v>11</v>
      </c>
      <c r="J30" t="n">
        <v>205.75</v>
      </c>
      <c r="K30" t="n">
        <v>54.38</v>
      </c>
      <c r="L30" t="n">
        <v>8</v>
      </c>
      <c r="M30" t="n">
        <v>9</v>
      </c>
      <c r="N30" t="n">
        <v>43.37</v>
      </c>
      <c r="O30" t="n">
        <v>25609.61</v>
      </c>
      <c r="P30" t="n">
        <v>107.95</v>
      </c>
      <c r="Q30" t="n">
        <v>198.06</v>
      </c>
      <c r="R30" t="n">
        <v>33.98</v>
      </c>
      <c r="S30" t="n">
        <v>21.27</v>
      </c>
      <c r="T30" t="n">
        <v>3623.67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  <c r="AA30" t="n">
        <v>90.98692876296525</v>
      </c>
      <c r="AB30" t="n">
        <v>124.4923299934367</v>
      </c>
      <c r="AC30" t="n">
        <v>112.6109567449784</v>
      </c>
      <c r="AD30" t="n">
        <v>90986.92876296525</v>
      </c>
      <c r="AE30" t="n">
        <v>124492.3299934367</v>
      </c>
      <c r="AF30" t="n">
        <v>2.119875792966378e-06</v>
      </c>
      <c r="AG30" t="n">
        <v>0.1529166666666667</v>
      </c>
      <c r="AH30" t="n">
        <v>112610.9567449784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9.0875</v>
      </c>
      <c r="E31" t="n">
        <v>11</v>
      </c>
      <c r="F31" t="n">
        <v>8.06</v>
      </c>
      <c r="G31" t="n">
        <v>43.96</v>
      </c>
      <c r="H31" t="n">
        <v>0.71</v>
      </c>
      <c r="I31" t="n">
        <v>11</v>
      </c>
      <c r="J31" t="n">
        <v>206.15</v>
      </c>
      <c r="K31" t="n">
        <v>54.38</v>
      </c>
      <c r="L31" t="n">
        <v>8.25</v>
      </c>
      <c r="M31" t="n">
        <v>9</v>
      </c>
      <c r="N31" t="n">
        <v>43.52</v>
      </c>
      <c r="O31" t="n">
        <v>25658.66</v>
      </c>
      <c r="P31" t="n">
        <v>107.77</v>
      </c>
      <c r="Q31" t="n">
        <v>198.05</v>
      </c>
      <c r="R31" t="n">
        <v>33.72</v>
      </c>
      <c r="S31" t="n">
        <v>21.27</v>
      </c>
      <c r="T31" t="n">
        <v>3492.7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  <c r="AA31" t="n">
        <v>90.79499062771201</v>
      </c>
      <c r="AB31" t="n">
        <v>124.2297117690704</v>
      </c>
      <c r="AC31" t="n">
        <v>112.3734024353586</v>
      </c>
      <c r="AD31" t="n">
        <v>90794.99062771202</v>
      </c>
      <c r="AE31" t="n">
        <v>124229.7117690704</v>
      </c>
      <c r="AF31" t="n">
        <v>2.121159575928425e-06</v>
      </c>
      <c r="AG31" t="n">
        <v>0.1527777777777778</v>
      </c>
      <c r="AH31" t="n">
        <v>112373.4024353586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9.0868</v>
      </c>
      <c r="E32" t="n">
        <v>11</v>
      </c>
      <c r="F32" t="n">
        <v>8.06</v>
      </c>
      <c r="G32" t="n">
        <v>43.97</v>
      </c>
      <c r="H32" t="n">
        <v>0.73</v>
      </c>
      <c r="I32" t="n">
        <v>11</v>
      </c>
      <c r="J32" t="n">
        <v>206.54</v>
      </c>
      <c r="K32" t="n">
        <v>54.38</v>
      </c>
      <c r="L32" t="n">
        <v>8.5</v>
      </c>
      <c r="M32" t="n">
        <v>9</v>
      </c>
      <c r="N32" t="n">
        <v>43.67</v>
      </c>
      <c r="O32" t="n">
        <v>25707.76</v>
      </c>
      <c r="P32" t="n">
        <v>107.69</v>
      </c>
      <c r="Q32" t="n">
        <v>198.05</v>
      </c>
      <c r="R32" t="n">
        <v>33.8</v>
      </c>
      <c r="S32" t="n">
        <v>21.27</v>
      </c>
      <c r="T32" t="n">
        <v>3535.06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  <c r="AA32" t="n">
        <v>90.75390847667897</v>
      </c>
      <c r="AB32" t="n">
        <v>124.1735013576105</v>
      </c>
      <c r="AC32" t="n">
        <v>112.3225566666765</v>
      </c>
      <c r="AD32" t="n">
        <v>90753.90847667897</v>
      </c>
      <c r="AE32" t="n">
        <v>124173.5013576105</v>
      </c>
      <c r="AF32" t="n">
        <v>2.120996185369619e-06</v>
      </c>
      <c r="AG32" t="n">
        <v>0.1527777777777778</v>
      </c>
      <c r="AH32" t="n">
        <v>112322.5566666765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9.1463</v>
      </c>
      <c r="E33" t="n">
        <v>10.93</v>
      </c>
      <c r="F33" t="n">
        <v>8.029999999999999</v>
      </c>
      <c r="G33" t="n">
        <v>48.17</v>
      </c>
      <c r="H33" t="n">
        <v>0.75</v>
      </c>
      <c r="I33" t="n">
        <v>10</v>
      </c>
      <c r="J33" t="n">
        <v>206.94</v>
      </c>
      <c r="K33" t="n">
        <v>54.38</v>
      </c>
      <c r="L33" t="n">
        <v>8.75</v>
      </c>
      <c r="M33" t="n">
        <v>8</v>
      </c>
      <c r="N33" t="n">
        <v>43.81</v>
      </c>
      <c r="O33" t="n">
        <v>25756.9</v>
      </c>
      <c r="P33" t="n">
        <v>107.28</v>
      </c>
      <c r="Q33" t="n">
        <v>198.06</v>
      </c>
      <c r="R33" t="n">
        <v>32.65</v>
      </c>
      <c r="S33" t="n">
        <v>21.27</v>
      </c>
      <c r="T33" t="n">
        <v>2961.78</v>
      </c>
      <c r="U33" t="n">
        <v>0.65</v>
      </c>
      <c r="V33" t="n">
        <v>0.76</v>
      </c>
      <c r="W33" t="n">
        <v>0.13</v>
      </c>
      <c r="X33" t="n">
        <v>0.17</v>
      </c>
      <c r="Y33" t="n">
        <v>1</v>
      </c>
      <c r="Z33" t="n">
        <v>10</v>
      </c>
      <c r="AA33" t="n">
        <v>89.84111612216584</v>
      </c>
      <c r="AB33" t="n">
        <v>122.9245785886097</v>
      </c>
      <c r="AC33" t="n">
        <v>111.1928293338746</v>
      </c>
      <c r="AD33" t="n">
        <v>89841.11612216584</v>
      </c>
      <c r="AE33" t="n">
        <v>122924.5785886097</v>
      </c>
      <c r="AF33" t="n">
        <v>2.134884382868133e-06</v>
      </c>
      <c r="AG33" t="n">
        <v>0.1518055555555556</v>
      </c>
      <c r="AH33" t="n">
        <v>111192.8293338746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9.1767</v>
      </c>
      <c r="E34" t="n">
        <v>10.9</v>
      </c>
      <c r="F34" t="n">
        <v>7.99</v>
      </c>
      <c r="G34" t="n">
        <v>47.95</v>
      </c>
      <c r="H34" t="n">
        <v>0.77</v>
      </c>
      <c r="I34" t="n">
        <v>10</v>
      </c>
      <c r="J34" t="n">
        <v>207.34</v>
      </c>
      <c r="K34" t="n">
        <v>54.38</v>
      </c>
      <c r="L34" t="n">
        <v>9</v>
      </c>
      <c r="M34" t="n">
        <v>8</v>
      </c>
      <c r="N34" t="n">
        <v>43.96</v>
      </c>
      <c r="O34" t="n">
        <v>25806.1</v>
      </c>
      <c r="P34" t="n">
        <v>106.72</v>
      </c>
      <c r="Q34" t="n">
        <v>198.05</v>
      </c>
      <c r="R34" t="n">
        <v>31.43</v>
      </c>
      <c r="S34" t="n">
        <v>21.27</v>
      </c>
      <c r="T34" t="n">
        <v>2354.95</v>
      </c>
      <c r="U34" t="n">
        <v>0.68</v>
      </c>
      <c r="V34" t="n">
        <v>0.76</v>
      </c>
      <c r="W34" t="n">
        <v>0.12</v>
      </c>
      <c r="X34" t="n">
        <v>0.14</v>
      </c>
      <c r="Y34" t="n">
        <v>1</v>
      </c>
      <c r="Z34" t="n">
        <v>10</v>
      </c>
      <c r="AA34" t="n">
        <v>89.09862736250665</v>
      </c>
      <c r="AB34" t="n">
        <v>121.9086727113522</v>
      </c>
      <c r="AC34" t="n">
        <v>110.2738800877094</v>
      </c>
      <c r="AD34" t="n">
        <v>89098.62736250665</v>
      </c>
      <c r="AE34" t="n">
        <v>121908.6727113522</v>
      </c>
      <c r="AF34" t="n">
        <v>2.141980201421995e-06</v>
      </c>
      <c r="AG34" t="n">
        <v>0.1513888888888889</v>
      </c>
      <c r="AH34" t="n">
        <v>110273.8800877094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9.125</v>
      </c>
      <c r="E35" t="n">
        <v>10.96</v>
      </c>
      <c r="F35" t="n">
        <v>8.050000000000001</v>
      </c>
      <c r="G35" t="n">
        <v>48.32</v>
      </c>
      <c r="H35" t="n">
        <v>0.79</v>
      </c>
      <c r="I35" t="n">
        <v>10</v>
      </c>
      <c r="J35" t="n">
        <v>207.74</v>
      </c>
      <c r="K35" t="n">
        <v>54.38</v>
      </c>
      <c r="L35" t="n">
        <v>9.25</v>
      </c>
      <c r="M35" t="n">
        <v>8</v>
      </c>
      <c r="N35" t="n">
        <v>44.11</v>
      </c>
      <c r="O35" t="n">
        <v>25855.35</v>
      </c>
      <c r="P35" t="n">
        <v>107.31</v>
      </c>
      <c r="Q35" t="n">
        <v>198.05</v>
      </c>
      <c r="R35" t="n">
        <v>33.78</v>
      </c>
      <c r="S35" t="n">
        <v>21.27</v>
      </c>
      <c r="T35" t="n">
        <v>3527.59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90.12469359525065</v>
      </c>
      <c r="AB35" t="n">
        <v>123.3125817978393</v>
      </c>
      <c r="AC35" t="n">
        <v>111.5438020613814</v>
      </c>
      <c r="AD35" t="n">
        <v>90124.69359525065</v>
      </c>
      <c r="AE35" t="n">
        <v>123312.5817978393</v>
      </c>
      <c r="AF35" t="n">
        <v>2.129912641578749e-06</v>
      </c>
      <c r="AG35" t="n">
        <v>0.1522222222222222</v>
      </c>
      <c r="AH35" t="n">
        <v>111543.8020613814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9.1294</v>
      </c>
      <c r="E36" t="n">
        <v>10.95</v>
      </c>
      <c r="F36" t="n">
        <v>8.050000000000001</v>
      </c>
      <c r="G36" t="n">
        <v>48.29</v>
      </c>
      <c r="H36" t="n">
        <v>0.8100000000000001</v>
      </c>
      <c r="I36" t="n">
        <v>10</v>
      </c>
      <c r="J36" t="n">
        <v>208.14</v>
      </c>
      <c r="K36" t="n">
        <v>54.38</v>
      </c>
      <c r="L36" t="n">
        <v>9.5</v>
      </c>
      <c r="M36" t="n">
        <v>8</v>
      </c>
      <c r="N36" t="n">
        <v>44.26</v>
      </c>
      <c r="O36" t="n">
        <v>25904.65</v>
      </c>
      <c r="P36" t="n">
        <v>106.81</v>
      </c>
      <c r="Q36" t="n">
        <v>198.05</v>
      </c>
      <c r="R36" t="n">
        <v>33.52</v>
      </c>
      <c r="S36" t="n">
        <v>21.27</v>
      </c>
      <c r="T36" t="n">
        <v>3399.3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  <c r="AA36" t="n">
        <v>89.78377643256076</v>
      </c>
      <c r="AB36" t="n">
        <v>122.8461238956434</v>
      </c>
      <c r="AC36" t="n">
        <v>111.1218622466932</v>
      </c>
      <c r="AD36" t="n">
        <v>89783.77643256076</v>
      </c>
      <c r="AE36" t="n">
        <v>122846.1238956434</v>
      </c>
      <c r="AF36" t="n">
        <v>2.130939667948387e-06</v>
      </c>
      <c r="AG36" t="n">
        <v>0.1520833333333333</v>
      </c>
      <c r="AH36" t="n">
        <v>111121.8622466932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9.194000000000001</v>
      </c>
      <c r="E37" t="n">
        <v>10.88</v>
      </c>
      <c r="F37" t="n">
        <v>8.01</v>
      </c>
      <c r="G37" t="n">
        <v>53.4</v>
      </c>
      <c r="H37" t="n">
        <v>0.83</v>
      </c>
      <c r="I37" t="n">
        <v>9</v>
      </c>
      <c r="J37" t="n">
        <v>208.54</v>
      </c>
      <c r="K37" t="n">
        <v>54.38</v>
      </c>
      <c r="L37" t="n">
        <v>9.75</v>
      </c>
      <c r="M37" t="n">
        <v>7</v>
      </c>
      <c r="N37" t="n">
        <v>44.41</v>
      </c>
      <c r="O37" t="n">
        <v>25954</v>
      </c>
      <c r="P37" t="n">
        <v>106.22</v>
      </c>
      <c r="Q37" t="n">
        <v>198.05</v>
      </c>
      <c r="R37" t="n">
        <v>32.15</v>
      </c>
      <c r="S37" t="n">
        <v>21.27</v>
      </c>
      <c r="T37" t="n">
        <v>2715.95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  <c r="AA37" t="n">
        <v>88.69724667947567</v>
      </c>
      <c r="AB37" t="n">
        <v>121.3594859531635</v>
      </c>
      <c r="AC37" t="n">
        <v>109.7771069429336</v>
      </c>
      <c r="AD37" t="n">
        <v>88697.24667947566</v>
      </c>
      <c r="AE37" t="n">
        <v>121359.4859531635</v>
      </c>
      <c r="AF37" t="n">
        <v>2.146018282375344e-06</v>
      </c>
      <c r="AG37" t="n">
        <v>0.1511111111111111</v>
      </c>
      <c r="AH37" t="n">
        <v>109777.1069429336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9.186999999999999</v>
      </c>
      <c r="E38" t="n">
        <v>10.88</v>
      </c>
      <c r="F38" t="n">
        <v>8.02</v>
      </c>
      <c r="G38" t="n">
        <v>53.46</v>
      </c>
      <c r="H38" t="n">
        <v>0.85</v>
      </c>
      <c r="I38" t="n">
        <v>9</v>
      </c>
      <c r="J38" t="n">
        <v>208.94</v>
      </c>
      <c r="K38" t="n">
        <v>54.38</v>
      </c>
      <c r="L38" t="n">
        <v>10</v>
      </c>
      <c r="M38" t="n">
        <v>7</v>
      </c>
      <c r="N38" t="n">
        <v>44.56</v>
      </c>
      <c r="O38" t="n">
        <v>26003.41</v>
      </c>
      <c r="P38" t="n">
        <v>106.5</v>
      </c>
      <c r="Q38" t="n">
        <v>198.08</v>
      </c>
      <c r="R38" t="n">
        <v>32.36</v>
      </c>
      <c r="S38" t="n">
        <v>21.27</v>
      </c>
      <c r="T38" t="n">
        <v>2821.62</v>
      </c>
      <c r="U38" t="n">
        <v>0.66</v>
      </c>
      <c r="V38" t="n">
        <v>0.76</v>
      </c>
      <c r="W38" t="n">
        <v>0.12</v>
      </c>
      <c r="X38" t="n">
        <v>0.16</v>
      </c>
      <c r="Y38" t="n">
        <v>1</v>
      </c>
      <c r="Z38" t="n">
        <v>10</v>
      </c>
      <c r="AA38" t="n">
        <v>88.95864096677577</v>
      </c>
      <c r="AB38" t="n">
        <v>121.7171371489494</v>
      </c>
      <c r="AC38" t="n">
        <v>110.1006244105604</v>
      </c>
      <c r="AD38" t="n">
        <v>88958.64096677577</v>
      </c>
      <c r="AE38" t="n">
        <v>121717.1371489494</v>
      </c>
      <c r="AF38" t="n">
        <v>2.144384376787283e-06</v>
      </c>
      <c r="AG38" t="n">
        <v>0.1511111111111111</v>
      </c>
      <c r="AH38" t="n">
        <v>110100.6244105604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9.190899999999999</v>
      </c>
      <c r="E39" t="n">
        <v>10.88</v>
      </c>
      <c r="F39" t="n">
        <v>8.01</v>
      </c>
      <c r="G39" t="n">
        <v>53.42</v>
      </c>
      <c r="H39" t="n">
        <v>0.87</v>
      </c>
      <c r="I39" t="n">
        <v>9</v>
      </c>
      <c r="J39" t="n">
        <v>209.34</v>
      </c>
      <c r="K39" t="n">
        <v>54.38</v>
      </c>
      <c r="L39" t="n">
        <v>10.25</v>
      </c>
      <c r="M39" t="n">
        <v>7</v>
      </c>
      <c r="N39" t="n">
        <v>44.71</v>
      </c>
      <c r="O39" t="n">
        <v>26052.86</v>
      </c>
      <c r="P39" t="n">
        <v>106.33</v>
      </c>
      <c r="Q39" t="n">
        <v>198.05</v>
      </c>
      <c r="R39" t="n">
        <v>32.23</v>
      </c>
      <c r="S39" t="n">
        <v>21.27</v>
      </c>
      <c r="T39" t="n">
        <v>2760.18</v>
      </c>
      <c r="U39" t="n">
        <v>0.66</v>
      </c>
      <c r="V39" t="n">
        <v>0.76</v>
      </c>
      <c r="W39" t="n">
        <v>0.12</v>
      </c>
      <c r="X39" t="n">
        <v>0.16</v>
      </c>
      <c r="Y39" t="n">
        <v>1</v>
      </c>
      <c r="Z39" t="n">
        <v>10</v>
      </c>
      <c r="AA39" t="n">
        <v>88.79157138845999</v>
      </c>
      <c r="AB39" t="n">
        <v>121.4885451813083</v>
      </c>
      <c r="AC39" t="n">
        <v>109.89384893948</v>
      </c>
      <c r="AD39" t="n">
        <v>88791.57138845998</v>
      </c>
      <c r="AE39" t="n">
        <v>121488.5451813083</v>
      </c>
      <c r="AF39" t="n">
        <v>2.145294695614917e-06</v>
      </c>
      <c r="AG39" t="n">
        <v>0.1511111111111111</v>
      </c>
      <c r="AH39" t="n">
        <v>109893.84893948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9.187200000000001</v>
      </c>
      <c r="E40" t="n">
        <v>10.88</v>
      </c>
      <c r="F40" t="n">
        <v>8.02</v>
      </c>
      <c r="G40" t="n">
        <v>53.45</v>
      </c>
      <c r="H40" t="n">
        <v>0.89</v>
      </c>
      <c r="I40" t="n">
        <v>9</v>
      </c>
      <c r="J40" t="n">
        <v>209.74</v>
      </c>
      <c r="K40" t="n">
        <v>54.38</v>
      </c>
      <c r="L40" t="n">
        <v>10.5</v>
      </c>
      <c r="M40" t="n">
        <v>7</v>
      </c>
      <c r="N40" t="n">
        <v>44.87</v>
      </c>
      <c r="O40" t="n">
        <v>26102.37</v>
      </c>
      <c r="P40" t="n">
        <v>106</v>
      </c>
      <c r="Q40" t="n">
        <v>198.05</v>
      </c>
      <c r="R40" t="n">
        <v>32.44</v>
      </c>
      <c r="S40" t="n">
        <v>21.27</v>
      </c>
      <c r="T40" t="n">
        <v>2860.61</v>
      </c>
      <c r="U40" t="n">
        <v>0.66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  <c r="AA40" t="n">
        <v>88.66058039202342</v>
      </c>
      <c r="AB40" t="n">
        <v>121.3093175210689</v>
      </c>
      <c r="AC40" t="n">
        <v>109.7317265155863</v>
      </c>
      <c r="AD40" t="n">
        <v>88660.58039202342</v>
      </c>
      <c r="AE40" t="n">
        <v>121309.3175210689</v>
      </c>
      <c r="AF40" t="n">
        <v>2.144431059804086e-06</v>
      </c>
      <c r="AG40" t="n">
        <v>0.1511111111111111</v>
      </c>
      <c r="AH40" t="n">
        <v>109731.7265155863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9.184100000000001</v>
      </c>
      <c r="E41" t="n">
        <v>10.89</v>
      </c>
      <c r="F41" t="n">
        <v>8.02</v>
      </c>
      <c r="G41" t="n">
        <v>53.48</v>
      </c>
      <c r="H41" t="n">
        <v>0.91</v>
      </c>
      <c r="I41" t="n">
        <v>9</v>
      </c>
      <c r="J41" t="n">
        <v>210.14</v>
      </c>
      <c r="K41" t="n">
        <v>54.38</v>
      </c>
      <c r="L41" t="n">
        <v>10.75</v>
      </c>
      <c r="M41" t="n">
        <v>7</v>
      </c>
      <c r="N41" t="n">
        <v>45.02</v>
      </c>
      <c r="O41" t="n">
        <v>26151.93</v>
      </c>
      <c r="P41" t="n">
        <v>105.72</v>
      </c>
      <c r="Q41" t="n">
        <v>198.05</v>
      </c>
      <c r="R41" t="n">
        <v>32.56</v>
      </c>
      <c r="S41" t="n">
        <v>21.27</v>
      </c>
      <c r="T41" t="n">
        <v>2924.65</v>
      </c>
      <c r="U41" t="n">
        <v>0.65</v>
      </c>
      <c r="V41" t="n">
        <v>0.76</v>
      </c>
      <c r="W41" t="n">
        <v>0.12</v>
      </c>
      <c r="X41" t="n">
        <v>0.17</v>
      </c>
      <c r="Y41" t="n">
        <v>1</v>
      </c>
      <c r="Z41" t="n">
        <v>10</v>
      </c>
      <c r="AA41" t="n">
        <v>88.5243417552079</v>
      </c>
      <c r="AB41" t="n">
        <v>121.1229098077536</v>
      </c>
      <c r="AC41" t="n">
        <v>109.5631092928048</v>
      </c>
      <c r="AD41" t="n">
        <v>88524.3417552079</v>
      </c>
      <c r="AE41" t="n">
        <v>121122.9098077536</v>
      </c>
      <c r="AF41" t="n">
        <v>2.143707473043659e-06</v>
      </c>
      <c r="AG41" t="n">
        <v>0.15125</v>
      </c>
      <c r="AH41" t="n">
        <v>109563.1092928048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9.2555</v>
      </c>
      <c r="E42" t="n">
        <v>10.8</v>
      </c>
      <c r="F42" t="n">
        <v>7.98</v>
      </c>
      <c r="G42" t="n">
        <v>59.83</v>
      </c>
      <c r="H42" t="n">
        <v>0.93</v>
      </c>
      <c r="I42" t="n">
        <v>8</v>
      </c>
      <c r="J42" t="n">
        <v>210.55</v>
      </c>
      <c r="K42" t="n">
        <v>54.38</v>
      </c>
      <c r="L42" t="n">
        <v>11</v>
      </c>
      <c r="M42" t="n">
        <v>6</v>
      </c>
      <c r="N42" t="n">
        <v>45.17</v>
      </c>
      <c r="O42" t="n">
        <v>26201.54</v>
      </c>
      <c r="P42" t="n">
        <v>105.36</v>
      </c>
      <c r="Q42" t="n">
        <v>198.05</v>
      </c>
      <c r="R42" t="n">
        <v>30.94</v>
      </c>
      <c r="S42" t="n">
        <v>21.27</v>
      </c>
      <c r="T42" t="n">
        <v>2119.35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  <c r="AA42" t="n">
        <v>87.52461026495345</v>
      </c>
      <c r="AB42" t="n">
        <v>119.7550330777475</v>
      </c>
      <c r="AC42" t="n">
        <v>108.3257807980831</v>
      </c>
      <c r="AD42" t="n">
        <v>87524.61026495346</v>
      </c>
      <c r="AE42" t="n">
        <v>119755.0330777475</v>
      </c>
      <c r="AF42" t="n">
        <v>2.160373310041875e-06</v>
      </c>
      <c r="AG42" t="n">
        <v>0.15</v>
      </c>
      <c r="AH42" t="n">
        <v>108325.7807980831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9.254</v>
      </c>
      <c r="E43" t="n">
        <v>10.81</v>
      </c>
      <c r="F43" t="n">
        <v>7.98</v>
      </c>
      <c r="G43" t="n">
        <v>59.84</v>
      </c>
      <c r="H43" t="n">
        <v>0.95</v>
      </c>
      <c r="I43" t="n">
        <v>8</v>
      </c>
      <c r="J43" t="n">
        <v>210.95</v>
      </c>
      <c r="K43" t="n">
        <v>54.38</v>
      </c>
      <c r="L43" t="n">
        <v>11.25</v>
      </c>
      <c r="M43" t="n">
        <v>6</v>
      </c>
      <c r="N43" t="n">
        <v>45.32</v>
      </c>
      <c r="O43" t="n">
        <v>26251.2</v>
      </c>
      <c r="P43" t="n">
        <v>105.22</v>
      </c>
      <c r="Q43" t="n">
        <v>198.05</v>
      </c>
      <c r="R43" t="n">
        <v>31.16</v>
      </c>
      <c r="S43" t="n">
        <v>21.27</v>
      </c>
      <c r="T43" t="n">
        <v>2227.96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  <c r="AA43" t="n">
        <v>87.45659143667815</v>
      </c>
      <c r="AB43" t="n">
        <v>119.6619667161224</v>
      </c>
      <c r="AC43" t="n">
        <v>108.241596559392</v>
      </c>
      <c r="AD43" t="n">
        <v>87456.59143667815</v>
      </c>
      <c r="AE43" t="n">
        <v>119661.9667161224</v>
      </c>
      <c r="AF43" t="n">
        <v>2.160023187415862e-06</v>
      </c>
      <c r="AG43" t="n">
        <v>0.1501388888888889</v>
      </c>
      <c r="AH43" t="n">
        <v>108241.596559392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9.2338</v>
      </c>
      <c r="E44" t="n">
        <v>10.83</v>
      </c>
      <c r="F44" t="n">
        <v>8</v>
      </c>
      <c r="G44" t="n">
        <v>60.01</v>
      </c>
      <c r="H44" t="n">
        <v>0.97</v>
      </c>
      <c r="I44" t="n">
        <v>8</v>
      </c>
      <c r="J44" t="n">
        <v>211.35</v>
      </c>
      <c r="K44" t="n">
        <v>54.38</v>
      </c>
      <c r="L44" t="n">
        <v>11.5</v>
      </c>
      <c r="M44" t="n">
        <v>6</v>
      </c>
      <c r="N44" t="n">
        <v>45.48</v>
      </c>
      <c r="O44" t="n">
        <v>26300.92</v>
      </c>
      <c r="P44" t="n">
        <v>105.45</v>
      </c>
      <c r="Q44" t="n">
        <v>198.06</v>
      </c>
      <c r="R44" t="n">
        <v>31.95</v>
      </c>
      <c r="S44" t="n">
        <v>21.27</v>
      </c>
      <c r="T44" t="n">
        <v>2622.87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87.83859342065131</v>
      </c>
      <c r="AB44" t="n">
        <v>120.1846386833323</v>
      </c>
      <c r="AC44" t="n">
        <v>108.7143854476263</v>
      </c>
      <c r="AD44" t="n">
        <v>87838.5934206513</v>
      </c>
      <c r="AE44" t="n">
        <v>120184.6386833323</v>
      </c>
      <c r="AF44" t="n">
        <v>2.155308202718888e-06</v>
      </c>
      <c r="AG44" t="n">
        <v>0.1504166666666667</v>
      </c>
      <c r="AH44" t="n">
        <v>108714.3854476263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9.230499999999999</v>
      </c>
      <c r="E45" t="n">
        <v>10.83</v>
      </c>
      <c r="F45" t="n">
        <v>8.01</v>
      </c>
      <c r="G45" t="n">
        <v>60.04</v>
      </c>
      <c r="H45" t="n">
        <v>0.99</v>
      </c>
      <c r="I45" t="n">
        <v>8</v>
      </c>
      <c r="J45" t="n">
        <v>211.76</v>
      </c>
      <c r="K45" t="n">
        <v>54.38</v>
      </c>
      <c r="L45" t="n">
        <v>11.75</v>
      </c>
      <c r="M45" t="n">
        <v>6</v>
      </c>
      <c r="N45" t="n">
        <v>45.63</v>
      </c>
      <c r="O45" t="n">
        <v>26350.68</v>
      </c>
      <c r="P45" t="n">
        <v>105.44</v>
      </c>
      <c r="Q45" t="n">
        <v>198.05</v>
      </c>
      <c r="R45" t="n">
        <v>32.05</v>
      </c>
      <c r="S45" t="n">
        <v>21.27</v>
      </c>
      <c r="T45" t="n">
        <v>2674.36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87.89278229034056</v>
      </c>
      <c r="AB45" t="n">
        <v>120.2587822854853</v>
      </c>
      <c r="AC45" t="n">
        <v>108.781452888451</v>
      </c>
      <c r="AD45" t="n">
        <v>87892.78229034056</v>
      </c>
      <c r="AE45" t="n">
        <v>120258.7822854853</v>
      </c>
      <c r="AF45" t="n">
        <v>2.154537932941659e-06</v>
      </c>
      <c r="AG45" t="n">
        <v>0.1504166666666667</v>
      </c>
      <c r="AH45" t="n">
        <v>108781.452888451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9.2376</v>
      </c>
      <c r="E46" t="n">
        <v>10.83</v>
      </c>
      <c r="F46" t="n">
        <v>8</v>
      </c>
      <c r="G46" t="n">
        <v>59.98</v>
      </c>
      <c r="H46" t="n">
        <v>1</v>
      </c>
      <c r="I46" t="n">
        <v>8</v>
      </c>
      <c r="J46" t="n">
        <v>212.16</v>
      </c>
      <c r="K46" t="n">
        <v>54.38</v>
      </c>
      <c r="L46" t="n">
        <v>12</v>
      </c>
      <c r="M46" t="n">
        <v>6</v>
      </c>
      <c r="N46" t="n">
        <v>45.78</v>
      </c>
      <c r="O46" t="n">
        <v>26400.51</v>
      </c>
      <c r="P46" t="n">
        <v>104.89</v>
      </c>
      <c r="Q46" t="n">
        <v>198.05</v>
      </c>
      <c r="R46" t="n">
        <v>31.83</v>
      </c>
      <c r="S46" t="n">
        <v>21.27</v>
      </c>
      <c r="T46" t="n">
        <v>2563.16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87.47343977670326</v>
      </c>
      <c r="AB46" t="n">
        <v>119.685019358241</v>
      </c>
      <c r="AC46" t="n">
        <v>108.2624490897014</v>
      </c>
      <c r="AD46" t="n">
        <v>87473.43977670326</v>
      </c>
      <c r="AE46" t="n">
        <v>119685.019358241</v>
      </c>
      <c r="AF46" t="n">
        <v>2.15619518003812e-06</v>
      </c>
      <c r="AG46" t="n">
        <v>0.1504166666666667</v>
      </c>
      <c r="AH46" t="n">
        <v>108262.4490897014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9.232900000000001</v>
      </c>
      <c r="E47" t="n">
        <v>10.83</v>
      </c>
      <c r="F47" t="n">
        <v>8</v>
      </c>
      <c r="G47" t="n">
        <v>60.02</v>
      </c>
      <c r="H47" t="n">
        <v>1.02</v>
      </c>
      <c r="I47" t="n">
        <v>8</v>
      </c>
      <c r="J47" t="n">
        <v>212.56</v>
      </c>
      <c r="K47" t="n">
        <v>54.38</v>
      </c>
      <c r="L47" t="n">
        <v>12.25</v>
      </c>
      <c r="M47" t="n">
        <v>6</v>
      </c>
      <c r="N47" t="n">
        <v>45.94</v>
      </c>
      <c r="O47" t="n">
        <v>26450.38</v>
      </c>
      <c r="P47" t="n">
        <v>104.76</v>
      </c>
      <c r="Q47" t="n">
        <v>198.05</v>
      </c>
      <c r="R47" t="n">
        <v>31.96</v>
      </c>
      <c r="S47" t="n">
        <v>21.27</v>
      </c>
      <c r="T47" t="n">
        <v>2629.95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87.44025437141856</v>
      </c>
      <c r="AB47" t="n">
        <v>119.6396136226938</v>
      </c>
      <c r="AC47" t="n">
        <v>108.2213768138274</v>
      </c>
      <c r="AD47" t="n">
        <v>87440.25437141856</v>
      </c>
      <c r="AE47" t="n">
        <v>119639.6136226938</v>
      </c>
      <c r="AF47" t="n">
        <v>2.15509812914328e-06</v>
      </c>
      <c r="AG47" t="n">
        <v>0.1504166666666667</v>
      </c>
      <c r="AH47" t="n">
        <v>108221.3768138274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9.296099999999999</v>
      </c>
      <c r="E48" t="n">
        <v>10.76</v>
      </c>
      <c r="F48" t="n">
        <v>7.97</v>
      </c>
      <c r="G48" t="n">
        <v>68.3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103.95</v>
      </c>
      <c r="Q48" t="n">
        <v>198.05</v>
      </c>
      <c r="R48" t="n">
        <v>30.85</v>
      </c>
      <c r="S48" t="n">
        <v>21.27</v>
      </c>
      <c r="T48" t="n">
        <v>2079.1</v>
      </c>
      <c r="U48" t="n">
        <v>0.6899999999999999</v>
      </c>
      <c r="V48" t="n">
        <v>0.76</v>
      </c>
      <c r="W48" t="n">
        <v>0.12</v>
      </c>
      <c r="X48" t="n">
        <v>0.12</v>
      </c>
      <c r="Y48" t="n">
        <v>1</v>
      </c>
      <c r="Z48" t="n">
        <v>10</v>
      </c>
      <c r="AA48" t="n">
        <v>86.29516496969093</v>
      </c>
      <c r="AB48" t="n">
        <v>118.0728517854718</v>
      </c>
      <c r="AC48" t="n">
        <v>106.8041445273853</v>
      </c>
      <c r="AD48" t="n">
        <v>86295.16496969093</v>
      </c>
      <c r="AE48" t="n">
        <v>118072.8517854718</v>
      </c>
      <c r="AF48" t="n">
        <v>2.169849962452625e-06</v>
      </c>
      <c r="AG48" t="n">
        <v>0.1494444444444444</v>
      </c>
      <c r="AH48" t="n">
        <v>106804.1445273853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9.2958</v>
      </c>
      <c r="E49" t="n">
        <v>10.76</v>
      </c>
      <c r="F49" t="n">
        <v>7.97</v>
      </c>
      <c r="G49" t="n">
        <v>68.3</v>
      </c>
      <c r="H49" t="n">
        <v>1.06</v>
      </c>
      <c r="I49" t="n">
        <v>7</v>
      </c>
      <c r="J49" t="n">
        <v>213.37</v>
      </c>
      <c r="K49" t="n">
        <v>54.38</v>
      </c>
      <c r="L49" t="n">
        <v>12.75</v>
      </c>
      <c r="M49" t="n">
        <v>5</v>
      </c>
      <c r="N49" t="n">
        <v>46.25</v>
      </c>
      <c r="O49" t="n">
        <v>26550.29</v>
      </c>
      <c r="P49" t="n">
        <v>104.1</v>
      </c>
      <c r="Q49" t="n">
        <v>198.05</v>
      </c>
      <c r="R49" t="n">
        <v>30.84</v>
      </c>
      <c r="S49" t="n">
        <v>21.27</v>
      </c>
      <c r="T49" t="n">
        <v>2070.63</v>
      </c>
      <c r="U49" t="n">
        <v>0.6899999999999999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86.3856940988299</v>
      </c>
      <c r="AB49" t="n">
        <v>118.1967177338229</v>
      </c>
      <c r="AC49" t="n">
        <v>106.9161888834729</v>
      </c>
      <c r="AD49" t="n">
        <v>86385.6940988299</v>
      </c>
      <c r="AE49" t="n">
        <v>118196.7177338229</v>
      </c>
      <c r="AF49" t="n">
        <v>2.169779937927423e-06</v>
      </c>
      <c r="AG49" t="n">
        <v>0.1494444444444444</v>
      </c>
      <c r="AH49" t="n">
        <v>106916.1888834729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9.3035</v>
      </c>
      <c r="E50" t="n">
        <v>10.75</v>
      </c>
      <c r="F50" t="n">
        <v>7.96</v>
      </c>
      <c r="G50" t="n">
        <v>68.23</v>
      </c>
      <c r="H50" t="n">
        <v>1.08</v>
      </c>
      <c r="I50" t="n">
        <v>7</v>
      </c>
      <c r="J50" t="n">
        <v>213.78</v>
      </c>
      <c r="K50" t="n">
        <v>54.38</v>
      </c>
      <c r="L50" t="n">
        <v>13</v>
      </c>
      <c r="M50" t="n">
        <v>5</v>
      </c>
      <c r="N50" t="n">
        <v>46.4</v>
      </c>
      <c r="O50" t="n">
        <v>26600.32</v>
      </c>
      <c r="P50" t="n">
        <v>103.9</v>
      </c>
      <c r="Q50" t="n">
        <v>198.07</v>
      </c>
      <c r="R50" t="n">
        <v>30.4</v>
      </c>
      <c r="S50" t="n">
        <v>21.27</v>
      </c>
      <c r="T50" t="n">
        <v>1850.56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86.16929387460445</v>
      </c>
      <c r="AB50" t="n">
        <v>117.9006294001338</v>
      </c>
      <c r="AC50" t="n">
        <v>106.6483588047883</v>
      </c>
      <c r="AD50" t="n">
        <v>86169.29387460445</v>
      </c>
      <c r="AE50" t="n">
        <v>117900.6294001338</v>
      </c>
      <c r="AF50" t="n">
        <v>2.171577234074289e-06</v>
      </c>
      <c r="AG50" t="n">
        <v>0.1493055555555556</v>
      </c>
      <c r="AH50" t="n">
        <v>106648.3588047883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9.307399999999999</v>
      </c>
      <c r="E51" t="n">
        <v>10.74</v>
      </c>
      <c r="F51" t="n">
        <v>7.96</v>
      </c>
      <c r="G51" t="n">
        <v>68.19</v>
      </c>
      <c r="H51" t="n">
        <v>1.1</v>
      </c>
      <c r="I51" t="n">
        <v>7</v>
      </c>
      <c r="J51" t="n">
        <v>214.19</v>
      </c>
      <c r="K51" t="n">
        <v>54.38</v>
      </c>
      <c r="L51" t="n">
        <v>13.25</v>
      </c>
      <c r="M51" t="n">
        <v>5</v>
      </c>
      <c r="N51" t="n">
        <v>46.56</v>
      </c>
      <c r="O51" t="n">
        <v>26650.41</v>
      </c>
      <c r="P51" t="n">
        <v>103.83</v>
      </c>
      <c r="Q51" t="n">
        <v>198.05</v>
      </c>
      <c r="R51" t="n">
        <v>30.48</v>
      </c>
      <c r="S51" t="n">
        <v>21.27</v>
      </c>
      <c r="T51" t="n">
        <v>1892.07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86.09268441162067</v>
      </c>
      <c r="AB51" t="n">
        <v>117.7958089531084</v>
      </c>
      <c r="AC51" t="n">
        <v>106.5535422741106</v>
      </c>
      <c r="AD51" t="n">
        <v>86092.68441162066</v>
      </c>
      <c r="AE51" t="n">
        <v>117795.8089531084</v>
      </c>
      <c r="AF51" t="n">
        <v>2.172487552901922e-06</v>
      </c>
      <c r="AG51" t="n">
        <v>0.1491666666666667</v>
      </c>
      <c r="AH51" t="n">
        <v>106553.5422741106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9.2781</v>
      </c>
      <c r="E52" t="n">
        <v>10.78</v>
      </c>
      <c r="F52" t="n">
        <v>7.99</v>
      </c>
      <c r="G52" t="n">
        <v>68.48</v>
      </c>
      <c r="H52" t="n">
        <v>1.12</v>
      </c>
      <c r="I52" t="n">
        <v>7</v>
      </c>
      <c r="J52" t="n">
        <v>214.59</v>
      </c>
      <c r="K52" t="n">
        <v>54.38</v>
      </c>
      <c r="L52" t="n">
        <v>13.5</v>
      </c>
      <c r="M52" t="n">
        <v>5</v>
      </c>
      <c r="N52" t="n">
        <v>46.72</v>
      </c>
      <c r="O52" t="n">
        <v>26700.55</v>
      </c>
      <c r="P52" t="n">
        <v>104.3</v>
      </c>
      <c r="Q52" t="n">
        <v>198.05</v>
      </c>
      <c r="R52" t="n">
        <v>31.61</v>
      </c>
      <c r="S52" t="n">
        <v>21.27</v>
      </c>
      <c r="T52" t="n">
        <v>2457.94</v>
      </c>
      <c r="U52" t="n">
        <v>0.67</v>
      </c>
      <c r="V52" t="n">
        <v>0.76</v>
      </c>
      <c r="W52" t="n">
        <v>0.12</v>
      </c>
      <c r="X52" t="n">
        <v>0.14</v>
      </c>
      <c r="Y52" t="n">
        <v>1</v>
      </c>
      <c r="Z52" t="n">
        <v>10</v>
      </c>
      <c r="AA52" t="n">
        <v>86.72325363173215</v>
      </c>
      <c r="AB52" t="n">
        <v>118.6585815788152</v>
      </c>
      <c r="AC52" t="n">
        <v>107.3339730913291</v>
      </c>
      <c r="AD52" t="n">
        <v>86723.25363173215</v>
      </c>
      <c r="AE52" t="n">
        <v>118658.5815788152</v>
      </c>
      <c r="AF52" t="n">
        <v>2.16564849094047e-06</v>
      </c>
      <c r="AG52" t="n">
        <v>0.1497222222222222</v>
      </c>
      <c r="AH52" t="n">
        <v>107333.9730913291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9.2889</v>
      </c>
      <c r="E53" t="n">
        <v>10.77</v>
      </c>
      <c r="F53" t="n">
        <v>7.98</v>
      </c>
      <c r="G53" t="n">
        <v>68.37</v>
      </c>
      <c r="H53" t="n">
        <v>1.14</v>
      </c>
      <c r="I53" t="n">
        <v>7</v>
      </c>
      <c r="J53" t="n">
        <v>215</v>
      </c>
      <c r="K53" t="n">
        <v>54.38</v>
      </c>
      <c r="L53" t="n">
        <v>13.75</v>
      </c>
      <c r="M53" t="n">
        <v>5</v>
      </c>
      <c r="N53" t="n">
        <v>46.87</v>
      </c>
      <c r="O53" t="n">
        <v>26750.75</v>
      </c>
      <c r="P53" t="n">
        <v>103.8</v>
      </c>
      <c r="Q53" t="n">
        <v>198.05</v>
      </c>
      <c r="R53" t="n">
        <v>31.14</v>
      </c>
      <c r="S53" t="n">
        <v>21.27</v>
      </c>
      <c r="T53" t="n">
        <v>2224.34</v>
      </c>
      <c r="U53" t="n">
        <v>0.68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86.30224997340214</v>
      </c>
      <c r="AB53" t="n">
        <v>118.0825458001177</v>
      </c>
      <c r="AC53" t="n">
        <v>106.8129133588791</v>
      </c>
      <c r="AD53" t="n">
        <v>86302.24997340214</v>
      </c>
      <c r="AE53" t="n">
        <v>118082.5458001177</v>
      </c>
      <c r="AF53" t="n">
        <v>2.168169373847763e-06</v>
      </c>
      <c r="AG53" t="n">
        <v>0.1495833333333333</v>
      </c>
      <c r="AH53" t="n">
        <v>106812.9133588791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9.285299999999999</v>
      </c>
      <c r="E54" t="n">
        <v>10.77</v>
      </c>
      <c r="F54" t="n">
        <v>7.98</v>
      </c>
      <c r="G54" t="n">
        <v>68.41</v>
      </c>
      <c r="H54" t="n">
        <v>1.15</v>
      </c>
      <c r="I54" t="n">
        <v>7</v>
      </c>
      <c r="J54" t="n">
        <v>215.41</v>
      </c>
      <c r="K54" t="n">
        <v>54.38</v>
      </c>
      <c r="L54" t="n">
        <v>14</v>
      </c>
      <c r="M54" t="n">
        <v>5</v>
      </c>
      <c r="N54" t="n">
        <v>47.03</v>
      </c>
      <c r="O54" t="n">
        <v>26801</v>
      </c>
      <c r="P54" t="n">
        <v>103.62</v>
      </c>
      <c r="Q54" t="n">
        <v>198.05</v>
      </c>
      <c r="R54" t="n">
        <v>31.23</v>
      </c>
      <c r="S54" t="n">
        <v>21.27</v>
      </c>
      <c r="T54" t="n">
        <v>2266.43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  <c r="AA54" t="n">
        <v>86.22938576806264</v>
      </c>
      <c r="AB54" t="n">
        <v>117.9828497798304</v>
      </c>
      <c r="AC54" t="n">
        <v>106.7227321868437</v>
      </c>
      <c r="AD54" t="n">
        <v>86229.38576806264</v>
      </c>
      <c r="AE54" t="n">
        <v>117982.8497798304</v>
      </c>
      <c r="AF54" t="n">
        <v>2.167329079545332e-06</v>
      </c>
      <c r="AG54" t="n">
        <v>0.1495833333333333</v>
      </c>
      <c r="AH54" t="n">
        <v>106722.7321868437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9.283099999999999</v>
      </c>
      <c r="E55" t="n">
        <v>10.77</v>
      </c>
      <c r="F55" t="n">
        <v>7.98</v>
      </c>
      <c r="G55" t="n">
        <v>68.43000000000001</v>
      </c>
      <c r="H55" t="n">
        <v>1.17</v>
      </c>
      <c r="I55" t="n">
        <v>7</v>
      </c>
      <c r="J55" t="n">
        <v>215.82</v>
      </c>
      <c r="K55" t="n">
        <v>54.38</v>
      </c>
      <c r="L55" t="n">
        <v>14.25</v>
      </c>
      <c r="M55" t="n">
        <v>5</v>
      </c>
      <c r="N55" t="n">
        <v>47.19</v>
      </c>
      <c r="O55" t="n">
        <v>26851.31</v>
      </c>
      <c r="P55" t="n">
        <v>103.52</v>
      </c>
      <c r="Q55" t="n">
        <v>198.05</v>
      </c>
      <c r="R55" t="n">
        <v>31.39</v>
      </c>
      <c r="S55" t="n">
        <v>21.27</v>
      </c>
      <c r="T55" t="n">
        <v>2348.38</v>
      </c>
      <c r="U55" t="n">
        <v>0.68</v>
      </c>
      <c r="V55" t="n">
        <v>0.76</v>
      </c>
      <c r="W55" t="n">
        <v>0.12</v>
      </c>
      <c r="X55" t="n">
        <v>0.13</v>
      </c>
      <c r="Y55" t="n">
        <v>1</v>
      </c>
      <c r="Z55" t="n">
        <v>10</v>
      </c>
      <c r="AA55" t="n">
        <v>86.19069204299768</v>
      </c>
      <c r="AB55" t="n">
        <v>117.9299073181499</v>
      </c>
      <c r="AC55" t="n">
        <v>106.6748424794008</v>
      </c>
      <c r="AD55" t="n">
        <v>86190.69204299769</v>
      </c>
      <c r="AE55" t="n">
        <v>117929.9073181499</v>
      </c>
      <c r="AF55" t="n">
        <v>2.166815566360513e-06</v>
      </c>
      <c r="AG55" t="n">
        <v>0.1495833333333333</v>
      </c>
      <c r="AH55" t="n">
        <v>106674.8424794008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9.2879</v>
      </c>
      <c r="E56" t="n">
        <v>10.77</v>
      </c>
      <c r="F56" t="n">
        <v>7.98</v>
      </c>
      <c r="G56" t="n">
        <v>68.38</v>
      </c>
      <c r="H56" t="n">
        <v>1.19</v>
      </c>
      <c r="I56" t="n">
        <v>7</v>
      </c>
      <c r="J56" t="n">
        <v>216.22</v>
      </c>
      <c r="K56" t="n">
        <v>54.38</v>
      </c>
      <c r="L56" t="n">
        <v>14.5</v>
      </c>
      <c r="M56" t="n">
        <v>5</v>
      </c>
      <c r="N56" t="n">
        <v>47.35</v>
      </c>
      <c r="O56" t="n">
        <v>26901.66</v>
      </c>
      <c r="P56" t="n">
        <v>103.14</v>
      </c>
      <c r="Q56" t="n">
        <v>198.05</v>
      </c>
      <c r="R56" t="n">
        <v>31.19</v>
      </c>
      <c r="S56" t="n">
        <v>21.27</v>
      </c>
      <c r="T56" t="n">
        <v>2249.81</v>
      </c>
      <c r="U56" t="n">
        <v>0.68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  <c r="AA56" t="n">
        <v>85.9246048945935</v>
      </c>
      <c r="AB56" t="n">
        <v>117.565835142767</v>
      </c>
      <c r="AC56" t="n">
        <v>106.3455168414578</v>
      </c>
      <c r="AD56" t="n">
        <v>85924.6048945935</v>
      </c>
      <c r="AE56" t="n">
        <v>117565.835142767</v>
      </c>
      <c r="AF56" t="n">
        <v>2.167935958763755e-06</v>
      </c>
      <c r="AG56" t="n">
        <v>0.1495833333333333</v>
      </c>
      <c r="AH56" t="n">
        <v>106345.5168414578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9.344799999999999</v>
      </c>
      <c r="E57" t="n">
        <v>10.7</v>
      </c>
      <c r="F57" t="n">
        <v>7.95</v>
      </c>
      <c r="G57" t="n">
        <v>79.51000000000001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102.36</v>
      </c>
      <c r="Q57" t="n">
        <v>198.05</v>
      </c>
      <c r="R57" t="n">
        <v>30.31</v>
      </c>
      <c r="S57" t="n">
        <v>21.27</v>
      </c>
      <c r="T57" t="n">
        <v>1812.97</v>
      </c>
      <c r="U57" t="n">
        <v>0.7</v>
      </c>
      <c r="V57" t="n">
        <v>0.76</v>
      </c>
      <c r="W57" t="n">
        <v>0.12</v>
      </c>
      <c r="X57" t="n">
        <v>0.1</v>
      </c>
      <c r="Y57" t="n">
        <v>1</v>
      </c>
      <c r="Z57" t="n">
        <v>10</v>
      </c>
      <c r="AA57" t="n">
        <v>84.86965356642202</v>
      </c>
      <c r="AB57" t="n">
        <v>116.1224041943956</v>
      </c>
      <c r="AC57" t="n">
        <v>105.0398449169305</v>
      </c>
      <c r="AD57" t="n">
        <v>84869.65356642201</v>
      </c>
      <c r="AE57" t="n">
        <v>116122.4041943956</v>
      </c>
      <c r="AF57" t="n">
        <v>2.181217277043845e-06</v>
      </c>
      <c r="AG57" t="n">
        <v>0.1486111111111111</v>
      </c>
      <c r="AH57" t="n">
        <v>105039.8449169305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9.3596</v>
      </c>
      <c r="E58" t="n">
        <v>10.68</v>
      </c>
      <c r="F58" t="n">
        <v>7.93</v>
      </c>
      <c r="G58" t="n">
        <v>79.34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102.12</v>
      </c>
      <c r="Q58" t="n">
        <v>198.05</v>
      </c>
      <c r="R58" t="n">
        <v>29.59</v>
      </c>
      <c r="S58" t="n">
        <v>21.27</v>
      </c>
      <c r="T58" t="n">
        <v>1454.46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84.5402639956061</v>
      </c>
      <c r="AB58" t="n">
        <v>115.6717188519632</v>
      </c>
      <c r="AC58" t="n">
        <v>104.6321723510389</v>
      </c>
      <c r="AD58" t="n">
        <v>84540.2639956061</v>
      </c>
      <c r="AE58" t="n">
        <v>115671.7188519632</v>
      </c>
      <c r="AF58" t="n">
        <v>2.184671820287174e-06</v>
      </c>
      <c r="AG58" t="n">
        <v>0.1483333333333333</v>
      </c>
      <c r="AH58" t="n">
        <v>104632.1723510389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9.3565</v>
      </c>
      <c r="E59" t="n">
        <v>10.69</v>
      </c>
      <c r="F59" t="n">
        <v>7.94</v>
      </c>
      <c r="G59" t="n">
        <v>79.38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102.31</v>
      </c>
      <c r="Q59" t="n">
        <v>198.05</v>
      </c>
      <c r="R59" t="n">
        <v>29.91</v>
      </c>
      <c r="S59" t="n">
        <v>21.27</v>
      </c>
      <c r="T59" t="n">
        <v>1611.79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84.70759581702148</v>
      </c>
      <c r="AB59" t="n">
        <v>115.9006696321826</v>
      </c>
      <c r="AC59" t="n">
        <v>104.8392723901286</v>
      </c>
      <c r="AD59" t="n">
        <v>84707.59581702149</v>
      </c>
      <c r="AE59" t="n">
        <v>115900.6696321826</v>
      </c>
      <c r="AF59" t="n">
        <v>2.183948233526747e-06</v>
      </c>
      <c r="AG59" t="n">
        <v>0.1484722222222222</v>
      </c>
      <c r="AH59" t="n">
        <v>104839.2723901286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9.3339</v>
      </c>
      <c r="E60" t="n">
        <v>10.71</v>
      </c>
      <c r="F60" t="n">
        <v>7.96</v>
      </c>
      <c r="G60" t="n">
        <v>79.64</v>
      </c>
      <c r="H60" t="n">
        <v>1.26</v>
      </c>
      <c r="I60" t="n">
        <v>6</v>
      </c>
      <c r="J60" t="n">
        <v>217.86</v>
      </c>
      <c r="K60" t="n">
        <v>54.38</v>
      </c>
      <c r="L60" t="n">
        <v>15.5</v>
      </c>
      <c r="M60" t="n">
        <v>4</v>
      </c>
      <c r="N60" t="n">
        <v>47.98</v>
      </c>
      <c r="O60" t="n">
        <v>27103.65</v>
      </c>
      <c r="P60" t="n">
        <v>102.69</v>
      </c>
      <c r="Q60" t="n">
        <v>198.05</v>
      </c>
      <c r="R60" t="n">
        <v>30.74</v>
      </c>
      <c r="S60" t="n">
        <v>21.27</v>
      </c>
      <c r="T60" t="n">
        <v>2028.81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85.18826038718534</v>
      </c>
      <c r="AB60" t="n">
        <v>116.5583361025047</v>
      </c>
      <c r="AC60" t="n">
        <v>105.434172095564</v>
      </c>
      <c r="AD60" t="n">
        <v>85188.26038718534</v>
      </c>
      <c r="AE60" t="n">
        <v>116558.3361025047</v>
      </c>
      <c r="AF60" t="n">
        <v>2.178673052628152e-06</v>
      </c>
      <c r="AG60" t="n">
        <v>0.14875</v>
      </c>
      <c r="AH60" t="n">
        <v>105434.172095564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9.3436</v>
      </c>
      <c r="E61" t="n">
        <v>10.7</v>
      </c>
      <c r="F61" t="n">
        <v>7.95</v>
      </c>
      <c r="G61" t="n">
        <v>79.53</v>
      </c>
      <c r="H61" t="n">
        <v>1.28</v>
      </c>
      <c r="I61" t="n">
        <v>6</v>
      </c>
      <c r="J61" t="n">
        <v>218.27</v>
      </c>
      <c r="K61" t="n">
        <v>54.38</v>
      </c>
      <c r="L61" t="n">
        <v>15.75</v>
      </c>
      <c r="M61" t="n">
        <v>4</v>
      </c>
      <c r="N61" t="n">
        <v>48.15</v>
      </c>
      <c r="O61" t="n">
        <v>27154.29</v>
      </c>
      <c r="P61" t="n">
        <v>102.58</v>
      </c>
      <c r="Q61" t="n">
        <v>198.06</v>
      </c>
      <c r="R61" t="n">
        <v>30.35</v>
      </c>
      <c r="S61" t="n">
        <v>21.27</v>
      </c>
      <c r="T61" t="n">
        <v>1834.37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85.00841284888557</v>
      </c>
      <c r="AB61" t="n">
        <v>116.3122607662897</v>
      </c>
      <c r="AC61" t="n">
        <v>105.2115818440684</v>
      </c>
      <c r="AD61" t="n">
        <v>85008.41284888556</v>
      </c>
      <c r="AE61" t="n">
        <v>116312.2607662897</v>
      </c>
      <c r="AF61" t="n">
        <v>2.180937178943035e-06</v>
      </c>
      <c r="AG61" t="n">
        <v>0.1486111111111111</v>
      </c>
      <c r="AH61" t="n">
        <v>105211.5818440684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9.334199999999999</v>
      </c>
      <c r="E62" t="n">
        <v>10.71</v>
      </c>
      <c r="F62" t="n">
        <v>7.96</v>
      </c>
      <c r="G62" t="n">
        <v>79.63</v>
      </c>
      <c r="H62" t="n">
        <v>1.3</v>
      </c>
      <c r="I62" t="n">
        <v>6</v>
      </c>
      <c r="J62" t="n">
        <v>218.68</v>
      </c>
      <c r="K62" t="n">
        <v>54.38</v>
      </c>
      <c r="L62" t="n">
        <v>16</v>
      </c>
      <c r="M62" t="n">
        <v>4</v>
      </c>
      <c r="N62" t="n">
        <v>48.31</v>
      </c>
      <c r="O62" t="n">
        <v>27204.98</v>
      </c>
      <c r="P62" t="n">
        <v>102.73</v>
      </c>
      <c r="Q62" t="n">
        <v>198.06</v>
      </c>
      <c r="R62" t="n">
        <v>30.73</v>
      </c>
      <c r="S62" t="n">
        <v>21.27</v>
      </c>
      <c r="T62" t="n">
        <v>2024.56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85.2089116283199</v>
      </c>
      <c r="AB62" t="n">
        <v>116.5865920416934</v>
      </c>
      <c r="AC62" t="n">
        <v>105.4597313275741</v>
      </c>
      <c r="AD62" t="n">
        <v>85208.9116283199</v>
      </c>
      <c r="AE62" t="n">
        <v>116586.5920416934</v>
      </c>
      <c r="AF62" t="n">
        <v>2.178743077153354e-06</v>
      </c>
      <c r="AG62" t="n">
        <v>0.14875</v>
      </c>
      <c r="AH62" t="n">
        <v>105459.7313275741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9.3446</v>
      </c>
      <c r="E63" t="n">
        <v>10.7</v>
      </c>
      <c r="F63" t="n">
        <v>7.95</v>
      </c>
      <c r="G63" t="n">
        <v>79.51000000000001</v>
      </c>
      <c r="H63" t="n">
        <v>1.32</v>
      </c>
      <c r="I63" t="n">
        <v>6</v>
      </c>
      <c r="J63" t="n">
        <v>219.09</v>
      </c>
      <c r="K63" t="n">
        <v>54.38</v>
      </c>
      <c r="L63" t="n">
        <v>16.25</v>
      </c>
      <c r="M63" t="n">
        <v>4</v>
      </c>
      <c r="N63" t="n">
        <v>48.47</v>
      </c>
      <c r="O63" t="n">
        <v>27255.72</v>
      </c>
      <c r="P63" t="n">
        <v>102.47</v>
      </c>
      <c r="Q63" t="n">
        <v>198.05</v>
      </c>
      <c r="R63" t="n">
        <v>30.37</v>
      </c>
      <c r="S63" t="n">
        <v>21.27</v>
      </c>
      <c r="T63" t="n">
        <v>1842.62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84.93548433144653</v>
      </c>
      <c r="AB63" t="n">
        <v>116.2124767513505</v>
      </c>
      <c r="AC63" t="n">
        <v>105.1213210754672</v>
      </c>
      <c r="AD63" t="n">
        <v>84935.48433144653</v>
      </c>
      <c r="AE63" t="n">
        <v>116212.4767513505</v>
      </c>
      <c r="AF63" t="n">
        <v>2.181170594027044e-06</v>
      </c>
      <c r="AG63" t="n">
        <v>0.1486111111111111</v>
      </c>
      <c r="AH63" t="n">
        <v>105121.3210754672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9.3385</v>
      </c>
      <c r="E64" t="n">
        <v>10.71</v>
      </c>
      <c r="F64" t="n">
        <v>7.96</v>
      </c>
      <c r="G64" t="n">
        <v>79.58</v>
      </c>
      <c r="H64" t="n">
        <v>1.34</v>
      </c>
      <c r="I64" t="n">
        <v>6</v>
      </c>
      <c r="J64" t="n">
        <v>219.51</v>
      </c>
      <c r="K64" t="n">
        <v>54.38</v>
      </c>
      <c r="L64" t="n">
        <v>16.5</v>
      </c>
      <c r="M64" t="n">
        <v>4</v>
      </c>
      <c r="N64" t="n">
        <v>48.63</v>
      </c>
      <c r="O64" t="n">
        <v>27306.53</v>
      </c>
      <c r="P64" t="n">
        <v>102.34</v>
      </c>
      <c r="Q64" t="n">
        <v>198.05</v>
      </c>
      <c r="R64" t="n">
        <v>30.6</v>
      </c>
      <c r="S64" t="n">
        <v>21.27</v>
      </c>
      <c r="T64" t="n">
        <v>1957.73</v>
      </c>
      <c r="U64" t="n">
        <v>0.7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84.94338984164435</v>
      </c>
      <c r="AB64" t="n">
        <v>116.2232934191696</v>
      </c>
      <c r="AC64" t="n">
        <v>105.131105415691</v>
      </c>
      <c r="AD64" t="n">
        <v>84943.38984164434</v>
      </c>
      <c r="AE64" t="n">
        <v>116223.2934191696</v>
      </c>
      <c r="AF64" t="n">
        <v>2.179746762014591e-06</v>
      </c>
      <c r="AG64" t="n">
        <v>0.14875</v>
      </c>
      <c r="AH64" t="n">
        <v>105131.105415691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9.338800000000001</v>
      </c>
      <c r="E65" t="n">
        <v>10.71</v>
      </c>
      <c r="F65" t="n">
        <v>7.96</v>
      </c>
      <c r="G65" t="n">
        <v>79.58</v>
      </c>
      <c r="H65" t="n">
        <v>1.35</v>
      </c>
      <c r="I65" t="n">
        <v>6</v>
      </c>
      <c r="J65" t="n">
        <v>219.92</v>
      </c>
      <c r="K65" t="n">
        <v>54.38</v>
      </c>
      <c r="L65" t="n">
        <v>16.75</v>
      </c>
      <c r="M65" t="n">
        <v>4</v>
      </c>
      <c r="N65" t="n">
        <v>48.79</v>
      </c>
      <c r="O65" t="n">
        <v>27357.38</v>
      </c>
      <c r="P65" t="n">
        <v>102.11</v>
      </c>
      <c r="Q65" t="n">
        <v>198.05</v>
      </c>
      <c r="R65" t="n">
        <v>30.51</v>
      </c>
      <c r="S65" t="n">
        <v>21.27</v>
      </c>
      <c r="T65" t="n">
        <v>1913.63</v>
      </c>
      <c r="U65" t="n">
        <v>0.7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84.80670284364489</v>
      </c>
      <c r="AB65" t="n">
        <v>116.0362722383021</v>
      </c>
      <c r="AC65" t="n">
        <v>104.9619332738395</v>
      </c>
      <c r="AD65" t="n">
        <v>84806.70284364489</v>
      </c>
      <c r="AE65" t="n">
        <v>116036.2722383021</v>
      </c>
      <c r="AF65" t="n">
        <v>2.179816786539794e-06</v>
      </c>
      <c r="AG65" t="n">
        <v>0.14875</v>
      </c>
      <c r="AH65" t="n">
        <v>104961.9332738395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9.355</v>
      </c>
      <c r="E66" t="n">
        <v>10.69</v>
      </c>
      <c r="F66" t="n">
        <v>7.94</v>
      </c>
      <c r="G66" t="n">
        <v>79.39</v>
      </c>
      <c r="H66" t="n">
        <v>1.37</v>
      </c>
      <c r="I66" t="n">
        <v>6</v>
      </c>
      <c r="J66" t="n">
        <v>220.33</v>
      </c>
      <c r="K66" t="n">
        <v>54.38</v>
      </c>
      <c r="L66" t="n">
        <v>17</v>
      </c>
      <c r="M66" t="n">
        <v>4</v>
      </c>
      <c r="N66" t="n">
        <v>48.95</v>
      </c>
      <c r="O66" t="n">
        <v>27408.3</v>
      </c>
      <c r="P66" t="n">
        <v>101.64</v>
      </c>
      <c r="Q66" t="n">
        <v>198.05</v>
      </c>
      <c r="R66" t="n">
        <v>29.85</v>
      </c>
      <c r="S66" t="n">
        <v>21.27</v>
      </c>
      <c r="T66" t="n">
        <v>1582.77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84.33108548164812</v>
      </c>
      <c r="AB66" t="n">
        <v>115.3855115808613</v>
      </c>
      <c r="AC66" t="n">
        <v>104.3732803001964</v>
      </c>
      <c r="AD66" t="n">
        <v>84331.08548164812</v>
      </c>
      <c r="AE66" t="n">
        <v>115385.5115808613</v>
      </c>
      <c r="AF66" t="n">
        <v>2.183598110900734e-06</v>
      </c>
      <c r="AG66" t="n">
        <v>0.1484722222222222</v>
      </c>
      <c r="AH66" t="n">
        <v>104373.2803001964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9.3521</v>
      </c>
      <c r="E67" t="n">
        <v>10.69</v>
      </c>
      <c r="F67" t="n">
        <v>7.94</v>
      </c>
      <c r="G67" t="n">
        <v>79.43000000000001</v>
      </c>
      <c r="H67" t="n">
        <v>1.39</v>
      </c>
      <c r="I67" t="n">
        <v>6</v>
      </c>
      <c r="J67" t="n">
        <v>220.74</v>
      </c>
      <c r="K67" t="n">
        <v>54.38</v>
      </c>
      <c r="L67" t="n">
        <v>17.25</v>
      </c>
      <c r="M67" t="n">
        <v>4</v>
      </c>
      <c r="N67" t="n">
        <v>49.12</v>
      </c>
      <c r="O67" t="n">
        <v>27459.27</v>
      </c>
      <c r="P67" t="n">
        <v>101.37</v>
      </c>
      <c r="Q67" t="n">
        <v>198.05</v>
      </c>
      <c r="R67" t="n">
        <v>30.13</v>
      </c>
      <c r="S67" t="n">
        <v>21.27</v>
      </c>
      <c r="T67" t="n">
        <v>1721.04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  <c r="AA67" t="n">
        <v>84.19946137672419</v>
      </c>
      <c r="AB67" t="n">
        <v>115.2054176736588</v>
      </c>
      <c r="AC67" t="n">
        <v>104.2103743027338</v>
      </c>
      <c r="AD67" t="n">
        <v>84199.46137672418</v>
      </c>
      <c r="AE67" t="n">
        <v>115205.4176736588</v>
      </c>
      <c r="AF67" t="n">
        <v>2.182921207157109e-06</v>
      </c>
      <c r="AG67" t="n">
        <v>0.1484722222222222</v>
      </c>
      <c r="AH67" t="n">
        <v>104210.3743027338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9.332000000000001</v>
      </c>
      <c r="E68" t="n">
        <v>10.72</v>
      </c>
      <c r="F68" t="n">
        <v>7.97</v>
      </c>
      <c r="G68" t="n">
        <v>79.66</v>
      </c>
      <c r="H68" t="n">
        <v>1.41</v>
      </c>
      <c r="I68" t="n">
        <v>6</v>
      </c>
      <c r="J68" t="n">
        <v>221.16</v>
      </c>
      <c r="K68" t="n">
        <v>54.38</v>
      </c>
      <c r="L68" t="n">
        <v>17.5</v>
      </c>
      <c r="M68" t="n">
        <v>4</v>
      </c>
      <c r="N68" t="n">
        <v>49.28</v>
      </c>
      <c r="O68" t="n">
        <v>27510.3</v>
      </c>
      <c r="P68" t="n">
        <v>101.56</v>
      </c>
      <c r="Q68" t="n">
        <v>198.05</v>
      </c>
      <c r="R68" t="n">
        <v>30.85</v>
      </c>
      <c r="S68" t="n">
        <v>21.27</v>
      </c>
      <c r="T68" t="n">
        <v>2082.7</v>
      </c>
      <c r="U68" t="n">
        <v>0.6899999999999999</v>
      </c>
      <c r="V68" t="n">
        <v>0.76</v>
      </c>
      <c r="W68" t="n">
        <v>0.12</v>
      </c>
      <c r="X68" t="n">
        <v>0.11</v>
      </c>
      <c r="Y68" t="n">
        <v>1</v>
      </c>
      <c r="Z68" t="n">
        <v>10</v>
      </c>
      <c r="AA68" t="n">
        <v>84.57580707178337</v>
      </c>
      <c r="AB68" t="n">
        <v>115.7203504568388</v>
      </c>
      <c r="AC68" t="n">
        <v>104.6761626238</v>
      </c>
      <c r="AD68" t="n">
        <v>84575.80707178338</v>
      </c>
      <c r="AE68" t="n">
        <v>115720.3504568388</v>
      </c>
      <c r="AF68" t="n">
        <v>2.178229563968536e-06</v>
      </c>
      <c r="AG68" t="n">
        <v>0.1488888888888889</v>
      </c>
      <c r="AH68" t="n">
        <v>104676.1626238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9.3368</v>
      </c>
      <c r="E69" t="n">
        <v>10.71</v>
      </c>
      <c r="F69" t="n">
        <v>7.96</v>
      </c>
      <c r="G69" t="n">
        <v>79.59999999999999</v>
      </c>
      <c r="H69" t="n">
        <v>1.42</v>
      </c>
      <c r="I69" t="n">
        <v>6</v>
      </c>
      <c r="J69" t="n">
        <v>221.57</v>
      </c>
      <c r="K69" t="n">
        <v>54.38</v>
      </c>
      <c r="L69" t="n">
        <v>17.75</v>
      </c>
      <c r="M69" t="n">
        <v>4</v>
      </c>
      <c r="N69" t="n">
        <v>49.45</v>
      </c>
      <c r="O69" t="n">
        <v>27561.39</v>
      </c>
      <c r="P69" t="n">
        <v>101.06</v>
      </c>
      <c r="Q69" t="n">
        <v>198.07</v>
      </c>
      <c r="R69" t="n">
        <v>30.67</v>
      </c>
      <c r="S69" t="n">
        <v>21.27</v>
      </c>
      <c r="T69" t="n">
        <v>1994.83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84.21241828228294</v>
      </c>
      <c r="AB69" t="n">
        <v>115.2231458834626</v>
      </c>
      <c r="AC69" t="n">
        <v>104.2264105570757</v>
      </c>
      <c r="AD69" t="n">
        <v>84212.41828228295</v>
      </c>
      <c r="AE69" t="n">
        <v>115223.1458834626</v>
      </c>
      <c r="AF69" t="n">
        <v>2.179349956371777e-06</v>
      </c>
      <c r="AG69" t="n">
        <v>0.14875</v>
      </c>
      <c r="AH69" t="n">
        <v>104226.4105570757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9.3909</v>
      </c>
      <c r="E70" t="n">
        <v>10.65</v>
      </c>
      <c r="F70" t="n">
        <v>7.94</v>
      </c>
      <c r="G70" t="n">
        <v>95.25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100.26</v>
      </c>
      <c r="Q70" t="n">
        <v>198.05</v>
      </c>
      <c r="R70" t="n">
        <v>29.92</v>
      </c>
      <c r="S70" t="n">
        <v>21.27</v>
      </c>
      <c r="T70" t="n">
        <v>1624.12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83.21528313196062</v>
      </c>
      <c r="AB70" t="n">
        <v>113.8588215802942</v>
      </c>
      <c r="AC70" t="n">
        <v>102.99229545056</v>
      </c>
      <c r="AD70" t="n">
        <v>83215.28313196062</v>
      </c>
      <c r="AE70" t="n">
        <v>113858.8215802942</v>
      </c>
      <c r="AF70" t="n">
        <v>2.191977712416644e-06</v>
      </c>
      <c r="AG70" t="n">
        <v>0.1479166666666667</v>
      </c>
      <c r="AH70" t="n">
        <v>102992.29545056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9.3992</v>
      </c>
      <c r="E71" t="n">
        <v>10.64</v>
      </c>
      <c r="F71" t="n">
        <v>7.93</v>
      </c>
      <c r="G71" t="n">
        <v>95.14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100.22</v>
      </c>
      <c r="Q71" t="n">
        <v>198.05</v>
      </c>
      <c r="R71" t="n">
        <v>29.59</v>
      </c>
      <c r="S71" t="n">
        <v>21.27</v>
      </c>
      <c r="T71" t="n">
        <v>1456.04</v>
      </c>
      <c r="U71" t="n">
        <v>0.72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  <c r="AA71" t="n">
        <v>83.09113557100071</v>
      </c>
      <c r="AB71" t="n">
        <v>113.688957410385</v>
      </c>
      <c r="AC71" t="n">
        <v>102.8386428786211</v>
      </c>
      <c r="AD71" t="n">
        <v>83091.1355710007</v>
      </c>
      <c r="AE71" t="n">
        <v>113688.957410385</v>
      </c>
      <c r="AF71" t="n">
        <v>2.193915057613915e-06</v>
      </c>
      <c r="AG71" t="n">
        <v>0.1477777777777778</v>
      </c>
      <c r="AH71" t="n">
        <v>102838.6428786211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9.397</v>
      </c>
      <c r="E72" t="n">
        <v>10.64</v>
      </c>
      <c r="F72" t="n">
        <v>7.93</v>
      </c>
      <c r="G72" t="n">
        <v>95.17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100.38</v>
      </c>
      <c r="Q72" t="n">
        <v>198.05</v>
      </c>
      <c r="R72" t="n">
        <v>29.68</v>
      </c>
      <c r="S72" t="n">
        <v>21.27</v>
      </c>
      <c r="T72" t="n">
        <v>1504.14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83.20274787369104</v>
      </c>
      <c r="AB72" t="n">
        <v>113.8416702869132</v>
      </c>
      <c r="AC72" t="n">
        <v>102.9767810525473</v>
      </c>
      <c r="AD72" t="n">
        <v>83202.74787369104</v>
      </c>
      <c r="AE72" t="n">
        <v>113841.6702869132</v>
      </c>
      <c r="AF72" t="n">
        <v>2.193401544429096e-06</v>
      </c>
      <c r="AG72" t="n">
        <v>0.1477777777777778</v>
      </c>
      <c r="AH72" t="n">
        <v>102976.7810525473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9.3963</v>
      </c>
      <c r="E73" t="n">
        <v>10.64</v>
      </c>
      <c r="F73" t="n">
        <v>7.93</v>
      </c>
      <c r="G73" t="n">
        <v>95.18000000000001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100.53</v>
      </c>
      <c r="Q73" t="n">
        <v>198.05</v>
      </c>
      <c r="R73" t="n">
        <v>29.6</v>
      </c>
      <c r="S73" t="n">
        <v>21.27</v>
      </c>
      <c r="T73" t="n">
        <v>1463.95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83.29566130365862</v>
      </c>
      <c r="AB73" t="n">
        <v>113.968798540846</v>
      </c>
      <c r="AC73" t="n">
        <v>103.0917763643504</v>
      </c>
      <c r="AD73" t="n">
        <v>83295.66130365862</v>
      </c>
      <c r="AE73" t="n">
        <v>113968.798540846</v>
      </c>
      <c r="AF73" t="n">
        <v>2.19323815387029e-06</v>
      </c>
      <c r="AG73" t="n">
        <v>0.1477777777777778</v>
      </c>
      <c r="AH73" t="n">
        <v>103091.7763643504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9.412000000000001</v>
      </c>
      <c r="E74" t="n">
        <v>10.62</v>
      </c>
      <c r="F74" t="n">
        <v>7.91</v>
      </c>
      <c r="G74" t="n">
        <v>94.95999999999999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100.19</v>
      </c>
      <c r="Q74" t="n">
        <v>198.05</v>
      </c>
      <c r="R74" t="n">
        <v>29.13</v>
      </c>
      <c r="S74" t="n">
        <v>21.27</v>
      </c>
      <c r="T74" t="n">
        <v>1230.4</v>
      </c>
      <c r="U74" t="n">
        <v>0.73</v>
      </c>
      <c r="V74" t="n">
        <v>0.77</v>
      </c>
      <c r="W74" t="n">
        <v>0.11</v>
      </c>
      <c r="X74" t="n">
        <v>0.06</v>
      </c>
      <c r="Y74" t="n">
        <v>1</v>
      </c>
      <c r="Z74" t="n">
        <v>10</v>
      </c>
      <c r="AA74" t="n">
        <v>82.90499060084504</v>
      </c>
      <c r="AB74" t="n">
        <v>113.4342656500817</v>
      </c>
      <c r="AC74" t="n">
        <v>102.6082585424589</v>
      </c>
      <c r="AD74" t="n">
        <v>82904.99060084503</v>
      </c>
      <c r="AE74" t="n">
        <v>113434.2656500817</v>
      </c>
      <c r="AF74" t="n">
        <v>2.196902770689226e-06</v>
      </c>
      <c r="AG74" t="n">
        <v>0.1475</v>
      </c>
      <c r="AH74" t="n">
        <v>102608.2585424589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9.3992</v>
      </c>
      <c r="E75" t="n">
        <v>10.64</v>
      </c>
      <c r="F75" t="n">
        <v>7.93</v>
      </c>
      <c r="G75" t="n">
        <v>95.14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100.54</v>
      </c>
      <c r="Q75" t="n">
        <v>198.05</v>
      </c>
      <c r="R75" t="n">
        <v>29.65</v>
      </c>
      <c r="S75" t="n">
        <v>21.27</v>
      </c>
      <c r="T75" t="n">
        <v>1489.81</v>
      </c>
      <c r="U75" t="n">
        <v>0.72</v>
      </c>
      <c r="V75" t="n">
        <v>0.77</v>
      </c>
      <c r="W75" t="n">
        <v>0.11</v>
      </c>
      <c r="X75" t="n">
        <v>0.08</v>
      </c>
      <c r="Y75" t="n">
        <v>1</v>
      </c>
      <c r="Z75" t="n">
        <v>10</v>
      </c>
      <c r="AA75" t="n">
        <v>83.27640950297648</v>
      </c>
      <c r="AB75" t="n">
        <v>113.9424573778232</v>
      </c>
      <c r="AC75" t="n">
        <v>103.0679491649565</v>
      </c>
      <c r="AD75" t="n">
        <v>83276.40950297647</v>
      </c>
      <c r="AE75" t="n">
        <v>113942.4573778232</v>
      </c>
      <c r="AF75" t="n">
        <v>2.193915057613915e-06</v>
      </c>
      <c r="AG75" t="n">
        <v>0.1477777777777778</v>
      </c>
      <c r="AH75" t="n">
        <v>103067.9491649565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9.387</v>
      </c>
      <c r="E76" t="n">
        <v>10.65</v>
      </c>
      <c r="F76" t="n">
        <v>7.94</v>
      </c>
      <c r="G76" t="n">
        <v>95.3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100.62</v>
      </c>
      <c r="Q76" t="n">
        <v>198.05</v>
      </c>
      <c r="R76" t="n">
        <v>30.05</v>
      </c>
      <c r="S76" t="n">
        <v>21.27</v>
      </c>
      <c r="T76" t="n">
        <v>1686.58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83.45767402763069</v>
      </c>
      <c r="AB76" t="n">
        <v>114.1904714972814</v>
      </c>
      <c r="AC76" t="n">
        <v>103.2922931649436</v>
      </c>
      <c r="AD76" t="n">
        <v>83457.67402763068</v>
      </c>
      <c r="AE76" t="n">
        <v>114190.4714972814</v>
      </c>
      <c r="AF76" t="n">
        <v>2.19106739358901e-06</v>
      </c>
      <c r="AG76" t="n">
        <v>0.1479166666666667</v>
      </c>
      <c r="AH76" t="n">
        <v>103292.2931649437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9.395300000000001</v>
      </c>
      <c r="E77" t="n">
        <v>10.64</v>
      </c>
      <c r="F77" t="n">
        <v>7.93</v>
      </c>
      <c r="G77" t="n">
        <v>95.19</v>
      </c>
      <c r="H77" t="n">
        <v>1.56</v>
      </c>
      <c r="I77" t="n">
        <v>5</v>
      </c>
      <c r="J77" t="n">
        <v>224.9</v>
      </c>
      <c r="K77" t="n">
        <v>54.38</v>
      </c>
      <c r="L77" t="n">
        <v>19.75</v>
      </c>
      <c r="M77" t="n">
        <v>3</v>
      </c>
      <c r="N77" t="n">
        <v>50.78</v>
      </c>
      <c r="O77" t="n">
        <v>27972.28</v>
      </c>
      <c r="P77" t="n">
        <v>100.43</v>
      </c>
      <c r="Q77" t="n">
        <v>198.05</v>
      </c>
      <c r="R77" t="n">
        <v>29.78</v>
      </c>
      <c r="S77" t="n">
        <v>21.27</v>
      </c>
      <c r="T77" t="n">
        <v>1551.39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83.2463777890555</v>
      </c>
      <c r="AB77" t="n">
        <v>113.9013666619309</v>
      </c>
      <c r="AC77" t="n">
        <v>103.0307800893177</v>
      </c>
      <c r="AD77" t="n">
        <v>83246.37778905551</v>
      </c>
      <c r="AE77" t="n">
        <v>113901.3666619308</v>
      </c>
      <c r="AF77" t="n">
        <v>2.193004738786282e-06</v>
      </c>
      <c r="AG77" t="n">
        <v>0.1477777777777778</v>
      </c>
      <c r="AH77" t="n">
        <v>103030.7800893177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9.387700000000001</v>
      </c>
      <c r="E78" t="n">
        <v>10.65</v>
      </c>
      <c r="F78" t="n">
        <v>7.94</v>
      </c>
      <c r="G78" t="n">
        <v>95.29000000000001</v>
      </c>
      <c r="H78" t="n">
        <v>1.58</v>
      </c>
      <c r="I78" t="n">
        <v>5</v>
      </c>
      <c r="J78" t="n">
        <v>225.32</v>
      </c>
      <c r="K78" t="n">
        <v>54.38</v>
      </c>
      <c r="L78" t="n">
        <v>20</v>
      </c>
      <c r="M78" t="n">
        <v>3</v>
      </c>
      <c r="N78" t="n">
        <v>50.95</v>
      </c>
      <c r="O78" t="n">
        <v>28023.89</v>
      </c>
      <c r="P78" t="n">
        <v>100.61</v>
      </c>
      <c r="Q78" t="n">
        <v>198.05</v>
      </c>
      <c r="R78" t="n">
        <v>30.05</v>
      </c>
      <c r="S78" t="n">
        <v>21.27</v>
      </c>
      <c r="T78" t="n">
        <v>1688.89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83.44581314778485</v>
      </c>
      <c r="AB78" t="n">
        <v>114.1742429182112</v>
      </c>
      <c r="AC78" t="n">
        <v>103.277613418683</v>
      </c>
      <c r="AD78" t="n">
        <v>83445.81314778485</v>
      </c>
      <c r="AE78" t="n">
        <v>114174.2429182113</v>
      </c>
      <c r="AF78" t="n">
        <v>2.191230784147816e-06</v>
      </c>
      <c r="AG78" t="n">
        <v>0.1479166666666667</v>
      </c>
      <c r="AH78" t="n">
        <v>103277.613418683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9.3933</v>
      </c>
      <c r="E79" t="n">
        <v>10.65</v>
      </c>
      <c r="F79" t="n">
        <v>7.93</v>
      </c>
      <c r="G79" t="n">
        <v>95.22</v>
      </c>
      <c r="H79" t="n">
        <v>1.59</v>
      </c>
      <c r="I79" t="n">
        <v>5</v>
      </c>
      <c r="J79" t="n">
        <v>225.74</v>
      </c>
      <c r="K79" t="n">
        <v>54.38</v>
      </c>
      <c r="L79" t="n">
        <v>20.25</v>
      </c>
      <c r="M79" t="n">
        <v>3</v>
      </c>
      <c r="N79" t="n">
        <v>51.11</v>
      </c>
      <c r="O79" t="n">
        <v>28075.56</v>
      </c>
      <c r="P79" t="n">
        <v>100.59</v>
      </c>
      <c r="Q79" t="n">
        <v>198.05</v>
      </c>
      <c r="R79" t="n">
        <v>29.82</v>
      </c>
      <c r="S79" t="n">
        <v>21.27</v>
      </c>
      <c r="T79" t="n">
        <v>1572.08</v>
      </c>
      <c r="U79" t="n">
        <v>0.71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83.35681367086282</v>
      </c>
      <c r="AB79" t="n">
        <v>114.0524699075068</v>
      </c>
      <c r="AC79" t="n">
        <v>103.1674622532106</v>
      </c>
      <c r="AD79" t="n">
        <v>83356.81367086282</v>
      </c>
      <c r="AE79" t="n">
        <v>114052.4699075068</v>
      </c>
      <c r="AF79" t="n">
        <v>2.192537908618264e-06</v>
      </c>
      <c r="AG79" t="n">
        <v>0.1479166666666667</v>
      </c>
      <c r="AH79" t="n">
        <v>103167.4622532106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9.3973</v>
      </c>
      <c r="E80" t="n">
        <v>10.64</v>
      </c>
      <c r="F80" t="n">
        <v>7.93</v>
      </c>
      <c r="G80" t="n">
        <v>95.16</v>
      </c>
      <c r="H80" t="n">
        <v>1.61</v>
      </c>
      <c r="I80" t="n">
        <v>5</v>
      </c>
      <c r="J80" t="n">
        <v>226.16</v>
      </c>
      <c r="K80" t="n">
        <v>54.38</v>
      </c>
      <c r="L80" t="n">
        <v>20.5</v>
      </c>
      <c r="M80" t="n">
        <v>3</v>
      </c>
      <c r="N80" t="n">
        <v>51.28</v>
      </c>
      <c r="O80" t="n">
        <v>28127.29</v>
      </c>
      <c r="P80" t="n">
        <v>100.51</v>
      </c>
      <c r="Q80" t="n">
        <v>198.05</v>
      </c>
      <c r="R80" t="n">
        <v>29.65</v>
      </c>
      <c r="S80" t="n">
        <v>21.27</v>
      </c>
      <c r="T80" t="n">
        <v>1487.53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83.27544255749915</v>
      </c>
      <c r="AB80" t="n">
        <v>113.9411343603625</v>
      </c>
      <c r="AC80" t="n">
        <v>103.0667524144253</v>
      </c>
      <c r="AD80" t="n">
        <v>83275.44255749915</v>
      </c>
      <c r="AE80" t="n">
        <v>113941.1343603625</v>
      </c>
      <c r="AF80" t="n">
        <v>2.193471568954299e-06</v>
      </c>
      <c r="AG80" t="n">
        <v>0.1477777777777778</v>
      </c>
      <c r="AH80" t="n">
        <v>103066.7524144253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9.4039</v>
      </c>
      <c r="E81" t="n">
        <v>10.63</v>
      </c>
      <c r="F81" t="n">
        <v>7.92</v>
      </c>
      <c r="G81" t="n">
        <v>95.06999999999999</v>
      </c>
      <c r="H81" t="n">
        <v>1.63</v>
      </c>
      <c r="I81" t="n">
        <v>5</v>
      </c>
      <c r="J81" t="n">
        <v>226.58</v>
      </c>
      <c r="K81" t="n">
        <v>54.38</v>
      </c>
      <c r="L81" t="n">
        <v>20.75</v>
      </c>
      <c r="M81" t="n">
        <v>3</v>
      </c>
      <c r="N81" t="n">
        <v>51.45</v>
      </c>
      <c r="O81" t="n">
        <v>28179.08</v>
      </c>
      <c r="P81" t="n">
        <v>100.19</v>
      </c>
      <c r="Q81" t="n">
        <v>198.05</v>
      </c>
      <c r="R81" t="n">
        <v>29.39</v>
      </c>
      <c r="S81" t="n">
        <v>21.27</v>
      </c>
      <c r="T81" t="n">
        <v>1356.34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83.00393820351781</v>
      </c>
      <c r="AB81" t="n">
        <v>113.5696501253186</v>
      </c>
      <c r="AC81" t="n">
        <v>102.7307221133925</v>
      </c>
      <c r="AD81" t="n">
        <v>83003.9382035178</v>
      </c>
      <c r="AE81" t="n">
        <v>113569.6501253186</v>
      </c>
      <c r="AF81" t="n">
        <v>2.195012108508756e-06</v>
      </c>
      <c r="AG81" t="n">
        <v>0.1476388888888889</v>
      </c>
      <c r="AH81" t="n">
        <v>102730.7221133925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9.4049</v>
      </c>
      <c r="E82" t="n">
        <v>10.63</v>
      </c>
      <c r="F82" t="n">
        <v>7.92</v>
      </c>
      <c r="G82" t="n">
        <v>95.06</v>
      </c>
      <c r="H82" t="n">
        <v>1.64</v>
      </c>
      <c r="I82" t="n">
        <v>5</v>
      </c>
      <c r="J82" t="n">
        <v>227</v>
      </c>
      <c r="K82" t="n">
        <v>54.38</v>
      </c>
      <c r="L82" t="n">
        <v>21</v>
      </c>
      <c r="M82" t="n">
        <v>3</v>
      </c>
      <c r="N82" t="n">
        <v>51.62</v>
      </c>
      <c r="O82" t="n">
        <v>28230.92</v>
      </c>
      <c r="P82" t="n">
        <v>100.08</v>
      </c>
      <c r="Q82" t="n">
        <v>198.07</v>
      </c>
      <c r="R82" t="n">
        <v>29.42</v>
      </c>
      <c r="S82" t="n">
        <v>21.27</v>
      </c>
      <c r="T82" t="n">
        <v>1372.73</v>
      </c>
      <c r="U82" t="n">
        <v>0.72</v>
      </c>
      <c r="V82" t="n">
        <v>0.77</v>
      </c>
      <c r="W82" t="n">
        <v>0.11</v>
      </c>
      <c r="X82" t="n">
        <v>0.07000000000000001</v>
      </c>
      <c r="Y82" t="n">
        <v>1</v>
      </c>
      <c r="Z82" t="n">
        <v>10</v>
      </c>
      <c r="AA82" t="n">
        <v>82.93169005186179</v>
      </c>
      <c r="AB82" t="n">
        <v>113.4707970168595</v>
      </c>
      <c r="AC82" t="n">
        <v>102.6413034068635</v>
      </c>
      <c r="AD82" t="n">
        <v>82931.69005186179</v>
      </c>
      <c r="AE82" t="n">
        <v>113470.7970168595</v>
      </c>
      <c r="AF82" t="n">
        <v>2.195245523592764e-06</v>
      </c>
      <c r="AG82" t="n">
        <v>0.1476388888888889</v>
      </c>
      <c r="AH82" t="n">
        <v>102641.3034068635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9.387499999999999</v>
      </c>
      <c r="E83" t="n">
        <v>10.65</v>
      </c>
      <c r="F83" t="n">
        <v>7.94</v>
      </c>
      <c r="G83" t="n">
        <v>95.3</v>
      </c>
      <c r="H83" t="n">
        <v>1.66</v>
      </c>
      <c r="I83" t="n">
        <v>5</v>
      </c>
      <c r="J83" t="n">
        <v>227.42</v>
      </c>
      <c r="K83" t="n">
        <v>54.38</v>
      </c>
      <c r="L83" t="n">
        <v>21.25</v>
      </c>
      <c r="M83" t="n">
        <v>3</v>
      </c>
      <c r="N83" t="n">
        <v>51.8</v>
      </c>
      <c r="O83" t="n">
        <v>28282.83</v>
      </c>
      <c r="P83" t="n">
        <v>100.05</v>
      </c>
      <c r="Q83" t="n">
        <v>198.05</v>
      </c>
      <c r="R83" t="n">
        <v>30.13</v>
      </c>
      <c r="S83" t="n">
        <v>21.27</v>
      </c>
      <c r="T83" t="n">
        <v>1728.21</v>
      </c>
      <c r="U83" t="n">
        <v>0.71</v>
      </c>
      <c r="V83" t="n">
        <v>0.76</v>
      </c>
      <c r="W83" t="n">
        <v>0.11</v>
      </c>
      <c r="X83" t="n">
        <v>0.09</v>
      </c>
      <c r="Y83" t="n">
        <v>1</v>
      </c>
      <c r="Z83" t="n">
        <v>10</v>
      </c>
      <c r="AA83" t="n">
        <v>83.12291201640816</v>
      </c>
      <c r="AB83" t="n">
        <v>113.7324353448694</v>
      </c>
      <c r="AC83" t="n">
        <v>102.8779713400599</v>
      </c>
      <c r="AD83" t="n">
        <v>83122.91201640817</v>
      </c>
      <c r="AE83" t="n">
        <v>113732.4353448694</v>
      </c>
      <c r="AF83" t="n">
        <v>2.191184101131014e-06</v>
      </c>
      <c r="AG83" t="n">
        <v>0.1479166666666667</v>
      </c>
      <c r="AH83" t="n">
        <v>102877.9713400599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9.388199999999999</v>
      </c>
      <c r="E84" t="n">
        <v>10.65</v>
      </c>
      <c r="F84" t="n">
        <v>7.94</v>
      </c>
      <c r="G84" t="n">
        <v>95.29000000000001</v>
      </c>
      <c r="H84" t="n">
        <v>1.68</v>
      </c>
      <c r="I84" t="n">
        <v>5</v>
      </c>
      <c r="J84" t="n">
        <v>227.84</v>
      </c>
      <c r="K84" t="n">
        <v>54.38</v>
      </c>
      <c r="L84" t="n">
        <v>21.5</v>
      </c>
      <c r="M84" t="n">
        <v>3</v>
      </c>
      <c r="N84" t="n">
        <v>51.97</v>
      </c>
      <c r="O84" t="n">
        <v>28334.8</v>
      </c>
      <c r="P84" t="n">
        <v>99.89</v>
      </c>
      <c r="Q84" t="n">
        <v>198.05</v>
      </c>
      <c r="R84" t="n">
        <v>30.02</v>
      </c>
      <c r="S84" t="n">
        <v>21.27</v>
      </c>
      <c r="T84" t="n">
        <v>1672.67</v>
      </c>
      <c r="U84" t="n">
        <v>0.71</v>
      </c>
      <c r="V84" t="n">
        <v>0.76</v>
      </c>
      <c r="W84" t="n">
        <v>0.12</v>
      </c>
      <c r="X84" t="n">
        <v>0.09</v>
      </c>
      <c r="Y84" t="n">
        <v>1</v>
      </c>
      <c r="Z84" t="n">
        <v>10</v>
      </c>
      <c r="AA84" t="n">
        <v>83.02412781567064</v>
      </c>
      <c r="AB84" t="n">
        <v>113.597274443369</v>
      </c>
      <c r="AC84" t="n">
        <v>102.7557100052991</v>
      </c>
      <c r="AD84" t="n">
        <v>83024.12781567064</v>
      </c>
      <c r="AE84" t="n">
        <v>113597.274443369</v>
      </c>
      <c r="AF84" t="n">
        <v>2.19134749168982e-06</v>
      </c>
      <c r="AG84" t="n">
        <v>0.1479166666666667</v>
      </c>
      <c r="AH84" t="n">
        <v>102755.7100052991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9.388400000000001</v>
      </c>
      <c r="E85" t="n">
        <v>10.65</v>
      </c>
      <c r="F85" t="n">
        <v>7.94</v>
      </c>
      <c r="G85" t="n">
        <v>95.28</v>
      </c>
      <c r="H85" t="n">
        <v>1.69</v>
      </c>
      <c r="I85" t="n">
        <v>5</v>
      </c>
      <c r="J85" t="n">
        <v>228.27</v>
      </c>
      <c r="K85" t="n">
        <v>54.38</v>
      </c>
      <c r="L85" t="n">
        <v>21.75</v>
      </c>
      <c r="M85" t="n">
        <v>3</v>
      </c>
      <c r="N85" t="n">
        <v>52.14</v>
      </c>
      <c r="O85" t="n">
        <v>28386.82</v>
      </c>
      <c r="P85" t="n">
        <v>99.43000000000001</v>
      </c>
      <c r="Q85" t="n">
        <v>198.05</v>
      </c>
      <c r="R85" t="n">
        <v>30.01</v>
      </c>
      <c r="S85" t="n">
        <v>21.27</v>
      </c>
      <c r="T85" t="n">
        <v>1668.56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  <c r="AA85" t="n">
        <v>82.75576696287007</v>
      </c>
      <c r="AB85" t="n">
        <v>113.2300912853222</v>
      </c>
      <c r="AC85" t="n">
        <v>102.4235702925114</v>
      </c>
      <c r="AD85" t="n">
        <v>82755.76696287007</v>
      </c>
      <c r="AE85" t="n">
        <v>113230.0912853222</v>
      </c>
      <c r="AF85" t="n">
        <v>2.191394174706622e-06</v>
      </c>
      <c r="AG85" t="n">
        <v>0.1479166666666667</v>
      </c>
      <c r="AH85" t="n">
        <v>102423.5702925114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9.387499999999999</v>
      </c>
      <c r="E86" t="n">
        <v>10.65</v>
      </c>
      <c r="F86" t="n">
        <v>7.94</v>
      </c>
      <c r="G86" t="n">
        <v>95.3</v>
      </c>
      <c r="H86" t="n">
        <v>1.71</v>
      </c>
      <c r="I86" t="n">
        <v>5</v>
      </c>
      <c r="J86" t="n">
        <v>228.69</v>
      </c>
      <c r="K86" t="n">
        <v>54.38</v>
      </c>
      <c r="L86" t="n">
        <v>22</v>
      </c>
      <c r="M86" t="n">
        <v>3</v>
      </c>
      <c r="N86" t="n">
        <v>52.31</v>
      </c>
      <c r="O86" t="n">
        <v>28438.91</v>
      </c>
      <c r="P86" t="n">
        <v>99.45</v>
      </c>
      <c r="Q86" t="n">
        <v>198.05</v>
      </c>
      <c r="R86" t="n">
        <v>30.06</v>
      </c>
      <c r="S86" t="n">
        <v>21.27</v>
      </c>
      <c r="T86" t="n">
        <v>1692.55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  <c r="AA86" t="n">
        <v>82.77509043023773</v>
      </c>
      <c r="AB86" t="n">
        <v>113.2565305058658</v>
      </c>
      <c r="AC86" t="n">
        <v>102.4474861909541</v>
      </c>
      <c r="AD86" t="n">
        <v>82775.09043023773</v>
      </c>
      <c r="AE86" t="n">
        <v>113256.5305058658</v>
      </c>
      <c r="AF86" t="n">
        <v>2.191184101131014e-06</v>
      </c>
      <c r="AG86" t="n">
        <v>0.1479166666666667</v>
      </c>
      <c r="AH86" t="n">
        <v>102447.4861909541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9.3911</v>
      </c>
      <c r="E87" t="n">
        <v>10.65</v>
      </c>
      <c r="F87" t="n">
        <v>7.94</v>
      </c>
      <c r="G87" t="n">
        <v>95.25</v>
      </c>
      <c r="H87" t="n">
        <v>1.73</v>
      </c>
      <c r="I87" t="n">
        <v>5</v>
      </c>
      <c r="J87" t="n">
        <v>229.11</v>
      </c>
      <c r="K87" t="n">
        <v>54.38</v>
      </c>
      <c r="L87" t="n">
        <v>22.25</v>
      </c>
      <c r="M87" t="n">
        <v>3</v>
      </c>
      <c r="N87" t="n">
        <v>52.48</v>
      </c>
      <c r="O87" t="n">
        <v>28491.06</v>
      </c>
      <c r="P87" t="n">
        <v>98.90000000000001</v>
      </c>
      <c r="Q87" t="n">
        <v>198.05</v>
      </c>
      <c r="R87" t="n">
        <v>29.85</v>
      </c>
      <c r="S87" t="n">
        <v>21.27</v>
      </c>
      <c r="T87" t="n">
        <v>1589.57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82.42546298610353</v>
      </c>
      <c r="AB87" t="n">
        <v>112.7781548123274</v>
      </c>
      <c r="AC87" t="n">
        <v>102.0147660022023</v>
      </c>
      <c r="AD87" t="n">
        <v>82425.46298610352</v>
      </c>
      <c r="AE87" t="n">
        <v>112778.1548123274</v>
      </c>
      <c r="AF87" t="n">
        <v>2.192024395433445e-06</v>
      </c>
      <c r="AG87" t="n">
        <v>0.1479166666666667</v>
      </c>
      <c r="AH87" t="n">
        <v>102014.7660022023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9.3941</v>
      </c>
      <c r="E88" t="n">
        <v>10.64</v>
      </c>
      <c r="F88" t="n">
        <v>7.93</v>
      </c>
      <c r="G88" t="n">
        <v>95.20999999999999</v>
      </c>
      <c r="H88" t="n">
        <v>1.74</v>
      </c>
      <c r="I88" t="n">
        <v>5</v>
      </c>
      <c r="J88" t="n">
        <v>229.53</v>
      </c>
      <c r="K88" t="n">
        <v>54.38</v>
      </c>
      <c r="L88" t="n">
        <v>22.5</v>
      </c>
      <c r="M88" t="n">
        <v>3</v>
      </c>
      <c r="N88" t="n">
        <v>52.66</v>
      </c>
      <c r="O88" t="n">
        <v>28543.27</v>
      </c>
      <c r="P88" t="n">
        <v>98.38</v>
      </c>
      <c r="Q88" t="n">
        <v>198.05</v>
      </c>
      <c r="R88" t="n">
        <v>29.71</v>
      </c>
      <c r="S88" t="n">
        <v>21.27</v>
      </c>
      <c r="T88" t="n">
        <v>1518.81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82.06918367145529</v>
      </c>
      <c r="AB88" t="n">
        <v>112.2906777360919</v>
      </c>
      <c r="AC88" t="n">
        <v>101.5738130539442</v>
      </c>
      <c r="AD88" t="n">
        <v>82069.18367145529</v>
      </c>
      <c r="AE88" t="n">
        <v>112290.6777360919</v>
      </c>
      <c r="AF88" t="n">
        <v>2.192724640685471e-06</v>
      </c>
      <c r="AG88" t="n">
        <v>0.1477777777777778</v>
      </c>
      <c r="AH88" t="n">
        <v>101573.8130539442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9.401899999999999</v>
      </c>
      <c r="E89" t="n">
        <v>10.64</v>
      </c>
      <c r="F89" t="n">
        <v>7.92</v>
      </c>
      <c r="G89" t="n">
        <v>95.09999999999999</v>
      </c>
      <c r="H89" t="n">
        <v>1.76</v>
      </c>
      <c r="I89" t="n">
        <v>5</v>
      </c>
      <c r="J89" t="n">
        <v>229.96</v>
      </c>
      <c r="K89" t="n">
        <v>54.38</v>
      </c>
      <c r="L89" t="n">
        <v>22.75</v>
      </c>
      <c r="M89" t="n">
        <v>3</v>
      </c>
      <c r="N89" t="n">
        <v>52.83</v>
      </c>
      <c r="O89" t="n">
        <v>28595.54</v>
      </c>
      <c r="P89" t="n">
        <v>97.94</v>
      </c>
      <c r="Q89" t="n">
        <v>198.05</v>
      </c>
      <c r="R89" t="n">
        <v>29.51</v>
      </c>
      <c r="S89" t="n">
        <v>21.27</v>
      </c>
      <c r="T89" t="n">
        <v>1416.11</v>
      </c>
      <c r="U89" t="n">
        <v>0.72</v>
      </c>
      <c r="V89" t="n">
        <v>0.77</v>
      </c>
      <c r="W89" t="n">
        <v>0.12</v>
      </c>
      <c r="X89" t="n">
        <v>0.07000000000000001</v>
      </c>
      <c r="Y89" t="n">
        <v>1</v>
      </c>
      <c r="Z89" t="n">
        <v>10</v>
      </c>
      <c r="AA89" t="n">
        <v>81.71927843562095</v>
      </c>
      <c r="AB89" t="n">
        <v>111.811921955694</v>
      </c>
      <c r="AC89" t="n">
        <v>101.1407490532894</v>
      </c>
      <c r="AD89" t="n">
        <v>81719.27843562094</v>
      </c>
      <c r="AE89" t="n">
        <v>111811.921955694</v>
      </c>
      <c r="AF89" t="n">
        <v>2.194545278340738e-06</v>
      </c>
      <c r="AG89" t="n">
        <v>0.1477777777777778</v>
      </c>
      <c r="AH89" t="n">
        <v>101140.7490532894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9.389699999999999</v>
      </c>
      <c r="E90" t="n">
        <v>10.65</v>
      </c>
      <c r="F90" t="n">
        <v>7.94</v>
      </c>
      <c r="G90" t="n">
        <v>95.27</v>
      </c>
      <c r="H90" t="n">
        <v>1.77</v>
      </c>
      <c r="I90" t="n">
        <v>5</v>
      </c>
      <c r="J90" t="n">
        <v>230.38</v>
      </c>
      <c r="K90" t="n">
        <v>54.38</v>
      </c>
      <c r="L90" t="n">
        <v>23</v>
      </c>
      <c r="M90" t="n">
        <v>3</v>
      </c>
      <c r="N90" t="n">
        <v>53</v>
      </c>
      <c r="O90" t="n">
        <v>28647.87</v>
      </c>
      <c r="P90" t="n">
        <v>97.77</v>
      </c>
      <c r="Q90" t="n">
        <v>198.05</v>
      </c>
      <c r="R90" t="n">
        <v>30.04</v>
      </c>
      <c r="S90" t="n">
        <v>21.27</v>
      </c>
      <c r="T90" t="n">
        <v>1683.66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  <c r="AA90" t="n">
        <v>81.78252394822127</v>
      </c>
      <c r="AB90" t="n">
        <v>111.8984572562289</v>
      </c>
      <c r="AC90" t="n">
        <v>101.2190255461942</v>
      </c>
      <c r="AD90" t="n">
        <v>81782.52394822126</v>
      </c>
      <c r="AE90" t="n">
        <v>111898.4572562289</v>
      </c>
      <c r="AF90" t="n">
        <v>2.191697614315833e-06</v>
      </c>
      <c r="AG90" t="n">
        <v>0.1479166666666667</v>
      </c>
      <c r="AH90" t="n">
        <v>101219.0255461942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9.447100000000001</v>
      </c>
      <c r="E91" t="n">
        <v>10.59</v>
      </c>
      <c r="F91" t="n">
        <v>7.91</v>
      </c>
      <c r="G91" t="n">
        <v>118.7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97.09999999999999</v>
      </c>
      <c r="Q91" t="n">
        <v>198.05</v>
      </c>
      <c r="R91" t="n">
        <v>29.13</v>
      </c>
      <c r="S91" t="n">
        <v>21.27</v>
      </c>
      <c r="T91" t="n">
        <v>1230.52</v>
      </c>
      <c r="U91" t="n">
        <v>0.73</v>
      </c>
      <c r="V91" t="n">
        <v>0.77</v>
      </c>
      <c r="W91" t="n">
        <v>0.11</v>
      </c>
      <c r="X91" t="n">
        <v>0.06</v>
      </c>
      <c r="Y91" t="n">
        <v>1</v>
      </c>
      <c r="Z91" t="n">
        <v>10</v>
      </c>
      <c r="AA91" t="n">
        <v>80.82349433238053</v>
      </c>
      <c r="AB91" t="n">
        <v>110.5862706264356</v>
      </c>
      <c r="AC91" t="n">
        <v>100.0320721666825</v>
      </c>
      <c r="AD91" t="n">
        <v>80823.49433238053</v>
      </c>
      <c r="AE91" t="n">
        <v>110586.2706264356</v>
      </c>
      <c r="AF91" t="n">
        <v>2.205095640137929e-06</v>
      </c>
      <c r="AG91" t="n">
        <v>0.1470833333333333</v>
      </c>
      <c r="AH91" t="n">
        <v>100032.0721666825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9.446300000000001</v>
      </c>
      <c r="E92" t="n">
        <v>10.59</v>
      </c>
      <c r="F92" t="n">
        <v>7.91</v>
      </c>
      <c r="G92" t="n">
        <v>118.71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97.23</v>
      </c>
      <c r="Q92" t="n">
        <v>198.05</v>
      </c>
      <c r="R92" t="n">
        <v>29.18</v>
      </c>
      <c r="S92" t="n">
        <v>21.27</v>
      </c>
      <c r="T92" t="n">
        <v>1257.92</v>
      </c>
      <c r="U92" t="n">
        <v>0.73</v>
      </c>
      <c r="V92" t="n">
        <v>0.77</v>
      </c>
      <c r="W92" t="n">
        <v>0.11</v>
      </c>
      <c r="X92" t="n">
        <v>0.06</v>
      </c>
      <c r="Y92" t="n">
        <v>1</v>
      </c>
      <c r="Z92" t="n">
        <v>10</v>
      </c>
      <c r="AA92" t="n">
        <v>80.90505099719961</v>
      </c>
      <c r="AB92" t="n">
        <v>110.6978600532671</v>
      </c>
      <c r="AC92" t="n">
        <v>100.133011655234</v>
      </c>
      <c r="AD92" t="n">
        <v>80905.05099719961</v>
      </c>
      <c r="AE92" t="n">
        <v>110697.8600532671</v>
      </c>
      <c r="AF92" t="n">
        <v>2.204908908070722e-06</v>
      </c>
      <c r="AG92" t="n">
        <v>0.1470833333333333</v>
      </c>
      <c r="AH92" t="n">
        <v>100133.011655234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9.4476</v>
      </c>
      <c r="E93" t="n">
        <v>10.58</v>
      </c>
      <c r="F93" t="n">
        <v>7.91</v>
      </c>
      <c r="G93" t="n">
        <v>118.69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97.29000000000001</v>
      </c>
      <c r="Q93" t="n">
        <v>198.05</v>
      </c>
      <c r="R93" t="n">
        <v>29.14</v>
      </c>
      <c r="S93" t="n">
        <v>21.27</v>
      </c>
      <c r="T93" t="n">
        <v>1238.02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80.9283021789487</v>
      </c>
      <c r="AB93" t="n">
        <v>110.7296733459059</v>
      </c>
      <c r="AC93" t="n">
        <v>100.1617887318737</v>
      </c>
      <c r="AD93" t="n">
        <v>80928.3021789487</v>
      </c>
      <c r="AE93" t="n">
        <v>110729.6733459059</v>
      </c>
      <c r="AF93" t="n">
        <v>2.205212347679933e-06</v>
      </c>
      <c r="AG93" t="n">
        <v>0.1469444444444444</v>
      </c>
      <c r="AH93" t="n">
        <v>100161.7887318737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9.446300000000001</v>
      </c>
      <c r="E94" t="n">
        <v>10.59</v>
      </c>
      <c r="F94" t="n">
        <v>7.91</v>
      </c>
      <c r="G94" t="n">
        <v>118.71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97.43000000000001</v>
      </c>
      <c r="Q94" t="n">
        <v>198.05</v>
      </c>
      <c r="R94" t="n">
        <v>29.12</v>
      </c>
      <c r="S94" t="n">
        <v>21.27</v>
      </c>
      <c r="T94" t="n">
        <v>1229.86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  <c r="AA94" t="n">
        <v>81.02026983562223</v>
      </c>
      <c r="AB94" t="n">
        <v>110.8555075510933</v>
      </c>
      <c r="AC94" t="n">
        <v>100.2756134971274</v>
      </c>
      <c r="AD94" t="n">
        <v>81020.26983562222</v>
      </c>
      <c r="AE94" t="n">
        <v>110855.5075510933</v>
      </c>
      <c r="AF94" t="n">
        <v>2.204908908070722e-06</v>
      </c>
      <c r="AG94" t="n">
        <v>0.1470833333333333</v>
      </c>
      <c r="AH94" t="n">
        <v>100275.6134971274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9.4575</v>
      </c>
      <c r="E95" t="n">
        <v>10.57</v>
      </c>
      <c r="F95" t="n">
        <v>7.9</v>
      </c>
      <c r="G95" t="n">
        <v>118.52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97.2</v>
      </c>
      <c r="Q95" t="n">
        <v>198.05</v>
      </c>
      <c r="R95" t="n">
        <v>28.67</v>
      </c>
      <c r="S95" t="n">
        <v>21.27</v>
      </c>
      <c r="T95" t="n">
        <v>1001.39</v>
      </c>
      <c r="U95" t="n">
        <v>0.74</v>
      </c>
      <c r="V95" t="n">
        <v>0.77</v>
      </c>
      <c r="W95" t="n">
        <v>0.12</v>
      </c>
      <c r="X95" t="n">
        <v>0.05</v>
      </c>
      <c r="Y95" t="n">
        <v>1</v>
      </c>
      <c r="Z95" t="n">
        <v>10</v>
      </c>
      <c r="AA95" t="n">
        <v>80.76481974198143</v>
      </c>
      <c r="AB95" t="n">
        <v>110.5059894633113</v>
      </c>
      <c r="AC95" t="n">
        <v>99.95945292509153</v>
      </c>
      <c r="AD95" t="n">
        <v>80764.81974198142</v>
      </c>
      <c r="AE95" t="n">
        <v>110505.9894633113</v>
      </c>
      <c r="AF95" t="n">
        <v>2.207523157011618e-06</v>
      </c>
      <c r="AG95" t="n">
        <v>0.1468055555555556</v>
      </c>
      <c r="AH95" t="n">
        <v>99959.45292509152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9.456300000000001</v>
      </c>
      <c r="E96" t="n">
        <v>10.58</v>
      </c>
      <c r="F96" t="n">
        <v>7.9</v>
      </c>
      <c r="G96" t="n">
        <v>118.54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97.15000000000001</v>
      </c>
      <c r="Q96" t="n">
        <v>198.05</v>
      </c>
      <c r="R96" t="n">
        <v>28.81</v>
      </c>
      <c r="S96" t="n">
        <v>21.27</v>
      </c>
      <c r="T96" t="n">
        <v>1073.62</v>
      </c>
      <c r="U96" t="n">
        <v>0.74</v>
      </c>
      <c r="V96" t="n">
        <v>0.77</v>
      </c>
      <c r="W96" t="n">
        <v>0.11</v>
      </c>
      <c r="X96" t="n">
        <v>0.05</v>
      </c>
      <c r="Y96" t="n">
        <v>1</v>
      </c>
      <c r="Z96" t="n">
        <v>10</v>
      </c>
      <c r="AA96" t="n">
        <v>80.74649452434639</v>
      </c>
      <c r="AB96" t="n">
        <v>110.4809160920916</v>
      </c>
      <c r="AC96" t="n">
        <v>99.93677252123021</v>
      </c>
      <c r="AD96" t="n">
        <v>80746.49452434639</v>
      </c>
      <c r="AE96" t="n">
        <v>110480.9160920916</v>
      </c>
      <c r="AF96" t="n">
        <v>2.207243058910808e-06</v>
      </c>
      <c r="AG96" t="n">
        <v>0.1469444444444444</v>
      </c>
      <c r="AH96" t="n">
        <v>99936.77252123022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9.443899999999999</v>
      </c>
      <c r="E97" t="n">
        <v>10.59</v>
      </c>
      <c r="F97" t="n">
        <v>7.92</v>
      </c>
      <c r="G97" t="n">
        <v>118.75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97.23</v>
      </c>
      <c r="Q97" t="n">
        <v>198.05</v>
      </c>
      <c r="R97" t="n">
        <v>29.26</v>
      </c>
      <c r="S97" t="n">
        <v>21.27</v>
      </c>
      <c r="T97" t="n">
        <v>1299.75</v>
      </c>
      <c r="U97" t="n">
        <v>0.73</v>
      </c>
      <c r="V97" t="n">
        <v>0.77</v>
      </c>
      <c r="W97" t="n">
        <v>0.12</v>
      </c>
      <c r="X97" t="n">
        <v>0.06</v>
      </c>
      <c r="Y97" t="n">
        <v>1</v>
      </c>
      <c r="Z97" t="n">
        <v>10</v>
      </c>
      <c r="AA97" t="n">
        <v>80.95385178196128</v>
      </c>
      <c r="AB97" t="n">
        <v>110.7646314399167</v>
      </c>
      <c r="AC97" t="n">
        <v>100.193410474456</v>
      </c>
      <c r="AD97" t="n">
        <v>80953.85178196128</v>
      </c>
      <c r="AE97" t="n">
        <v>110764.6314399167</v>
      </c>
      <c r="AF97" t="n">
        <v>2.204348711869101e-06</v>
      </c>
      <c r="AG97" t="n">
        <v>0.1470833333333333</v>
      </c>
      <c r="AH97" t="n">
        <v>100193.410474456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9.4476</v>
      </c>
      <c r="E98" t="n">
        <v>10.58</v>
      </c>
      <c r="F98" t="n">
        <v>7.91</v>
      </c>
      <c r="G98" t="n">
        <v>118.69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97.22</v>
      </c>
      <c r="Q98" t="n">
        <v>198.05</v>
      </c>
      <c r="R98" t="n">
        <v>29.12</v>
      </c>
      <c r="S98" t="n">
        <v>21.27</v>
      </c>
      <c r="T98" t="n">
        <v>1230.24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  <c r="AA98" t="n">
        <v>80.88798113448374</v>
      </c>
      <c r="AB98" t="n">
        <v>110.6745043140301</v>
      </c>
      <c r="AC98" t="n">
        <v>100.1118849549698</v>
      </c>
      <c r="AD98" t="n">
        <v>80887.98113448374</v>
      </c>
      <c r="AE98" t="n">
        <v>110674.5043140301</v>
      </c>
      <c r="AF98" t="n">
        <v>2.205212347679933e-06</v>
      </c>
      <c r="AG98" t="n">
        <v>0.1469444444444444</v>
      </c>
      <c r="AH98" t="n">
        <v>100111.8849549698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9.4453</v>
      </c>
      <c r="E99" t="n">
        <v>10.59</v>
      </c>
      <c r="F99" t="n">
        <v>7.92</v>
      </c>
      <c r="G99" t="n">
        <v>118.72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97.17</v>
      </c>
      <c r="Q99" t="n">
        <v>198.05</v>
      </c>
      <c r="R99" t="n">
        <v>29.26</v>
      </c>
      <c r="S99" t="n">
        <v>21.27</v>
      </c>
      <c r="T99" t="n">
        <v>1299.22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80.90759917955536</v>
      </c>
      <c r="AB99" t="n">
        <v>110.7013465887841</v>
      </c>
      <c r="AC99" t="n">
        <v>100.1361654406947</v>
      </c>
      <c r="AD99" t="n">
        <v>80907.59917955536</v>
      </c>
      <c r="AE99" t="n">
        <v>110701.3465887841</v>
      </c>
      <c r="AF99" t="n">
        <v>2.204675492986713e-06</v>
      </c>
      <c r="AG99" t="n">
        <v>0.1470833333333333</v>
      </c>
      <c r="AH99" t="n">
        <v>100136.1654406947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9.443099999999999</v>
      </c>
      <c r="E100" t="n">
        <v>10.59</v>
      </c>
      <c r="F100" t="n">
        <v>7.92</v>
      </c>
      <c r="G100" t="n">
        <v>118.76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97.03</v>
      </c>
      <c r="Q100" t="n">
        <v>198.05</v>
      </c>
      <c r="R100" t="n">
        <v>29.3</v>
      </c>
      <c r="S100" t="n">
        <v>21.27</v>
      </c>
      <c r="T100" t="n">
        <v>1319.15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80.84527162097002</v>
      </c>
      <c r="AB100" t="n">
        <v>110.6160672734299</v>
      </c>
      <c r="AC100" t="n">
        <v>100.0590250635075</v>
      </c>
      <c r="AD100" t="n">
        <v>80845.27162097003</v>
      </c>
      <c r="AE100" t="n">
        <v>110616.0672734299</v>
      </c>
      <c r="AF100" t="n">
        <v>2.204161979801894e-06</v>
      </c>
      <c r="AG100" t="n">
        <v>0.1470833333333333</v>
      </c>
      <c r="AH100" t="n">
        <v>100059.0250635075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9.4513</v>
      </c>
      <c r="E101" t="n">
        <v>10.58</v>
      </c>
      <c r="F101" t="n">
        <v>7.91</v>
      </c>
      <c r="G101" t="n">
        <v>118.62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2</v>
      </c>
      <c r="N101" t="n">
        <v>54.96</v>
      </c>
      <c r="O101" t="n">
        <v>29227.61</v>
      </c>
      <c r="P101" t="n">
        <v>96.84</v>
      </c>
      <c r="Q101" t="n">
        <v>198.05</v>
      </c>
      <c r="R101" t="n">
        <v>28.93</v>
      </c>
      <c r="S101" t="n">
        <v>21.27</v>
      </c>
      <c r="T101" t="n">
        <v>1132.75</v>
      </c>
      <c r="U101" t="n">
        <v>0.74</v>
      </c>
      <c r="V101" t="n">
        <v>0.77</v>
      </c>
      <c r="W101" t="n">
        <v>0.12</v>
      </c>
      <c r="X101" t="n">
        <v>0.06</v>
      </c>
      <c r="Y101" t="n">
        <v>1</v>
      </c>
      <c r="Z101" t="n">
        <v>10</v>
      </c>
      <c r="AA101" t="n">
        <v>80.63834908898139</v>
      </c>
      <c r="AB101" t="n">
        <v>110.3329467363853</v>
      </c>
      <c r="AC101" t="n">
        <v>99.80292515315627</v>
      </c>
      <c r="AD101" t="n">
        <v>80638.34908898138</v>
      </c>
      <c r="AE101" t="n">
        <v>110332.9467363853</v>
      </c>
      <c r="AF101" t="n">
        <v>2.206075983490765e-06</v>
      </c>
      <c r="AG101" t="n">
        <v>0.1469444444444444</v>
      </c>
      <c r="AH101" t="n">
        <v>99802.92515315626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9.4565</v>
      </c>
      <c r="E102" t="n">
        <v>10.57</v>
      </c>
      <c r="F102" t="n">
        <v>7.9</v>
      </c>
      <c r="G102" t="n">
        <v>118.54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2</v>
      </c>
      <c r="N102" t="n">
        <v>55.14</v>
      </c>
      <c r="O102" t="n">
        <v>29280.69</v>
      </c>
      <c r="P102" t="n">
        <v>96.72</v>
      </c>
      <c r="Q102" t="n">
        <v>198.05</v>
      </c>
      <c r="R102" t="n">
        <v>28.75</v>
      </c>
      <c r="S102" t="n">
        <v>21.27</v>
      </c>
      <c r="T102" t="n">
        <v>1041.41</v>
      </c>
      <c r="U102" t="n">
        <v>0.74</v>
      </c>
      <c r="V102" t="n">
        <v>0.77</v>
      </c>
      <c r="W102" t="n">
        <v>0.11</v>
      </c>
      <c r="X102" t="n">
        <v>0.05</v>
      </c>
      <c r="Y102" t="n">
        <v>1</v>
      </c>
      <c r="Z102" t="n">
        <v>10</v>
      </c>
      <c r="AA102" t="n">
        <v>80.49690823035844</v>
      </c>
      <c r="AB102" t="n">
        <v>110.1394211136873</v>
      </c>
      <c r="AC102" t="n">
        <v>99.62786934427353</v>
      </c>
      <c r="AD102" t="n">
        <v>80496.90823035844</v>
      </c>
      <c r="AE102" t="n">
        <v>110139.4211136873</v>
      </c>
      <c r="AF102" t="n">
        <v>2.20728974192761e-06</v>
      </c>
      <c r="AG102" t="n">
        <v>0.1468055555555556</v>
      </c>
      <c r="AH102" t="n">
        <v>99627.86934427354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9.4511</v>
      </c>
      <c r="E103" t="n">
        <v>10.58</v>
      </c>
      <c r="F103" t="n">
        <v>7.91</v>
      </c>
      <c r="G103" t="n">
        <v>118.63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2</v>
      </c>
      <c r="N103" t="n">
        <v>55.32</v>
      </c>
      <c r="O103" t="n">
        <v>29333.84</v>
      </c>
      <c r="P103" t="n">
        <v>96.75</v>
      </c>
      <c r="Q103" t="n">
        <v>198.05</v>
      </c>
      <c r="R103" t="n">
        <v>29.01</v>
      </c>
      <c r="S103" t="n">
        <v>21.27</v>
      </c>
      <c r="T103" t="n">
        <v>1171.49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80.58818829513501</v>
      </c>
      <c r="AB103" t="n">
        <v>110.2643145253067</v>
      </c>
      <c r="AC103" t="n">
        <v>99.74084310397708</v>
      </c>
      <c r="AD103" t="n">
        <v>80588.18829513501</v>
      </c>
      <c r="AE103" t="n">
        <v>110264.3145253067</v>
      </c>
      <c r="AF103" t="n">
        <v>2.206029300473963e-06</v>
      </c>
      <c r="AG103" t="n">
        <v>0.1469444444444444</v>
      </c>
      <c r="AH103" t="n">
        <v>99740.84310397708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9.4458</v>
      </c>
      <c r="E104" t="n">
        <v>10.59</v>
      </c>
      <c r="F104" t="n">
        <v>7.91</v>
      </c>
      <c r="G104" t="n">
        <v>118.72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2</v>
      </c>
      <c r="N104" t="n">
        <v>55.5</v>
      </c>
      <c r="O104" t="n">
        <v>29387.05</v>
      </c>
      <c r="P104" t="n">
        <v>96.84999999999999</v>
      </c>
      <c r="Q104" t="n">
        <v>198.05</v>
      </c>
      <c r="R104" t="n">
        <v>29.21</v>
      </c>
      <c r="S104" t="n">
        <v>21.27</v>
      </c>
      <c r="T104" t="n">
        <v>1273.42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80.69029341617131</v>
      </c>
      <c r="AB104" t="n">
        <v>110.4040192564686</v>
      </c>
      <c r="AC104" t="n">
        <v>99.86721461167367</v>
      </c>
      <c r="AD104" t="n">
        <v>80690.29341617132</v>
      </c>
      <c r="AE104" t="n">
        <v>110404.0192564686</v>
      </c>
      <c r="AF104" t="n">
        <v>2.204792200528717e-06</v>
      </c>
      <c r="AG104" t="n">
        <v>0.1470833333333333</v>
      </c>
      <c r="AH104" t="n">
        <v>99867.21461167367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9.446300000000001</v>
      </c>
      <c r="E105" t="n">
        <v>10.59</v>
      </c>
      <c r="F105" t="n">
        <v>7.91</v>
      </c>
      <c r="G105" t="n">
        <v>118.71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2</v>
      </c>
      <c r="N105" t="n">
        <v>55.68</v>
      </c>
      <c r="O105" t="n">
        <v>29440.33</v>
      </c>
      <c r="P105" t="n">
        <v>96.73</v>
      </c>
      <c r="Q105" t="n">
        <v>198.05</v>
      </c>
      <c r="R105" t="n">
        <v>29.17</v>
      </c>
      <c r="S105" t="n">
        <v>21.27</v>
      </c>
      <c r="T105" t="n">
        <v>1252.09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80.61700390114302</v>
      </c>
      <c r="AB105" t="n">
        <v>110.3037413087017</v>
      </c>
      <c r="AC105" t="n">
        <v>99.77650705050067</v>
      </c>
      <c r="AD105" t="n">
        <v>80617.00390114302</v>
      </c>
      <c r="AE105" t="n">
        <v>110303.7413087017</v>
      </c>
      <c r="AF105" t="n">
        <v>2.204908908070722e-06</v>
      </c>
      <c r="AG105" t="n">
        <v>0.1470833333333333</v>
      </c>
      <c r="AH105" t="n">
        <v>99776.50705050067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9.4429</v>
      </c>
      <c r="E106" t="n">
        <v>10.59</v>
      </c>
      <c r="F106" t="n">
        <v>7.92</v>
      </c>
      <c r="G106" t="n">
        <v>118.77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96.69</v>
      </c>
      <c r="Q106" t="n">
        <v>198.05</v>
      </c>
      <c r="R106" t="n">
        <v>29.31</v>
      </c>
      <c r="S106" t="n">
        <v>21.27</v>
      </c>
      <c r="T106" t="n">
        <v>1321.42</v>
      </c>
      <c r="U106" t="n">
        <v>0.73</v>
      </c>
      <c r="V106" t="n">
        <v>0.77</v>
      </c>
      <c r="W106" t="n">
        <v>0.11</v>
      </c>
      <c r="X106" t="n">
        <v>0.07000000000000001</v>
      </c>
      <c r="Y106" t="n">
        <v>1</v>
      </c>
      <c r="Z106" t="n">
        <v>10</v>
      </c>
      <c r="AA106" t="n">
        <v>80.65099623628797</v>
      </c>
      <c r="AB106" t="n">
        <v>110.350251121283</v>
      </c>
      <c r="AC106" t="n">
        <v>99.81857803184612</v>
      </c>
      <c r="AD106" t="n">
        <v>80650.99623628796</v>
      </c>
      <c r="AE106" t="n">
        <v>110350.251121283</v>
      </c>
      <c r="AF106" t="n">
        <v>2.204115296785092e-06</v>
      </c>
      <c r="AG106" t="n">
        <v>0.1470833333333333</v>
      </c>
      <c r="AH106" t="n">
        <v>99818.57803184612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9.4411</v>
      </c>
      <c r="E107" t="n">
        <v>10.59</v>
      </c>
      <c r="F107" t="n">
        <v>7.92</v>
      </c>
      <c r="G107" t="n">
        <v>118.8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96.56</v>
      </c>
      <c r="Q107" t="n">
        <v>198.05</v>
      </c>
      <c r="R107" t="n">
        <v>29.36</v>
      </c>
      <c r="S107" t="n">
        <v>21.27</v>
      </c>
      <c r="T107" t="n">
        <v>1345.69</v>
      </c>
      <c r="U107" t="n">
        <v>0.72</v>
      </c>
      <c r="V107" t="n">
        <v>0.77</v>
      </c>
      <c r="W107" t="n">
        <v>0.12</v>
      </c>
      <c r="X107" t="n">
        <v>0.07000000000000001</v>
      </c>
      <c r="Y107" t="n">
        <v>1</v>
      </c>
      <c r="Z107" t="n">
        <v>10</v>
      </c>
      <c r="AA107" t="n">
        <v>80.59103305777782</v>
      </c>
      <c r="AB107" t="n">
        <v>110.2682068550567</v>
      </c>
      <c r="AC107" t="n">
        <v>99.74436395523863</v>
      </c>
      <c r="AD107" t="n">
        <v>80591.03305777782</v>
      </c>
      <c r="AE107" t="n">
        <v>110268.2068550567</v>
      </c>
      <c r="AF107" t="n">
        <v>2.203695149633877e-06</v>
      </c>
      <c r="AG107" t="n">
        <v>0.1470833333333333</v>
      </c>
      <c r="AH107" t="n">
        <v>99744.36395523863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9.451499999999999</v>
      </c>
      <c r="E108" t="n">
        <v>10.58</v>
      </c>
      <c r="F108" t="n">
        <v>7.91</v>
      </c>
      <c r="G108" t="n">
        <v>118.62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96.2</v>
      </c>
      <c r="Q108" t="n">
        <v>198.05</v>
      </c>
      <c r="R108" t="n">
        <v>28.91</v>
      </c>
      <c r="S108" t="n">
        <v>21.27</v>
      </c>
      <c r="T108" t="n">
        <v>1124.2</v>
      </c>
      <c r="U108" t="n">
        <v>0.74</v>
      </c>
      <c r="V108" t="n">
        <v>0.77</v>
      </c>
      <c r="W108" t="n">
        <v>0.12</v>
      </c>
      <c r="X108" t="n">
        <v>0.06</v>
      </c>
      <c r="Y108" t="n">
        <v>1</v>
      </c>
      <c r="Z108" t="n">
        <v>10</v>
      </c>
      <c r="AA108" t="n">
        <v>80.26819037606187</v>
      </c>
      <c r="AB108" t="n">
        <v>109.8264792551193</v>
      </c>
      <c r="AC108" t="n">
        <v>99.34479421747048</v>
      </c>
      <c r="AD108" t="n">
        <v>80268.19037606187</v>
      </c>
      <c r="AE108" t="n">
        <v>109826.4792551193</v>
      </c>
      <c r="AF108" t="n">
        <v>2.206122666507566e-06</v>
      </c>
      <c r="AG108" t="n">
        <v>0.1469444444444444</v>
      </c>
      <c r="AH108" t="n">
        <v>99344.79421747048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9.454499999999999</v>
      </c>
      <c r="E109" t="n">
        <v>10.58</v>
      </c>
      <c r="F109" t="n">
        <v>7.9</v>
      </c>
      <c r="G109" t="n">
        <v>118.57</v>
      </c>
      <c r="H109" t="n">
        <v>2.07</v>
      </c>
      <c r="I109" t="n">
        <v>4</v>
      </c>
      <c r="J109" t="n">
        <v>238.54</v>
      </c>
      <c r="K109" t="n">
        <v>54.38</v>
      </c>
      <c r="L109" t="n">
        <v>27.75</v>
      </c>
      <c r="M109" t="n">
        <v>2</v>
      </c>
      <c r="N109" t="n">
        <v>56.41</v>
      </c>
      <c r="O109" t="n">
        <v>29654.08</v>
      </c>
      <c r="P109" t="n">
        <v>95.86</v>
      </c>
      <c r="Q109" t="n">
        <v>198.05</v>
      </c>
      <c r="R109" t="n">
        <v>28.86</v>
      </c>
      <c r="S109" t="n">
        <v>21.27</v>
      </c>
      <c r="T109" t="n">
        <v>1097.55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  <c r="AA109" t="n">
        <v>80.01894493855687</v>
      </c>
      <c r="AB109" t="n">
        <v>109.4854506515924</v>
      </c>
      <c r="AC109" t="n">
        <v>99.0363129052275</v>
      </c>
      <c r="AD109" t="n">
        <v>80018.94493855687</v>
      </c>
      <c r="AE109" t="n">
        <v>109485.4506515924</v>
      </c>
      <c r="AF109" t="n">
        <v>2.206822911759592e-06</v>
      </c>
      <c r="AG109" t="n">
        <v>0.1469444444444444</v>
      </c>
      <c r="AH109" t="n">
        <v>99036.3129052275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9.446300000000001</v>
      </c>
      <c r="E110" t="n">
        <v>10.59</v>
      </c>
      <c r="F110" t="n">
        <v>7.91</v>
      </c>
      <c r="G110" t="n">
        <v>118.71</v>
      </c>
      <c r="H110" t="n">
        <v>2.08</v>
      </c>
      <c r="I110" t="n">
        <v>4</v>
      </c>
      <c r="J110" t="n">
        <v>238.97</v>
      </c>
      <c r="K110" t="n">
        <v>54.38</v>
      </c>
      <c r="L110" t="n">
        <v>28</v>
      </c>
      <c r="M110" t="n">
        <v>2</v>
      </c>
      <c r="N110" t="n">
        <v>56.6</v>
      </c>
      <c r="O110" t="n">
        <v>29707.68</v>
      </c>
      <c r="P110" t="n">
        <v>95.79000000000001</v>
      </c>
      <c r="Q110" t="n">
        <v>198.05</v>
      </c>
      <c r="R110" t="n">
        <v>29.2</v>
      </c>
      <c r="S110" t="n">
        <v>21.27</v>
      </c>
      <c r="T110" t="n">
        <v>1267.93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80.07547536055667</v>
      </c>
      <c r="AB110" t="n">
        <v>109.5627980689187</v>
      </c>
      <c r="AC110" t="n">
        <v>99.10627839360195</v>
      </c>
      <c r="AD110" t="n">
        <v>80075.47536055667</v>
      </c>
      <c r="AE110" t="n">
        <v>109562.7980689187</v>
      </c>
      <c r="AF110" t="n">
        <v>2.204908908070722e-06</v>
      </c>
      <c r="AG110" t="n">
        <v>0.1470833333333333</v>
      </c>
      <c r="AH110" t="n">
        <v>99106.27839360196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9.4444</v>
      </c>
      <c r="E111" t="n">
        <v>10.59</v>
      </c>
      <c r="F111" t="n">
        <v>7.92</v>
      </c>
      <c r="G111" t="n">
        <v>118.74</v>
      </c>
      <c r="H111" t="n">
        <v>2.1</v>
      </c>
      <c r="I111" t="n">
        <v>4</v>
      </c>
      <c r="J111" t="n">
        <v>239.41</v>
      </c>
      <c r="K111" t="n">
        <v>54.38</v>
      </c>
      <c r="L111" t="n">
        <v>28.25</v>
      </c>
      <c r="M111" t="n">
        <v>2</v>
      </c>
      <c r="N111" t="n">
        <v>56.78</v>
      </c>
      <c r="O111" t="n">
        <v>29761.35</v>
      </c>
      <c r="P111" t="n">
        <v>95.76000000000001</v>
      </c>
      <c r="Q111" t="n">
        <v>198.05</v>
      </c>
      <c r="R111" t="n">
        <v>29.25</v>
      </c>
      <c r="S111" t="n">
        <v>21.27</v>
      </c>
      <c r="T111" t="n">
        <v>1292.71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80.10264994908795</v>
      </c>
      <c r="AB111" t="n">
        <v>109.5999795398054</v>
      </c>
      <c r="AC111" t="n">
        <v>99.13991131709179</v>
      </c>
      <c r="AD111" t="n">
        <v>80102.64994908795</v>
      </c>
      <c r="AE111" t="n">
        <v>109599.9795398054</v>
      </c>
      <c r="AF111" t="n">
        <v>2.204465419411105e-06</v>
      </c>
      <c r="AG111" t="n">
        <v>0.1470833333333333</v>
      </c>
      <c r="AH111" t="n">
        <v>99139.91131709178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9.444900000000001</v>
      </c>
      <c r="E112" t="n">
        <v>10.59</v>
      </c>
      <c r="F112" t="n">
        <v>7.92</v>
      </c>
      <c r="G112" t="n">
        <v>118.73</v>
      </c>
      <c r="H112" t="n">
        <v>2.11</v>
      </c>
      <c r="I112" t="n">
        <v>4</v>
      </c>
      <c r="J112" t="n">
        <v>239.85</v>
      </c>
      <c r="K112" t="n">
        <v>54.38</v>
      </c>
      <c r="L112" t="n">
        <v>28.5</v>
      </c>
      <c r="M112" t="n">
        <v>2</v>
      </c>
      <c r="N112" t="n">
        <v>56.97</v>
      </c>
      <c r="O112" t="n">
        <v>29815.09</v>
      </c>
      <c r="P112" t="n">
        <v>95.48999999999999</v>
      </c>
      <c r="Q112" t="n">
        <v>198.06</v>
      </c>
      <c r="R112" t="n">
        <v>29.28</v>
      </c>
      <c r="S112" t="n">
        <v>21.27</v>
      </c>
      <c r="T112" t="n">
        <v>1310.41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79.94295374170386</v>
      </c>
      <c r="AB112" t="n">
        <v>109.3814761435632</v>
      </c>
      <c r="AC112" t="n">
        <v>98.94226157831541</v>
      </c>
      <c r="AD112" t="n">
        <v>79942.95374170387</v>
      </c>
      <c r="AE112" t="n">
        <v>109381.4761435632</v>
      </c>
      <c r="AF112" t="n">
        <v>2.20458212695311e-06</v>
      </c>
      <c r="AG112" t="n">
        <v>0.1470833333333333</v>
      </c>
      <c r="AH112" t="n">
        <v>98942.2615783154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9.440899999999999</v>
      </c>
      <c r="E113" t="n">
        <v>10.59</v>
      </c>
      <c r="F113" t="n">
        <v>7.92</v>
      </c>
      <c r="G113" t="n">
        <v>118.8</v>
      </c>
      <c r="H113" t="n">
        <v>2.13</v>
      </c>
      <c r="I113" t="n">
        <v>4</v>
      </c>
      <c r="J113" t="n">
        <v>240.28</v>
      </c>
      <c r="K113" t="n">
        <v>54.38</v>
      </c>
      <c r="L113" t="n">
        <v>28.75</v>
      </c>
      <c r="M113" t="n">
        <v>2</v>
      </c>
      <c r="N113" t="n">
        <v>57.16</v>
      </c>
      <c r="O113" t="n">
        <v>29869.01</v>
      </c>
      <c r="P113" t="n">
        <v>95.26000000000001</v>
      </c>
      <c r="Q113" t="n">
        <v>198.05</v>
      </c>
      <c r="R113" t="n">
        <v>29.4</v>
      </c>
      <c r="S113" t="n">
        <v>21.27</v>
      </c>
      <c r="T113" t="n">
        <v>1369.9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79.8433443732237</v>
      </c>
      <c r="AB113" t="n">
        <v>109.2451862111535</v>
      </c>
      <c r="AC113" t="n">
        <v>98.81897896577074</v>
      </c>
      <c r="AD113" t="n">
        <v>79843.34437322371</v>
      </c>
      <c r="AE113" t="n">
        <v>109245.1862111535</v>
      </c>
      <c r="AF113" t="n">
        <v>2.203648466617075e-06</v>
      </c>
      <c r="AG113" t="n">
        <v>0.1470833333333333</v>
      </c>
      <c r="AH113" t="n">
        <v>98818.97896577074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9.4451</v>
      </c>
      <c r="E114" t="n">
        <v>10.59</v>
      </c>
      <c r="F114" t="n">
        <v>7.92</v>
      </c>
      <c r="G114" t="n">
        <v>118.73</v>
      </c>
      <c r="H114" t="n">
        <v>2.14</v>
      </c>
      <c r="I114" t="n">
        <v>4</v>
      </c>
      <c r="J114" t="n">
        <v>240.72</v>
      </c>
      <c r="K114" t="n">
        <v>54.38</v>
      </c>
      <c r="L114" t="n">
        <v>29</v>
      </c>
      <c r="M114" t="n">
        <v>2</v>
      </c>
      <c r="N114" t="n">
        <v>57.34</v>
      </c>
      <c r="O114" t="n">
        <v>29922.88</v>
      </c>
      <c r="P114" t="n">
        <v>94.81</v>
      </c>
      <c r="Q114" t="n">
        <v>198.05</v>
      </c>
      <c r="R114" t="n">
        <v>29.18</v>
      </c>
      <c r="S114" t="n">
        <v>21.27</v>
      </c>
      <c r="T114" t="n">
        <v>1257.94</v>
      </c>
      <c r="U114" t="n">
        <v>0.73</v>
      </c>
      <c r="V114" t="n">
        <v>0.77</v>
      </c>
      <c r="W114" t="n">
        <v>0.12</v>
      </c>
      <c r="X114" t="n">
        <v>0.06</v>
      </c>
      <c r="Y114" t="n">
        <v>1</v>
      </c>
      <c r="Z114" t="n">
        <v>10</v>
      </c>
      <c r="AA114" t="n">
        <v>79.54951224879137</v>
      </c>
      <c r="AB114" t="n">
        <v>108.8431521355469</v>
      </c>
      <c r="AC114" t="n">
        <v>98.45531445808157</v>
      </c>
      <c r="AD114" t="n">
        <v>79549.51224879138</v>
      </c>
      <c r="AE114" t="n">
        <v>108843.1521355469</v>
      </c>
      <c r="AF114" t="n">
        <v>2.204628809969911e-06</v>
      </c>
      <c r="AG114" t="n">
        <v>0.1470833333333333</v>
      </c>
      <c r="AH114" t="n">
        <v>98455.31445808157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9.452</v>
      </c>
      <c r="E115" t="n">
        <v>10.58</v>
      </c>
      <c r="F115" t="n">
        <v>7.91</v>
      </c>
      <c r="G115" t="n">
        <v>118.61</v>
      </c>
      <c r="H115" t="n">
        <v>2.16</v>
      </c>
      <c r="I115" t="n">
        <v>4</v>
      </c>
      <c r="J115" t="n">
        <v>241.16</v>
      </c>
      <c r="K115" t="n">
        <v>54.38</v>
      </c>
      <c r="L115" t="n">
        <v>29.25</v>
      </c>
      <c r="M115" t="n">
        <v>2</v>
      </c>
      <c r="N115" t="n">
        <v>57.53</v>
      </c>
      <c r="O115" t="n">
        <v>29976.82</v>
      </c>
      <c r="P115" t="n">
        <v>94.84</v>
      </c>
      <c r="Q115" t="n">
        <v>198.05</v>
      </c>
      <c r="R115" t="n">
        <v>28.89</v>
      </c>
      <c r="S115" t="n">
        <v>21.27</v>
      </c>
      <c r="T115" t="n">
        <v>1114.71</v>
      </c>
      <c r="U115" t="n">
        <v>0.74</v>
      </c>
      <c r="V115" t="n">
        <v>0.77</v>
      </c>
      <c r="W115" t="n">
        <v>0.12</v>
      </c>
      <c r="X115" t="n">
        <v>0.05</v>
      </c>
      <c r="Y115" t="n">
        <v>1</v>
      </c>
      <c r="Z115" t="n">
        <v>10</v>
      </c>
      <c r="AA115" t="n">
        <v>79.48104135442944</v>
      </c>
      <c r="AB115" t="n">
        <v>108.7494672371583</v>
      </c>
      <c r="AC115" t="n">
        <v>98.37057071490756</v>
      </c>
      <c r="AD115" t="n">
        <v>79481.04135442944</v>
      </c>
      <c r="AE115" t="n">
        <v>108749.4672371583</v>
      </c>
      <c r="AF115" t="n">
        <v>2.206239374049571e-06</v>
      </c>
      <c r="AG115" t="n">
        <v>0.1469444444444444</v>
      </c>
      <c r="AH115" t="n">
        <v>98370.57071490756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9.4513</v>
      </c>
      <c r="E116" t="n">
        <v>10.58</v>
      </c>
      <c r="F116" t="n">
        <v>7.91</v>
      </c>
      <c r="G116" t="n">
        <v>118.62</v>
      </c>
      <c r="H116" t="n">
        <v>2.17</v>
      </c>
      <c r="I116" t="n">
        <v>4</v>
      </c>
      <c r="J116" t="n">
        <v>241.59</v>
      </c>
      <c r="K116" t="n">
        <v>54.38</v>
      </c>
      <c r="L116" t="n">
        <v>29.5</v>
      </c>
      <c r="M116" t="n">
        <v>2</v>
      </c>
      <c r="N116" t="n">
        <v>57.72</v>
      </c>
      <c r="O116" t="n">
        <v>30030.83</v>
      </c>
      <c r="P116" t="n">
        <v>94.39</v>
      </c>
      <c r="Q116" t="n">
        <v>198.05</v>
      </c>
      <c r="R116" t="n">
        <v>29.01</v>
      </c>
      <c r="S116" t="n">
        <v>21.27</v>
      </c>
      <c r="T116" t="n">
        <v>1175.29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79.22766500435299</v>
      </c>
      <c r="AB116" t="n">
        <v>108.4027865368082</v>
      </c>
      <c r="AC116" t="n">
        <v>98.05697673402935</v>
      </c>
      <c r="AD116" t="n">
        <v>79227.66500435298</v>
      </c>
      <c r="AE116" t="n">
        <v>108402.7865368082</v>
      </c>
      <c r="AF116" t="n">
        <v>2.206075983490765e-06</v>
      </c>
      <c r="AG116" t="n">
        <v>0.1469444444444444</v>
      </c>
      <c r="AH116" t="n">
        <v>98056.97673402935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9.4406</v>
      </c>
      <c r="E117" t="n">
        <v>10.59</v>
      </c>
      <c r="F117" t="n">
        <v>7.92</v>
      </c>
      <c r="G117" t="n">
        <v>118.8</v>
      </c>
      <c r="H117" t="n">
        <v>2.19</v>
      </c>
      <c r="I117" t="n">
        <v>4</v>
      </c>
      <c r="J117" t="n">
        <v>242.03</v>
      </c>
      <c r="K117" t="n">
        <v>54.38</v>
      </c>
      <c r="L117" t="n">
        <v>29.75</v>
      </c>
      <c r="M117" t="n">
        <v>2</v>
      </c>
      <c r="N117" t="n">
        <v>57.91</v>
      </c>
      <c r="O117" t="n">
        <v>30084.9</v>
      </c>
      <c r="P117" t="n">
        <v>94.26000000000001</v>
      </c>
      <c r="Q117" t="n">
        <v>198.05</v>
      </c>
      <c r="R117" t="n">
        <v>29.4</v>
      </c>
      <c r="S117" t="n">
        <v>21.27</v>
      </c>
      <c r="T117" t="n">
        <v>1369.57</v>
      </c>
      <c r="U117" t="n">
        <v>0.72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  <c r="AA117" t="n">
        <v>79.2693718692509</v>
      </c>
      <c r="AB117" t="n">
        <v>108.4598517093386</v>
      </c>
      <c r="AC117" t="n">
        <v>98.10859568658486</v>
      </c>
      <c r="AD117" t="n">
        <v>79269.3718692509</v>
      </c>
      <c r="AE117" t="n">
        <v>108459.8517093386</v>
      </c>
      <c r="AF117" t="n">
        <v>2.203578442091872e-06</v>
      </c>
      <c r="AG117" t="n">
        <v>0.1470833333333333</v>
      </c>
      <c r="AH117" t="n">
        <v>98108.59568658486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9.4434</v>
      </c>
      <c r="E118" t="n">
        <v>10.59</v>
      </c>
      <c r="F118" t="n">
        <v>7.92</v>
      </c>
      <c r="G118" t="n">
        <v>118.76</v>
      </c>
      <c r="H118" t="n">
        <v>2.2</v>
      </c>
      <c r="I118" t="n">
        <v>4</v>
      </c>
      <c r="J118" t="n">
        <v>242.47</v>
      </c>
      <c r="K118" t="n">
        <v>54.38</v>
      </c>
      <c r="L118" t="n">
        <v>30</v>
      </c>
      <c r="M118" t="n">
        <v>2</v>
      </c>
      <c r="N118" t="n">
        <v>58.1</v>
      </c>
      <c r="O118" t="n">
        <v>30139.04</v>
      </c>
      <c r="P118" t="n">
        <v>93.73999999999999</v>
      </c>
      <c r="Q118" t="n">
        <v>198.05</v>
      </c>
      <c r="R118" t="n">
        <v>29.28</v>
      </c>
      <c r="S118" t="n">
        <v>21.27</v>
      </c>
      <c r="T118" t="n">
        <v>1309.15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78.94683906390148</v>
      </c>
      <c r="AB118" t="n">
        <v>108.0185480959166</v>
      </c>
      <c r="AC118" t="n">
        <v>97.70940947065424</v>
      </c>
      <c r="AD118" t="n">
        <v>78946.83906390148</v>
      </c>
      <c r="AE118" t="n">
        <v>108018.5480959166</v>
      </c>
      <c r="AF118" t="n">
        <v>2.204232004327097e-06</v>
      </c>
      <c r="AG118" t="n">
        <v>0.1470833333333333</v>
      </c>
      <c r="AH118" t="n">
        <v>97709.40947065424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9.4399</v>
      </c>
      <c r="E119" t="n">
        <v>10.59</v>
      </c>
      <c r="F119" t="n">
        <v>7.92</v>
      </c>
      <c r="G119" t="n">
        <v>118.82</v>
      </c>
      <c r="H119" t="n">
        <v>2.21</v>
      </c>
      <c r="I119" t="n">
        <v>4</v>
      </c>
      <c r="J119" t="n">
        <v>242.91</v>
      </c>
      <c r="K119" t="n">
        <v>54.38</v>
      </c>
      <c r="L119" t="n">
        <v>30.25</v>
      </c>
      <c r="M119" t="n">
        <v>2</v>
      </c>
      <c r="N119" t="n">
        <v>58.28</v>
      </c>
      <c r="O119" t="n">
        <v>30193.25</v>
      </c>
      <c r="P119" t="n">
        <v>93.56</v>
      </c>
      <c r="Q119" t="n">
        <v>198.05</v>
      </c>
      <c r="R119" t="n">
        <v>29.41</v>
      </c>
      <c r="S119" t="n">
        <v>21.27</v>
      </c>
      <c r="T119" t="n">
        <v>1375.41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  <c r="AA119" t="n">
        <v>78.87155260876442</v>
      </c>
      <c r="AB119" t="n">
        <v>107.9155378465941</v>
      </c>
      <c r="AC119" t="n">
        <v>97.6162303749513</v>
      </c>
      <c r="AD119" t="n">
        <v>78871.55260876442</v>
      </c>
      <c r="AE119" t="n">
        <v>107915.5378465941</v>
      </c>
      <c r="AF119" t="n">
        <v>2.203415051533066e-06</v>
      </c>
      <c r="AG119" t="n">
        <v>0.1470833333333333</v>
      </c>
      <c r="AH119" t="n">
        <v>97616.23037495129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9.440099999999999</v>
      </c>
      <c r="E120" t="n">
        <v>10.59</v>
      </c>
      <c r="F120" t="n">
        <v>7.92</v>
      </c>
      <c r="G120" t="n">
        <v>118.81</v>
      </c>
      <c r="H120" t="n">
        <v>2.23</v>
      </c>
      <c r="I120" t="n">
        <v>4</v>
      </c>
      <c r="J120" t="n">
        <v>243.35</v>
      </c>
      <c r="K120" t="n">
        <v>54.38</v>
      </c>
      <c r="L120" t="n">
        <v>30.5</v>
      </c>
      <c r="M120" t="n">
        <v>2</v>
      </c>
      <c r="N120" t="n">
        <v>58.47</v>
      </c>
      <c r="O120" t="n">
        <v>30247.52</v>
      </c>
      <c r="P120" t="n">
        <v>93.3</v>
      </c>
      <c r="Q120" t="n">
        <v>198.05</v>
      </c>
      <c r="R120" t="n">
        <v>29.42</v>
      </c>
      <c r="S120" t="n">
        <v>21.27</v>
      </c>
      <c r="T120" t="n">
        <v>1377.17</v>
      </c>
      <c r="U120" t="n">
        <v>0.72</v>
      </c>
      <c r="V120" t="n">
        <v>0.77</v>
      </c>
      <c r="W120" t="n">
        <v>0.11</v>
      </c>
      <c r="X120" t="n">
        <v>0.07000000000000001</v>
      </c>
      <c r="Y120" t="n">
        <v>1</v>
      </c>
      <c r="Z120" t="n">
        <v>10</v>
      </c>
      <c r="AA120" t="n">
        <v>78.7200438994967</v>
      </c>
      <c r="AB120" t="n">
        <v>107.7082369464816</v>
      </c>
      <c r="AC120" t="n">
        <v>97.42871398179679</v>
      </c>
      <c r="AD120" t="n">
        <v>78720.0438994967</v>
      </c>
      <c r="AE120" t="n">
        <v>107708.2369464816</v>
      </c>
      <c r="AF120" t="n">
        <v>2.203461734549868e-06</v>
      </c>
      <c r="AG120" t="n">
        <v>0.1470833333333333</v>
      </c>
      <c r="AH120" t="n">
        <v>97428.71398179678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9.4483</v>
      </c>
      <c r="E121" t="n">
        <v>10.58</v>
      </c>
      <c r="F121" t="n">
        <v>7.91</v>
      </c>
      <c r="G121" t="n">
        <v>118.67</v>
      </c>
      <c r="H121" t="n">
        <v>2.24</v>
      </c>
      <c r="I121" t="n">
        <v>4</v>
      </c>
      <c r="J121" t="n">
        <v>243.79</v>
      </c>
      <c r="K121" t="n">
        <v>54.38</v>
      </c>
      <c r="L121" t="n">
        <v>30.75</v>
      </c>
      <c r="M121" t="n">
        <v>2</v>
      </c>
      <c r="N121" t="n">
        <v>58.67</v>
      </c>
      <c r="O121" t="n">
        <v>30301.87</v>
      </c>
      <c r="P121" t="n">
        <v>92.79000000000001</v>
      </c>
      <c r="Q121" t="n">
        <v>198.05</v>
      </c>
      <c r="R121" t="n">
        <v>29.05</v>
      </c>
      <c r="S121" t="n">
        <v>21.27</v>
      </c>
      <c r="T121" t="n">
        <v>1194.94</v>
      </c>
      <c r="U121" t="n">
        <v>0.73</v>
      </c>
      <c r="V121" t="n">
        <v>0.77</v>
      </c>
      <c r="W121" t="n">
        <v>0.12</v>
      </c>
      <c r="X121" t="n">
        <v>0.06</v>
      </c>
      <c r="Y121" t="n">
        <v>1</v>
      </c>
      <c r="Z121" t="n">
        <v>10</v>
      </c>
      <c r="AA121" t="n">
        <v>78.33058914151933</v>
      </c>
      <c r="AB121" t="n">
        <v>107.1753677650859</v>
      </c>
      <c r="AC121" t="n">
        <v>96.94670108718675</v>
      </c>
      <c r="AD121" t="n">
        <v>78330.58914151933</v>
      </c>
      <c r="AE121" t="n">
        <v>107175.3677650859</v>
      </c>
      <c r="AF121" t="n">
        <v>2.205375738238739e-06</v>
      </c>
      <c r="AG121" t="n">
        <v>0.1469444444444444</v>
      </c>
      <c r="AH121" t="n">
        <v>96946.70108718675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9.452299999999999</v>
      </c>
      <c r="E122" t="n">
        <v>10.58</v>
      </c>
      <c r="F122" t="n">
        <v>7.91</v>
      </c>
      <c r="G122" t="n">
        <v>118.61</v>
      </c>
      <c r="H122" t="n">
        <v>2.26</v>
      </c>
      <c r="I122" t="n">
        <v>4</v>
      </c>
      <c r="J122" t="n">
        <v>244.23</v>
      </c>
      <c r="K122" t="n">
        <v>54.38</v>
      </c>
      <c r="L122" t="n">
        <v>31</v>
      </c>
      <c r="M122" t="n">
        <v>2</v>
      </c>
      <c r="N122" t="n">
        <v>58.86</v>
      </c>
      <c r="O122" t="n">
        <v>30356.28</v>
      </c>
      <c r="P122" t="n">
        <v>92.20999999999999</v>
      </c>
      <c r="Q122" t="n">
        <v>198.05</v>
      </c>
      <c r="R122" t="n">
        <v>28.99</v>
      </c>
      <c r="S122" t="n">
        <v>21.27</v>
      </c>
      <c r="T122" t="n">
        <v>1160.61</v>
      </c>
      <c r="U122" t="n">
        <v>0.73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77.96442040214924</v>
      </c>
      <c r="AB122" t="n">
        <v>106.6743595416554</v>
      </c>
      <c r="AC122" t="n">
        <v>96.49350838543079</v>
      </c>
      <c r="AD122" t="n">
        <v>77964.42040214925</v>
      </c>
      <c r="AE122" t="n">
        <v>106674.3595416554</v>
      </c>
      <c r="AF122" t="n">
        <v>2.206309398574773e-06</v>
      </c>
      <c r="AG122" t="n">
        <v>0.1469444444444444</v>
      </c>
      <c r="AH122" t="n">
        <v>96493.50838543079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9.4436</v>
      </c>
      <c r="E123" t="n">
        <v>10.59</v>
      </c>
      <c r="F123" t="n">
        <v>7.92</v>
      </c>
      <c r="G123" t="n">
        <v>118.75</v>
      </c>
      <c r="H123" t="n">
        <v>2.27</v>
      </c>
      <c r="I123" t="n">
        <v>4</v>
      </c>
      <c r="J123" t="n">
        <v>244.68</v>
      </c>
      <c r="K123" t="n">
        <v>54.38</v>
      </c>
      <c r="L123" t="n">
        <v>31.25</v>
      </c>
      <c r="M123" t="n">
        <v>2</v>
      </c>
      <c r="N123" t="n">
        <v>59.05</v>
      </c>
      <c r="O123" t="n">
        <v>30410.77</v>
      </c>
      <c r="P123" t="n">
        <v>91.94</v>
      </c>
      <c r="Q123" t="n">
        <v>198.05</v>
      </c>
      <c r="R123" t="n">
        <v>29.32</v>
      </c>
      <c r="S123" t="n">
        <v>21.27</v>
      </c>
      <c r="T123" t="n">
        <v>1328.4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77.90794620347056</v>
      </c>
      <c r="AB123" t="n">
        <v>106.5970890515574</v>
      </c>
      <c r="AC123" t="n">
        <v>96.42361248245795</v>
      </c>
      <c r="AD123" t="n">
        <v>77907.94620347056</v>
      </c>
      <c r="AE123" t="n">
        <v>106597.0890515574</v>
      </c>
      <c r="AF123" t="n">
        <v>2.204278687343898e-06</v>
      </c>
      <c r="AG123" t="n">
        <v>0.1470833333333333</v>
      </c>
      <c r="AH123" t="n">
        <v>96423.61248245796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9.4397</v>
      </c>
      <c r="E124" t="n">
        <v>10.59</v>
      </c>
      <c r="F124" t="n">
        <v>7.92</v>
      </c>
      <c r="G124" t="n">
        <v>118.82</v>
      </c>
      <c r="H124" t="n">
        <v>2.29</v>
      </c>
      <c r="I124" t="n">
        <v>4</v>
      </c>
      <c r="J124" t="n">
        <v>245.12</v>
      </c>
      <c r="K124" t="n">
        <v>54.38</v>
      </c>
      <c r="L124" t="n">
        <v>31.5</v>
      </c>
      <c r="M124" t="n">
        <v>2</v>
      </c>
      <c r="N124" t="n">
        <v>59.24</v>
      </c>
      <c r="O124" t="n">
        <v>30465.32</v>
      </c>
      <c r="P124" t="n">
        <v>91.68000000000001</v>
      </c>
      <c r="Q124" t="n">
        <v>198.05</v>
      </c>
      <c r="R124" t="n">
        <v>29.44</v>
      </c>
      <c r="S124" t="n">
        <v>21.27</v>
      </c>
      <c r="T124" t="n">
        <v>1386.82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77.78936419526265</v>
      </c>
      <c r="AB124" t="n">
        <v>106.4348399164584</v>
      </c>
      <c r="AC124" t="n">
        <v>96.27684817709468</v>
      </c>
      <c r="AD124" t="n">
        <v>77789.36419526265</v>
      </c>
      <c r="AE124" t="n">
        <v>106434.8399164584</v>
      </c>
      <c r="AF124" t="n">
        <v>2.203368368516265e-06</v>
      </c>
      <c r="AG124" t="n">
        <v>0.1470833333333333</v>
      </c>
      <c r="AH124" t="n">
        <v>96276.84817709468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9.437900000000001</v>
      </c>
      <c r="E125" t="n">
        <v>10.6</v>
      </c>
      <c r="F125" t="n">
        <v>7.92</v>
      </c>
      <c r="G125" t="n">
        <v>118.85</v>
      </c>
      <c r="H125" t="n">
        <v>2.3</v>
      </c>
      <c r="I125" t="n">
        <v>4</v>
      </c>
      <c r="J125" t="n">
        <v>245.56</v>
      </c>
      <c r="K125" t="n">
        <v>54.38</v>
      </c>
      <c r="L125" t="n">
        <v>31.75</v>
      </c>
      <c r="M125" t="n">
        <v>2</v>
      </c>
      <c r="N125" t="n">
        <v>59.43</v>
      </c>
      <c r="O125" t="n">
        <v>30519.94</v>
      </c>
      <c r="P125" t="n">
        <v>91.18000000000001</v>
      </c>
      <c r="Q125" t="n">
        <v>198.05</v>
      </c>
      <c r="R125" t="n">
        <v>29.47</v>
      </c>
      <c r="S125" t="n">
        <v>21.27</v>
      </c>
      <c r="T125" t="n">
        <v>1404.78</v>
      </c>
      <c r="U125" t="n">
        <v>0.72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  <c r="AA125" t="n">
        <v>77.51596064831551</v>
      </c>
      <c r="AB125" t="n">
        <v>106.0607571218123</v>
      </c>
      <c r="AC125" t="n">
        <v>95.93846731934097</v>
      </c>
      <c r="AD125" t="n">
        <v>77515.96064831551</v>
      </c>
      <c r="AE125" t="n">
        <v>106060.7571218123</v>
      </c>
      <c r="AF125" t="n">
        <v>2.202948221365049e-06</v>
      </c>
      <c r="AG125" t="n">
        <v>0.1472222222222222</v>
      </c>
      <c r="AH125" t="n">
        <v>95938.46731934097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9.4397</v>
      </c>
      <c r="E126" t="n">
        <v>10.59</v>
      </c>
      <c r="F126" t="n">
        <v>7.92</v>
      </c>
      <c r="G126" t="n">
        <v>118.82</v>
      </c>
      <c r="H126" t="n">
        <v>2.31</v>
      </c>
      <c r="I126" t="n">
        <v>4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91.19</v>
      </c>
      <c r="Q126" t="n">
        <v>198.05</v>
      </c>
      <c r="R126" t="n">
        <v>29.38</v>
      </c>
      <c r="S126" t="n">
        <v>21.27</v>
      </c>
      <c r="T126" t="n">
        <v>1360.44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  <c r="AA126" t="n">
        <v>77.5068806737726</v>
      </c>
      <c r="AB126" t="n">
        <v>106.0483335000625</v>
      </c>
      <c r="AC126" t="n">
        <v>95.9272293906143</v>
      </c>
      <c r="AD126" t="n">
        <v>77506.8806737726</v>
      </c>
      <c r="AE126" t="n">
        <v>106048.3335000625</v>
      </c>
      <c r="AF126" t="n">
        <v>2.203368368516265e-06</v>
      </c>
      <c r="AG126" t="n">
        <v>0.1470833333333333</v>
      </c>
      <c r="AH126" t="n">
        <v>95927.2293906143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9.437200000000001</v>
      </c>
      <c r="E127" t="n">
        <v>10.6</v>
      </c>
      <c r="F127" t="n">
        <v>7.92</v>
      </c>
      <c r="G127" t="n">
        <v>118.86</v>
      </c>
      <c r="H127" t="n">
        <v>2.33</v>
      </c>
      <c r="I127" t="n">
        <v>4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91.06999999999999</v>
      </c>
      <c r="Q127" t="n">
        <v>198.05</v>
      </c>
      <c r="R127" t="n">
        <v>29.48</v>
      </c>
      <c r="S127" t="n">
        <v>21.27</v>
      </c>
      <c r="T127" t="n">
        <v>1408.96</v>
      </c>
      <c r="U127" t="n">
        <v>0.72</v>
      </c>
      <c r="V127" t="n">
        <v>0.77</v>
      </c>
      <c r="W127" t="n">
        <v>0.12</v>
      </c>
      <c r="X127" t="n">
        <v>0.07000000000000001</v>
      </c>
      <c r="Y127" t="n">
        <v>1</v>
      </c>
      <c r="Z127" t="n">
        <v>10</v>
      </c>
      <c r="AA127" t="n">
        <v>77.45812080179057</v>
      </c>
      <c r="AB127" t="n">
        <v>105.981618092083</v>
      </c>
      <c r="AC127" t="n">
        <v>95.86688120753669</v>
      </c>
      <c r="AD127" t="n">
        <v>77458.12080179057</v>
      </c>
      <c r="AE127" t="n">
        <v>105981.618092083</v>
      </c>
      <c r="AF127" t="n">
        <v>2.202784830806243e-06</v>
      </c>
      <c r="AG127" t="n">
        <v>0.1472222222222222</v>
      </c>
      <c r="AH127" t="n">
        <v>95866.88120753669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9.4335</v>
      </c>
      <c r="E128" t="n">
        <v>10.6</v>
      </c>
      <c r="F128" t="n">
        <v>7.93</v>
      </c>
      <c r="G128" t="n">
        <v>118.92</v>
      </c>
      <c r="H128" t="n">
        <v>2.34</v>
      </c>
      <c r="I128" t="n">
        <v>4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90.95999999999999</v>
      </c>
      <c r="Q128" t="n">
        <v>198.05</v>
      </c>
      <c r="R128" t="n">
        <v>29.63</v>
      </c>
      <c r="S128" t="n">
        <v>21.27</v>
      </c>
      <c r="T128" t="n">
        <v>1481.93</v>
      </c>
      <c r="U128" t="n">
        <v>0.72</v>
      </c>
      <c r="V128" t="n">
        <v>0.77</v>
      </c>
      <c r="W128" t="n">
        <v>0.12</v>
      </c>
      <c r="X128" t="n">
        <v>0.08</v>
      </c>
      <c r="Y128" t="n">
        <v>1</v>
      </c>
      <c r="Z128" t="n">
        <v>10</v>
      </c>
      <c r="AA128" t="n">
        <v>77.45302251993232</v>
      </c>
      <c r="AB128" t="n">
        <v>105.9746423979242</v>
      </c>
      <c r="AC128" t="n">
        <v>95.86057126383797</v>
      </c>
      <c r="AD128" t="n">
        <v>77453.02251993232</v>
      </c>
      <c r="AE128" t="n">
        <v>105974.6423979242</v>
      </c>
      <c r="AF128" t="n">
        <v>2.201921194995411e-06</v>
      </c>
      <c r="AG128" t="n">
        <v>0.1472222222222222</v>
      </c>
      <c r="AH128" t="n">
        <v>95860.57126383796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9.497199999999999</v>
      </c>
      <c r="E129" t="n">
        <v>10.53</v>
      </c>
      <c r="F129" t="n">
        <v>7.9</v>
      </c>
      <c r="G129" t="n">
        <v>157.92</v>
      </c>
      <c r="H129" t="n">
        <v>2.36</v>
      </c>
      <c r="I129" t="n">
        <v>3</v>
      </c>
      <c r="J129" t="n">
        <v>247.34</v>
      </c>
      <c r="K129" t="n">
        <v>54.38</v>
      </c>
      <c r="L129" t="n">
        <v>32.75</v>
      </c>
      <c r="M129" t="n">
        <v>0</v>
      </c>
      <c r="N129" t="n">
        <v>60.21</v>
      </c>
      <c r="O129" t="n">
        <v>30739.14</v>
      </c>
      <c r="P129" t="n">
        <v>90.47</v>
      </c>
      <c r="Q129" t="n">
        <v>198.05</v>
      </c>
      <c r="R129" t="n">
        <v>28.55</v>
      </c>
      <c r="S129" t="n">
        <v>21.27</v>
      </c>
      <c r="T129" t="n">
        <v>947.72</v>
      </c>
      <c r="U129" t="n">
        <v>0.74</v>
      </c>
      <c r="V129" t="n">
        <v>0.77</v>
      </c>
      <c r="W129" t="n">
        <v>0.12</v>
      </c>
      <c r="X129" t="n">
        <v>0.04</v>
      </c>
      <c r="Y129" t="n">
        <v>1</v>
      </c>
      <c r="Z129" t="n">
        <v>10</v>
      </c>
      <c r="AA129" t="n">
        <v>76.57789592397806</v>
      </c>
      <c r="AB129" t="n">
        <v>104.7772555814796</v>
      </c>
      <c r="AC129" t="n">
        <v>94.77746136461147</v>
      </c>
      <c r="AD129" t="n">
        <v>76577.89592397807</v>
      </c>
      <c r="AE129" t="n">
        <v>104777.2555814796</v>
      </c>
      <c r="AF129" t="n">
        <v>2.216789735846761e-06</v>
      </c>
      <c r="AG129" t="n">
        <v>0.14625</v>
      </c>
      <c r="AH129" t="n">
        <v>94777.46136461147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4.9132</v>
      </c>
      <c r="E2" t="n">
        <v>20.35</v>
      </c>
      <c r="F2" t="n">
        <v>10.56</v>
      </c>
      <c r="G2" t="n">
        <v>4.8</v>
      </c>
      <c r="H2" t="n">
        <v>0.06</v>
      </c>
      <c r="I2" t="n">
        <v>132</v>
      </c>
      <c r="J2" t="n">
        <v>274.09</v>
      </c>
      <c r="K2" t="n">
        <v>60.56</v>
      </c>
      <c r="L2" t="n">
        <v>1</v>
      </c>
      <c r="M2" t="n">
        <v>130</v>
      </c>
      <c r="N2" t="n">
        <v>72.53</v>
      </c>
      <c r="O2" t="n">
        <v>34038.11</v>
      </c>
      <c r="P2" t="n">
        <v>182.26</v>
      </c>
      <c r="Q2" t="n">
        <v>198.16</v>
      </c>
      <c r="R2" t="n">
        <v>111.99</v>
      </c>
      <c r="S2" t="n">
        <v>21.27</v>
      </c>
      <c r="T2" t="n">
        <v>42021.59</v>
      </c>
      <c r="U2" t="n">
        <v>0.19</v>
      </c>
      <c r="V2" t="n">
        <v>0.58</v>
      </c>
      <c r="W2" t="n">
        <v>0.32</v>
      </c>
      <c r="X2" t="n">
        <v>2.7</v>
      </c>
      <c r="Y2" t="n">
        <v>1</v>
      </c>
      <c r="Z2" t="n">
        <v>10</v>
      </c>
      <c r="AA2" t="n">
        <v>271.4292949015728</v>
      </c>
      <c r="AB2" t="n">
        <v>371.3815358996981</v>
      </c>
      <c r="AC2" t="n">
        <v>335.9374033506894</v>
      </c>
      <c r="AD2" t="n">
        <v>271429.2949015728</v>
      </c>
      <c r="AE2" t="n">
        <v>371381.5358996981</v>
      </c>
      <c r="AF2" t="n">
        <v>1.085693488770234e-06</v>
      </c>
      <c r="AG2" t="n">
        <v>0.2826388888888889</v>
      </c>
      <c r="AH2" t="n">
        <v>335937.4033506894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5.5744</v>
      </c>
      <c r="E3" t="n">
        <v>17.94</v>
      </c>
      <c r="F3" t="n">
        <v>9.869999999999999</v>
      </c>
      <c r="G3" t="n">
        <v>5.98</v>
      </c>
      <c r="H3" t="n">
        <v>0.08</v>
      </c>
      <c r="I3" t="n">
        <v>99</v>
      </c>
      <c r="J3" t="n">
        <v>274.57</v>
      </c>
      <c r="K3" t="n">
        <v>60.56</v>
      </c>
      <c r="L3" t="n">
        <v>1.25</v>
      </c>
      <c r="M3" t="n">
        <v>97</v>
      </c>
      <c r="N3" t="n">
        <v>72.76000000000001</v>
      </c>
      <c r="O3" t="n">
        <v>34097.72</v>
      </c>
      <c r="P3" t="n">
        <v>170.18</v>
      </c>
      <c r="Q3" t="n">
        <v>198.15</v>
      </c>
      <c r="R3" t="n">
        <v>90.48</v>
      </c>
      <c r="S3" t="n">
        <v>21.27</v>
      </c>
      <c r="T3" t="n">
        <v>31434.79</v>
      </c>
      <c r="U3" t="n">
        <v>0.24</v>
      </c>
      <c r="V3" t="n">
        <v>0.62</v>
      </c>
      <c r="W3" t="n">
        <v>0.26</v>
      </c>
      <c r="X3" t="n">
        <v>2.01</v>
      </c>
      <c r="Y3" t="n">
        <v>1</v>
      </c>
      <c r="Z3" t="n">
        <v>10</v>
      </c>
      <c r="AA3" t="n">
        <v>223.7813779827956</v>
      </c>
      <c r="AB3" t="n">
        <v>306.1875538935465</v>
      </c>
      <c r="AC3" t="n">
        <v>276.9654434869679</v>
      </c>
      <c r="AD3" t="n">
        <v>223781.3779827956</v>
      </c>
      <c r="AE3" t="n">
        <v>306187.5538935465</v>
      </c>
      <c r="AF3" t="n">
        <v>1.231802040177642e-06</v>
      </c>
      <c r="AG3" t="n">
        <v>0.2491666666666667</v>
      </c>
      <c r="AH3" t="n">
        <v>276965.4434869679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6.072</v>
      </c>
      <c r="E4" t="n">
        <v>16.47</v>
      </c>
      <c r="F4" t="n">
        <v>9.44</v>
      </c>
      <c r="G4" t="n">
        <v>7.17</v>
      </c>
      <c r="H4" t="n">
        <v>0.1</v>
      </c>
      <c r="I4" t="n">
        <v>79</v>
      </c>
      <c r="J4" t="n">
        <v>275.05</v>
      </c>
      <c r="K4" t="n">
        <v>60.56</v>
      </c>
      <c r="L4" t="n">
        <v>1.5</v>
      </c>
      <c r="M4" t="n">
        <v>77</v>
      </c>
      <c r="N4" t="n">
        <v>73</v>
      </c>
      <c r="O4" t="n">
        <v>34157.42</v>
      </c>
      <c r="P4" t="n">
        <v>162.71</v>
      </c>
      <c r="Q4" t="n">
        <v>198.1</v>
      </c>
      <c r="R4" t="n">
        <v>76.88</v>
      </c>
      <c r="S4" t="n">
        <v>21.27</v>
      </c>
      <c r="T4" t="n">
        <v>24731.99</v>
      </c>
      <c r="U4" t="n">
        <v>0.28</v>
      </c>
      <c r="V4" t="n">
        <v>0.64</v>
      </c>
      <c r="W4" t="n">
        <v>0.23</v>
      </c>
      <c r="X4" t="n">
        <v>1.59</v>
      </c>
      <c r="Y4" t="n">
        <v>1</v>
      </c>
      <c r="Z4" t="n">
        <v>10</v>
      </c>
      <c r="AA4" t="n">
        <v>196.6767337474529</v>
      </c>
      <c r="AB4" t="n">
        <v>269.1017838782588</v>
      </c>
      <c r="AC4" t="n">
        <v>243.4190873117223</v>
      </c>
      <c r="AD4" t="n">
        <v>196676.7337474528</v>
      </c>
      <c r="AE4" t="n">
        <v>269101.7838782588</v>
      </c>
      <c r="AF4" t="n">
        <v>1.341759110928287e-06</v>
      </c>
      <c r="AG4" t="n">
        <v>0.22875</v>
      </c>
      <c r="AH4" t="n">
        <v>243419.0873117223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6.445</v>
      </c>
      <c r="E5" t="n">
        <v>15.52</v>
      </c>
      <c r="F5" t="n">
        <v>9.17</v>
      </c>
      <c r="G5" t="n">
        <v>8.33</v>
      </c>
      <c r="H5" t="n">
        <v>0.11</v>
      </c>
      <c r="I5" t="n">
        <v>66</v>
      </c>
      <c r="J5" t="n">
        <v>275.54</v>
      </c>
      <c r="K5" t="n">
        <v>60.56</v>
      </c>
      <c r="L5" t="n">
        <v>1.75</v>
      </c>
      <c r="M5" t="n">
        <v>64</v>
      </c>
      <c r="N5" t="n">
        <v>73.23</v>
      </c>
      <c r="O5" t="n">
        <v>34217.22</v>
      </c>
      <c r="P5" t="n">
        <v>157.9</v>
      </c>
      <c r="Q5" t="n">
        <v>198.05</v>
      </c>
      <c r="R5" t="n">
        <v>68.12</v>
      </c>
      <c r="S5" t="n">
        <v>21.27</v>
      </c>
      <c r="T5" t="n">
        <v>20416.09</v>
      </c>
      <c r="U5" t="n">
        <v>0.31</v>
      </c>
      <c r="V5" t="n">
        <v>0.66</v>
      </c>
      <c r="W5" t="n">
        <v>0.21</v>
      </c>
      <c r="X5" t="n">
        <v>1.31</v>
      </c>
      <c r="Y5" t="n">
        <v>1</v>
      </c>
      <c r="Z5" t="n">
        <v>10</v>
      </c>
      <c r="AA5" t="n">
        <v>180.0232176941408</v>
      </c>
      <c r="AB5" t="n">
        <v>246.315708512853</v>
      </c>
      <c r="AC5" t="n">
        <v>222.807682998726</v>
      </c>
      <c r="AD5" t="n">
        <v>180023.2176941408</v>
      </c>
      <c r="AE5" t="n">
        <v>246315.708512853</v>
      </c>
      <c r="AF5" t="n">
        <v>1.424182719027143e-06</v>
      </c>
      <c r="AG5" t="n">
        <v>0.2155555555555556</v>
      </c>
      <c r="AH5" t="n">
        <v>222807.682998726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6.7249</v>
      </c>
      <c r="E6" t="n">
        <v>14.87</v>
      </c>
      <c r="F6" t="n">
        <v>8.99</v>
      </c>
      <c r="G6" t="n">
        <v>9.470000000000001</v>
      </c>
      <c r="H6" t="n">
        <v>0.13</v>
      </c>
      <c r="I6" t="n">
        <v>57</v>
      </c>
      <c r="J6" t="n">
        <v>276.02</v>
      </c>
      <c r="K6" t="n">
        <v>60.56</v>
      </c>
      <c r="L6" t="n">
        <v>2</v>
      </c>
      <c r="M6" t="n">
        <v>55</v>
      </c>
      <c r="N6" t="n">
        <v>73.47</v>
      </c>
      <c r="O6" t="n">
        <v>34277.1</v>
      </c>
      <c r="P6" t="n">
        <v>154.8</v>
      </c>
      <c r="Q6" t="n">
        <v>198.05</v>
      </c>
      <c r="R6" t="n">
        <v>62.63</v>
      </c>
      <c r="S6" t="n">
        <v>21.27</v>
      </c>
      <c r="T6" t="n">
        <v>17719.52</v>
      </c>
      <c r="U6" t="n">
        <v>0.34</v>
      </c>
      <c r="V6" t="n">
        <v>0.68</v>
      </c>
      <c r="W6" t="n">
        <v>0.2</v>
      </c>
      <c r="X6" t="n">
        <v>1.14</v>
      </c>
      <c r="Y6" t="n">
        <v>1</v>
      </c>
      <c r="Z6" t="n">
        <v>10</v>
      </c>
      <c r="AA6" t="n">
        <v>169.2562607509249</v>
      </c>
      <c r="AB6" t="n">
        <v>231.5838830185362</v>
      </c>
      <c r="AC6" t="n">
        <v>209.4818422533351</v>
      </c>
      <c r="AD6" t="n">
        <v>169256.2607509249</v>
      </c>
      <c r="AE6" t="n">
        <v>231583.8830185362</v>
      </c>
      <c r="AF6" t="n">
        <v>1.486033571324381e-06</v>
      </c>
      <c r="AG6" t="n">
        <v>0.2065277777777778</v>
      </c>
      <c r="AH6" t="n">
        <v>209481.8422533351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6.9695</v>
      </c>
      <c r="E7" t="n">
        <v>14.35</v>
      </c>
      <c r="F7" t="n">
        <v>8.84</v>
      </c>
      <c r="G7" t="n">
        <v>10.6</v>
      </c>
      <c r="H7" t="n">
        <v>0.14</v>
      </c>
      <c r="I7" t="n">
        <v>50</v>
      </c>
      <c r="J7" t="n">
        <v>276.51</v>
      </c>
      <c r="K7" t="n">
        <v>60.56</v>
      </c>
      <c r="L7" t="n">
        <v>2.25</v>
      </c>
      <c r="M7" t="n">
        <v>48</v>
      </c>
      <c r="N7" t="n">
        <v>73.70999999999999</v>
      </c>
      <c r="O7" t="n">
        <v>34337.08</v>
      </c>
      <c r="P7" t="n">
        <v>152.02</v>
      </c>
      <c r="Q7" t="n">
        <v>198.05</v>
      </c>
      <c r="R7" t="n">
        <v>57.93</v>
      </c>
      <c r="S7" t="n">
        <v>21.27</v>
      </c>
      <c r="T7" t="n">
        <v>15401.65</v>
      </c>
      <c r="U7" t="n">
        <v>0.37</v>
      </c>
      <c r="V7" t="n">
        <v>0.6899999999999999</v>
      </c>
      <c r="W7" t="n">
        <v>0.19</v>
      </c>
      <c r="X7" t="n">
        <v>0.98</v>
      </c>
      <c r="Y7" t="n">
        <v>1</v>
      </c>
      <c r="Z7" t="n">
        <v>10</v>
      </c>
      <c r="AA7" t="n">
        <v>160.5327452823749</v>
      </c>
      <c r="AB7" t="n">
        <v>219.6479843001314</v>
      </c>
      <c r="AC7" t="n">
        <v>198.685088956472</v>
      </c>
      <c r="AD7" t="n">
        <v>160532.7452823749</v>
      </c>
      <c r="AE7" t="n">
        <v>219647.9843001314</v>
      </c>
      <c r="AF7" t="n">
        <v>1.540084012453013e-06</v>
      </c>
      <c r="AG7" t="n">
        <v>0.1993055555555555</v>
      </c>
      <c r="AH7" t="n">
        <v>198685.088956472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7.1931</v>
      </c>
      <c r="E8" t="n">
        <v>13.9</v>
      </c>
      <c r="F8" t="n">
        <v>8.699999999999999</v>
      </c>
      <c r="G8" t="n">
        <v>11.87</v>
      </c>
      <c r="H8" t="n">
        <v>0.16</v>
      </c>
      <c r="I8" t="n">
        <v>44</v>
      </c>
      <c r="J8" t="n">
        <v>277</v>
      </c>
      <c r="K8" t="n">
        <v>60.56</v>
      </c>
      <c r="L8" t="n">
        <v>2.5</v>
      </c>
      <c r="M8" t="n">
        <v>42</v>
      </c>
      <c r="N8" t="n">
        <v>73.94</v>
      </c>
      <c r="O8" t="n">
        <v>34397.15</v>
      </c>
      <c r="P8" t="n">
        <v>149.67</v>
      </c>
      <c r="Q8" t="n">
        <v>198.09</v>
      </c>
      <c r="R8" t="n">
        <v>53.7</v>
      </c>
      <c r="S8" t="n">
        <v>21.27</v>
      </c>
      <c r="T8" t="n">
        <v>13315.94</v>
      </c>
      <c r="U8" t="n">
        <v>0.4</v>
      </c>
      <c r="V8" t="n">
        <v>0.7</v>
      </c>
      <c r="W8" t="n">
        <v>0.18</v>
      </c>
      <c r="X8" t="n">
        <v>0.85</v>
      </c>
      <c r="Y8" t="n">
        <v>1</v>
      </c>
      <c r="Z8" t="n">
        <v>10</v>
      </c>
      <c r="AA8" t="n">
        <v>153.2092613933935</v>
      </c>
      <c r="AB8" t="n">
        <v>209.6276705539253</v>
      </c>
      <c r="AC8" t="n">
        <v>189.621099890602</v>
      </c>
      <c r="AD8" t="n">
        <v>153209.2613933935</v>
      </c>
      <c r="AE8" t="n">
        <v>209627.6705539253</v>
      </c>
      <c r="AF8" t="n">
        <v>1.589493982348199e-06</v>
      </c>
      <c r="AG8" t="n">
        <v>0.1930555555555556</v>
      </c>
      <c r="AH8" t="n">
        <v>189621.099890602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7.3516</v>
      </c>
      <c r="E9" t="n">
        <v>13.6</v>
      </c>
      <c r="F9" t="n">
        <v>8.609999999999999</v>
      </c>
      <c r="G9" t="n">
        <v>12.92</v>
      </c>
      <c r="H9" t="n">
        <v>0.18</v>
      </c>
      <c r="I9" t="n">
        <v>40</v>
      </c>
      <c r="J9" t="n">
        <v>277.48</v>
      </c>
      <c r="K9" t="n">
        <v>60.56</v>
      </c>
      <c r="L9" t="n">
        <v>2.75</v>
      </c>
      <c r="M9" t="n">
        <v>38</v>
      </c>
      <c r="N9" t="n">
        <v>74.18000000000001</v>
      </c>
      <c r="O9" t="n">
        <v>34457.31</v>
      </c>
      <c r="P9" t="n">
        <v>148.05</v>
      </c>
      <c r="Q9" t="n">
        <v>198.07</v>
      </c>
      <c r="R9" t="n">
        <v>50.82</v>
      </c>
      <c r="S9" t="n">
        <v>21.27</v>
      </c>
      <c r="T9" t="n">
        <v>11900.29</v>
      </c>
      <c r="U9" t="n">
        <v>0.42</v>
      </c>
      <c r="V9" t="n">
        <v>0.71</v>
      </c>
      <c r="W9" t="n">
        <v>0.17</v>
      </c>
      <c r="X9" t="n">
        <v>0.76</v>
      </c>
      <c r="Y9" t="n">
        <v>1</v>
      </c>
      <c r="Z9" t="n">
        <v>10</v>
      </c>
      <c r="AA9" t="n">
        <v>148.3609474976882</v>
      </c>
      <c r="AB9" t="n">
        <v>202.9939935893113</v>
      </c>
      <c r="AC9" t="n">
        <v>183.6205317450645</v>
      </c>
      <c r="AD9" t="n">
        <v>148360.9474976882</v>
      </c>
      <c r="AE9" t="n">
        <v>202993.9935893113</v>
      </c>
      <c r="AF9" t="n">
        <v>1.624518491419696e-06</v>
      </c>
      <c r="AG9" t="n">
        <v>0.1888888888888889</v>
      </c>
      <c r="AH9" t="n">
        <v>183620.5317450645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7.5683</v>
      </c>
      <c r="E10" t="n">
        <v>13.21</v>
      </c>
      <c r="F10" t="n">
        <v>8.43</v>
      </c>
      <c r="G10" t="n">
        <v>14.05</v>
      </c>
      <c r="H10" t="n">
        <v>0.19</v>
      </c>
      <c r="I10" t="n">
        <v>36</v>
      </c>
      <c r="J10" t="n">
        <v>277.97</v>
      </c>
      <c r="K10" t="n">
        <v>60.56</v>
      </c>
      <c r="L10" t="n">
        <v>3</v>
      </c>
      <c r="M10" t="n">
        <v>34</v>
      </c>
      <c r="N10" t="n">
        <v>74.42</v>
      </c>
      <c r="O10" t="n">
        <v>34517.57</v>
      </c>
      <c r="P10" t="n">
        <v>144.8</v>
      </c>
      <c r="Q10" t="n">
        <v>198.08</v>
      </c>
      <c r="R10" t="n">
        <v>45.02</v>
      </c>
      <c r="S10" t="n">
        <v>21.27</v>
      </c>
      <c r="T10" t="n">
        <v>9018.790000000001</v>
      </c>
      <c r="U10" t="n">
        <v>0.47</v>
      </c>
      <c r="V10" t="n">
        <v>0.72</v>
      </c>
      <c r="W10" t="n">
        <v>0.16</v>
      </c>
      <c r="X10" t="n">
        <v>0.58</v>
      </c>
      <c r="Y10" t="n">
        <v>1</v>
      </c>
      <c r="Z10" t="n">
        <v>10</v>
      </c>
      <c r="AA10" t="n">
        <v>141.082378495373</v>
      </c>
      <c r="AB10" t="n">
        <v>193.035134372547</v>
      </c>
      <c r="AC10" t="n">
        <v>174.6121320745983</v>
      </c>
      <c r="AD10" t="n">
        <v>141082.378495373</v>
      </c>
      <c r="AE10" t="n">
        <v>193035.134372547</v>
      </c>
      <c r="AF10" t="n">
        <v>1.672403735052463e-06</v>
      </c>
      <c r="AG10" t="n">
        <v>0.1834722222222222</v>
      </c>
      <c r="AH10" t="n">
        <v>174612.1320745983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7.5546</v>
      </c>
      <c r="E11" t="n">
        <v>13.24</v>
      </c>
      <c r="F11" t="n">
        <v>8.56</v>
      </c>
      <c r="G11" t="n">
        <v>15.11</v>
      </c>
      <c r="H11" t="n">
        <v>0.21</v>
      </c>
      <c r="I11" t="n">
        <v>34</v>
      </c>
      <c r="J11" t="n">
        <v>278.46</v>
      </c>
      <c r="K11" t="n">
        <v>60.56</v>
      </c>
      <c r="L11" t="n">
        <v>3.25</v>
      </c>
      <c r="M11" t="n">
        <v>32</v>
      </c>
      <c r="N11" t="n">
        <v>74.66</v>
      </c>
      <c r="O11" t="n">
        <v>34577.92</v>
      </c>
      <c r="P11" t="n">
        <v>146.99</v>
      </c>
      <c r="Q11" t="n">
        <v>198.08</v>
      </c>
      <c r="R11" t="n">
        <v>49.58</v>
      </c>
      <c r="S11" t="n">
        <v>21.27</v>
      </c>
      <c r="T11" t="n">
        <v>11307.79</v>
      </c>
      <c r="U11" t="n">
        <v>0.43</v>
      </c>
      <c r="V11" t="n">
        <v>0.71</v>
      </c>
      <c r="W11" t="n">
        <v>0.16</v>
      </c>
      <c r="X11" t="n">
        <v>0.71</v>
      </c>
      <c r="Y11" t="n">
        <v>1</v>
      </c>
      <c r="Z11" t="n">
        <v>10</v>
      </c>
      <c r="AA11" t="n">
        <v>143.4488588992441</v>
      </c>
      <c r="AB11" t="n">
        <v>196.2730572628689</v>
      </c>
      <c r="AC11" t="n">
        <v>177.5410321487223</v>
      </c>
      <c r="AD11" t="n">
        <v>143448.8588992441</v>
      </c>
      <c r="AE11" t="n">
        <v>196273.0572628689</v>
      </c>
      <c r="AF11" t="n">
        <v>1.66937638000969e-06</v>
      </c>
      <c r="AG11" t="n">
        <v>0.1838888888888889</v>
      </c>
      <c r="AH11" t="n">
        <v>177541.0321487223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7.6861</v>
      </c>
      <c r="E12" t="n">
        <v>13.01</v>
      </c>
      <c r="F12" t="n">
        <v>8.49</v>
      </c>
      <c r="G12" t="n">
        <v>16.43</v>
      </c>
      <c r="H12" t="n">
        <v>0.22</v>
      </c>
      <c r="I12" t="n">
        <v>31</v>
      </c>
      <c r="J12" t="n">
        <v>278.95</v>
      </c>
      <c r="K12" t="n">
        <v>60.56</v>
      </c>
      <c r="L12" t="n">
        <v>3.5</v>
      </c>
      <c r="M12" t="n">
        <v>29</v>
      </c>
      <c r="N12" t="n">
        <v>74.90000000000001</v>
      </c>
      <c r="O12" t="n">
        <v>34638.36</v>
      </c>
      <c r="P12" t="n">
        <v>145.79</v>
      </c>
      <c r="Q12" t="n">
        <v>198.05</v>
      </c>
      <c r="R12" t="n">
        <v>47.25</v>
      </c>
      <c r="S12" t="n">
        <v>21.27</v>
      </c>
      <c r="T12" t="n">
        <v>10158.5</v>
      </c>
      <c r="U12" t="n">
        <v>0.45</v>
      </c>
      <c r="V12" t="n">
        <v>0.72</v>
      </c>
      <c r="W12" t="n">
        <v>0.16</v>
      </c>
      <c r="X12" t="n">
        <v>0.64</v>
      </c>
      <c r="Y12" t="n">
        <v>1</v>
      </c>
      <c r="Z12" t="n">
        <v>10</v>
      </c>
      <c r="AA12" t="n">
        <v>139.889218985638</v>
      </c>
      <c r="AB12" t="n">
        <v>191.4026008928458</v>
      </c>
      <c r="AC12" t="n">
        <v>173.1354052989242</v>
      </c>
      <c r="AD12" t="n">
        <v>139889.218985638</v>
      </c>
      <c r="AE12" t="n">
        <v>191402.6008928458</v>
      </c>
      <c r="AF12" t="n">
        <v>1.698434568923898e-06</v>
      </c>
      <c r="AG12" t="n">
        <v>0.1806944444444444</v>
      </c>
      <c r="AH12" t="n">
        <v>173135.4052989242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7.7828</v>
      </c>
      <c r="E13" t="n">
        <v>12.85</v>
      </c>
      <c r="F13" t="n">
        <v>8.43</v>
      </c>
      <c r="G13" t="n">
        <v>17.45</v>
      </c>
      <c r="H13" t="n">
        <v>0.24</v>
      </c>
      <c r="I13" t="n">
        <v>29</v>
      </c>
      <c r="J13" t="n">
        <v>279.44</v>
      </c>
      <c r="K13" t="n">
        <v>60.56</v>
      </c>
      <c r="L13" t="n">
        <v>3.75</v>
      </c>
      <c r="M13" t="n">
        <v>27</v>
      </c>
      <c r="N13" t="n">
        <v>75.14</v>
      </c>
      <c r="O13" t="n">
        <v>34698.9</v>
      </c>
      <c r="P13" t="n">
        <v>144.72</v>
      </c>
      <c r="Q13" t="n">
        <v>198.05</v>
      </c>
      <c r="R13" t="n">
        <v>45.44</v>
      </c>
      <c r="S13" t="n">
        <v>21.27</v>
      </c>
      <c r="T13" t="n">
        <v>9260.549999999999</v>
      </c>
      <c r="U13" t="n">
        <v>0.47</v>
      </c>
      <c r="V13" t="n">
        <v>0.72</v>
      </c>
      <c r="W13" t="n">
        <v>0.15</v>
      </c>
      <c r="X13" t="n">
        <v>0.58</v>
      </c>
      <c r="Y13" t="n">
        <v>1</v>
      </c>
      <c r="Z13" t="n">
        <v>10</v>
      </c>
      <c r="AA13" t="n">
        <v>137.1833041342666</v>
      </c>
      <c r="AB13" t="n">
        <v>187.7002488166632</v>
      </c>
      <c r="AC13" t="n">
        <v>169.7864005086075</v>
      </c>
      <c r="AD13" t="n">
        <v>137183.3041342666</v>
      </c>
      <c r="AE13" t="n">
        <v>187700.2488166632</v>
      </c>
      <c r="AF13" t="n">
        <v>1.719802834079821e-06</v>
      </c>
      <c r="AG13" t="n">
        <v>0.1784722222222222</v>
      </c>
      <c r="AH13" t="n">
        <v>169786.4005086075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7.8769</v>
      </c>
      <c r="E14" t="n">
        <v>12.7</v>
      </c>
      <c r="F14" t="n">
        <v>8.380000000000001</v>
      </c>
      <c r="G14" t="n">
        <v>18.63</v>
      </c>
      <c r="H14" t="n">
        <v>0.25</v>
      </c>
      <c r="I14" t="n">
        <v>27</v>
      </c>
      <c r="J14" t="n">
        <v>279.94</v>
      </c>
      <c r="K14" t="n">
        <v>60.56</v>
      </c>
      <c r="L14" t="n">
        <v>4</v>
      </c>
      <c r="M14" t="n">
        <v>25</v>
      </c>
      <c r="N14" t="n">
        <v>75.38</v>
      </c>
      <c r="O14" t="n">
        <v>34759.54</v>
      </c>
      <c r="P14" t="n">
        <v>143.84</v>
      </c>
      <c r="Q14" t="n">
        <v>198.08</v>
      </c>
      <c r="R14" t="n">
        <v>43.75</v>
      </c>
      <c r="S14" t="n">
        <v>21.27</v>
      </c>
      <c r="T14" t="n">
        <v>8428.32</v>
      </c>
      <c r="U14" t="n">
        <v>0.49</v>
      </c>
      <c r="V14" t="n">
        <v>0.72</v>
      </c>
      <c r="W14" t="n">
        <v>0.15</v>
      </c>
      <c r="X14" t="n">
        <v>0.53</v>
      </c>
      <c r="Y14" t="n">
        <v>1</v>
      </c>
      <c r="Z14" t="n">
        <v>10</v>
      </c>
      <c r="AA14" t="n">
        <v>134.7585595671679</v>
      </c>
      <c r="AB14" t="n">
        <v>184.3826063277798</v>
      </c>
      <c r="AC14" t="n">
        <v>166.7853891625216</v>
      </c>
      <c r="AD14" t="n">
        <v>134758.5595671679</v>
      </c>
      <c r="AE14" t="n">
        <v>184382.6063277798</v>
      </c>
      <c r="AF14" t="n">
        <v>1.740596564702079e-06</v>
      </c>
      <c r="AG14" t="n">
        <v>0.1763888888888889</v>
      </c>
      <c r="AH14" t="n">
        <v>166785.3891625216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7.9192</v>
      </c>
      <c r="E15" t="n">
        <v>12.63</v>
      </c>
      <c r="F15" t="n">
        <v>8.369999999999999</v>
      </c>
      <c r="G15" t="n">
        <v>19.31</v>
      </c>
      <c r="H15" t="n">
        <v>0.27</v>
      </c>
      <c r="I15" t="n">
        <v>26</v>
      </c>
      <c r="J15" t="n">
        <v>280.43</v>
      </c>
      <c r="K15" t="n">
        <v>60.56</v>
      </c>
      <c r="L15" t="n">
        <v>4.25</v>
      </c>
      <c r="M15" t="n">
        <v>24</v>
      </c>
      <c r="N15" t="n">
        <v>75.62</v>
      </c>
      <c r="O15" t="n">
        <v>34820.27</v>
      </c>
      <c r="P15" t="n">
        <v>143.51</v>
      </c>
      <c r="Q15" t="n">
        <v>198.09</v>
      </c>
      <c r="R15" t="n">
        <v>43.38</v>
      </c>
      <c r="S15" t="n">
        <v>21.27</v>
      </c>
      <c r="T15" t="n">
        <v>8245.870000000001</v>
      </c>
      <c r="U15" t="n">
        <v>0.49</v>
      </c>
      <c r="V15" t="n">
        <v>0.73</v>
      </c>
      <c r="W15" t="n">
        <v>0.15</v>
      </c>
      <c r="X15" t="n">
        <v>0.52</v>
      </c>
      <c r="Y15" t="n">
        <v>1</v>
      </c>
      <c r="Z15" t="n">
        <v>10</v>
      </c>
      <c r="AA15" t="n">
        <v>133.7812843525141</v>
      </c>
      <c r="AB15" t="n">
        <v>183.0454552647516</v>
      </c>
      <c r="AC15" t="n">
        <v>165.5758539202451</v>
      </c>
      <c r="AD15" t="n">
        <v>133781.2843525141</v>
      </c>
      <c r="AE15" t="n">
        <v>183045.4552647516</v>
      </c>
      <c r="AF15" t="n">
        <v>1.749943799615166e-06</v>
      </c>
      <c r="AG15" t="n">
        <v>0.1754166666666667</v>
      </c>
      <c r="AH15" t="n">
        <v>165575.8539202451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8.0093</v>
      </c>
      <c r="E16" t="n">
        <v>12.49</v>
      </c>
      <c r="F16" t="n">
        <v>8.33</v>
      </c>
      <c r="G16" t="n">
        <v>20.83</v>
      </c>
      <c r="H16" t="n">
        <v>0.29</v>
      </c>
      <c r="I16" t="n">
        <v>24</v>
      </c>
      <c r="J16" t="n">
        <v>280.92</v>
      </c>
      <c r="K16" t="n">
        <v>60.56</v>
      </c>
      <c r="L16" t="n">
        <v>4.5</v>
      </c>
      <c r="M16" t="n">
        <v>22</v>
      </c>
      <c r="N16" t="n">
        <v>75.87</v>
      </c>
      <c r="O16" t="n">
        <v>34881.09</v>
      </c>
      <c r="P16" t="n">
        <v>142.8</v>
      </c>
      <c r="Q16" t="n">
        <v>198.06</v>
      </c>
      <c r="R16" t="n">
        <v>42.18</v>
      </c>
      <c r="S16" t="n">
        <v>21.27</v>
      </c>
      <c r="T16" t="n">
        <v>7658.22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131.6568995720698</v>
      </c>
      <c r="AB16" t="n">
        <v>180.1387782869072</v>
      </c>
      <c r="AC16" t="n">
        <v>162.9465861136184</v>
      </c>
      <c r="AD16" t="n">
        <v>131656.8995720698</v>
      </c>
      <c r="AE16" t="n">
        <v>180138.7782869072</v>
      </c>
      <c r="AF16" t="n">
        <v>1.769853630954863e-06</v>
      </c>
      <c r="AG16" t="n">
        <v>0.1734722222222222</v>
      </c>
      <c r="AH16" t="n">
        <v>162946.5861136184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8.0642</v>
      </c>
      <c r="E17" t="n">
        <v>12.4</v>
      </c>
      <c r="F17" t="n">
        <v>8.300000000000001</v>
      </c>
      <c r="G17" t="n">
        <v>21.65</v>
      </c>
      <c r="H17" t="n">
        <v>0.3</v>
      </c>
      <c r="I17" t="n">
        <v>23</v>
      </c>
      <c r="J17" t="n">
        <v>281.41</v>
      </c>
      <c r="K17" t="n">
        <v>60.56</v>
      </c>
      <c r="L17" t="n">
        <v>4.75</v>
      </c>
      <c r="M17" t="n">
        <v>21</v>
      </c>
      <c r="N17" t="n">
        <v>76.11</v>
      </c>
      <c r="O17" t="n">
        <v>34942.02</v>
      </c>
      <c r="P17" t="n">
        <v>142.17</v>
      </c>
      <c r="Q17" t="n">
        <v>198.1</v>
      </c>
      <c r="R17" t="n">
        <v>41.05</v>
      </c>
      <c r="S17" t="n">
        <v>21.27</v>
      </c>
      <c r="T17" t="n">
        <v>7095.62</v>
      </c>
      <c r="U17" t="n">
        <v>0.52</v>
      </c>
      <c r="V17" t="n">
        <v>0.73</v>
      </c>
      <c r="W17" t="n">
        <v>0.15</v>
      </c>
      <c r="X17" t="n">
        <v>0.44</v>
      </c>
      <c r="Y17" t="n">
        <v>1</v>
      </c>
      <c r="Z17" t="n">
        <v>10</v>
      </c>
      <c r="AA17" t="n">
        <v>130.2305073403195</v>
      </c>
      <c r="AB17" t="n">
        <v>178.1871255074435</v>
      </c>
      <c r="AC17" t="n">
        <v>161.1811963362642</v>
      </c>
      <c r="AD17" t="n">
        <v>130230.5073403196</v>
      </c>
      <c r="AE17" t="n">
        <v>178187.1255074434</v>
      </c>
      <c r="AF17" t="n">
        <v>1.781985148608019e-06</v>
      </c>
      <c r="AG17" t="n">
        <v>0.1722222222222222</v>
      </c>
      <c r="AH17" t="n">
        <v>161181.1963362642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8.114000000000001</v>
      </c>
      <c r="E18" t="n">
        <v>12.32</v>
      </c>
      <c r="F18" t="n">
        <v>8.27</v>
      </c>
      <c r="G18" t="n">
        <v>22.57</v>
      </c>
      <c r="H18" t="n">
        <v>0.32</v>
      </c>
      <c r="I18" t="n">
        <v>22</v>
      </c>
      <c r="J18" t="n">
        <v>281.91</v>
      </c>
      <c r="K18" t="n">
        <v>60.56</v>
      </c>
      <c r="L18" t="n">
        <v>5</v>
      </c>
      <c r="M18" t="n">
        <v>20</v>
      </c>
      <c r="N18" t="n">
        <v>76.34999999999999</v>
      </c>
      <c r="O18" t="n">
        <v>35003.04</v>
      </c>
      <c r="P18" t="n">
        <v>141.79</v>
      </c>
      <c r="Q18" t="n">
        <v>198.08</v>
      </c>
      <c r="R18" t="n">
        <v>40.47</v>
      </c>
      <c r="S18" t="n">
        <v>21.27</v>
      </c>
      <c r="T18" t="n">
        <v>6811.37</v>
      </c>
      <c r="U18" t="n">
        <v>0.53</v>
      </c>
      <c r="V18" t="n">
        <v>0.73</v>
      </c>
      <c r="W18" t="n">
        <v>0.14</v>
      </c>
      <c r="X18" t="n">
        <v>0.42</v>
      </c>
      <c r="Y18" t="n">
        <v>1</v>
      </c>
      <c r="Z18" t="n">
        <v>10</v>
      </c>
      <c r="AA18" t="n">
        <v>129.07107361238</v>
      </c>
      <c r="AB18" t="n">
        <v>176.6007371302713</v>
      </c>
      <c r="AC18" t="n">
        <v>159.7462106392987</v>
      </c>
      <c r="AD18" t="n">
        <v>129071.07361238</v>
      </c>
      <c r="AE18" t="n">
        <v>176600.7371302712</v>
      </c>
      <c r="AF18" t="n">
        <v>1.792989694675909e-06</v>
      </c>
      <c r="AG18" t="n">
        <v>0.1711111111111111</v>
      </c>
      <c r="AH18" t="n">
        <v>159746.2106392987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8.1623</v>
      </c>
      <c r="E19" t="n">
        <v>12.25</v>
      </c>
      <c r="F19" t="n">
        <v>8.25</v>
      </c>
      <c r="G19" t="n">
        <v>23.58</v>
      </c>
      <c r="H19" t="n">
        <v>0.33</v>
      </c>
      <c r="I19" t="n">
        <v>21</v>
      </c>
      <c r="J19" t="n">
        <v>282.4</v>
      </c>
      <c r="K19" t="n">
        <v>60.56</v>
      </c>
      <c r="L19" t="n">
        <v>5.25</v>
      </c>
      <c r="M19" t="n">
        <v>19</v>
      </c>
      <c r="N19" t="n">
        <v>76.59999999999999</v>
      </c>
      <c r="O19" t="n">
        <v>35064.15</v>
      </c>
      <c r="P19" t="n">
        <v>141.33</v>
      </c>
      <c r="Q19" t="n">
        <v>198.07</v>
      </c>
      <c r="R19" t="n">
        <v>39.76</v>
      </c>
      <c r="S19" t="n">
        <v>21.27</v>
      </c>
      <c r="T19" t="n">
        <v>6463.69</v>
      </c>
      <c r="U19" t="n">
        <v>0.53</v>
      </c>
      <c r="V19" t="n">
        <v>0.74</v>
      </c>
      <c r="W19" t="n">
        <v>0.14</v>
      </c>
      <c r="X19" t="n">
        <v>0.4</v>
      </c>
      <c r="Y19" t="n">
        <v>1</v>
      </c>
      <c r="Z19" t="n">
        <v>10</v>
      </c>
      <c r="AA19" t="n">
        <v>127.9341341445314</v>
      </c>
      <c r="AB19" t="n">
        <v>175.0451263921322</v>
      </c>
      <c r="AC19" t="n">
        <v>158.3390652066939</v>
      </c>
      <c r="AD19" t="n">
        <v>127934.1341445314</v>
      </c>
      <c r="AE19" t="n">
        <v>175045.1263921322</v>
      </c>
      <c r="AF19" t="n">
        <v>1.803662778512839e-06</v>
      </c>
      <c r="AG19" t="n">
        <v>0.1701388888888889</v>
      </c>
      <c r="AH19" t="n">
        <v>158339.0652066939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8.214700000000001</v>
      </c>
      <c r="E20" t="n">
        <v>12.17</v>
      </c>
      <c r="F20" t="n">
        <v>8.23</v>
      </c>
      <c r="G20" t="n">
        <v>24.68</v>
      </c>
      <c r="H20" t="n">
        <v>0.35</v>
      </c>
      <c r="I20" t="n">
        <v>20</v>
      </c>
      <c r="J20" t="n">
        <v>282.9</v>
      </c>
      <c r="K20" t="n">
        <v>60.56</v>
      </c>
      <c r="L20" t="n">
        <v>5.5</v>
      </c>
      <c r="M20" t="n">
        <v>18</v>
      </c>
      <c r="N20" t="n">
        <v>76.84999999999999</v>
      </c>
      <c r="O20" t="n">
        <v>35125.37</v>
      </c>
      <c r="P20" t="n">
        <v>140.8</v>
      </c>
      <c r="Q20" t="n">
        <v>198.05</v>
      </c>
      <c r="R20" t="n">
        <v>38.95</v>
      </c>
      <c r="S20" t="n">
        <v>21.27</v>
      </c>
      <c r="T20" t="n">
        <v>6063.03</v>
      </c>
      <c r="U20" t="n">
        <v>0.55</v>
      </c>
      <c r="V20" t="n">
        <v>0.74</v>
      </c>
      <c r="W20" t="n">
        <v>0.14</v>
      </c>
      <c r="X20" t="n">
        <v>0.37</v>
      </c>
      <c r="Y20" t="n">
        <v>1</v>
      </c>
      <c r="Z20" t="n">
        <v>10</v>
      </c>
      <c r="AA20" t="n">
        <v>126.7014864686698</v>
      </c>
      <c r="AB20" t="n">
        <v>173.3585634614418</v>
      </c>
      <c r="AC20" t="n">
        <v>156.813465475002</v>
      </c>
      <c r="AD20" t="n">
        <v>126701.4864686698</v>
      </c>
      <c r="AE20" t="n">
        <v>173358.5634614418</v>
      </c>
      <c r="AF20" t="n">
        <v>1.815241859114394e-06</v>
      </c>
      <c r="AG20" t="n">
        <v>0.1690277777777778</v>
      </c>
      <c r="AH20" t="n">
        <v>156813.465475002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8.289400000000001</v>
      </c>
      <c r="E21" t="n">
        <v>12.06</v>
      </c>
      <c r="F21" t="n">
        <v>8.17</v>
      </c>
      <c r="G21" t="n">
        <v>25.8</v>
      </c>
      <c r="H21" t="n">
        <v>0.36</v>
      </c>
      <c r="I21" t="n">
        <v>19</v>
      </c>
      <c r="J21" t="n">
        <v>283.4</v>
      </c>
      <c r="K21" t="n">
        <v>60.56</v>
      </c>
      <c r="L21" t="n">
        <v>5.75</v>
      </c>
      <c r="M21" t="n">
        <v>17</v>
      </c>
      <c r="N21" t="n">
        <v>77.09</v>
      </c>
      <c r="O21" t="n">
        <v>35186.68</v>
      </c>
      <c r="P21" t="n">
        <v>139.77</v>
      </c>
      <c r="Q21" t="n">
        <v>198.06</v>
      </c>
      <c r="R21" t="n">
        <v>36.83</v>
      </c>
      <c r="S21" t="n">
        <v>21.27</v>
      </c>
      <c r="T21" t="n">
        <v>5009.58</v>
      </c>
      <c r="U21" t="n">
        <v>0.58</v>
      </c>
      <c r="V21" t="n">
        <v>0.74</v>
      </c>
      <c r="W21" t="n">
        <v>0.14</v>
      </c>
      <c r="X21" t="n">
        <v>0.32</v>
      </c>
      <c r="Y21" t="n">
        <v>1</v>
      </c>
      <c r="Z21" t="n">
        <v>10</v>
      </c>
      <c r="AA21" t="n">
        <v>124.6728810131616</v>
      </c>
      <c r="AB21" t="n">
        <v>170.5829359814604</v>
      </c>
      <c r="AC21" t="n">
        <v>154.3027399860916</v>
      </c>
      <c r="AD21" t="n">
        <v>124672.8810131616</v>
      </c>
      <c r="AE21" t="n">
        <v>170582.9359814604</v>
      </c>
      <c r="AF21" t="n">
        <v>1.831748678216229e-06</v>
      </c>
      <c r="AG21" t="n">
        <v>0.1675</v>
      </c>
      <c r="AH21" t="n">
        <v>154302.7399860916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8.3218</v>
      </c>
      <c r="E22" t="n">
        <v>12.02</v>
      </c>
      <c r="F22" t="n">
        <v>8.18</v>
      </c>
      <c r="G22" t="n">
        <v>27.25</v>
      </c>
      <c r="H22" t="n">
        <v>0.38</v>
      </c>
      <c r="I22" t="n">
        <v>18</v>
      </c>
      <c r="J22" t="n">
        <v>283.9</v>
      </c>
      <c r="K22" t="n">
        <v>60.56</v>
      </c>
      <c r="L22" t="n">
        <v>6</v>
      </c>
      <c r="M22" t="n">
        <v>16</v>
      </c>
      <c r="N22" t="n">
        <v>77.34</v>
      </c>
      <c r="O22" t="n">
        <v>35248.1</v>
      </c>
      <c r="P22" t="n">
        <v>139.82</v>
      </c>
      <c r="Q22" t="n">
        <v>198.05</v>
      </c>
      <c r="R22" t="n">
        <v>37.58</v>
      </c>
      <c r="S22" t="n">
        <v>21.27</v>
      </c>
      <c r="T22" t="n">
        <v>5385.58</v>
      </c>
      <c r="U22" t="n">
        <v>0.57</v>
      </c>
      <c r="V22" t="n">
        <v>0.74</v>
      </c>
      <c r="W22" t="n">
        <v>0.13</v>
      </c>
      <c r="X22" t="n">
        <v>0.32</v>
      </c>
      <c r="Y22" t="n">
        <v>1</v>
      </c>
      <c r="Z22" t="n">
        <v>10</v>
      </c>
      <c r="AA22" t="n">
        <v>124.2642904589826</v>
      </c>
      <c r="AB22" t="n">
        <v>170.02388435949</v>
      </c>
      <c r="AC22" t="n">
        <v>153.7970434662879</v>
      </c>
      <c r="AD22" t="n">
        <v>124264.2904589826</v>
      </c>
      <c r="AE22" t="n">
        <v>170023.88435949</v>
      </c>
      <c r="AF22" t="n">
        <v>1.838908262404977e-06</v>
      </c>
      <c r="AG22" t="n">
        <v>0.1669444444444445</v>
      </c>
      <c r="AH22" t="n">
        <v>153797.0434662879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8.292299999999999</v>
      </c>
      <c r="E23" t="n">
        <v>12.06</v>
      </c>
      <c r="F23" t="n">
        <v>8.220000000000001</v>
      </c>
      <c r="G23" t="n">
        <v>27.39</v>
      </c>
      <c r="H23" t="n">
        <v>0.39</v>
      </c>
      <c r="I23" t="n">
        <v>18</v>
      </c>
      <c r="J23" t="n">
        <v>284.4</v>
      </c>
      <c r="K23" t="n">
        <v>60.56</v>
      </c>
      <c r="L23" t="n">
        <v>6.25</v>
      </c>
      <c r="M23" t="n">
        <v>16</v>
      </c>
      <c r="N23" t="n">
        <v>77.59</v>
      </c>
      <c r="O23" t="n">
        <v>35309.61</v>
      </c>
      <c r="P23" t="n">
        <v>140.48</v>
      </c>
      <c r="Q23" t="n">
        <v>198.06</v>
      </c>
      <c r="R23" t="n">
        <v>38.87</v>
      </c>
      <c r="S23" t="n">
        <v>21.27</v>
      </c>
      <c r="T23" t="n">
        <v>6031.41</v>
      </c>
      <c r="U23" t="n">
        <v>0.55</v>
      </c>
      <c r="V23" t="n">
        <v>0.74</v>
      </c>
      <c r="W23" t="n">
        <v>0.13</v>
      </c>
      <c r="X23" t="n">
        <v>0.36</v>
      </c>
      <c r="Y23" t="n">
        <v>1</v>
      </c>
      <c r="Z23" t="n">
        <v>10</v>
      </c>
      <c r="AA23" t="n">
        <v>125.28372766841</v>
      </c>
      <c r="AB23" t="n">
        <v>171.4187233238235</v>
      </c>
      <c r="AC23" t="n">
        <v>155.0587609575346</v>
      </c>
      <c r="AD23" t="n">
        <v>125283.72766841</v>
      </c>
      <c r="AE23" t="n">
        <v>171418.7233238234</v>
      </c>
      <c r="AF23" t="n">
        <v>1.832389505196086e-06</v>
      </c>
      <c r="AG23" t="n">
        <v>0.1675</v>
      </c>
      <c r="AH23" t="n">
        <v>155058.7609575346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8.349</v>
      </c>
      <c r="E24" t="n">
        <v>11.98</v>
      </c>
      <c r="F24" t="n">
        <v>8.19</v>
      </c>
      <c r="G24" t="n">
        <v>28.9</v>
      </c>
      <c r="H24" t="n">
        <v>0.41</v>
      </c>
      <c r="I24" t="n">
        <v>17</v>
      </c>
      <c r="J24" t="n">
        <v>284.89</v>
      </c>
      <c r="K24" t="n">
        <v>60.56</v>
      </c>
      <c r="L24" t="n">
        <v>6.5</v>
      </c>
      <c r="M24" t="n">
        <v>15</v>
      </c>
      <c r="N24" t="n">
        <v>77.84</v>
      </c>
      <c r="O24" t="n">
        <v>35371.22</v>
      </c>
      <c r="P24" t="n">
        <v>139.96</v>
      </c>
      <c r="Q24" t="n">
        <v>198.06</v>
      </c>
      <c r="R24" t="n">
        <v>37.82</v>
      </c>
      <c r="S24" t="n">
        <v>21.27</v>
      </c>
      <c r="T24" t="n">
        <v>5514.38</v>
      </c>
      <c r="U24" t="n">
        <v>0.5600000000000001</v>
      </c>
      <c r="V24" t="n">
        <v>0.74</v>
      </c>
      <c r="W24" t="n">
        <v>0.14</v>
      </c>
      <c r="X24" t="n">
        <v>0.34</v>
      </c>
      <c r="Y24" t="n">
        <v>1</v>
      </c>
      <c r="Z24" t="n">
        <v>10</v>
      </c>
      <c r="AA24" t="n">
        <v>123.9932727824695</v>
      </c>
      <c r="AB24" t="n">
        <v>169.6530660180288</v>
      </c>
      <c r="AC24" t="n">
        <v>153.461615506889</v>
      </c>
      <c r="AD24" t="n">
        <v>123993.2727824695</v>
      </c>
      <c r="AE24" t="n">
        <v>169653.0660180288</v>
      </c>
      <c r="AF24" t="n">
        <v>1.844918777526395e-06</v>
      </c>
      <c r="AG24" t="n">
        <v>0.1663888888888889</v>
      </c>
      <c r="AH24" t="n">
        <v>153461.6155068889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8.4055</v>
      </c>
      <c r="E25" t="n">
        <v>11.9</v>
      </c>
      <c r="F25" t="n">
        <v>8.16</v>
      </c>
      <c r="G25" t="n">
        <v>30.6</v>
      </c>
      <c r="H25" t="n">
        <v>0.42</v>
      </c>
      <c r="I25" t="n">
        <v>16</v>
      </c>
      <c r="J25" t="n">
        <v>285.39</v>
      </c>
      <c r="K25" t="n">
        <v>60.56</v>
      </c>
      <c r="L25" t="n">
        <v>6.75</v>
      </c>
      <c r="M25" t="n">
        <v>14</v>
      </c>
      <c r="N25" t="n">
        <v>78.09</v>
      </c>
      <c r="O25" t="n">
        <v>35432.93</v>
      </c>
      <c r="P25" t="n">
        <v>139.38</v>
      </c>
      <c r="Q25" t="n">
        <v>198.05</v>
      </c>
      <c r="R25" t="n">
        <v>36.87</v>
      </c>
      <c r="S25" t="n">
        <v>21.27</v>
      </c>
      <c r="T25" t="n">
        <v>5043.38</v>
      </c>
      <c r="U25" t="n">
        <v>0.58</v>
      </c>
      <c r="V25" t="n">
        <v>0.74</v>
      </c>
      <c r="W25" t="n">
        <v>0.13</v>
      </c>
      <c r="X25" t="n">
        <v>0.31</v>
      </c>
      <c r="Y25" t="n">
        <v>1</v>
      </c>
      <c r="Z25" t="n">
        <v>10</v>
      </c>
      <c r="AA25" t="n">
        <v>122.6841951474673</v>
      </c>
      <c r="AB25" t="n">
        <v>167.8619282453905</v>
      </c>
      <c r="AC25" t="n">
        <v>151.8414214093929</v>
      </c>
      <c r="AD25" t="n">
        <v>122684.1951474673</v>
      </c>
      <c r="AE25" t="n">
        <v>167861.9282453905</v>
      </c>
      <c r="AF25" t="n">
        <v>1.857403854892575e-06</v>
      </c>
      <c r="AG25" t="n">
        <v>0.1652777777777778</v>
      </c>
      <c r="AH25" t="n">
        <v>151841.4214093929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8.406700000000001</v>
      </c>
      <c r="E26" t="n">
        <v>11.9</v>
      </c>
      <c r="F26" t="n">
        <v>8.16</v>
      </c>
      <c r="G26" t="n">
        <v>30.59</v>
      </c>
      <c r="H26" t="n">
        <v>0.44</v>
      </c>
      <c r="I26" t="n">
        <v>16</v>
      </c>
      <c r="J26" t="n">
        <v>285.9</v>
      </c>
      <c r="K26" t="n">
        <v>60.56</v>
      </c>
      <c r="L26" t="n">
        <v>7</v>
      </c>
      <c r="M26" t="n">
        <v>14</v>
      </c>
      <c r="N26" t="n">
        <v>78.34</v>
      </c>
      <c r="O26" t="n">
        <v>35494.74</v>
      </c>
      <c r="P26" t="n">
        <v>139.3</v>
      </c>
      <c r="Q26" t="n">
        <v>198.05</v>
      </c>
      <c r="R26" t="n">
        <v>36.82</v>
      </c>
      <c r="S26" t="n">
        <v>21.27</v>
      </c>
      <c r="T26" t="n">
        <v>5018.39</v>
      </c>
      <c r="U26" t="n">
        <v>0.58</v>
      </c>
      <c r="V26" t="n">
        <v>0.74</v>
      </c>
      <c r="W26" t="n">
        <v>0.13</v>
      </c>
      <c r="X26" t="n">
        <v>0.31</v>
      </c>
      <c r="Y26" t="n">
        <v>1</v>
      </c>
      <c r="Z26" t="n">
        <v>10</v>
      </c>
      <c r="AA26" t="n">
        <v>122.6152131931777</v>
      </c>
      <c r="AB26" t="n">
        <v>167.7675440922625</v>
      </c>
      <c r="AC26" t="n">
        <v>151.7560451473704</v>
      </c>
      <c r="AD26" t="n">
        <v>122615.2131931777</v>
      </c>
      <c r="AE26" t="n">
        <v>167767.5440922625</v>
      </c>
      <c r="AF26" t="n">
        <v>1.857669024677344e-06</v>
      </c>
      <c r="AG26" t="n">
        <v>0.1652777777777778</v>
      </c>
      <c r="AH26" t="n">
        <v>151756.0451473704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8.4598</v>
      </c>
      <c r="E27" t="n">
        <v>11.82</v>
      </c>
      <c r="F27" t="n">
        <v>8.140000000000001</v>
      </c>
      <c r="G27" t="n">
        <v>32.54</v>
      </c>
      <c r="H27" t="n">
        <v>0.45</v>
      </c>
      <c r="I27" t="n">
        <v>15</v>
      </c>
      <c r="J27" t="n">
        <v>286.4</v>
      </c>
      <c r="K27" t="n">
        <v>60.56</v>
      </c>
      <c r="L27" t="n">
        <v>7.25</v>
      </c>
      <c r="M27" t="n">
        <v>13</v>
      </c>
      <c r="N27" t="n">
        <v>78.59</v>
      </c>
      <c r="O27" t="n">
        <v>35556.78</v>
      </c>
      <c r="P27" t="n">
        <v>138.86</v>
      </c>
      <c r="Q27" t="n">
        <v>198.05</v>
      </c>
      <c r="R27" t="n">
        <v>36.09</v>
      </c>
      <c r="S27" t="n">
        <v>21.27</v>
      </c>
      <c r="T27" t="n">
        <v>4656.24</v>
      </c>
      <c r="U27" t="n">
        <v>0.59</v>
      </c>
      <c r="V27" t="n">
        <v>0.75</v>
      </c>
      <c r="W27" t="n">
        <v>0.13</v>
      </c>
      <c r="X27" t="n">
        <v>0.28</v>
      </c>
      <c r="Y27" t="n">
        <v>1</v>
      </c>
      <c r="Z27" t="n">
        <v>10</v>
      </c>
      <c r="AA27" t="n">
        <v>121.4989339957024</v>
      </c>
      <c r="AB27" t="n">
        <v>166.240201647515</v>
      </c>
      <c r="AC27" t="n">
        <v>150.3744701219107</v>
      </c>
      <c r="AD27" t="n">
        <v>121498.9339957024</v>
      </c>
      <c r="AE27" t="n">
        <v>166240.201647515</v>
      </c>
      <c r="AF27" t="n">
        <v>1.869402787653347e-06</v>
      </c>
      <c r="AG27" t="n">
        <v>0.1641666666666667</v>
      </c>
      <c r="AH27" t="n">
        <v>150374.4701219107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8.4537</v>
      </c>
      <c r="E28" t="n">
        <v>11.83</v>
      </c>
      <c r="F28" t="n">
        <v>8.140000000000001</v>
      </c>
      <c r="G28" t="n">
        <v>32.58</v>
      </c>
      <c r="H28" t="n">
        <v>0.47</v>
      </c>
      <c r="I28" t="n">
        <v>15</v>
      </c>
      <c r="J28" t="n">
        <v>286.9</v>
      </c>
      <c r="K28" t="n">
        <v>60.56</v>
      </c>
      <c r="L28" t="n">
        <v>7.5</v>
      </c>
      <c r="M28" t="n">
        <v>13</v>
      </c>
      <c r="N28" t="n">
        <v>78.84999999999999</v>
      </c>
      <c r="O28" t="n">
        <v>35618.8</v>
      </c>
      <c r="P28" t="n">
        <v>138.85</v>
      </c>
      <c r="Q28" t="n">
        <v>198.05</v>
      </c>
      <c r="R28" t="n">
        <v>36.43</v>
      </c>
      <c r="S28" t="n">
        <v>21.27</v>
      </c>
      <c r="T28" t="n">
        <v>4829.12</v>
      </c>
      <c r="U28" t="n">
        <v>0.58</v>
      </c>
      <c r="V28" t="n">
        <v>0.75</v>
      </c>
      <c r="W28" t="n">
        <v>0.13</v>
      </c>
      <c r="X28" t="n">
        <v>0.29</v>
      </c>
      <c r="Y28" t="n">
        <v>1</v>
      </c>
      <c r="Z28" t="n">
        <v>10</v>
      </c>
      <c r="AA28" t="n">
        <v>121.5790622321807</v>
      </c>
      <c r="AB28" t="n">
        <v>166.3498366356729</v>
      </c>
      <c r="AC28" t="n">
        <v>150.4736417006725</v>
      </c>
      <c r="AD28" t="n">
        <v>121579.0622321807</v>
      </c>
      <c r="AE28" t="n">
        <v>166349.836635673</v>
      </c>
      <c r="AF28" t="n">
        <v>1.868054841247441e-06</v>
      </c>
      <c r="AG28" t="n">
        <v>0.1643055555555556</v>
      </c>
      <c r="AH28" t="n">
        <v>150473.6417006725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8.5106</v>
      </c>
      <c r="E29" t="n">
        <v>11.75</v>
      </c>
      <c r="F29" t="n">
        <v>8.119999999999999</v>
      </c>
      <c r="G29" t="n">
        <v>34.79</v>
      </c>
      <c r="H29" t="n">
        <v>0.48</v>
      </c>
      <c r="I29" t="n">
        <v>14</v>
      </c>
      <c r="J29" t="n">
        <v>287.41</v>
      </c>
      <c r="K29" t="n">
        <v>60.56</v>
      </c>
      <c r="L29" t="n">
        <v>7.75</v>
      </c>
      <c r="M29" t="n">
        <v>12</v>
      </c>
      <c r="N29" t="n">
        <v>79.09999999999999</v>
      </c>
      <c r="O29" t="n">
        <v>35680.92</v>
      </c>
      <c r="P29" t="n">
        <v>138.51</v>
      </c>
      <c r="Q29" t="n">
        <v>198.05</v>
      </c>
      <c r="R29" t="n">
        <v>35.44</v>
      </c>
      <c r="S29" t="n">
        <v>21.27</v>
      </c>
      <c r="T29" t="n">
        <v>4337.18</v>
      </c>
      <c r="U29" t="n">
        <v>0.6</v>
      </c>
      <c r="V29" t="n">
        <v>0.75</v>
      </c>
      <c r="W29" t="n">
        <v>0.13</v>
      </c>
      <c r="X29" t="n">
        <v>0.26</v>
      </c>
      <c r="Y29" t="n">
        <v>1</v>
      </c>
      <c r="Z29" t="n">
        <v>10</v>
      </c>
      <c r="AA29" t="n">
        <v>120.4865145089569</v>
      </c>
      <c r="AB29" t="n">
        <v>164.854964640955</v>
      </c>
      <c r="AC29" t="n">
        <v>149.1214381910639</v>
      </c>
      <c r="AD29" t="n">
        <v>120486.5145089569</v>
      </c>
      <c r="AE29" t="n">
        <v>164854.964640955</v>
      </c>
      <c r="AF29" t="n">
        <v>1.880628308541877e-06</v>
      </c>
      <c r="AG29" t="n">
        <v>0.1631944444444444</v>
      </c>
      <c r="AH29" t="n">
        <v>149121.4381910639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8.508599999999999</v>
      </c>
      <c r="E30" t="n">
        <v>11.75</v>
      </c>
      <c r="F30" t="n">
        <v>8.119999999999999</v>
      </c>
      <c r="G30" t="n">
        <v>34.8</v>
      </c>
      <c r="H30" t="n">
        <v>0.49</v>
      </c>
      <c r="I30" t="n">
        <v>14</v>
      </c>
      <c r="J30" t="n">
        <v>287.91</v>
      </c>
      <c r="K30" t="n">
        <v>60.56</v>
      </c>
      <c r="L30" t="n">
        <v>8</v>
      </c>
      <c r="M30" t="n">
        <v>12</v>
      </c>
      <c r="N30" t="n">
        <v>79.36</v>
      </c>
      <c r="O30" t="n">
        <v>35743.15</v>
      </c>
      <c r="P30" t="n">
        <v>138.53</v>
      </c>
      <c r="Q30" t="n">
        <v>198.05</v>
      </c>
      <c r="R30" t="n">
        <v>35.57</v>
      </c>
      <c r="S30" t="n">
        <v>21.27</v>
      </c>
      <c r="T30" t="n">
        <v>4403.43</v>
      </c>
      <c r="U30" t="n">
        <v>0.6</v>
      </c>
      <c r="V30" t="n">
        <v>0.75</v>
      </c>
      <c r="W30" t="n">
        <v>0.13</v>
      </c>
      <c r="X30" t="n">
        <v>0.27</v>
      </c>
      <c r="Y30" t="n">
        <v>1</v>
      </c>
      <c r="Z30" t="n">
        <v>10</v>
      </c>
      <c r="AA30" t="n">
        <v>120.5271065995162</v>
      </c>
      <c r="AB30" t="n">
        <v>164.9105045300549</v>
      </c>
      <c r="AC30" t="n">
        <v>149.1716774310989</v>
      </c>
      <c r="AD30" t="n">
        <v>120527.1065995162</v>
      </c>
      <c r="AE30" t="n">
        <v>164910.5045300549</v>
      </c>
      <c r="AF30" t="n">
        <v>1.880186358900597e-06</v>
      </c>
      <c r="AG30" t="n">
        <v>0.1631944444444444</v>
      </c>
      <c r="AH30" t="n">
        <v>149171.6774310989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8.5716</v>
      </c>
      <c r="E31" t="n">
        <v>11.67</v>
      </c>
      <c r="F31" t="n">
        <v>8.09</v>
      </c>
      <c r="G31" t="n">
        <v>37.32</v>
      </c>
      <c r="H31" t="n">
        <v>0.51</v>
      </c>
      <c r="I31" t="n">
        <v>13</v>
      </c>
      <c r="J31" t="n">
        <v>288.42</v>
      </c>
      <c r="K31" t="n">
        <v>60.56</v>
      </c>
      <c r="L31" t="n">
        <v>8.25</v>
      </c>
      <c r="M31" t="n">
        <v>11</v>
      </c>
      <c r="N31" t="n">
        <v>79.61</v>
      </c>
      <c r="O31" t="n">
        <v>35805.48</v>
      </c>
      <c r="P31" t="n">
        <v>137.77</v>
      </c>
      <c r="Q31" t="n">
        <v>198.05</v>
      </c>
      <c r="R31" t="n">
        <v>34.42</v>
      </c>
      <c r="S31" t="n">
        <v>21.27</v>
      </c>
      <c r="T31" t="n">
        <v>3834.97</v>
      </c>
      <c r="U31" t="n">
        <v>0.62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119.0620946466994</v>
      </c>
      <c r="AB31" t="n">
        <v>162.9060105444461</v>
      </c>
      <c r="AC31" t="n">
        <v>147.3584895381509</v>
      </c>
      <c r="AD31" t="n">
        <v>119062.0946466994</v>
      </c>
      <c r="AE31" t="n">
        <v>162906.0105444461</v>
      </c>
      <c r="AF31" t="n">
        <v>1.89410777260094e-06</v>
      </c>
      <c r="AG31" t="n">
        <v>0.1620833333333333</v>
      </c>
      <c r="AH31" t="n">
        <v>147358.4895381509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8.578200000000001</v>
      </c>
      <c r="E32" t="n">
        <v>11.66</v>
      </c>
      <c r="F32" t="n">
        <v>8.08</v>
      </c>
      <c r="G32" t="n">
        <v>37.28</v>
      </c>
      <c r="H32" t="n">
        <v>0.52</v>
      </c>
      <c r="I32" t="n">
        <v>13</v>
      </c>
      <c r="J32" t="n">
        <v>288.92</v>
      </c>
      <c r="K32" t="n">
        <v>60.56</v>
      </c>
      <c r="L32" t="n">
        <v>8.5</v>
      </c>
      <c r="M32" t="n">
        <v>11</v>
      </c>
      <c r="N32" t="n">
        <v>79.87</v>
      </c>
      <c r="O32" t="n">
        <v>35867.91</v>
      </c>
      <c r="P32" t="n">
        <v>137.57</v>
      </c>
      <c r="Q32" t="n">
        <v>198.05</v>
      </c>
      <c r="R32" t="n">
        <v>34.06</v>
      </c>
      <c r="S32" t="n">
        <v>21.27</v>
      </c>
      <c r="T32" t="n">
        <v>3653.69</v>
      </c>
      <c r="U32" t="n">
        <v>0.62</v>
      </c>
      <c r="V32" t="n">
        <v>0.75</v>
      </c>
      <c r="W32" t="n">
        <v>0.13</v>
      </c>
      <c r="X32" t="n">
        <v>0.22</v>
      </c>
      <c r="Y32" t="n">
        <v>1</v>
      </c>
      <c r="Z32" t="n">
        <v>10</v>
      </c>
      <c r="AA32" t="n">
        <v>118.8085236946899</v>
      </c>
      <c r="AB32" t="n">
        <v>162.559063581146</v>
      </c>
      <c r="AC32" t="n">
        <v>147.044654706085</v>
      </c>
      <c r="AD32" t="n">
        <v>118808.5236946899</v>
      </c>
      <c r="AE32" t="n">
        <v>162559.063581146</v>
      </c>
      <c r="AF32" t="n">
        <v>1.895566206417166e-06</v>
      </c>
      <c r="AG32" t="n">
        <v>0.1619444444444444</v>
      </c>
      <c r="AH32" t="n">
        <v>147044.654706085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8.5991</v>
      </c>
      <c r="E33" t="n">
        <v>11.63</v>
      </c>
      <c r="F33" t="n">
        <v>8.050000000000001</v>
      </c>
      <c r="G33" t="n">
        <v>37.15</v>
      </c>
      <c r="H33" t="n">
        <v>0.54</v>
      </c>
      <c r="I33" t="n">
        <v>13</v>
      </c>
      <c r="J33" t="n">
        <v>289.43</v>
      </c>
      <c r="K33" t="n">
        <v>60.56</v>
      </c>
      <c r="L33" t="n">
        <v>8.75</v>
      </c>
      <c r="M33" t="n">
        <v>11</v>
      </c>
      <c r="N33" t="n">
        <v>80.12</v>
      </c>
      <c r="O33" t="n">
        <v>35930.44</v>
      </c>
      <c r="P33" t="n">
        <v>136.96</v>
      </c>
      <c r="Q33" t="n">
        <v>198.05</v>
      </c>
      <c r="R33" t="n">
        <v>33.37</v>
      </c>
      <c r="S33" t="n">
        <v>21.27</v>
      </c>
      <c r="T33" t="n">
        <v>3306.68</v>
      </c>
      <c r="U33" t="n">
        <v>0.64</v>
      </c>
      <c r="V33" t="n">
        <v>0.75</v>
      </c>
      <c r="W33" t="n">
        <v>0.12</v>
      </c>
      <c r="X33" t="n">
        <v>0.2</v>
      </c>
      <c r="Y33" t="n">
        <v>1</v>
      </c>
      <c r="Z33" t="n">
        <v>10</v>
      </c>
      <c r="AA33" t="n">
        <v>118.0289950942684</v>
      </c>
      <c r="AB33" t="n">
        <v>161.4924781596751</v>
      </c>
      <c r="AC33" t="n">
        <v>146.0798627002768</v>
      </c>
      <c r="AD33" t="n">
        <v>118028.9950942683</v>
      </c>
      <c r="AE33" t="n">
        <v>161492.4781596751</v>
      </c>
      <c r="AF33" t="n">
        <v>1.90018458016855e-06</v>
      </c>
      <c r="AG33" t="n">
        <v>0.1615277777777778</v>
      </c>
      <c r="AH33" t="n">
        <v>146079.8627002768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8.596</v>
      </c>
      <c r="E34" t="n">
        <v>11.63</v>
      </c>
      <c r="F34" t="n">
        <v>8.109999999999999</v>
      </c>
      <c r="G34" t="n">
        <v>40.53</v>
      </c>
      <c r="H34" t="n">
        <v>0.55</v>
      </c>
      <c r="I34" t="n">
        <v>12</v>
      </c>
      <c r="J34" t="n">
        <v>289.94</v>
      </c>
      <c r="K34" t="n">
        <v>60.56</v>
      </c>
      <c r="L34" t="n">
        <v>9</v>
      </c>
      <c r="M34" t="n">
        <v>10</v>
      </c>
      <c r="N34" t="n">
        <v>80.38</v>
      </c>
      <c r="O34" t="n">
        <v>35993.08</v>
      </c>
      <c r="P34" t="n">
        <v>137.87</v>
      </c>
      <c r="Q34" t="n">
        <v>198.05</v>
      </c>
      <c r="R34" t="n">
        <v>35.3</v>
      </c>
      <c r="S34" t="n">
        <v>21.27</v>
      </c>
      <c r="T34" t="n">
        <v>4280.16</v>
      </c>
      <c r="U34" t="n">
        <v>0.6</v>
      </c>
      <c r="V34" t="n">
        <v>0.75</v>
      </c>
      <c r="W34" t="n">
        <v>0.13</v>
      </c>
      <c r="X34" t="n">
        <v>0.25</v>
      </c>
      <c r="Y34" t="n">
        <v>1</v>
      </c>
      <c r="Z34" t="n">
        <v>10</v>
      </c>
      <c r="AA34" t="n">
        <v>118.8641699111601</v>
      </c>
      <c r="AB34" t="n">
        <v>162.6352011894583</v>
      </c>
      <c r="AC34" t="n">
        <v>147.1135258479198</v>
      </c>
      <c r="AD34" t="n">
        <v>118864.1699111601</v>
      </c>
      <c r="AE34" t="n">
        <v>162635.2011894583</v>
      </c>
      <c r="AF34" t="n">
        <v>1.899499558224565e-06</v>
      </c>
      <c r="AG34" t="n">
        <v>0.1615277777777778</v>
      </c>
      <c r="AH34" t="n">
        <v>147113.5258479198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8.6091</v>
      </c>
      <c r="E35" t="n">
        <v>11.62</v>
      </c>
      <c r="F35" t="n">
        <v>8.09</v>
      </c>
      <c r="G35" t="n">
        <v>40.44</v>
      </c>
      <c r="H35" t="n">
        <v>0.57</v>
      </c>
      <c r="I35" t="n">
        <v>12</v>
      </c>
      <c r="J35" t="n">
        <v>290.45</v>
      </c>
      <c r="K35" t="n">
        <v>60.56</v>
      </c>
      <c r="L35" t="n">
        <v>9.25</v>
      </c>
      <c r="M35" t="n">
        <v>10</v>
      </c>
      <c r="N35" t="n">
        <v>80.64</v>
      </c>
      <c r="O35" t="n">
        <v>36055.83</v>
      </c>
      <c r="P35" t="n">
        <v>137.64</v>
      </c>
      <c r="Q35" t="n">
        <v>198.05</v>
      </c>
      <c r="R35" t="n">
        <v>34.68</v>
      </c>
      <c r="S35" t="n">
        <v>21.27</v>
      </c>
      <c r="T35" t="n">
        <v>3967.81</v>
      </c>
      <c r="U35" t="n">
        <v>0.61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118.4684556617112</v>
      </c>
      <c r="AB35" t="n">
        <v>162.0937674956819</v>
      </c>
      <c r="AC35" t="n">
        <v>146.6237658259703</v>
      </c>
      <c r="AD35" t="n">
        <v>118468.4556617112</v>
      </c>
      <c r="AE35" t="n">
        <v>162093.7674956819</v>
      </c>
      <c r="AF35" t="n">
        <v>1.902394328374953e-06</v>
      </c>
      <c r="AG35" t="n">
        <v>0.1613888888888889</v>
      </c>
      <c r="AH35" t="n">
        <v>146623.7658259703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8.613099999999999</v>
      </c>
      <c r="E36" t="n">
        <v>11.61</v>
      </c>
      <c r="F36" t="n">
        <v>8.08</v>
      </c>
      <c r="G36" t="n">
        <v>40.41</v>
      </c>
      <c r="H36" t="n">
        <v>0.58</v>
      </c>
      <c r="I36" t="n">
        <v>12</v>
      </c>
      <c r="J36" t="n">
        <v>290.96</v>
      </c>
      <c r="K36" t="n">
        <v>60.56</v>
      </c>
      <c r="L36" t="n">
        <v>9.5</v>
      </c>
      <c r="M36" t="n">
        <v>10</v>
      </c>
      <c r="N36" t="n">
        <v>80.90000000000001</v>
      </c>
      <c r="O36" t="n">
        <v>36118.68</v>
      </c>
      <c r="P36" t="n">
        <v>137.6</v>
      </c>
      <c r="Q36" t="n">
        <v>198.06</v>
      </c>
      <c r="R36" t="n">
        <v>34.51</v>
      </c>
      <c r="S36" t="n">
        <v>21.27</v>
      </c>
      <c r="T36" t="n">
        <v>3883.76</v>
      </c>
      <c r="U36" t="n">
        <v>0.62</v>
      </c>
      <c r="V36" t="n">
        <v>0.75</v>
      </c>
      <c r="W36" t="n">
        <v>0.13</v>
      </c>
      <c r="X36" t="n">
        <v>0.23</v>
      </c>
      <c r="Y36" t="n">
        <v>1</v>
      </c>
      <c r="Z36" t="n">
        <v>10</v>
      </c>
      <c r="AA36" t="n">
        <v>118.3525497383173</v>
      </c>
      <c r="AB36" t="n">
        <v>161.935179897886</v>
      </c>
      <c r="AC36" t="n">
        <v>146.4803136059288</v>
      </c>
      <c r="AD36" t="n">
        <v>118352.5497383172</v>
      </c>
      <c r="AE36" t="n">
        <v>161935.179897886</v>
      </c>
      <c r="AF36" t="n">
        <v>1.903278227657515e-06</v>
      </c>
      <c r="AG36" t="n">
        <v>0.16125</v>
      </c>
      <c r="AH36" t="n">
        <v>146480.3136059288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8.6135</v>
      </c>
      <c r="E37" t="n">
        <v>11.61</v>
      </c>
      <c r="F37" t="n">
        <v>8.08</v>
      </c>
      <c r="G37" t="n">
        <v>40.41</v>
      </c>
      <c r="H37" t="n">
        <v>0.6</v>
      </c>
      <c r="I37" t="n">
        <v>12</v>
      </c>
      <c r="J37" t="n">
        <v>291.47</v>
      </c>
      <c r="K37" t="n">
        <v>60.56</v>
      </c>
      <c r="L37" t="n">
        <v>9.75</v>
      </c>
      <c r="M37" t="n">
        <v>10</v>
      </c>
      <c r="N37" t="n">
        <v>81.16</v>
      </c>
      <c r="O37" t="n">
        <v>36181.64</v>
      </c>
      <c r="P37" t="n">
        <v>137.45</v>
      </c>
      <c r="Q37" t="n">
        <v>198.05</v>
      </c>
      <c r="R37" t="n">
        <v>34.52</v>
      </c>
      <c r="S37" t="n">
        <v>21.27</v>
      </c>
      <c r="T37" t="n">
        <v>3889.19</v>
      </c>
      <c r="U37" t="n">
        <v>0.62</v>
      </c>
      <c r="V37" t="n">
        <v>0.75</v>
      </c>
      <c r="W37" t="n">
        <v>0.12</v>
      </c>
      <c r="X37" t="n">
        <v>0.23</v>
      </c>
      <c r="Y37" t="n">
        <v>1</v>
      </c>
      <c r="Z37" t="n">
        <v>10</v>
      </c>
      <c r="AA37" t="n">
        <v>118.2523870271419</v>
      </c>
      <c r="AB37" t="n">
        <v>161.798132857589</v>
      </c>
      <c r="AC37" t="n">
        <v>146.356346142811</v>
      </c>
      <c r="AD37" t="n">
        <v>118252.3870271419</v>
      </c>
      <c r="AE37" t="n">
        <v>161798.132857589</v>
      </c>
      <c r="AF37" t="n">
        <v>1.903366617585771e-06</v>
      </c>
      <c r="AG37" t="n">
        <v>0.16125</v>
      </c>
      <c r="AH37" t="n">
        <v>146356.346142811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8.671799999999999</v>
      </c>
      <c r="E38" t="n">
        <v>11.53</v>
      </c>
      <c r="F38" t="n">
        <v>8.06</v>
      </c>
      <c r="G38" t="n">
        <v>43.94</v>
      </c>
      <c r="H38" t="n">
        <v>0.61</v>
      </c>
      <c r="I38" t="n">
        <v>11</v>
      </c>
      <c r="J38" t="n">
        <v>291.98</v>
      </c>
      <c r="K38" t="n">
        <v>60.56</v>
      </c>
      <c r="L38" t="n">
        <v>10</v>
      </c>
      <c r="M38" t="n">
        <v>9</v>
      </c>
      <c r="N38" t="n">
        <v>81.42</v>
      </c>
      <c r="O38" t="n">
        <v>36244.71</v>
      </c>
      <c r="P38" t="n">
        <v>136.92</v>
      </c>
      <c r="Q38" t="n">
        <v>198.05</v>
      </c>
      <c r="R38" t="n">
        <v>33.61</v>
      </c>
      <c r="S38" t="n">
        <v>21.27</v>
      </c>
      <c r="T38" t="n">
        <v>3438.74</v>
      </c>
      <c r="U38" t="n">
        <v>0.63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117.0638630344533</v>
      </c>
      <c r="AB38" t="n">
        <v>160.1719418968153</v>
      </c>
      <c r="AC38" t="n">
        <v>144.8853565649597</v>
      </c>
      <c r="AD38" t="n">
        <v>117063.8630344533</v>
      </c>
      <c r="AE38" t="n">
        <v>160171.9418968153</v>
      </c>
      <c r="AF38" t="n">
        <v>1.916249449629104e-06</v>
      </c>
      <c r="AG38" t="n">
        <v>0.1601388888888889</v>
      </c>
      <c r="AH38" t="n">
        <v>144885.3565649597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8.672599999999999</v>
      </c>
      <c r="E39" t="n">
        <v>11.53</v>
      </c>
      <c r="F39" t="n">
        <v>8.050000000000001</v>
      </c>
      <c r="G39" t="n">
        <v>43.94</v>
      </c>
      <c r="H39" t="n">
        <v>0.62</v>
      </c>
      <c r="I39" t="n">
        <v>11</v>
      </c>
      <c r="J39" t="n">
        <v>292.49</v>
      </c>
      <c r="K39" t="n">
        <v>60.56</v>
      </c>
      <c r="L39" t="n">
        <v>10.25</v>
      </c>
      <c r="M39" t="n">
        <v>9</v>
      </c>
      <c r="N39" t="n">
        <v>81.68000000000001</v>
      </c>
      <c r="O39" t="n">
        <v>36307.88</v>
      </c>
      <c r="P39" t="n">
        <v>136.95</v>
      </c>
      <c r="Q39" t="n">
        <v>198.05</v>
      </c>
      <c r="R39" t="n">
        <v>33.54</v>
      </c>
      <c r="S39" t="n">
        <v>21.27</v>
      </c>
      <c r="T39" t="n">
        <v>3405.29</v>
      </c>
      <c r="U39" t="n">
        <v>0.63</v>
      </c>
      <c r="V39" t="n">
        <v>0.75</v>
      </c>
      <c r="W39" t="n">
        <v>0.13</v>
      </c>
      <c r="X39" t="n">
        <v>0.2</v>
      </c>
      <c r="Y39" t="n">
        <v>1</v>
      </c>
      <c r="Z39" t="n">
        <v>10</v>
      </c>
      <c r="AA39" t="n">
        <v>117.0361951943853</v>
      </c>
      <c r="AB39" t="n">
        <v>160.1340855374153</v>
      </c>
      <c r="AC39" t="n">
        <v>144.8511131633691</v>
      </c>
      <c r="AD39" t="n">
        <v>117036.1951943853</v>
      </c>
      <c r="AE39" t="n">
        <v>160134.0855374153</v>
      </c>
      <c r="AF39" t="n">
        <v>1.916426229485616e-06</v>
      </c>
      <c r="AG39" t="n">
        <v>0.1601388888888889</v>
      </c>
      <c r="AH39" t="n">
        <v>144851.1131633691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8.668200000000001</v>
      </c>
      <c r="E40" t="n">
        <v>11.54</v>
      </c>
      <c r="F40" t="n">
        <v>8.06</v>
      </c>
      <c r="G40" t="n">
        <v>43.97</v>
      </c>
      <c r="H40" t="n">
        <v>0.64</v>
      </c>
      <c r="I40" t="n">
        <v>11</v>
      </c>
      <c r="J40" t="n">
        <v>293</v>
      </c>
      <c r="K40" t="n">
        <v>60.56</v>
      </c>
      <c r="L40" t="n">
        <v>10.5</v>
      </c>
      <c r="M40" t="n">
        <v>9</v>
      </c>
      <c r="N40" t="n">
        <v>81.95</v>
      </c>
      <c r="O40" t="n">
        <v>36371.17</v>
      </c>
      <c r="P40" t="n">
        <v>136.97</v>
      </c>
      <c r="Q40" t="n">
        <v>198.05</v>
      </c>
      <c r="R40" t="n">
        <v>33.75</v>
      </c>
      <c r="S40" t="n">
        <v>21.27</v>
      </c>
      <c r="T40" t="n">
        <v>3510.35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117.1434514896681</v>
      </c>
      <c r="AB40" t="n">
        <v>160.280838332435</v>
      </c>
      <c r="AC40" t="n">
        <v>144.983860077601</v>
      </c>
      <c r="AD40" t="n">
        <v>117143.4514896681</v>
      </c>
      <c r="AE40" t="n">
        <v>160280.838332435</v>
      </c>
      <c r="AF40" t="n">
        <v>1.915453940274799e-06</v>
      </c>
      <c r="AG40" t="n">
        <v>0.1602777777777778</v>
      </c>
      <c r="AH40" t="n">
        <v>144983.860077601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8.6678</v>
      </c>
      <c r="E41" t="n">
        <v>11.54</v>
      </c>
      <c r="F41" t="n">
        <v>8.06</v>
      </c>
      <c r="G41" t="n">
        <v>43.97</v>
      </c>
      <c r="H41" t="n">
        <v>0.65</v>
      </c>
      <c r="I41" t="n">
        <v>11</v>
      </c>
      <c r="J41" t="n">
        <v>293.52</v>
      </c>
      <c r="K41" t="n">
        <v>60.56</v>
      </c>
      <c r="L41" t="n">
        <v>10.75</v>
      </c>
      <c r="M41" t="n">
        <v>9</v>
      </c>
      <c r="N41" t="n">
        <v>82.20999999999999</v>
      </c>
      <c r="O41" t="n">
        <v>36434.56</v>
      </c>
      <c r="P41" t="n">
        <v>136.99</v>
      </c>
      <c r="Q41" t="n">
        <v>198.05</v>
      </c>
      <c r="R41" t="n">
        <v>33.76</v>
      </c>
      <c r="S41" t="n">
        <v>21.27</v>
      </c>
      <c r="T41" t="n">
        <v>3511.67</v>
      </c>
      <c r="U41" t="n">
        <v>0.63</v>
      </c>
      <c r="V41" t="n">
        <v>0.75</v>
      </c>
      <c r="W41" t="n">
        <v>0.13</v>
      </c>
      <c r="X41" t="n">
        <v>0.21</v>
      </c>
      <c r="Y41" t="n">
        <v>1</v>
      </c>
      <c r="Z41" t="n">
        <v>10</v>
      </c>
      <c r="AA41" t="n">
        <v>117.1613123825651</v>
      </c>
      <c r="AB41" t="n">
        <v>160.3052763940636</v>
      </c>
      <c r="AC41" t="n">
        <v>145.0059658049268</v>
      </c>
      <c r="AD41" t="n">
        <v>117161.3123825651</v>
      </c>
      <c r="AE41" t="n">
        <v>160305.2763940636</v>
      </c>
      <c r="AF41" t="n">
        <v>1.915365550346543e-06</v>
      </c>
      <c r="AG41" t="n">
        <v>0.1602777777777778</v>
      </c>
      <c r="AH41" t="n">
        <v>145005.9658049268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8.728999999999999</v>
      </c>
      <c r="E42" t="n">
        <v>11.46</v>
      </c>
      <c r="F42" t="n">
        <v>8.029999999999999</v>
      </c>
      <c r="G42" t="n">
        <v>48.2</v>
      </c>
      <c r="H42" t="n">
        <v>0.67</v>
      </c>
      <c r="I42" t="n">
        <v>10</v>
      </c>
      <c r="J42" t="n">
        <v>294.03</v>
      </c>
      <c r="K42" t="n">
        <v>60.56</v>
      </c>
      <c r="L42" t="n">
        <v>11</v>
      </c>
      <c r="M42" t="n">
        <v>8</v>
      </c>
      <c r="N42" t="n">
        <v>82.48</v>
      </c>
      <c r="O42" t="n">
        <v>36498.06</v>
      </c>
      <c r="P42" t="n">
        <v>136.54</v>
      </c>
      <c r="Q42" t="n">
        <v>198.05</v>
      </c>
      <c r="R42" t="n">
        <v>32.84</v>
      </c>
      <c r="S42" t="n">
        <v>21.27</v>
      </c>
      <c r="T42" t="n">
        <v>3056.14</v>
      </c>
      <c r="U42" t="n">
        <v>0.65</v>
      </c>
      <c r="V42" t="n">
        <v>0.76</v>
      </c>
      <c r="W42" t="n">
        <v>0.12</v>
      </c>
      <c r="X42" t="n">
        <v>0.18</v>
      </c>
      <c r="Y42" t="n">
        <v>1</v>
      </c>
      <c r="Z42" t="n">
        <v>10</v>
      </c>
      <c r="AA42" t="n">
        <v>115.9638324568433</v>
      </c>
      <c r="AB42" t="n">
        <v>158.6668315306061</v>
      </c>
      <c r="AC42" t="n">
        <v>143.5238918196653</v>
      </c>
      <c r="AD42" t="n">
        <v>115963.8324568433</v>
      </c>
      <c r="AE42" t="n">
        <v>158666.8315306061</v>
      </c>
      <c r="AF42" t="n">
        <v>1.928889209369733e-06</v>
      </c>
      <c r="AG42" t="n">
        <v>0.1591666666666667</v>
      </c>
      <c r="AH42" t="n">
        <v>143523.8918196653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8.7355</v>
      </c>
      <c r="E43" t="n">
        <v>11.45</v>
      </c>
      <c r="F43" t="n">
        <v>8.02</v>
      </c>
      <c r="G43" t="n">
        <v>48.14</v>
      </c>
      <c r="H43" t="n">
        <v>0.68</v>
      </c>
      <c r="I43" t="n">
        <v>10</v>
      </c>
      <c r="J43" t="n">
        <v>294.55</v>
      </c>
      <c r="K43" t="n">
        <v>60.56</v>
      </c>
      <c r="L43" t="n">
        <v>11.25</v>
      </c>
      <c r="M43" t="n">
        <v>8</v>
      </c>
      <c r="N43" t="n">
        <v>82.73999999999999</v>
      </c>
      <c r="O43" t="n">
        <v>36561.67</v>
      </c>
      <c r="P43" t="n">
        <v>136.46</v>
      </c>
      <c r="Q43" t="n">
        <v>198.05</v>
      </c>
      <c r="R43" t="n">
        <v>32.56</v>
      </c>
      <c r="S43" t="n">
        <v>21.27</v>
      </c>
      <c r="T43" t="n">
        <v>2919.37</v>
      </c>
      <c r="U43" t="n">
        <v>0.65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115.7932103821402</v>
      </c>
      <c r="AB43" t="n">
        <v>158.4333788806827</v>
      </c>
      <c r="AC43" t="n">
        <v>143.3127195629977</v>
      </c>
      <c r="AD43" t="n">
        <v>115793.2103821402</v>
      </c>
      <c r="AE43" t="n">
        <v>158433.3788806827</v>
      </c>
      <c r="AF43" t="n">
        <v>1.930325545703895e-06</v>
      </c>
      <c r="AG43" t="n">
        <v>0.1590277777777778</v>
      </c>
      <c r="AH43" t="n">
        <v>143312.7195629977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8.7608</v>
      </c>
      <c r="E44" t="n">
        <v>11.41</v>
      </c>
      <c r="F44" t="n">
        <v>7.99</v>
      </c>
      <c r="G44" t="n">
        <v>47.95</v>
      </c>
      <c r="H44" t="n">
        <v>0.6899999999999999</v>
      </c>
      <c r="I44" t="n">
        <v>10</v>
      </c>
      <c r="J44" t="n">
        <v>295.06</v>
      </c>
      <c r="K44" t="n">
        <v>60.56</v>
      </c>
      <c r="L44" t="n">
        <v>11.5</v>
      </c>
      <c r="M44" t="n">
        <v>8</v>
      </c>
      <c r="N44" t="n">
        <v>83.01000000000001</v>
      </c>
      <c r="O44" t="n">
        <v>36625.39</v>
      </c>
      <c r="P44" t="n">
        <v>135.82</v>
      </c>
      <c r="Q44" t="n">
        <v>198.05</v>
      </c>
      <c r="R44" t="n">
        <v>31.41</v>
      </c>
      <c r="S44" t="n">
        <v>21.27</v>
      </c>
      <c r="T44" t="n">
        <v>2342.12</v>
      </c>
      <c r="U44" t="n">
        <v>0.68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114.959029494611</v>
      </c>
      <c r="AB44" t="n">
        <v>157.2920157889024</v>
      </c>
      <c r="AC44" t="n">
        <v>142.2802865627834</v>
      </c>
      <c r="AD44" t="n">
        <v>114959.029494611</v>
      </c>
      <c r="AE44" t="n">
        <v>157292.0157889024</v>
      </c>
      <c r="AF44" t="n">
        <v>1.935916208666096e-06</v>
      </c>
      <c r="AG44" t="n">
        <v>0.1584722222222222</v>
      </c>
      <c r="AH44" t="n">
        <v>142280.2865627834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8.724500000000001</v>
      </c>
      <c r="E45" t="n">
        <v>11.46</v>
      </c>
      <c r="F45" t="n">
        <v>8.039999999999999</v>
      </c>
      <c r="G45" t="n">
        <v>48.23</v>
      </c>
      <c r="H45" t="n">
        <v>0.71</v>
      </c>
      <c r="I45" t="n">
        <v>10</v>
      </c>
      <c r="J45" t="n">
        <v>295.58</v>
      </c>
      <c r="K45" t="n">
        <v>60.56</v>
      </c>
      <c r="L45" t="n">
        <v>11.75</v>
      </c>
      <c r="M45" t="n">
        <v>8</v>
      </c>
      <c r="N45" t="n">
        <v>83.28</v>
      </c>
      <c r="O45" t="n">
        <v>36689.22</v>
      </c>
      <c r="P45" t="n">
        <v>136.53</v>
      </c>
      <c r="Q45" t="n">
        <v>198.05</v>
      </c>
      <c r="R45" t="n">
        <v>33.26</v>
      </c>
      <c r="S45" t="n">
        <v>21.27</v>
      </c>
      <c r="T45" t="n">
        <v>3266.28</v>
      </c>
      <c r="U45" t="n">
        <v>0.64</v>
      </c>
      <c r="V45" t="n">
        <v>0.76</v>
      </c>
      <c r="W45" t="n">
        <v>0.12</v>
      </c>
      <c r="X45" t="n">
        <v>0.19</v>
      </c>
      <c r="Y45" t="n">
        <v>1</v>
      </c>
      <c r="Z45" t="n">
        <v>10</v>
      </c>
      <c r="AA45" t="n">
        <v>116.0519563913085</v>
      </c>
      <c r="AB45" t="n">
        <v>158.7874065854949</v>
      </c>
      <c r="AC45" t="n">
        <v>143.6329593605437</v>
      </c>
      <c r="AD45" t="n">
        <v>116051.9563913085</v>
      </c>
      <c r="AE45" t="n">
        <v>158787.4065854949</v>
      </c>
      <c r="AF45" t="n">
        <v>1.927894822676851e-06</v>
      </c>
      <c r="AG45" t="n">
        <v>0.1591666666666667</v>
      </c>
      <c r="AH45" t="n">
        <v>143632.9593605437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8.7226</v>
      </c>
      <c r="E46" t="n">
        <v>11.46</v>
      </c>
      <c r="F46" t="n">
        <v>8.039999999999999</v>
      </c>
      <c r="G46" t="n">
        <v>48.25</v>
      </c>
      <c r="H46" t="n">
        <v>0.72</v>
      </c>
      <c r="I46" t="n">
        <v>10</v>
      </c>
      <c r="J46" t="n">
        <v>296.1</v>
      </c>
      <c r="K46" t="n">
        <v>60.56</v>
      </c>
      <c r="L46" t="n">
        <v>12</v>
      </c>
      <c r="M46" t="n">
        <v>8</v>
      </c>
      <c r="N46" t="n">
        <v>83.54000000000001</v>
      </c>
      <c r="O46" t="n">
        <v>36753.16</v>
      </c>
      <c r="P46" t="n">
        <v>136.43</v>
      </c>
      <c r="Q46" t="n">
        <v>198.06</v>
      </c>
      <c r="R46" t="n">
        <v>33.19</v>
      </c>
      <c r="S46" t="n">
        <v>21.27</v>
      </c>
      <c r="T46" t="n">
        <v>3235.09</v>
      </c>
      <c r="U46" t="n">
        <v>0.64</v>
      </c>
      <c r="V46" t="n">
        <v>0.76</v>
      </c>
      <c r="W46" t="n">
        <v>0.12</v>
      </c>
      <c r="X46" t="n">
        <v>0.19</v>
      </c>
      <c r="Y46" t="n">
        <v>1</v>
      </c>
      <c r="Z46" t="n">
        <v>10</v>
      </c>
      <c r="AA46" t="n">
        <v>116.0143668363179</v>
      </c>
      <c r="AB46" t="n">
        <v>158.7359748980227</v>
      </c>
      <c r="AC46" t="n">
        <v>143.586436241139</v>
      </c>
      <c r="AD46" t="n">
        <v>116014.3668363179</v>
      </c>
      <c r="AE46" t="n">
        <v>158735.9748980227</v>
      </c>
      <c r="AF46" t="n">
        <v>1.927474970517634e-06</v>
      </c>
      <c r="AG46" t="n">
        <v>0.1591666666666667</v>
      </c>
      <c r="AH46" t="n">
        <v>143586.436241139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8.775399999999999</v>
      </c>
      <c r="E47" t="n">
        <v>11.4</v>
      </c>
      <c r="F47" t="n">
        <v>8.02</v>
      </c>
      <c r="G47" t="n">
        <v>53.5</v>
      </c>
      <c r="H47" t="n">
        <v>0.74</v>
      </c>
      <c r="I47" t="n">
        <v>9</v>
      </c>
      <c r="J47" t="n">
        <v>296.62</v>
      </c>
      <c r="K47" t="n">
        <v>60.56</v>
      </c>
      <c r="L47" t="n">
        <v>12.25</v>
      </c>
      <c r="M47" t="n">
        <v>7</v>
      </c>
      <c r="N47" t="n">
        <v>83.81</v>
      </c>
      <c r="O47" t="n">
        <v>36817.22</v>
      </c>
      <c r="P47" t="n">
        <v>135.95</v>
      </c>
      <c r="Q47" t="n">
        <v>198.05</v>
      </c>
      <c r="R47" t="n">
        <v>32.62</v>
      </c>
      <c r="S47" t="n">
        <v>21.27</v>
      </c>
      <c r="T47" t="n">
        <v>2955.08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114.957977519147</v>
      </c>
      <c r="AB47" t="n">
        <v>157.2905764296627</v>
      </c>
      <c r="AC47" t="n">
        <v>142.2789845739693</v>
      </c>
      <c r="AD47" t="n">
        <v>114957.977519147</v>
      </c>
      <c r="AE47" t="n">
        <v>157290.5764296627</v>
      </c>
      <c r="AF47" t="n">
        <v>1.939142441047446e-06</v>
      </c>
      <c r="AG47" t="n">
        <v>0.1583333333333333</v>
      </c>
      <c r="AH47" t="n">
        <v>142278.9845739693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8.7858</v>
      </c>
      <c r="E48" t="n">
        <v>11.38</v>
      </c>
      <c r="F48" t="n">
        <v>8.01</v>
      </c>
      <c r="G48" t="n">
        <v>53.41</v>
      </c>
      <c r="H48" t="n">
        <v>0.75</v>
      </c>
      <c r="I48" t="n">
        <v>9</v>
      </c>
      <c r="J48" t="n">
        <v>297.14</v>
      </c>
      <c r="K48" t="n">
        <v>60.56</v>
      </c>
      <c r="L48" t="n">
        <v>12.5</v>
      </c>
      <c r="M48" t="n">
        <v>7</v>
      </c>
      <c r="N48" t="n">
        <v>84.08</v>
      </c>
      <c r="O48" t="n">
        <v>36881.39</v>
      </c>
      <c r="P48" t="n">
        <v>135.79</v>
      </c>
      <c r="Q48" t="n">
        <v>198.09</v>
      </c>
      <c r="R48" t="n">
        <v>32.23</v>
      </c>
      <c r="S48" t="n">
        <v>21.27</v>
      </c>
      <c r="T48" t="n">
        <v>2756.43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114.6889694516454</v>
      </c>
      <c r="AB48" t="n">
        <v>156.9225077239088</v>
      </c>
      <c r="AC48" t="n">
        <v>141.9460438289049</v>
      </c>
      <c r="AD48" t="n">
        <v>114688.9694516454</v>
      </c>
      <c r="AE48" t="n">
        <v>156922.5077239088</v>
      </c>
      <c r="AF48" t="n">
        <v>1.941440579182106e-06</v>
      </c>
      <c r="AG48" t="n">
        <v>0.1580555555555556</v>
      </c>
      <c r="AH48" t="n">
        <v>141946.0438289049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8.780099999999999</v>
      </c>
      <c r="E49" t="n">
        <v>11.39</v>
      </c>
      <c r="F49" t="n">
        <v>8.02</v>
      </c>
      <c r="G49" t="n">
        <v>53.46</v>
      </c>
      <c r="H49" t="n">
        <v>0.76</v>
      </c>
      <c r="I49" t="n">
        <v>9</v>
      </c>
      <c r="J49" t="n">
        <v>297.66</v>
      </c>
      <c r="K49" t="n">
        <v>60.56</v>
      </c>
      <c r="L49" t="n">
        <v>12.75</v>
      </c>
      <c r="M49" t="n">
        <v>7</v>
      </c>
      <c r="N49" t="n">
        <v>84.36</v>
      </c>
      <c r="O49" t="n">
        <v>36945.67</v>
      </c>
      <c r="P49" t="n">
        <v>136.02</v>
      </c>
      <c r="Q49" t="n">
        <v>198.05</v>
      </c>
      <c r="R49" t="n">
        <v>32.42</v>
      </c>
      <c r="S49" t="n">
        <v>21.27</v>
      </c>
      <c r="T49" t="n">
        <v>2853.2</v>
      </c>
      <c r="U49" t="n">
        <v>0.66</v>
      </c>
      <c r="V49" t="n">
        <v>0.76</v>
      </c>
      <c r="W49" t="n">
        <v>0.12</v>
      </c>
      <c r="X49" t="n">
        <v>0.17</v>
      </c>
      <c r="Y49" t="n">
        <v>1</v>
      </c>
      <c r="Z49" t="n">
        <v>10</v>
      </c>
      <c r="AA49" t="n">
        <v>114.9405076432126</v>
      </c>
      <c r="AB49" t="n">
        <v>157.2666733746928</v>
      </c>
      <c r="AC49" t="n">
        <v>142.2573627930176</v>
      </c>
      <c r="AD49" t="n">
        <v>114940.5076432126</v>
      </c>
      <c r="AE49" t="n">
        <v>157266.6733746928</v>
      </c>
      <c r="AF49" t="n">
        <v>1.940181022704455e-06</v>
      </c>
      <c r="AG49" t="n">
        <v>0.1581944444444444</v>
      </c>
      <c r="AH49" t="n">
        <v>142257.3627930176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8.7751</v>
      </c>
      <c r="E50" t="n">
        <v>11.4</v>
      </c>
      <c r="F50" t="n">
        <v>8.02</v>
      </c>
      <c r="G50" t="n">
        <v>53.5</v>
      </c>
      <c r="H50" t="n">
        <v>0.78</v>
      </c>
      <c r="I50" t="n">
        <v>9</v>
      </c>
      <c r="J50" t="n">
        <v>298.18</v>
      </c>
      <c r="K50" t="n">
        <v>60.56</v>
      </c>
      <c r="L50" t="n">
        <v>13</v>
      </c>
      <c r="M50" t="n">
        <v>7</v>
      </c>
      <c r="N50" t="n">
        <v>84.63</v>
      </c>
      <c r="O50" t="n">
        <v>37010.06</v>
      </c>
      <c r="P50" t="n">
        <v>136.14</v>
      </c>
      <c r="Q50" t="n">
        <v>198.05</v>
      </c>
      <c r="R50" t="n">
        <v>32.67</v>
      </c>
      <c r="S50" t="n">
        <v>21.27</v>
      </c>
      <c r="T50" t="n">
        <v>2979.6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115.0796627619632</v>
      </c>
      <c r="AB50" t="n">
        <v>157.4570715472578</v>
      </c>
      <c r="AC50" t="n">
        <v>142.4295896312186</v>
      </c>
      <c r="AD50" t="n">
        <v>115079.6627619632</v>
      </c>
      <c r="AE50" t="n">
        <v>157457.0715472578</v>
      </c>
      <c r="AF50" t="n">
        <v>1.939076148601254e-06</v>
      </c>
      <c r="AG50" t="n">
        <v>0.1583333333333333</v>
      </c>
      <c r="AH50" t="n">
        <v>142429.5896312186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8.779400000000001</v>
      </c>
      <c r="E51" t="n">
        <v>11.39</v>
      </c>
      <c r="F51" t="n">
        <v>8.02</v>
      </c>
      <c r="G51" t="n">
        <v>53.46</v>
      </c>
      <c r="H51" t="n">
        <v>0.79</v>
      </c>
      <c r="I51" t="n">
        <v>9</v>
      </c>
      <c r="J51" t="n">
        <v>298.71</v>
      </c>
      <c r="K51" t="n">
        <v>60.56</v>
      </c>
      <c r="L51" t="n">
        <v>13.25</v>
      </c>
      <c r="M51" t="n">
        <v>7</v>
      </c>
      <c r="N51" t="n">
        <v>84.90000000000001</v>
      </c>
      <c r="O51" t="n">
        <v>37074.57</v>
      </c>
      <c r="P51" t="n">
        <v>135.9</v>
      </c>
      <c r="Q51" t="n">
        <v>198.05</v>
      </c>
      <c r="R51" t="n">
        <v>32.45</v>
      </c>
      <c r="S51" t="n">
        <v>21.27</v>
      </c>
      <c r="T51" t="n">
        <v>2866.38</v>
      </c>
      <c r="U51" t="n">
        <v>0.66</v>
      </c>
      <c r="V51" t="n">
        <v>0.76</v>
      </c>
      <c r="W51" t="n">
        <v>0.12</v>
      </c>
      <c r="X51" t="n">
        <v>0.17</v>
      </c>
      <c r="Y51" t="n">
        <v>1</v>
      </c>
      <c r="Z51" t="n">
        <v>10</v>
      </c>
      <c r="AA51" t="n">
        <v>114.8751142448622</v>
      </c>
      <c r="AB51" t="n">
        <v>157.1771992421166</v>
      </c>
      <c r="AC51" t="n">
        <v>142.1764279460768</v>
      </c>
      <c r="AD51" t="n">
        <v>114875.1142448622</v>
      </c>
      <c r="AE51" t="n">
        <v>157177.1992421166</v>
      </c>
      <c r="AF51" t="n">
        <v>1.940026340330007e-06</v>
      </c>
      <c r="AG51" t="n">
        <v>0.1581944444444444</v>
      </c>
      <c r="AH51" t="n">
        <v>142176.4279460768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8.7805</v>
      </c>
      <c r="E52" t="n">
        <v>11.39</v>
      </c>
      <c r="F52" t="n">
        <v>8.02</v>
      </c>
      <c r="G52" t="n">
        <v>53.45</v>
      </c>
      <c r="H52" t="n">
        <v>0.8</v>
      </c>
      <c r="I52" t="n">
        <v>9</v>
      </c>
      <c r="J52" t="n">
        <v>299.23</v>
      </c>
      <c r="K52" t="n">
        <v>60.56</v>
      </c>
      <c r="L52" t="n">
        <v>13.5</v>
      </c>
      <c r="M52" t="n">
        <v>7</v>
      </c>
      <c r="N52" t="n">
        <v>85.18000000000001</v>
      </c>
      <c r="O52" t="n">
        <v>37139.2</v>
      </c>
      <c r="P52" t="n">
        <v>135.73</v>
      </c>
      <c r="Q52" t="n">
        <v>198.05</v>
      </c>
      <c r="R52" t="n">
        <v>32.43</v>
      </c>
      <c r="S52" t="n">
        <v>21.27</v>
      </c>
      <c r="T52" t="n">
        <v>2856.62</v>
      </c>
      <c r="U52" t="n">
        <v>0.66</v>
      </c>
      <c r="V52" t="n">
        <v>0.76</v>
      </c>
      <c r="W52" t="n">
        <v>0.12</v>
      </c>
      <c r="X52" t="n">
        <v>0.16</v>
      </c>
      <c r="Y52" t="n">
        <v>1</v>
      </c>
      <c r="Z52" t="n">
        <v>10</v>
      </c>
      <c r="AA52" t="n">
        <v>114.755636023517</v>
      </c>
      <c r="AB52" t="n">
        <v>157.0137238686652</v>
      </c>
      <c r="AC52" t="n">
        <v>142.0285544328283</v>
      </c>
      <c r="AD52" t="n">
        <v>114755.636023517</v>
      </c>
      <c r="AE52" t="n">
        <v>157013.7238686651</v>
      </c>
      <c r="AF52" t="n">
        <v>1.940269412632712e-06</v>
      </c>
      <c r="AG52" t="n">
        <v>0.1581944444444444</v>
      </c>
      <c r="AH52" t="n">
        <v>142028.5544328283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8.7788</v>
      </c>
      <c r="E53" t="n">
        <v>11.39</v>
      </c>
      <c r="F53" t="n">
        <v>8.02</v>
      </c>
      <c r="G53" t="n">
        <v>53.47</v>
      </c>
      <c r="H53" t="n">
        <v>0.82</v>
      </c>
      <c r="I53" t="n">
        <v>9</v>
      </c>
      <c r="J53" t="n">
        <v>299.76</v>
      </c>
      <c r="K53" t="n">
        <v>60.56</v>
      </c>
      <c r="L53" t="n">
        <v>13.75</v>
      </c>
      <c r="M53" t="n">
        <v>7</v>
      </c>
      <c r="N53" t="n">
        <v>85.45</v>
      </c>
      <c r="O53" t="n">
        <v>37204.07</v>
      </c>
      <c r="P53" t="n">
        <v>135.61</v>
      </c>
      <c r="Q53" t="n">
        <v>198.05</v>
      </c>
      <c r="R53" t="n">
        <v>32.46</v>
      </c>
      <c r="S53" t="n">
        <v>21.27</v>
      </c>
      <c r="T53" t="n">
        <v>2873.61</v>
      </c>
      <c r="U53" t="n">
        <v>0.66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114.7030450199136</v>
      </c>
      <c r="AB53" t="n">
        <v>156.9417665373836</v>
      </c>
      <c r="AC53" t="n">
        <v>141.9634646082515</v>
      </c>
      <c r="AD53" t="n">
        <v>114703.0450199136</v>
      </c>
      <c r="AE53" t="n">
        <v>156941.7665373836</v>
      </c>
      <c r="AF53" t="n">
        <v>1.939893755437623e-06</v>
      </c>
      <c r="AG53" t="n">
        <v>0.1581944444444444</v>
      </c>
      <c r="AH53" t="n">
        <v>141963.4646082515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8.8454</v>
      </c>
      <c r="E54" t="n">
        <v>11.31</v>
      </c>
      <c r="F54" t="n">
        <v>7.99</v>
      </c>
      <c r="G54" t="n">
        <v>59.9</v>
      </c>
      <c r="H54" t="n">
        <v>0.83</v>
      </c>
      <c r="I54" t="n">
        <v>8</v>
      </c>
      <c r="J54" t="n">
        <v>300.28</v>
      </c>
      <c r="K54" t="n">
        <v>60.56</v>
      </c>
      <c r="L54" t="n">
        <v>14</v>
      </c>
      <c r="M54" t="n">
        <v>6</v>
      </c>
      <c r="N54" t="n">
        <v>85.73</v>
      </c>
      <c r="O54" t="n">
        <v>37268.93</v>
      </c>
      <c r="P54" t="n">
        <v>135.07</v>
      </c>
      <c r="Q54" t="n">
        <v>198.06</v>
      </c>
      <c r="R54" t="n">
        <v>31.34</v>
      </c>
      <c r="S54" t="n">
        <v>21.27</v>
      </c>
      <c r="T54" t="n">
        <v>2316.15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  <c r="AA54" t="n">
        <v>113.414173972118</v>
      </c>
      <c r="AB54" t="n">
        <v>155.178276308813</v>
      </c>
      <c r="AC54" t="n">
        <v>140.3682794120211</v>
      </c>
      <c r="AD54" t="n">
        <v>113414.173972118</v>
      </c>
      <c r="AE54" t="n">
        <v>155178.276308813</v>
      </c>
      <c r="AF54" t="n">
        <v>1.954610678492271e-06</v>
      </c>
      <c r="AG54" t="n">
        <v>0.1570833333333334</v>
      </c>
      <c r="AH54" t="n">
        <v>140368.2794120211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8.867699999999999</v>
      </c>
      <c r="E55" t="n">
        <v>11.28</v>
      </c>
      <c r="F55" t="n">
        <v>7.96</v>
      </c>
      <c r="G55" t="n">
        <v>59.69</v>
      </c>
      <c r="H55" t="n">
        <v>0.84</v>
      </c>
      <c r="I55" t="n">
        <v>8</v>
      </c>
      <c r="J55" t="n">
        <v>300.81</v>
      </c>
      <c r="K55" t="n">
        <v>60.56</v>
      </c>
      <c r="L55" t="n">
        <v>14.25</v>
      </c>
      <c r="M55" t="n">
        <v>6</v>
      </c>
      <c r="N55" t="n">
        <v>86</v>
      </c>
      <c r="O55" t="n">
        <v>37333.9</v>
      </c>
      <c r="P55" t="n">
        <v>134.73</v>
      </c>
      <c r="Q55" t="n">
        <v>198.05</v>
      </c>
      <c r="R55" t="n">
        <v>30.41</v>
      </c>
      <c r="S55" t="n">
        <v>21.27</v>
      </c>
      <c r="T55" t="n">
        <v>1854.06</v>
      </c>
      <c r="U55" t="n">
        <v>0.7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112.8190202428072</v>
      </c>
      <c r="AB55" t="n">
        <v>154.3639607200408</v>
      </c>
      <c r="AC55" t="n">
        <v>139.631680960142</v>
      </c>
      <c r="AD55" t="n">
        <v>112819.0202428072</v>
      </c>
      <c r="AE55" t="n">
        <v>154363.9607200408</v>
      </c>
      <c r="AF55" t="n">
        <v>1.959538416992551e-06</v>
      </c>
      <c r="AG55" t="n">
        <v>0.1566666666666666</v>
      </c>
      <c r="AH55" t="n">
        <v>139631.680960142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8.847799999999999</v>
      </c>
      <c r="E56" t="n">
        <v>11.3</v>
      </c>
      <c r="F56" t="n">
        <v>7.98</v>
      </c>
      <c r="G56" t="n">
        <v>59.88</v>
      </c>
      <c r="H56" t="n">
        <v>0.86</v>
      </c>
      <c r="I56" t="n">
        <v>8</v>
      </c>
      <c r="J56" t="n">
        <v>301.34</v>
      </c>
      <c r="K56" t="n">
        <v>60.56</v>
      </c>
      <c r="L56" t="n">
        <v>14.5</v>
      </c>
      <c r="M56" t="n">
        <v>6</v>
      </c>
      <c r="N56" t="n">
        <v>86.28</v>
      </c>
      <c r="O56" t="n">
        <v>37399</v>
      </c>
      <c r="P56" t="n">
        <v>135.15</v>
      </c>
      <c r="Q56" t="n">
        <v>198.05</v>
      </c>
      <c r="R56" t="n">
        <v>31.4</v>
      </c>
      <c r="S56" t="n">
        <v>21.27</v>
      </c>
      <c r="T56" t="n">
        <v>2346.97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113.3975278414475</v>
      </c>
      <c r="AB56" t="n">
        <v>155.1555003384542</v>
      </c>
      <c r="AC56" t="n">
        <v>140.3476771483071</v>
      </c>
      <c r="AD56" t="n">
        <v>113397.5278414475</v>
      </c>
      <c r="AE56" t="n">
        <v>155155.5003384542</v>
      </c>
      <c r="AF56" t="n">
        <v>1.955141018061808e-06</v>
      </c>
      <c r="AG56" t="n">
        <v>0.1569444444444444</v>
      </c>
      <c r="AH56" t="n">
        <v>140347.6771483071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8.8307</v>
      </c>
      <c r="E57" t="n">
        <v>11.32</v>
      </c>
      <c r="F57" t="n">
        <v>8.01</v>
      </c>
      <c r="G57" t="n">
        <v>60.04</v>
      </c>
      <c r="H57" t="n">
        <v>0.87</v>
      </c>
      <c r="I57" t="n">
        <v>8</v>
      </c>
      <c r="J57" t="n">
        <v>301.86</v>
      </c>
      <c r="K57" t="n">
        <v>60.56</v>
      </c>
      <c r="L57" t="n">
        <v>14.75</v>
      </c>
      <c r="M57" t="n">
        <v>6</v>
      </c>
      <c r="N57" t="n">
        <v>86.56</v>
      </c>
      <c r="O57" t="n">
        <v>37464.21</v>
      </c>
      <c r="P57" t="n">
        <v>135.55</v>
      </c>
      <c r="Q57" t="n">
        <v>198.05</v>
      </c>
      <c r="R57" t="n">
        <v>32.06</v>
      </c>
      <c r="S57" t="n">
        <v>21.27</v>
      </c>
      <c r="T57" t="n">
        <v>2679.55</v>
      </c>
      <c r="U57" t="n">
        <v>0.66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113.9661244556746</v>
      </c>
      <c r="AB57" t="n">
        <v>155.9334793107515</v>
      </c>
      <c r="AC57" t="n">
        <v>141.0514068993889</v>
      </c>
      <c r="AD57" t="n">
        <v>113966.1244556746</v>
      </c>
      <c r="AE57" t="n">
        <v>155933.4793107515</v>
      </c>
      <c r="AF57" t="n">
        <v>1.951362348628858e-06</v>
      </c>
      <c r="AG57" t="n">
        <v>0.1572222222222222</v>
      </c>
      <c r="AH57" t="n">
        <v>141051.4068993889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8.835699999999999</v>
      </c>
      <c r="E58" t="n">
        <v>11.32</v>
      </c>
      <c r="F58" t="n">
        <v>8</v>
      </c>
      <c r="G58" t="n">
        <v>59.99</v>
      </c>
      <c r="H58" t="n">
        <v>0.88</v>
      </c>
      <c r="I58" t="n">
        <v>8</v>
      </c>
      <c r="J58" t="n">
        <v>302.39</v>
      </c>
      <c r="K58" t="n">
        <v>60.56</v>
      </c>
      <c r="L58" t="n">
        <v>15</v>
      </c>
      <c r="M58" t="n">
        <v>6</v>
      </c>
      <c r="N58" t="n">
        <v>86.84</v>
      </c>
      <c r="O58" t="n">
        <v>37529.55</v>
      </c>
      <c r="P58" t="n">
        <v>135.38</v>
      </c>
      <c r="Q58" t="n">
        <v>198.05</v>
      </c>
      <c r="R58" t="n">
        <v>31.9</v>
      </c>
      <c r="S58" t="n">
        <v>21.27</v>
      </c>
      <c r="T58" t="n">
        <v>2596.48</v>
      </c>
      <c r="U58" t="n">
        <v>0.67</v>
      </c>
      <c r="V58" t="n">
        <v>0.76</v>
      </c>
      <c r="W58" t="n">
        <v>0.12</v>
      </c>
      <c r="X58" t="n">
        <v>0.15</v>
      </c>
      <c r="Y58" t="n">
        <v>1</v>
      </c>
      <c r="Z58" t="n">
        <v>10</v>
      </c>
      <c r="AA58" t="n">
        <v>113.7629354066925</v>
      </c>
      <c r="AB58" t="n">
        <v>155.6554670898661</v>
      </c>
      <c r="AC58" t="n">
        <v>140.7999277746721</v>
      </c>
      <c r="AD58" t="n">
        <v>113762.9354066925</v>
      </c>
      <c r="AE58" t="n">
        <v>155655.4670898661</v>
      </c>
      <c r="AF58" t="n">
        <v>1.952467222732059e-06</v>
      </c>
      <c r="AG58" t="n">
        <v>0.1572222222222222</v>
      </c>
      <c r="AH58" t="n">
        <v>140799.9277746721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8.8339</v>
      </c>
      <c r="E59" t="n">
        <v>11.32</v>
      </c>
      <c r="F59" t="n">
        <v>8</v>
      </c>
      <c r="G59" t="n">
        <v>60.01</v>
      </c>
      <c r="H59" t="n">
        <v>0.9</v>
      </c>
      <c r="I59" t="n">
        <v>8</v>
      </c>
      <c r="J59" t="n">
        <v>302.92</v>
      </c>
      <c r="K59" t="n">
        <v>60.56</v>
      </c>
      <c r="L59" t="n">
        <v>15.25</v>
      </c>
      <c r="M59" t="n">
        <v>6</v>
      </c>
      <c r="N59" t="n">
        <v>87.12</v>
      </c>
      <c r="O59" t="n">
        <v>37595</v>
      </c>
      <c r="P59" t="n">
        <v>135.52</v>
      </c>
      <c r="Q59" t="n">
        <v>198.05</v>
      </c>
      <c r="R59" t="n">
        <v>31.89</v>
      </c>
      <c r="S59" t="n">
        <v>21.27</v>
      </c>
      <c r="T59" t="n">
        <v>2590.69</v>
      </c>
      <c r="U59" t="n">
        <v>0.67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113.8719131560043</v>
      </c>
      <c r="AB59" t="n">
        <v>155.8045752542334</v>
      </c>
      <c r="AC59" t="n">
        <v>140.9348052651068</v>
      </c>
      <c r="AD59" t="n">
        <v>113871.9131560043</v>
      </c>
      <c r="AE59" t="n">
        <v>155804.5752542334</v>
      </c>
      <c r="AF59" t="n">
        <v>1.952069468054907e-06</v>
      </c>
      <c r="AG59" t="n">
        <v>0.1572222222222222</v>
      </c>
      <c r="AH59" t="n">
        <v>140934.8052651068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8.8348</v>
      </c>
      <c r="E60" t="n">
        <v>11.32</v>
      </c>
      <c r="F60" t="n">
        <v>8</v>
      </c>
      <c r="G60" t="n">
        <v>60</v>
      </c>
      <c r="H60" t="n">
        <v>0.91</v>
      </c>
      <c r="I60" t="n">
        <v>8</v>
      </c>
      <c r="J60" t="n">
        <v>303.46</v>
      </c>
      <c r="K60" t="n">
        <v>60.56</v>
      </c>
      <c r="L60" t="n">
        <v>15.5</v>
      </c>
      <c r="M60" t="n">
        <v>6</v>
      </c>
      <c r="N60" t="n">
        <v>87.40000000000001</v>
      </c>
      <c r="O60" t="n">
        <v>37660.57</v>
      </c>
      <c r="P60" t="n">
        <v>135.15</v>
      </c>
      <c r="Q60" t="n">
        <v>198.05</v>
      </c>
      <c r="R60" t="n">
        <v>31.9</v>
      </c>
      <c r="S60" t="n">
        <v>21.27</v>
      </c>
      <c r="T60" t="n">
        <v>2598.08</v>
      </c>
      <c r="U60" t="n">
        <v>0.67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113.6326281784287</v>
      </c>
      <c r="AB60" t="n">
        <v>155.4771749914065</v>
      </c>
      <c r="AC60" t="n">
        <v>140.6386516238549</v>
      </c>
      <c r="AD60" t="n">
        <v>113632.6281784287</v>
      </c>
      <c r="AE60" t="n">
        <v>155477.1749914065</v>
      </c>
      <c r="AF60" t="n">
        <v>1.952268345393483e-06</v>
      </c>
      <c r="AG60" t="n">
        <v>0.1572222222222222</v>
      </c>
      <c r="AH60" t="n">
        <v>140638.6516238549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8.8292</v>
      </c>
      <c r="E61" t="n">
        <v>11.33</v>
      </c>
      <c r="F61" t="n">
        <v>8.01</v>
      </c>
      <c r="G61" t="n">
        <v>60.05</v>
      </c>
      <c r="H61" t="n">
        <v>0.92</v>
      </c>
      <c r="I61" t="n">
        <v>8</v>
      </c>
      <c r="J61" t="n">
        <v>303.99</v>
      </c>
      <c r="K61" t="n">
        <v>60.56</v>
      </c>
      <c r="L61" t="n">
        <v>15.75</v>
      </c>
      <c r="M61" t="n">
        <v>6</v>
      </c>
      <c r="N61" t="n">
        <v>87.68000000000001</v>
      </c>
      <c r="O61" t="n">
        <v>37726.27</v>
      </c>
      <c r="P61" t="n">
        <v>135.21</v>
      </c>
      <c r="Q61" t="n">
        <v>198.05</v>
      </c>
      <c r="R61" t="n">
        <v>32.09</v>
      </c>
      <c r="S61" t="n">
        <v>21.27</v>
      </c>
      <c r="T61" t="n">
        <v>2693.06</v>
      </c>
      <c r="U61" t="n">
        <v>0.66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113.7760470365983</v>
      </c>
      <c r="AB61" t="n">
        <v>155.6734070003475</v>
      </c>
      <c r="AC61" t="n">
        <v>140.8161555252759</v>
      </c>
      <c r="AD61" t="n">
        <v>113776.0470365983</v>
      </c>
      <c r="AE61" t="n">
        <v>155673.4070003475</v>
      </c>
      <c r="AF61" t="n">
        <v>1.951030886397898e-06</v>
      </c>
      <c r="AG61" t="n">
        <v>0.1573611111111111</v>
      </c>
      <c r="AH61" t="n">
        <v>140816.1555252759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8.831099999999999</v>
      </c>
      <c r="E62" t="n">
        <v>11.32</v>
      </c>
      <c r="F62" t="n">
        <v>8</v>
      </c>
      <c r="G62" t="n">
        <v>60.04</v>
      </c>
      <c r="H62" t="n">
        <v>0.9399999999999999</v>
      </c>
      <c r="I62" t="n">
        <v>8</v>
      </c>
      <c r="J62" t="n">
        <v>304.52</v>
      </c>
      <c r="K62" t="n">
        <v>60.56</v>
      </c>
      <c r="L62" t="n">
        <v>16</v>
      </c>
      <c r="M62" t="n">
        <v>6</v>
      </c>
      <c r="N62" t="n">
        <v>87.97</v>
      </c>
      <c r="O62" t="n">
        <v>37792.08</v>
      </c>
      <c r="P62" t="n">
        <v>134.95</v>
      </c>
      <c r="Q62" t="n">
        <v>198.05</v>
      </c>
      <c r="R62" t="n">
        <v>32.04</v>
      </c>
      <c r="S62" t="n">
        <v>21.27</v>
      </c>
      <c r="T62" t="n">
        <v>2667.22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113.5560727932784</v>
      </c>
      <c r="AB62" t="n">
        <v>155.3724285360586</v>
      </c>
      <c r="AC62" t="n">
        <v>140.5439020231928</v>
      </c>
      <c r="AD62" t="n">
        <v>113556.0727932784</v>
      </c>
      <c r="AE62" t="n">
        <v>155372.4285360586</v>
      </c>
      <c r="AF62" t="n">
        <v>1.951450738557114e-06</v>
      </c>
      <c r="AG62" t="n">
        <v>0.1572222222222222</v>
      </c>
      <c r="AH62" t="n">
        <v>140543.9020231928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8.8979</v>
      </c>
      <c r="E63" t="n">
        <v>11.24</v>
      </c>
      <c r="F63" t="n">
        <v>7.97</v>
      </c>
      <c r="G63" t="n">
        <v>68.33</v>
      </c>
      <c r="H63" t="n">
        <v>0.95</v>
      </c>
      <c r="I63" t="n">
        <v>7</v>
      </c>
      <c r="J63" t="n">
        <v>305.06</v>
      </c>
      <c r="K63" t="n">
        <v>60.56</v>
      </c>
      <c r="L63" t="n">
        <v>16.25</v>
      </c>
      <c r="M63" t="n">
        <v>5</v>
      </c>
      <c r="N63" t="n">
        <v>88.25</v>
      </c>
      <c r="O63" t="n">
        <v>37858.02</v>
      </c>
      <c r="P63" t="n">
        <v>134.42</v>
      </c>
      <c r="Q63" t="n">
        <v>198.05</v>
      </c>
      <c r="R63" t="n">
        <v>30.99</v>
      </c>
      <c r="S63" t="n">
        <v>21.27</v>
      </c>
      <c r="T63" t="n">
        <v>2145.66</v>
      </c>
      <c r="U63" t="n">
        <v>0.6899999999999999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112.2869549457754</v>
      </c>
      <c r="AB63" t="n">
        <v>153.635965507578</v>
      </c>
      <c r="AC63" t="n">
        <v>138.9731645890086</v>
      </c>
      <c r="AD63" t="n">
        <v>112286.9549457754</v>
      </c>
      <c r="AE63" t="n">
        <v>153635.965507578</v>
      </c>
      <c r="AF63" t="n">
        <v>1.96621185657589e-06</v>
      </c>
      <c r="AG63" t="n">
        <v>0.1561111111111111</v>
      </c>
      <c r="AH63" t="n">
        <v>138973.1645890086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8.901</v>
      </c>
      <c r="E64" t="n">
        <v>11.23</v>
      </c>
      <c r="F64" t="n">
        <v>7.97</v>
      </c>
      <c r="G64" t="n">
        <v>68.3</v>
      </c>
      <c r="H64" t="n">
        <v>0.96</v>
      </c>
      <c r="I64" t="n">
        <v>7</v>
      </c>
      <c r="J64" t="n">
        <v>305.59</v>
      </c>
      <c r="K64" t="n">
        <v>60.56</v>
      </c>
      <c r="L64" t="n">
        <v>16.5</v>
      </c>
      <c r="M64" t="n">
        <v>5</v>
      </c>
      <c r="N64" t="n">
        <v>88.54000000000001</v>
      </c>
      <c r="O64" t="n">
        <v>37924.08</v>
      </c>
      <c r="P64" t="n">
        <v>134.48</v>
      </c>
      <c r="Q64" t="n">
        <v>198.05</v>
      </c>
      <c r="R64" t="n">
        <v>30.84</v>
      </c>
      <c r="S64" t="n">
        <v>21.27</v>
      </c>
      <c r="T64" t="n">
        <v>2072.88</v>
      </c>
      <c r="U64" t="n">
        <v>0.6899999999999999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112.2847984544592</v>
      </c>
      <c r="AB64" t="n">
        <v>153.6330149010216</v>
      </c>
      <c r="AC64" t="n">
        <v>138.9704955842008</v>
      </c>
      <c r="AD64" t="n">
        <v>112284.7984544592</v>
      </c>
      <c r="AE64" t="n">
        <v>153633.0149010216</v>
      </c>
      <c r="AF64" t="n">
        <v>1.966896878519875e-06</v>
      </c>
      <c r="AG64" t="n">
        <v>0.1559722222222222</v>
      </c>
      <c r="AH64" t="n">
        <v>138970.4955842008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8.900499999999999</v>
      </c>
      <c r="E65" t="n">
        <v>11.24</v>
      </c>
      <c r="F65" t="n">
        <v>7.97</v>
      </c>
      <c r="G65" t="n">
        <v>68.3</v>
      </c>
      <c r="H65" t="n">
        <v>0.97</v>
      </c>
      <c r="I65" t="n">
        <v>7</v>
      </c>
      <c r="J65" t="n">
        <v>306.13</v>
      </c>
      <c r="K65" t="n">
        <v>60.56</v>
      </c>
      <c r="L65" t="n">
        <v>16.75</v>
      </c>
      <c r="M65" t="n">
        <v>5</v>
      </c>
      <c r="N65" t="n">
        <v>88.83</v>
      </c>
      <c r="O65" t="n">
        <v>37990.27</v>
      </c>
      <c r="P65" t="n">
        <v>134.57</v>
      </c>
      <c r="Q65" t="n">
        <v>198.05</v>
      </c>
      <c r="R65" t="n">
        <v>30.74</v>
      </c>
      <c r="S65" t="n">
        <v>21.27</v>
      </c>
      <c r="T65" t="n">
        <v>2023.33</v>
      </c>
      <c r="U65" t="n">
        <v>0.6899999999999999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112.3465068161926</v>
      </c>
      <c r="AB65" t="n">
        <v>153.7174470039259</v>
      </c>
      <c r="AC65" t="n">
        <v>139.0468696057052</v>
      </c>
      <c r="AD65" t="n">
        <v>112346.5068161926</v>
      </c>
      <c r="AE65" t="n">
        <v>153717.4470039259</v>
      </c>
      <c r="AF65" t="n">
        <v>1.966786391109555e-06</v>
      </c>
      <c r="AG65" t="n">
        <v>0.1561111111111111</v>
      </c>
      <c r="AH65" t="n">
        <v>139046.8696057051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8.919499999999999</v>
      </c>
      <c r="E66" t="n">
        <v>11.21</v>
      </c>
      <c r="F66" t="n">
        <v>7.94</v>
      </c>
      <c r="G66" t="n">
        <v>68.09999999999999</v>
      </c>
      <c r="H66" t="n">
        <v>0.99</v>
      </c>
      <c r="I66" t="n">
        <v>7</v>
      </c>
      <c r="J66" t="n">
        <v>306.67</v>
      </c>
      <c r="K66" t="n">
        <v>60.56</v>
      </c>
      <c r="L66" t="n">
        <v>17</v>
      </c>
      <c r="M66" t="n">
        <v>5</v>
      </c>
      <c r="N66" t="n">
        <v>89.11</v>
      </c>
      <c r="O66" t="n">
        <v>38056.58</v>
      </c>
      <c r="P66" t="n">
        <v>134.08</v>
      </c>
      <c r="Q66" t="n">
        <v>198.05</v>
      </c>
      <c r="R66" t="n">
        <v>30.03</v>
      </c>
      <c r="S66" t="n">
        <v>21.27</v>
      </c>
      <c r="T66" t="n">
        <v>1668.07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111.7066988569488</v>
      </c>
      <c r="AB66" t="n">
        <v>152.8420335277539</v>
      </c>
      <c r="AC66" t="n">
        <v>138.2550043630482</v>
      </c>
      <c r="AD66" t="n">
        <v>111706.6988569488</v>
      </c>
      <c r="AE66" t="n">
        <v>152842.0335277539</v>
      </c>
      <c r="AF66" t="n">
        <v>1.970984912701722e-06</v>
      </c>
      <c r="AG66" t="n">
        <v>0.1556944444444445</v>
      </c>
      <c r="AH66" t="n">
        <v>138255.0043630482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8.9054</v>
      </c>
      <c r="E67" t="n">
        <v>11.23</v>
      </c>
      <c r="F67" t="n">
        <v>7.96</v>
      </c>
      <c r="G67" t="n">
        <v>68.25</v>
      </c>
      <c r="H67" t="n">
        <v>1</v>
      </c>
      <c r="I67" t="n">
        <v>7</v>
      </c>
      <c r="J67" t="n">
        <v>307.21</v>
      </c>
      <c r="K67" t="n">
        <v>60.56</v>
      </c>
      <c r="L67" t="n">
        <v>17.25</v>
      </c>
      <c r="M67" t="n">
        <v>5</v>
      </c>
      <c r="N67" t="n">
        <v>89.40000000000001</v>
      </c>
      <c r="O67" t="n">
        <v>38123.01</v>
      </c>
      <c r="P67" t="n">
        <v>134.5</v>
      </c>
      <c r="Q67" t="n">
        <v>198.05</v>
      </c>
      <c r="R67" t="n">
        <v>30.72</v>
      </c>
      <c r="S67" t="n">
        <v>21.27</v>
      </c>
      <c r="T67" t="n">
        <v>2014.01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112.2076650539955</v>
      </c>
      <c r="AB67" t="n">
        <v>153.5274775796217</v>
      </c>
      <c r="AC67" t="n">
        <v>138.8750305966327</v>
      </c>
      <c r="AD67" t="n">
        <v>112207.6650539955</v>
      </c>
      <c r="AE67" t="n">
        <v>153527.4775796217</v>
      </c>
      <c r="AF67" t="n">
        <v>1.967869167730693e-06</v>
      </c>
      <c r="AG67" t="n">
        <v>0.1559722222222222</v>
      </c>
      <c r="AH67" t="n">
        <v>138875.0305966327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8.885199999999999</v>
      </c>
      <c r="E68" t="n">
        <v>11.25</v>
      </c>
      <c r="F68" t="n">
        <v>7.99</v>
      </c>
      <c r="G68" t="n">
        <v>68.47</v>
      </c>
      <c r="H68" t="n">
        <v>1.01</v>
      </c>
      <c r="I68" t="n">
        <v>7</v>
      </c>
      <c r="J68" t="n">
        <v>307.75</v>
      </c>
      <c r="K68" t="n">
        <v>60.56</v>
      </c>
      <c r="L68" t="n">
        <v>17.5</v>
      </c>
      <c r="M68" t="n">
        <v>5</v>
      </c>
      <c r="N68" t="n">
        <v>89.69</v>
      </c>
      <c r="O68" t="n">
        <v>38189.58</v>
      </c>
      <c r="P68" t="n">
        <v>134.99</v>
      </c>
      <c r="Q68" t="n">
        <v>198.05</v>
      </c>
      <c r="R68" t="n">
        <v>31.59</v>
      </c>
      <c r="S68" t="n">
        <v>21.27</v>
      </c>
      <c r="T68" t="n">
        <v>2445.66</v>
      </c>
      <c r="U68" t="n">
        <v>0.67</v>
      </c>
      <c r="V68" t="n">
        <v>0.76</v>
      </c>
      <c r="W68" t="n">
        <v>0.12</v>
      </c>
      <c r="X68" t="n">
        <v>0.14</v>
      </c>
      <c r="Y68" t="n">
        <v>1</v>
      </c>
      <c r="Z68" t="n">
        <v>10</v>
      </c>
      <c r="AA68" t="n">
        <v>112.8640043282076</v>
      </c>
      <c r="AB68" t="n">
        <v>154.4255099302435</v>
      </c>
      <c r="AC68" t="n">
        <v>139.6873560001077</v>
      </c>
      <c r="AD68" t="n">
        <v>112864.0043282076</v>
      </c>
      <c r="AE68" t="n">
        <v>154425.5099302435</v>
      </c>
      <c r="AF68" t="n">
        <v>1.963405476353758e-06</v>
      </c>
      <c r="AG68" t="n">
        <v>0.15625</v>
      </c>
      <c r="AH68" t="n">
        <v>139687.3560001077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8.8935</v>
      </c>
      <c r="E69" t="n">
        <v>11.24</v>
      </c>
      <c r="F69" t="n">
        <v>7.98</v>
      </c>
      <c r="G69" t="n">
        <v>68.38</v>
      </c>
      <c r="H69" t="n">
        <v>1.03</v>
      </c>
      <c r="I69" t="n">
        <v>7</v>
      </c>
      <c r="J69" t="n">
        <v>308.29</v>
      </c>
      <c r="K69" t="n">
        <v>60.56</v>
      </c>
      <c r="L69" t="n">
        <v>17.75</v>
      </c>
      <c r="M69" t="n">
        <v>5</v>
      </c>
      <c r="N69" t="n">
        <v>89.98</v>
      </c>
      <c r="O69" t="n">
        <v>38256.26</v>
      </c>
      <c r="P69" t="n">
        <v>134.72</v>
      </c>
      <c r="Q69" t="n">
        <v>198.05</v>
      </c>
      <c r="R69" t="n">
        <v>31.15</v>
      </c>
      <c r="S69" t="n">
        <v>21.27</v>
      </c>
      <c r="T69" t="n">
        <v>2228.64</v>
      </c>
      <c r="U69" t="n">
        <v>0.68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112.5600013092692</v>
      </c>
      <c r="AB69" t="n">
        <v>154.0095595880655</v>
      </c>
      <c r="AC69" t="n">
        <v>139.3111033747971</v>
      </c>
      <c r="AD69" t="n">
        <v>112560.0013092692</v>
      </c>
      <c r="AE69" t="n">
        <v>154009.5595880655</v>
      </c>
      <c r="AF69" t="n">
        <v>1.965239567365073e-06</v>
      </c>
      <c r="AG69" t="n">
        <v>0.1561111111111111</v>
      </c>
      <c r="AH69" t="n">
        <v>139311.1033747971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8.8895</v>
      </c>
      <c r="E70" t="n">
        <v>11.25</v>
      </c>
      <c r="F70" t="n">
        <v>7.98</v>
      </c>
      <c r="G70" t="n">
        <v>68.42</v>
      </c>
      <c r="H70" t="n">
        <v>1.04</v>
      </c>
      <c r="I70" t="n">
        <v>7</v>
      </c>
      <c r="J70" t="n">
        <v>308.83</v>
      </c>
      <c r="K70" t="n">
        <v>60.56</v>
      </c>
      <c r="L70" t="n">
        <v>18</v>
      </c>
      <c r="M70" t="n">
        <v>5</v>
      </c>
      <c r="N70" t="n">
        <v>90.27</v>
      </c>
      <c r="O70" t="n">
        <v>38323.08</v>
      </c>
      <c r="P70" t="n">
        <v>134.71</v>
      </c>
      <c r="Q70" t="n">
        <v>198.08</v>
      </c>
      <c r="R70" t="n">
        <v>31.33</v>
      </c>
      <c r="S70" t="n">
        <v>21.27</v>
      </c>
      <c r="T70" t="n">
        <v>2315.54</v>
      </c>
      <c r="U70" t="n">
        <v>0.68</v>
      </c>
      <c r="V70" t="n">
        <v>0.76</v>
      </c>
      <c r="W70" t="n">
        <v>0.12</v>
      </c>
      <c r="X70" t="n">
        <v>0.13</v>
      </c>
      <c r="Y70" t="n">
        <v>1</v>
      </c>
      <c r="Z70" t="n">
        <v>10</v>
      </c>
      <c r="AA70" t="n">
        <v>112.6040382854259</v>
      </c>
      <c r="AB70" t="n">
        <v>154.0698129216173</v>
      </c>
      <c r="AC70" t="n">
        <v>139.3656062147609</v>
      </c>
      <c r="AD70" t="n">
        <v>112604.0382854259</v>
      </c>
      <c r="AE70" t="n">
        <v>154069.8129216173</v>
      </c>
      <c r="AF70" t="n">
        <v>1.964355668082511e-06</v>
      </c>
      <c r="AG70" t="n">
        <v>0.15625</v>
      </c>
      <c r="AH70" t="n">
        <v>139365.6062147609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8.892799999999999</v>
      </c>
      <c r="E71" t="n">
        <v>11.24</v>
      </c>
      <c r="F71" t="n">
        <v>7.98</v>
      </c>
      <c r="G71" t="n">
        <v>68.39</v>
      </c>
      <c r="H71" t="n">
        <v>1.05</v>
      </c>
      <c r="I71" t="n">
        <v>7</v>
      </c>
      <c r="J71" t="n">
        <v>309.37</v>
      </c>
      <c r="K71" t="n">
        <v>60.56</v>
      </c>
      <c r="L71" t="n">
        <v>18.25</v>
      </c>
      <c r="M71" t="n">
        <v>5</v>
      </c>
      <c r="N71" t="n">
        <v>90.56999999999999</v>
      </c>
      <c r="O71" t="n">
        <v>38390.02</v>
      </c>
      <c r="P71" t="n">
        <v>134.48</v>
      </c>
      <c r="Q71" t="n">
        <v>198.05</v>
      </c>
      <c r="R71" t="n">
        <v>31.2</v>
      </c>
      <c r="S71" t="n">
        <v>21.27</v>
      </c>
      <c r="T71" t="n">
        <v>2251.98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112.421820873423</v>
      </c>
      <c r="AB71" t="n">
        <v>153.8204950196501</v>
      </c>
      <c r="AC71" t="n">
        <v>139.1400828634375</v>
      </c>
      <c r="AD71" t="n">
        <v>112421.820873423</v>
      </c>
      <c r="AE71" t="n">
        <v>153820.4950196501</v>
      </c>
      <c r="AF71" t="n">
        <v>1.965084884990624e-06</v>
      </c>
      <c r="AG71" t="n">
        <v>0.1561111111111111</v>
      </c>
      <c r="AH71" t="n">
        <v>139140.0828634375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8.888</v>
      </c>
      <c r="E72" t="n">
        <v>11.25</v>
      </c>
      <c r="F72" t="n">
        <v>7.98</v>
      </c>
      <c r="G72" t="n">
        <v>68.44</v>
      </c>
      <c r="H72" t="n">
        <v>1.06</v>
      </c>
      <c r="I72" t="n">
        <v>7</v>
      </c>
      <c r="J72" t="n">
        <v>309.91</v>
      </c>
      <c r="K72" t="n">
        <v>60.56</v>
      </c>
      <c r="L72" t="n">
        <v>18.5</v>
      </c>
      <c r="M72" t="n">
        <v>5</v>
      </c>
      <c r="N72" t="n">
        <v>90.86</v>
      </c>
      <c r="O72" t="n">
        <v>38457.09</v>
      </c>
      <c r="P72" t="n">
        <v>134.54</v>
      </c>
      <c r="Q72" t="n">
        <v>198.06</v>
      </c>
      <c r="R72" t="n">
        <v>31.43</v>
      </c>
      <c r="S72" t="n">
        <v>21.27</v>
      </c>
      <c r="T72" t="n">
        <v>2366.99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112.5185845859299</v>
      </c>
      <c r="AB72" t="n">
        <v>153.9528914000159</v>
      </c>
      <c r="AC72" t="n">
        <v>139.2598435190807</v>
      </c>
      <c r="AD72" t="n">
        <v>112518.5845859299</v>
      </c>
      <c r="AE72" t="n">
        <v>153952.8914000159</v>
      </c>
      <c r="AF72" t="n">
        <v>1.964024205851551e-06</v>
      </c>
      <c r="AG72" t="n">
        <v>0.15625</v>
      </c>
      <c r="AH72" t="n">
        <v>139259.8435190807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8.8933</v>
      </c>
      <c r="E73" t="n">
        <v>11.24</v>
      </c>
      <c r="F73" t="n">
        <v>7.98</v>
      </c>
      <c r="G73" t="n">
        <v>68.38</v>
      </c>
      <c r="H73" t="n">
        <v>1.08</v>
      </c>
      <c r="I73" t="n">
        <v>7</v>
      </c>
      <c r="J73" t="n">
        <v>310.46</v>
      </c>
      <c r="K73" t="n">
        <v>60.56</v>
      </c>
      <c r="L73" t="n">
        <v>18.75</v>
      </c>
      <c r="M73" t="n">
        <v>5</v>
      </c>
      <c r="N73" t="n">
        <v>91.16</v>
      </c>
      <c r="O73" t="n">
        <v>38524.29</v>
      </c>
      <c r="P73" t="n">
        <v>134.3</v>
      </c>
      <c r="Q73" t="n">
        <v>198.05</v>
      </c>
      <c r="R73" t="n">
        <v>31.12</v>
      </c>
      <c r="S73" t="n">
        <v>21.27</v>
      </c>
      <c r="T73" t="n">
        <v>2215.48</v>
      </c>
      <c r="U73" t="n">
        <v>0.68</v>
      </c>
      <c r="V73" t="n">
        <v>0.76</v>
      </c>
      <c r="W73" t="n">
        <v>0.12</v>
      </c>
      <c r="X73" t="n">
        <v>0.12</v>
      </c>
      <c r="Y73" t="n">
        <v>1</v>
      </c>
      <c r="Z73" t="n">
        <v>10</v>
      </c>
      <c r="AA73" t="n">
        <v>112.305478401422</v>
      </c>
      <c r="AB73" t="n">
        <v>153.6613101167909</v>
      </c>
      <c r="AC73" t="n">
        <v>138.9960903442896</v>
      </c>
      <c r="AD73" t="n">
        <v>112305.478401422</v>
      </c>
      <c r="AE73" t="n">
        <v>153661.3101167909</v>
      </c>
      <c r="AF73" t="n">
        <v>1.965195372400945e-06</v>
      </c>
      <c r="AG73" t="n">
        <v>0.1561111111111111</v>
      </c>
      <c r="AH73" t="n">
        <v>138996.0903442896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8.892200000000001</v>
      </c>
      <c r="E74" t="n">
        <v>11.25</v>
      </c>
      <c r="F74" t="n">
        <v>7.98</v>
      </c>
      <c r="G74" t="n">
        <v>68.39</v>
      </c>
      <c r="H74" t="n">
        <v>1.09</v>
      </c>
      <c r="I74" t="n">
        <v>7</v>
      </c>
      <c r="J74" t="n">
        <v>311.01</v>
      </c>
      <c r="K74" t="n">
        <v>60.56</v>
      </c>
      <c r="L74" t="n">
        <v>19</v>
      </c>
      <c r="M74" t="n">
        <v>5</v>
      </c>
      <c r="N74" t="n">
        <v>91.45</v>
      </c>
      <c r="O74" t="n">
        <v>38591.62</v>
      </c>
      <c r="P74" t="n">
        <v>134.19</v>
      </c>
      <c r="Q74" t="n">
        <v>198.05</v>
      </c>
      <c r="R74" t="n">
        <v>31.25</v>
      </c>
      <c r="S74" t="n">
        <v>21.27</v>
      </c>
      <c r="T74" t="n">
        <v>2278.92</v>
      </c>
      <c r="U74" t="n">
        <v>0.68</v>
      </c>
      <c r="V74" t="n">
        <v>0.76</v>
      </c>
      <c r="W74" t="n">
        <v>0.12</v>
      </c>
      <c r="X74" t="n">
        <v>0.13</v>
      </c>
      <c r="Y74" t="n">
        <v>1</v>
      </c>
      <c r="Z74" t="n">
        <v>10</v>
      </c>
      <c r="AA74" t="n">
        <v>112.2522765942479</v>
      </c>
      <c r="AB74" t="n">
        <v>153.5885170571173</v>
      </c>
      <c r="AC74" t="n">
        <v>138.9302445520656</v>
      </c>
      <c r="AD74" t="n">
        <v>112252.2765942479</v>
      </c>
      <c r="AE74" t="n">
        <v>153588.5170571173</v>
      </c>
      <c r="AF74" t="n">
        <v>1.964952300098241e-06</v>
      </c>
      <c r="AG74" t="n">
        <v>0.15625</v>
      </c>
      <c r="AH74" t="n">
        <v>138930.2445520656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8.9566</v>
      </c>
      <c r="E75" t="n">
        <v>11.16</v>
      </c>
      <c r="F75" t="n">
        <v>7.95</v>
      </c>
      <c r="G75" t="n">
        <v>79.51000000000001</v>
      </c>
      <c r="H75" t="n">
        <v>1.1</v>
      </c>
      <c r="I75" t="n">
        <v>6</v>
      </c>
      <c r="J75" t="n">
        <v>311.55</v>
      </c>
      <c r="K75" t="n">
        <v>60.56</v>
      </c>
      <c r="L75" t="n">
        <v>19.25</v>
      </c>
      <c r="M75" t="n">
        <v>4</v>
      </c>
      <c r="N75" t="n">
        <v>91.75</v>
      </c>
      <c r="O75" t="n">
        <v>38659.08</v>
      </c>
      <c r="P75" t="n">
        <v>133.49</v>
      </c>
      <c r="Q75" t="n">
        <v>198.07</v>
      </c>
      <c r="R75" t="n">
        <v>30.29</v>
      </c>
      <c r="S75" t="n">
        <v>21.27</v>
      </c>
      <c r="T75" t="n">
        <v>1804.56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110.9268542087034</v>
      </c>
      <c r="AB75" t="n">
        <v>151.7750156757074</v>
      </c>
      <c r="AC75" t="n">
        <v>137.2898211972317</v>
      </c>
      <c r="AD75" t="n">
        <v>110926.8542087034</v>
      </c>
      <c r="AE75" t="n">
        <v>151775.0156757074</v>
      </c>
      <c r="AF75" t="n">
        <v>1.97918307854748e-06</v>
      </c>
      <c r="AG75" t="n">
        <v>0.155</v>
      </c>
      <c r="AH75" t="n">
        <v>137289.8211972317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8.9604</v>
      </c>
      <c r="E76" t="n">
        <v>11.16</v>
      </c>
      <c r="F76" t="n">
        <v>7.95</v>
      </c>
      <c r="G76" t="n">
        <v>79.45999999999999</v>
      </c>
      <c r="H76" t="n">
        <v>1.11</v>
      </c>
      <c r="I76" t="n">
        <v>6</v>
      </c>
      <c r="J76" t="n">
        <v>312.1</v>
      </c>
      <c r="K76" t="n">
        <v>60.56</v>
      </c>
      <c r="L76" t="n">
        <v>19.5</v>
      </c>
      <c r="M76" t="n">
        <v>4</v>
      </c>
      <c r="N76" t="n">
        <v>92.05</v>
      </c>
      <c r="O76" t="n">
        <v>38726.8</v>
      </c>
      <c r="P76" t="n">
        <v>133.42</v>
      </c>
      <c r="Q76" t="n">
        <v>198.05</v>
      </c>
      <c r="R76" t="n">
        <v>30.03</v>
      </c>
      <c r="S76" t="n">
        <v>21.27</v>
      </c>
      <c r="T76" t="n">
        <v>1675.03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110.8382250603167</v>
      </c>
      <c r="AB76" t="n">
        <v>151.6537493648427</v>
      </c>
      <c r="AC76" t="n">
        <v>137.1801283728775</v>
      </c>
      <c r="AD76" t="n">
        <v>110838.2250603167</v>
      </c>
      <c r="AE76" t="n">
        <v>151653.7493648427</v>
      </c>
      <c r="AF76" t="n">
        <v>1.980022782865913e-06</v>
      </c>
      <c r="AG76" t="n">
        <v>0.155</v>
      </c>
      <c r="AH76" t="n">
        <v>137180.1283728775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8.975099999999999</v>
      </c>
      <c r="E77" t="n">
        <v>11.14</v>
      </c>
      <c r="F77" t="n">
        <v>7.93</v>
      </c>
      <c r="G77" t="n">
        <v>79.28</v>
      </c>
      <c r="H77" t="n">
        <v>1.13</v>
      </c>
      <c r="I77" t="n">
        <v>6</v>
      </c>
      <c r="J77" t="n">
        <v>312.65</v>
      </c>
      <c r="K77" t="n">
        <v>60.56</v>
      </c>
      <c r="L77" t="n">
        <v>19.75</v>
      </c>
      <c r="M77" t="n">
        <v>4</v>
      </c>
      <c r="N77" t="n">
        <v>92.34999999999999</v>
      </c>
      <c r="O77" t="n">
        <v>38794.53</v>
      </c>
      <c r="P77" t="n">
        <v>133.29</v>
      </c>
      <c r="Q77" t="n">
        <v>198.05</v>
      </c>
      <c r="R77" t="n">
        <v>29.52</v>
      </c>
      <c r="S77" t="n">
        <v>21.27</v>
      </c>
      <c r="T77" t="n">
        <v>1420.05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110.5110770267287</v>
      </c>
      <c r="AB77" t="n">
        <v>151.2061309925352</v>
      </c>
      <c r="AC77" t="n">
        <v>136.7752300697866</v>
      </c>
      <c r="AD77" t="n">
        <v>110511.0770267287</v>
      </c>
      <c r="AE77" t="n">
        <v>151206.1309925352</v>
      </c>
      <c r="AF77" t="n">
        <v>1.983271112729326e-06</v>
      </c>
      <c r="AG77" t="n">
        <v>0.1547222222222222</v>
      </c>
      <c r="AH77" t="n">
        <v>136775.2300697866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8.9641</v>
      </c>
      <c r="E78" t="n">
        <v>11.16</v>
      </c>
      <c r="F78" t="n">
        <v>7.94</v>
      </c>
      <c r="G78" t="n">
        <v>79.41</v>
      </c>
      <c r="H78" t="n">
        <v>1.14</v>
      </c>
      <c r="I78" t="n">
        <v>6</v>
      </c>
      <c r="J78" t="n">
        <v>313.2</v>
      </c>
      <c r="K78" t="n">
        <v>60.56</v>
      </c>
      <c r="L78" t="n">
        <v>20</v>
      </c>
      <c r="M78" t="n">
        <v>4</v>
      </c>
      <c r="N78" t="n">
        <v>92.65000000000001</v>
      </c>
      <c r="O78" t="n">
        <v>38862.4</v>
      </c>
      <c r="P78" t="n">
        <v>133.68</v>
      </c>
      <c r="Q78" t="n">
        <v>198.05</v>
      </c>
      <c r="R78" t="n">
        <v>30</v>
      </c>
      <c r="S78" t="n">
        <v>21.27</v>
      </c>
      <c r="T78" t="n">
        <v>1656.53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110.9164897536591</v>
      </c>
      <c r="AB78" t="n">
        <v>151.7608345710683</v>
      </c>
      <c r="AC78" t="n">
        <v>137.2769935173161</v>
      </c>
      <c r="AD78" t="n">
        <v>110916.4897536591</v>
      </c>
      <c r="AE78" t="n">
        <v>151760.8345710683</v>
      </c>
      <c r="AF78" t="n">
        <v>1.980840389702282e-06</v>
      </c>
      <c r="AG78" t="n">
        <v>0.155</v>
      </c>
      <c r="AH78" t="n">
        <v>137276.9935173161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8.9452</v>
      </c>
      <c r="E79" t="n">
        <v>11.18</v>
      </c>
      <c r="F79" t="n">
        <v>7.96</v>
      </c>
      <c r="G79" t="n">
        <v>79.65000000000001</v>
      </c>
      <c r="H79" t="n">
        <v>1.15</v>
      </c>
      <c r="I79" t="n">
        <v>6</v>
      </c>
      <c r="J79" t="n">
        <v>313.75</v>
      </c>
      <c r="K79" t="n">
        <v>60.56</v>
      </c>
      <c r="L79" t="n">
        <v>20.25</v>
      </c>
      <c r="M79" t="n">
        <v>4</v>
      </c>
      <c r="N79" t="n">
        <v>92.95</v>
      </c>
      <c r="O79" t="n">
        <v>38930.39</v>
      </c>
      <c r="P79" t="n">
        <v>134.16</v>
      </c>
      <c r="Q79" t="n">
        <v>198.05</v>
      </c>
      <c r="R79" t="n">
        <v>30.83</v>
      </c>
      <c r="S79" t="n">
        <v>21.27</v>
      </c>
      <c r="T79" t="n">
        <v>2075.45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111.5088366021207</v>
      </c>
      <c r="AB79" t="n">
        <v>152.5713096616316</v>
      </c>
      <c r="AC79" t="n">
        <v>138.0101180027451</v>
      </c>
      <c r="AD79" t="n">
        <v>111508.8366021206</v>
      </c>
      <c r="AE79" t="n">
        <v>152571.3096616316</v>
      </c>
      <c r="AF79" t="n">
        <v>1.976663965592179e-06</v>
      </c>
      <c r="AG79" t="n">
        <v>0.1552777777777778</v>
      </c>
      <c r="AH79" t="n">
        <v>138010.1180027451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8.950799999999999</v>
      </c>
      <c r="E80" t="n">
        <v>11.17</v>
      </c>
      <c r="F80" t="n">
        <v>7.96</v>
      </c>
      <c r="G80" t="n">
        <v>79.58</v>
      </c>
      <c r="H80" t="n">
        <v>1.16</v>
      </c>
      <c r="I80" t="n">
        <v>6</v>
      </c>
      <c r="J80" t="n">
        <v>314.3</v>
      </c>
      <c r="K80" t="n">
        <v>60.56</v>
      </c>
      <c r="L80" t="n">
        <v>20.5</v>
      </c>
      <c r="M80" t="n">
        <v>4</v>
      </c>
      <c r="N80" t="n">
        <v>93.25</v>
      </c>
      <c r="O80" t="n">
        <v>38998.53</v>
      </c>
      <c r="P80" t="n">
        <v>134</v>
      </c>
      <c r="Q80" t="n">
        <v>198.05</v>
      </c>
      <c r="R80" t="n">
        <v>30.51</v>
      </c>
      <c r="S80" t="n">
        <v>21.27</v>
      </c>
      <c r="T80" t="n">
        <v>1914.4</v>
      </c>
      <c r="U80" t="n">
        <v>0.7</v>
      </c>
      <c r="V80" t="n">
        <v>0.76</v>
      </c>
      <c r="W80" t="n">
        <v>0.12</v>
      </c>
      <c r="X80" t="n">
        <v>0.1</v>
      </c>
      <c r="Y80" t="n">
        <v>1</v>
      </c>
      <c r="Z80" t="n">
        <v>10</v>
      </c>
      <c r="AA80" t="n">
        <v>111.3426668360208</v>
      </c>
      <c r="AB80" t="n">
        <v>152.3439488567613</v>
      </c>
      <c r="AC80" t="n">
        <v>137.8044561939887</v>
      </c>
      <c r="AD80" t="n">
        <v>111342.6668360208</v>
      </c>
      <c r="AE80" t="n">
        <v>152343.9488567613</v>
      </c>
      <c r="AF80" t="n">
        <v>1.977901424587765e-06</v>
      </c>
      <c r="AG80" t="n">
        <v>0.1551388888888889</v>
      </c>
      <c r="AH80" t="n">
        <v>137804.4561939887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8.9543</v>
      </c>
      <c r="E81" t="n">
        <v>11.17</v>
      </c>
      <c r="F81" t="n">
        <v>7.95</v>
      </c>
      <c r="G81" t="n">
        <v>79.53</v>
      </c>
      <c r="H81" t="n">
        <v>1.17</v>
      </c>
      <c r="I81" t="n">
        <v>6</v>
      </c>
      <c r="J81" t="n">
        <v>314.86</v>
      </c>
      <c r="K81" t="n">
        <v>60.56</v>
      </c>
      <c r="L81" t="n">
        <v>20.75</v>
      </c>
      <c r="M81" t="n">
        <v>4</v>
      </c>
      <c r="N81" t="n">
        <v>93.55</v>
      </c>
      <c r="O81" t="n">
        <v>39066.8</v>
      </c>
      <c r="P81" t="n">
        <v>134.06</v>
      </c>
      <c r="Q81" t="n">
        <v>198.05</v>
      </c>
      <c r="R81" t="n">
        <v>30.43</v>
      </c>
      <c r="S81" t="n">
        <v>21.27</v>
      </c>
      <c r="T81" t="n">
        <v>1871.61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111.301697410402</v>
      </c>
      <c r="AB81" t="n">
        <v>152.2878926811861</v>
      </c>
      <c r="AC81" t="n">
        <v>137.7537499411351</v>
      </c>
      <c r="AD81" t="n">
        <v>111301.697410402</v>
      </c>
      <c r="AE81" t="n">
        <v>152287.8926811861</v>
      </c>
      <c r="AF81" t="n">
        <v>1.978674836460007e-06</v>
      </c>
      <c r="AG81" t="n">
        <v>0.1551388888888889</v>
      </c>
      <c r="AH81" t="n">
        <v>137753.7499411351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8.9483</v>
      </c>
      <c r="E82" t="n">
        <v>11.18</v>
      </c>
      <c r="F82" t="n">
        <v>7.96</v>
      </c>
      <c r="G82" t="n">
        <v>79.61</v>
      </c>
      <c r="H82" t="n">
        <v>1.19</v>
      </c>
      <c r="I82" t="n">
        <v>6</v>
      </c>
      <c r="J82" t="n">
        <v>315.41</v>
      </c>
      <c r="K82" t="n">
        <v>60.56</v>
      </c>
      <c r="L82" t="n">
        <v>21</v>
      </c>
      <c r="M82" t="n">
        <v>4</v>
      </c>
      <c r="N82" t="n">
        <v>93.86</v>
      </c>
      <c r="O82" t="n">
        <v>39135.2</v>
      </c>
      <c r="P82" t="n">
        <v>134.31</v>
      </c>
      <c r="Q82" t="n">
        <v>198.05</v>
      </c>
      <c r="R82" t="n">
        <v>30.67</v>
      </c>
      <c r="S82" t="n">
        <v>21.27</v>
      </c>
      <c r="T82" t="n">
        <v>1993.96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111.5621870530081</v>
      </c>
      <c r="AB82" t="n">
        <v>152.6443061021916</v>
      </c>
      <c r="AC82" t="n">
        <v>138.0761477654693</v>
      </c>
      <c r="AD82" t="n">
        <v>111562.1870530081</v>
      </c>
      <c r="AE82" t="n">
        <v>152644.3061021916</v>
      </c>
      <c r="AF82" t="n">
        <v>1.977348987536164e-06</v>
      </c>
      <c r="AG82" t="n">
        <v>0.1552777777777778</v>
      </c>
      <c r="AH82" t="n">
        <v>138076.1477654693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8.9483</v>
      </c>
      <c r="E83" t="n">
        <v>11.18</v>
      </c>
      <c r="F83" t="n">
        <v>7.96</v>
      </c>
      <c r="G83" t="n">
        <v>79.61</v>
      </c>
      <c r="H83" t="n">
        <v>1.2</v>
      </c>
      <c r="I83" t="n">
        <v>6</v>
      </c>
      <c r="J83" t="n">
        <v>315.97</v>
      </c>
      <c r="K83" t="n">
        <v>60.56</v>
      </c>
      <c r="L83" t="n">
        <v>21.25</v>
      </c>
      <c r="M83" t="n">
        <v>4</v>
      </c>
      <c r="N83" t="n">
        <v>94.16</v>
      </c>
      <c r="O83" t="n">
        <v>39203.74</v>
      </c>
      <c r="P83" t="n">
        <v>134.3</v>
      </c>
      <c r="Q83" t="n">
        <v>198.05</v>
      </c>
      <c r="R83" t="n">
        <v>30.59</v>
      </c>
      <c r="S83" t="n">
        <v>21.27</v>
      </c>
      <c r="T83" t="n">
        <v>1951.2</v>
      </c>
      <c r="U83" t="n">
        <v>0.7</v>
      </c>
      <c r="V83" t="n">
        <v>0.76</v>
      </c>
      <c r="W83" t="n">
        <v>0.12</v>
      </c>
      <c r="X83" t="n">
        <v>0.11</v>
      </c>
      <c r="Y83" t="n">
        <v>1</v>
      </c>
      <c r="Z83" t="n">
        <v>10</v>
      </c>
      <c r="AA83" t="n">
        <v>111.5561054972188</v>
      </c>
      <c r="AB83" t="n">
        <v>152.6359850492613</v>
      </c>
      <c r="AC83" t="n">
        <v>138.068620862152</v>
      </c>
      <c r="AD83" t="n">
        <v>111556.1054972188</v>
      </c>
      <c r="AE83" t="n">
        <v>152635.9850492613</v>
      </c>
      <c r="AF83" t="n">
        <v>1.977348987536164e-06</v>
      </c>
      <c r="AG83" t="n">
        <v>0.1552777777777778</v>
      </c>
      <c r="AH83" t="n">
        <v>138068.620862152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8.953200000000001</v>
      </c>
      <c r="E84" t="n">
        <v>11.17</v>
      </c>
      <c r="F84" t="n">
        <v>7.95</v>
      </c>
      <c r="G84" t="n">
        <v>79.55</v>
      </c>
      <c r="H84" t="n">
        <v>1.21</v>
      </c>
      <c r="I84" t="n">
        <v>6</v>
      </c>
      <c r="J84" t="n">
        <v>316.53</v>
      </c>
      <c r="K84" t="n">
        <v>60.56</v>
      </c>
      <c r="L84" t="n">
        <v>21.5</v>
      </c>
      <c r="M84" t="n">
        <v>4</v>
      </c>
      <c r="N84" t="n">
        <v>94.47</v>
      </c>
      <c r="O84" t="n">
        <v>39272.42</v>
      </c>
      <c r="P84" t="n">
        <v>134.16</v>
      </c>
      <c r="Q84" t="n">
        <v>198.05</v>
      </c>
      <c r="R84" t="n">
        <v>30.44</v>
      </c>
      <c r="S84" t="n">
        <v>21.27</v>
      </c>
      <c r="T84" t="n">
        <v>1877.25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111.375885707147</v>
      </c>
      <c r="AB84" t="n">
        <v>152.3894003817493</v>
      </c>
      <c r="AC84" t="n">
        <v>137.8455698892235</v>
      </c>
      <c r="AD84" t="n">
        <v>111375.8857071471</v>
      </c>
      <c r="AE84" t="n">
        <v>152389.4003817494</v>
      </c>
      <c r="AF84" t="n">
        <v>1.978431764157303e-06</v>
      </c>
      <c r="AG84" t="n">
        <v>0.1551388888888889</v>
      </c>
      <c r="AH84" t="n">
        <v>137845.5698892235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8.950799999999999</v>
      </c>
      <c r="E85" t="n">
        <v>11.17</v>
      </c>
      <c r="F85" t="n">
        <v>7.96</v>
      </c>
      <c r="G85" t="n">
        <v>79.58</v>
      </c>
      <c r="H85" t="n">
        <v>1.22</v>
      </c>
      <c r="I85" t="n">
        <v>6</v>
      </c>
      <c r="J85" t="n">
        <v>317.08</v>
      </c>
      <c r="K85" t="n">
        <v>60.56</v>
      </c>
      <c r="L85" t="n">
        <v>21.75</v>
      </c>
      <c r="M85" t="n">
        <v>4</v>
      </c>
      <c r="N85" t="n">
        <v>94.78</v>
      </c>
      <c r="O85" t="n">
        <v>39341.24</v>
      </c>
      <c r="P85" t="n">
        <v>134.17</v>
      </c>
      <c r="Q85" t="n">
        <v>198.09</v>
      </c>
      <c r="R85" t="n">
        <v>30.53</v>
      </c>
      <c r="S85" t="n">
        <v>21.27</v>
      </c>
      <c r="T85" t="n">
        <v>1922.16</v>
      </c>
      <c r="U85" t="n">
        <v>0.7</v>
      </c>
      <c r="V85" t="n">
        <v>0.76</v>
      </c>
      <c r="W85" t="n">
        <v>0.12</v>
      </c>
      <c r="X85" t="n">
        <v>0.1</v>
      </c>
      <c r="Y85" t="n">
        <v>1</v>
      </c>
      <c r="Z85" t="n">
        <v>10</v>
      </c>
      <c r="AA85" t="n">
        <v>111.4460244081242</v>
      </c>
      <c r="AB85" t="n">
        <v>152.4853672467273</v>
      </c>
      <c r="AC85" t="n">
        <v>137.9323778112984</v>
      </c>
      <c r="AD85" t="n">
        <v>111446.0244081242</v>
      </c>
      <c r="AE85" t="n">
        <v>152485.3672467273</v>
      </c>
      <c r="AF85" t="n">
        <v>1.977901424587765e-06</v>
      </c>
      <c r="AG85" t="n">
        <v>0.1551388888888889</v>
      </c>
      <c r="AH85" t="n">
        <v>137932.3778112984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8.9519</v>
      </c>
      <c r="E86" t="n">
        <v>11.17</v>
      </c>
      <c r="F86" t="n">
        <v>7.96</v>
      </c>
      <c r="G86" t="n">
        <v>79.56</v>
      </c>
      <c r="H86" t="n">
        <v>1.23</v>
      </c>
      <c r="I86" t="n">
        <v>6</v>
      </c>
      <c r="J86" t="n">
        <v>317.64</v>
      </c>
      <c r="K86" t="n">
        <v>60.56</v>
      </c>
      <c r="L86" t="n">
        <v>22</v>
      </c>
      <c r="M86" t="n">
        <v>4</v>
      </c>
      <c r="N86" t="n">
        <v>95.09</v>
      </c>
      <c r="O86" t="n">
        <v>39410.2</v>
      </c>
      <c r="P86" t="n">
        <v>134.02</v>
      </c>
      <c r="Q86" t="n">
        <v>198.06</v>
      </c>
      <c r="R86" t="n">
        <v>30.5</v>
      </c>
      <c r="S86" t="n">
        <v>21.27</v>
      </c>
      <c r="T86" t="n">
        <v>1907.01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111.3414120524832</v>
      </c>
      <c r="AB86" t="n">
        <v>152.3422320065679</v>
      </c>
      <c r="AC86" t="n">
        <v>137.8029031975682</v>
      </c>
      <c r="AD86" t="n">
        <v>111341.4120524832</v>
      </c>
      <c r="AE86" t="n">
        <v>152342.2320065679</v>
      </c>
      <c r="AF86" t="n">
        <v>1.97814449689047e-06</v>
      </c>
      <c r="AG86" t="n">
        <v>0.1551388888888889</v>
      </c>
      <c r="AH86" t="n">
        <v>137802.9031975681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8.9557</v>
      </c>
      <c r="E87" t="n">
        <v>11.17</v>
      </c>
      <c r="F87" t="n">
        <v>7.95</v>
      </c>
      <c r="G87" t="n">
        <v>79.52</v>
      </c>
      <c r="H87" t="n">
        <v>1.25</v>
      </c>
      <c r="I87" t="n">
        <v>6</v>
      </c>
      <c r="J87" t="n">
        <v>318.2</v>
      </c>
      <c r="K87" t="n">
        <v>60.56</v>
      </c>
      <c r="L87" t="n">
        <v>22.25</v>
      </c>
      <c r="M87" t="n">
        <v>4</v>
      </c>
      <c r="N87" t="n">
        <v>95.40000000000001</v>
      </c>
      <c r="O87" t="n">
        <v>39479.3</v>
      </c>
      <c r="P87" t="n">
        <v>133.94</v>
      </c>
      <c r="Q87" t="n">
        <v>198.05</v>
      </c>
      <c r="R87" t="n">
        <v>30.29</v>
      </c>
      <c r="S87" t="n">
        <v>21.27</v>
      </c>
      <c r="T87" t="n">
        <v>1801.15</v>
      </c>
      <c r="U87" t="n">
        <v>0.7</v>
      </c>
      <c r="V87" t="n">
        <v>0.76</v>
      </c>
      <c r="W87" t="n">
        <v>0.12</v>
      </c>
      <c r="X87" t="n">
        <v>0.1</v>
      </c>
      <c r="Y87" t="n">
        <v>1</v>
      </c>
      <c r="Z87" t="n">
        <v>10</v>
      </c>
      <c r="AA87" t="n">
        <v>111.2117215947712</v>
      </c>
      <c r="AB87" t="n">
        <v>152.1647838007873</v>
      </c>
      <c r="AC87" t="n">
        <v>137.642390399497</v>
      </c>
      <c r="AD87" t="n">
        <v>111211.7215947712</v>
      </c>
      <c r="AE87" t="n">
        <v>152164.7838007873</v>
      </c>
      <c r="AF87" t="n">
        <v>1.978984201208903e-06</v>
      </c>
      <c r="AG87" t="n">
        <v>0.1551388888888889</v>
      </c>
      <c r="AH87" t="n">
        <v>137642.390399497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8.968400000000001</v>
      </c>
      <c r="E88" t="n">
        <v>11.15</v>
      </c>
      <c r="F88" t="n">
        <v>7.94</v>
      </c>
      <c r="G88" t="n">
        <v>79.36</v>
      </c>
      <c r="H88" t="n">
        <v>1.26</v>
      </c>
      <c r="I88" t="n">
        <v>6</v>
      </c>
      <c r="J88" t="n">
        <v>318.76</v>
      </c>
      <c r="K88" t="n">
        <v>60.56</v>
      </c>
      <c r="L88" t="n">
        <v>22.5</v>
      </c>
      <c r="M88" t="n">
        <v>4</v>
      </c>
      <c r="N88" t="n">
        <v>95.70999999999999</v>
      </c>
      <c r="O88" t="n">
        <v>39548.54</v>
      </c>
      <c r="P88" t="n">
        <v>133.5</v>
      </c>
      <c r="Q88" t="n">
        <v>198.05</v>
      </c>
      <c r="R88" t="n">
        <v>29.76</v>
      </c>
      <c r="S88" t="n">
        <v>21.27</v>
      </c>
      <c r="T88" t="n">
        <v>1538.94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110.7546393774015</v>
      </c>
      <c r="AB88" t="n">
        <v>151.5393837459381</v>
      </c>
      <c r="AC88" t="n">
        <v>137.076677648128</v>
      </c>
      <c r="AD88" t="n">
        <v>110754.6393774015</v>
      </c>
      <c r="AE88" t="n">
        <v>151539.3837459381</v>
      </c>
      <c r="AF88" t="n">
        <v>1.981790581431036e-06</v>
      </c>
      <c r="AG88" t="n">
        <v>0.1548611111111111</v>
      </c>
      <c r="AH88" t="n">
        <v>137076.677648128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8.9633</v>
      </c>
      <c r="E89" t="n">
        <v>11.16</v>
      </c>
      <c r="F89" t="n">
        <v>7.94</v>
      </c>
      <c r="G89" t="n">
        <v>79.42</v>
      </c>
      <c r="H89" t="n">
        <v>1.27</v>
      </c>
      <c r="I89" t="n">
        <v>6</v>
      </c>
      <c r="J89" t="n">
        <v>319.33</v>
      </c>
      <c r="K89" t="n">
        <v>60.56</v>
      </c>
      <c r="L89" t="n">
        <v>22.75</v>
      </c>
      <c r="M89" t="n">
        <v>4</v>
      </c>
      <c r="N89" t="n">
        <v>96.02</v>
      </c>
      <c r="O89" t="n">
        <v>39617.93</v>
      </c>
      <c r="P89" t="n">
        <v>133.43</v>
      </c>
      <c r="Q89" t="n">
        <v>198.05</v>
      </c>
      <c r="R89" t="n">
        <v>30.09</v>
      </c>
      <c r="S89" t="n">
        <v>21.27</v>
      </c>
      <c r="T89" t="n">
        <v>1704.91</v>
      </c>
      <c r="U89" t="n">
        <v>0.71</v>
      </c>
      <c r="V89" t="n">
        <v>0.76</v>
      </c>
      <c r="W89" t="n">
        <v>0.12</v>
      </c>
      <c r="X89" t="n">
        <v>0.09</v>
      </c>
      <c r="Y89" t="n">
        <v>1</v>
      </c>
      <c r="Z89" t="n">
        <v>10</v>
      </c>
      <c r="AA89" t="n">
        <v>110.7744098063259</v>
      </c>
      <c r="AB89" t="n">
        <v>151.5664345190023</v>
      </c>
      <c r="AC89" t="n">
        <v>137.1011467333769</v>
      </c>
      <c r="AD89" t="n">
        <v>110774.4098063259</v>
      </c>
      <c r="AE89" t="n">
        <v>151566.4345190022</v>
      </c>
      <c r="AF89" t="n">
        <v>1.98066360984577e-06</v>
      </c>
      <c r="AG89" t="n">
        <v>0.155</v>
      </c>
      <c r="AH89" t="n">
        <v>137101.1467333769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8.9468</v>
      </c>
      <c r="E90" t="n">
        <v>11.18</v>
      </c>
      <c r="F90" t="n">
        <v>7.96</v>
      </c>
      <c r="G90" t="n">
        <v>79.63</v>
      </c>
      <c r="H90" t="n">
        <v>1.28</v>
      </c>
      <c r="I90" t="n">
        <v>6</v>
      </c>
      <c r="J90" t="n">
        <v>319.89</v>
      </c>
      <c r="K90" t="n">
        <v>60.56</v>
      </c>
      <c r="L90" t="n">
        <v>23</v>
      </c>
      <c r="M90" t="n">
        <v>4</v>
      </c>
      <c r="N90" t="n">
        <v>96.34</v>
      </c>
      <c r="O90" t="n">
        <v>39687.46</v>
      </c>
      <c r="P90" t="n">
        <v>133.77</v>
      </c>
      <c r="Q90" t="n">
        <v>198.05</v>
      </c>
      <c r="R90" t="n">
        <v>30.81</v>
      </c>
      <c r="S90" t="n">
        <v>21.27</v>
      </c>
      <c r="T90" t="n">
        <v>2065.14</v>
      </c>
      <c r="U90" t="n">
        <v>0.6899999999999999</v>
      </c>
      <c r="V90" t="n">
        <v>0.76</v>
      </c>
      <c r="W90" t="n">
        <v>0.12</v>
      </c>
      <c r="X90" t="n">
        <v>0.11</v>
      </c>
      <c r="Y90" t="n">
        <v>1</v>
      </c>
      <c r="Z90" t="n">
        <v>10</v>
      </c>
      <c r="AA90" t="n">
        <v>111.2520655879379</v>
      </c>
      <c r="AB90" t="n">
        <v>152.2199842320892</v>
      </c>
      <c r="AC90" t="n">
        <v>137.6923225791099</v>
      </c>
      <c r="AD90" t="n">
        <v>111252.0655879379</v>
      </c>
      <c r="AE90" t="n">
        <v>152219.9842320892</v>
      </c>
      <c r="AF90" t="n">
        <v>1.977017525305204e-06</v>
      </c>
      <c r="AG90" t="n">
        <v>0.1552777777777778</v>
      </c>
      <c r="AH90" t="n">
        <v>137692.3225791099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8.9465</v>
      </c>
      <c r="E91" t="n">
        <v>11.18</v>
      </c>
      <c r="F91" t="n">
        <v>7.96</v>
      </c>
      <c r="G91" t="n">
        <v>79.63</v>
      </c>
      <c r="H91" t="n">
        <v>1.29</v>
      </c>
      <c r="I91" t="n">
        <v>6</v>
      </c>
      <c r="J91" t="n">
        <v>320.46</v>
      </c>
      <c r="K91" t="n">
        <v>60.56</v>
      </c>
      <c r="L91" t="n">
        <v>23.25</v>
      </c>
      <c r="M91" t="n">
        <v>4</v>
      </c>
      <c r="N91" t="n">
        <v>96.65000000000001</v>
      </c>
      <c r="O91" t="n">
        <v>39757.13</v>
      </c>
      <c r="P91" t="n">
        <v>133.68</v>
      </c>
      <c r="Q91" t="n">
        <v>198.05</v>
      </c>
      <c r="R91" t="n">
        <v>30.73</v>
      </c>
      <c r="S91" t="n">
        <v>21.27</v>
      </c>
      <c r="T91" t="n">
        <v>2022.22</v>
      </c>
      <c r="U91" t="n">
        <v>0.6899999999999999</v>
      </c>
      <c r="V91" t="n">
        <v>0.76</v>
      </c>
      <c r="W91" t="n">
        <v>0.12</v>
      </c>
      <c r="X91" t="n">
        <v>0.11</v>
      </c>
      <c r="Y91" t="n">
        <v>1</v>
      </c>
      <c r="Z91" t="n">
        <v>10</v>
      </c>
      <c r="AA91" t="n">
        <v>111.2009778187575</v>
      </c>
      <c r="AB91" t="n">
        <v>152.1500836924633</v>
      </c>
      <c r="AC91" t="n">
        <v>137.6290932488798</v>
      </c>
      <c r="AD91" t="n">
        <v>111200.9778187575</v>
      </c>
      <c r="AE91" t="n">
        <v>152150.0836924633</v>
      </c>
      <c r="AF91" t="n">
        <v>1.976951232859012e-06</v>
      </c>
      <c r="AG91" t="n">
        <v>0.1552777777777778</v>
      </c>
      <c r="AH91" t="n">
        <v>137629.0932488798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8.9497</v>
      </c>
      <c r="E92" t="n">
        <v>11.17</v>
      </c>
      <c r="F92" t="n">
        <v>7.96</v>
      </c>
      <c r="G92" t="n">
        <v>79.59</v>
      </c>
      <c r="H92" t="n">
        <v>1.3</v>
      </c>
      <c r="I92" t="n">
        <v>6</v>
      </c>
      <c r="J92" t="n">
        <v>321.02</v>
      </c>
      <c r="K92" t="n">
        <v>60.56</v>
      </c>
      <c r="L92" t="n">
        <v>23.5</v>
      </c>
      <c r="M92" t="n">
        <v>4</v>
      </c>
      <c r="N92" t="n">
        <v>96.97</v>
      </c>
      <c r="O92" t="n">
        <v>39826.95</v>
      </c>
      <c r="P92" t="n">
        <v>133.47</v>
      </c>
      <c r="Q92" t="n">
        <v>198.05</v>
      </c>
      <c r="R92" t="n">
        <v>30.63</v>
      </c>
      <c r="S92" t="n">
        <v>21.27</v>
      </c>
      <c r="T92" t="n">
        <v>1971.32</v>
      </c>
      <c r="U92" t="n">
        <v>0.6899999999999999</v>
      </c>
      <c r="V92" t="n">
        <v>0.76</v>
      </c>
      <c r="W92" t="n">
        <v>0.12</v>
      </c>
      <c r="X92" t="n">
        <v>0.11</v>
      </c>
      <c r="Y92" t="n">
        <v>1</v>
      </c>
      <c r="Z92" t="n">
        <v>10</v>
      </c>
      <c r="AA92" t="n">
        <v>111.0338111009238</v>
      </c>
      <c r="AB92" t="n">
        <v>151.9213588142483</v>
      </c>
      <c r="AC92" t="n">
        <v>137.4221975520242</v>
      </c>
      <c r="AD92" t="n">
        <v>111033.8111009238</v>
      </c>
      <c r="AE92" t="n">
        <v>151921.3588142483</v>
      </c>
      <c r="AF92" t="n">
        <v>1.977658352285061e-06</v>
      </c>
      <c r="AG92" t="n">
        <v>0.1551388888888889</v>
      </c>
      <c r="AH92" t="n">
        <v>137422.1975520242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9.012600000000001</v>
      </c>
      <c r="E93" t="n">
        <v>11.1</v>
      </c>
      <c r="F93" t="n">
        <v>7.93</v>
      </c>
      <c r="G93" t="n">
        <v>95.2</v>
      </c>
      <c r="H93" t="n">
        <v>1.32</v>
      </c>
      <c r="I93" t="n">
        <v>5</v>
      </c>
      <c r="J93" t="n">
        <v>321.59</v>
      </c>
      <c r="K93" t="n">
        <v>60.56</v>
      </c>
      <c r="L93" t="n">
        <v>23.75</v>
      </c>
      <c r="M93" t="n">
        <v>3</v>
      </c>
      <c r="N93" t="n">
        <v>97.28</v>
      </c>
      <c r="O93" t="n">
        <v>39896.91</v>
      </c>
      <c r="P93" t="n">
        <v>132.64</v>
      </c>
      <c r="Q93" t="n">
        <v>198.06</v>
      </c>
      <c r="R93" t="n">
        <v>29.79</v>
      </c>
      <c r="S93" t="n">
        <v>21.27</v>
      </c>
      <c r="T93" t="n">
        <v>1558.59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109.6658857619682</v>
      </c>
      <c r="AB93" t="n">
        <v>150.0497030168835</v>
      </c>
      <c r="AC93" t="n">
        <v>135.7291699570739</v>
      </c>
      <c r="AD93" t="n">
        <v>109665.8857619682</v>
      </c>
      <c r="AE93" t="n">
        <v>150049.7030168835</v>
      </c>
      <c r="AF93" t="n">
        <v>1.99155766850334e-06</v>
      </c>
      <c r="AG93" t="n">
        <v>0.1541666666666667</v>
      </c>
      <c r="AH93" t="n">
        <v>135729.1699570739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9.0059</v>
      </c>
      <c r="E94" t="n">
        <v>11.1</v>
      </c>
      <c r="F94" t="n">
        <v>7.94</v>
      </c>
      <c r="G94" t="n">
        <v>95.3</v>
      </c>
      <c r="H94" t="n">
        <v>1.33</v>
      </c>
      <c r="I94" t="n">
        <v>5</v>
      </c>
      <c r="J94" t="n">
        <v>322.16</v>
      </c>
      <c r="K94" t="n">
        <v>60.56</v>
      </c>
      <c r="L94" t="n">
        <v>24</v>
      </c>
      <c r="M94" t="n">
        <v>3</v>
      </c>
      <c r="N94" t="n">
        <v>97.59999999999999</v>
      </c>
      <c r="O94" t="n">
        <v>39967.02</v>
      </c>
      <c r="P94" t="n">
        <v>132.85</v>
      </c>
      <c r="Q94" t="n">
        <v>198.05</v>
      </c>
      <c r="R94" t="n">
        <v>29.98</v>
      </c>
      <c r="S94" t="n">
        <v>21.27</v>
      </c>
      <c r="T94" t="n">
        <v>1653.85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109.9073130632227</v>
      </c>
      <c r="AB94" t="n">
        <v>150.3800345014805</v>
      </c>
      <c r="AC94" t="n">
        <v>136.0279750684042</v>
      </c>
      <c r="AD94" t="n">
        <v>109907.3130632227</v>
      </c>
      <c r="AE94" t="n">
        <v>150380.0345014805</v>
      </c>
      <c r="AF94" t="n">
        <v>1.99007713720505e-06</v>
      </c>
      <c r="AG94" t="n">
        <v>0.1541666666666667</v>
      </c>
      <c r="AH94" t="n">
        <v>136027.9750684042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9.015599999999999</v>
      </c>
      <c r="E95" t="n">
        <v>11.09</v>
      </c>
      <c r="F95" t="n">
        <v>7.93</v>
      </c>
      <c r="G95" t="n">
        <v>95.16</v>
      </c>
      <c r="H95" t="n">
        <v>1.34</v>
      </c>
      <c r="I95" t="n">
        <v>5</v>
      </c>
      <c r="J95" t="n">
        <v>322.73</v>
      </c>
      <c r="K95" t="n">
        <v>60.56</v>
      </c>
      <c r="L95" t="n">
        <v>24.25</v>
      </c>
      <c r="M95" t="n">
        <v>3</v>
      </c>
      <c r="N95" t="n">
        <v>97.92</v>
      </c>
      <c r="O95" t="n">
        <v>40037.28</v>
      </c>
      <c r="P95" t="n">
        <v>132.75</v>
      </c>
      <c r="Q95" t="n">
        <v>198.05</v>
      </c>
      <c r="R95" t="n">
        <v>29.6</v>
      </c>
      <c r="S95" t="n">
        <v>21.27</v>
      </c>
      <c r="T95" t="n">
        <v>1460.77</v>
      </c>
      <c r="U95" t="n">
        <v>0.72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109.6960222252336</v>
      </c>
      <c r="AB95" t="n">
        <v>150.0909370554502</v>
      </c>
      <c r="AC95" t="n">
        <v>135.7664686768721</v>
      </c>
      <c r="AD95" t="n">
        <v>109696.0222252336</v>
      </c>
      <c r="AE95" t="n">
        <v>150090.9370554502</v>
      </c>
      <c r="AF95" t="n">
        <v>1.992220592965261e-06</v>
      </c>
      <c r="AG95" t="n">
        <v>0.1540277777777778</v>
      </c>
      <c r="AH95" t="n">
        <v>135766.4686768721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9.0162</v>
      </c>
      <c r="E96" t="n">
        <v>11.09</v>
      </c>
      <c r="F96" t="n">
        <v>7.93</v>
      </c>
      <c r="G96" t="n">
        <v>95.15000000000001</v>
      </c>
      <c r="H96" t="n">
        <v>1.35</v>
      </c>
      <c r="I96" t="n">
        <v>5</v>
      </c>
      <c r="J96" t="n">
        <v>323.3</v>
      </c>
      <c r="K96" t="n">
        <v>60.56</v>
      </c>
      <c r="L96" t="n">
        <v>24.5</v>
      </c>
      <c r="M96" t="n">
        <v>3</v>
      </c>
      <c r="N96" t="n">
        <v>98.23999999999999</v>
      </c>
      <c r="O96" t="n">
        <v>40107.81</v>
      </c>
      <c r="P96" t="n">
        <v>132.96</v>
      </c>
      <c r="Q96" t="n">
        <v>198.05</v>
      </c>
      <c r="R96" t="n">
        <v>29.64</v>
      </c>
      <c r="S96" t="n">
        <v>21.27</v>
      </c>
      <c r="T96" t="n">
        <v>1482.97</v>
      </c>
      <c r="U96" t="n">
        <v>0.72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109.8156184143822</v>
      </c>
      <c r="AB96" t="n">
        <v>150.2545738376546</v>
      </c>
      <c r="AC96" t="n">
        <v>135.9144881942486</v>
      </c>
      <c r="AD96" t="n">
        <v>109815.6184143822</v>
      </c>
      <c r="AE96" t="n">
        <v>150254.5738376546</v>
      </c>
      <c r="AF96" t="n">
        <v>1.992353177857645e-06</v>
      </c>
      <c r="AG96" t="n">
        <v>0.1540277777777778</v>
      </c>
      <c r="AH96" t="n">
        <v>135914.4881942486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9.0106</v>
      </c>
      <c r="E97" t="n">
        <v>11.1</v>
      </c>
      <c r="F97" t="n">
        <v>7.94</v>
      </c>
      <c r="G97" t="n">
        <v>95.23</v>
      </c>
      <c r="H97" t="n">
        <v>1.36</v>
      </c>
      <c r="I97" t="n">
        <v>5</v>
      </c>
      <c r="J97" t="n">
        <v>323.87</v>
      </c>
      <c r="K97" t="n">
        <v>60.56</v>
      </c>
      <c r="L97" t="n">
        <v>24.75</v>
      </c>
      <c r="M97" t="n">
        <v>3</v>
      </c>
      <c r="N97" t="n">
        <v>98.56999999999999</v>
      </c>
      <c r="O97" t="n">
        <v>40178.37</v>
      </c>
      <c r="P97" t="n">
        <v>133.15</v>
      </c>
      <c r="Q97" t="n">
        <v>198.05</v>
      </c>
      <c r="R97" t="n">
        <v>29.81</v>
      </c>
      <c r="S97" t="n">
        <v>21.27</v>
      </c>
      <c r="T97" t="n">
        <v>1567.56</v>
      </c>
      <c r="U97" t="n">
        <v>0.71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110.03230841107</v>
      </c>
      <c r="AB97" t="n">
        <v>150.5510586508106</v>
      </c>
      <c r="AC97" t="n">
        <v>136.1826769129562</v>
      </c>
      <c r="AD97" t="n">
        <v>110032.30841107</v>
      </c>
      <c r="AE97" t="n">
        <v>150551.0586508106</v>
      </c>
      <c r="AF97" t="n">
        <v>1.991115718862059e-06</v>
      </c>
      <c r="AG97" t="n">
        <v>0.1541666666666667</v>
      </c>
      <c r="AH97" t="n">
        <v>136182.6769129562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9.019600000000001</v>
      </c>
      <c r="E98" t="n">
        <v>11.09</v>
      </c>
      <c r="F98" t="n">
        <v>7.92</v>
      </c>
      <c r="G98" t="n">
        <v>95.09999999999999</v>
      </c>
      <c r="H98" t="n">
        <v>1.37</v>
      </c>
      <c r="I98" t="n">
        <v>5</v>
      </c>
      <c r="J98" t="n">
        <v>324.44</v>
      </c>
      <c r="K98" t="n">
        <v>60.56</v>
      </c>
      <c r="L98" t="n">
        <v>25</v>
      </c>
      <c r="M98" t="n">
        <v>3</v>
      </c>
      <c r="N98" t="n">
        <v>98.89</v>
      </c>
      <c r="O98" t="n">
        <v>40249.08</v>
      </c>
      <c r="P98" t="n">
        <v>133.14</v>
      </c>
      <c r="Q98" t="n">
        <v>198.05</v>
      </c>
      <c r="R98" t="n">
        <v>29.39</v>
      </c>
      <c r="S98" t="n">
        <v>21.27</v>
      </c>
      <c r="T98" t="n">
        <v>1357.2</v>
      </c>
      <c r="U98" t="n">
        <v>0.72</v>
      </c>
      <c r="V98" t="n">
        <v>0.77</v>
      </c>
      <c r="W98" t="n">
        <v>0.12</v>
      </c>
      <c r="X98" t="n">
        <v>0.07000000000000001</v>
      </c>
      <c r="Y98" t="n">
        <v>1</v>
      </c>
      <c r="Z98" t="n">
        <v>10</v>
      </c>
      <c r="AA98" t="n">
        <v>109.849131719656</v>
      </c>
      <c r="AB98" t="n">
        <v>150.3004282204329</v>
      </c>
      <c r="AC98" t="n">
        <v>135.9559662990916</v>
      </c>
      <c r="AD98" t="n">
        <v>109849.131719656</v>
      </c>
      <c r="AE98" t="n">
        <v>150300.4282204329</v>
      </c>
      <c r="AF98" t="n">
        <v>1.993104492247823e-06</v>
      </c>
      <c r="AG98" t="n">
        <v>0.1540277777777778</v>
      </c>
      <c r="AH98" t="n">
        <v>135955.9662990916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9.027799999999999</v>
      </c>
      <c r="E99" t="n">
        <v>11.08</v>
      </c>
      <c r="F99" t="n">
        <v>7.91</v>
      </c>
      <c r="G99" t="n">
        <v>94.98</v>
      </c>
      <c r="H99" t="n">
        <v>1.38</v>
      </c>
      <c r="I99" t="n">
        <v>5</v>
      </c>
      <c r="J99" t="n">
        <v>325.02</v>
      </c>
      <c r="K99" t="n">
        <v>60.56</v>
      </c>
      <c r="L99" t="n">
        <v>25.25</v>
      </c>
      <c r="M99" t="n">
        <v>3</v>
      </c>
      <c r="N99" t="n">
        <v>99.20999999999999</v>
      </c>
      <c r="O99" t="n">
        <v>40319.95</v>
      </c>
      <c r="P99" t="n">
        <v>133</v>
      </c>
      <c r="Q99" t="n">
        <v>198.05</v>
      </c>
      <c r="R99" t="n">
        <v>29.1</v>
      </c>
      <c r="S99" t="n">
        <v>21.27</v>
      </c>
      <c r="T99" t="n">
        <v>1212.69</v>
      </c>
      <c r="U99" t="n">
        <v>0.73</v>
      </c>
      <c r="V99" t="n">
        <v>0.77</v>
      </c>
      <c r="W99" t="n">
        <v>0.12</v>
      </c>
      <c r="X99" t="n">
        <v>0.06</v>
      </c>
      <c r="Y99" t="n">
        <v>1</v>
      </c>
      <c r="Z99" t="n">
        <v>10</v>
      </c>
      <c r="AA99" t="n">
        <v>109.6319649119736</v>
      </c>
      <c r="AB99" t="n">
        <v>150.0032910134386</v>
      </c>
      <c r="AC99" t="n">
        <v>135.6871874500981</v>
      </c>
      <c r="AD99" t="n">
        <v>109631.9649119736</v>
      </c>
      <c r="AE99" t="n">
        <v>150003.2910134386</v>
      </c>
      <c r="AF99" t="n">
        <v>1.994916485777073e-06</v>
      </c>
      <c r="AG99" t="n">
        <v>0.1538888888888889</v>
      </c>
      <c r="AH99" t="n">
        <v>135687.1874500981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9.0237</v>
      </c>
      <c r="E100" t="n">
        <v>11.08</v>
      </c>
      <c r="F100" t="n">
        <v>7.92</v>
      </c>
      <c r="G100" t="n">
        <v>95.04000000000001</v>
      </c>
      <c r="H100" t="n">
        <v>1.4</v>
      </c>
      <c r="I100" t="n">
        <v>5</v>
      </c>
      <c r="J100" t="n">
        <v>325.59</v>
      </c>
      <c r="K100" t="n">
        <v>60.56</v>
      </c>
      <c r="L100" t="n">
        <v>25.5</v>
      </c>
      <c r="M100" t="n">
        <v>3</v>
      </c>
      <c r="N100" t="n">
        <v>99.54000000000001</v>
      </c>
      <c r="O100" t="n">
        <v>40390.96</v>
      </c>
      <c r="P100" t="n">
        <v>133.28</v>
      </c>
      <c r="Q100" t="n">
        <v>198.05</v>
      </c>
      <c r="R100" t="n">
        <v>29.34</v>
      </c>
      <c r="S100" t="n">
        <v>21.27</v>
      </c>
      <c r="T100" t="n">
        <v>1332.5</v>
      </c>
      <c r="U100" t="n">
        <v>0.72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109.8841471207632</v>
      </c>
      <c r="AB100" t="n">
        <v>150.3483378369981</v>
      </c>
      <c r="AC100" t="n">
        <v>135.9993034890935</v>
      </c>
      <c r="AD100" t="n">
        <v>109884.1471207632</v>
      </c>
      <c r="AE100" t="n">
        <v>150348.3378369981</v>
      </c>
      <c r="AF100" t="n">
        <v>1.994010489012448e-06</v>
      </c>
      <c r="AG100" t="n">
        <v>0.1538888888888889</v>
      </c>
      <c r="AH100" t="n">
        <v>135999.3034890935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9.011900000000001</v>
      </c>
      <c r="E101" t="n">
        <v>11.1</v>
      </c>
      <c r="F101" t="n">
        <v>7.93</v>
      </c>
      <c r="G101" t="n">
        <v>95.20999999999999</v>
      </c>
      <c r="H101" t="n">
        <v>1.41</v>
      </c>
      <c r="I101" t="n">
        <v>5</v>
      </c>
      <c r="J101" t="n">
        <v>326.17</v>
      </c>
      <c r="K101" t="n">
        <v>60.56</v>
      </c>
      <c r="L101" t="n">
        <v>25.75</v>
      </c>
      <c r="M101" t="n">
        <v>3</v>
      </c>
      <c r="N101" t="n">
        <v>99.87</v>
      </c>
      <c r="O101" t="n">
        <v>40462.13</v>
      </c>
      <c r="P101" t="n">
        <v>133.52</v>
      </c>
      <c r="Q101" t="n">
        <v>198.05</v>
      </c>
      <c r="R101" t="n">
        <v>29.87</v>
      </c>
      <c r="S101" t="n">
        <v>21.27</v>
      </c>
      <c r="T101" t="n">
        <v>1596.9</v>
      </c>
      <c r="U101" t="n">
        <v>0.71</v>
      </c>
      <c r="V101" t="n">
        <v>0.77</v>
      </c>
      <c r="W101" t="n">
        <v>0.11</v>
      </c>
      <c r="X101" t="n">
        <v>0.08</v>
      </c>
      <c r="Y101" t="n">
        <v>1</v>
      </c>
      <c r="Z101" t="n">
        <v>10</v>
      </c>
      <c r="AA101" t="n">
        <v>110.2056344932383</v>
      </c>
      <c r="AB101" t="n">
        <v>150.7882110430403</v>
      </c>
      <c r="AC101" t="n">
        <v>136.397195813717</v>
      </c>
      <c r="AD101" t="n">
        <v>110205.6344932383</v>
      </c>
      <c r="AE101" t="n">
        <v>150788.2110430403</v>
      </c>
      <c r="AF101" t="n">
        <v>1.991402986128892e-06</v>
      </c>
      <c r="AG101" t="n">
        <v>0.1541666666666667</v>
      </c>
      <c r="AH101" t="n">
        <v>136397.195813717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9.005599999999999</v>
      </c>
      <c r="E102" t="n">
        <v>11.1</v>
      </c>
      <c r="F102" t="n">
        <v>7.94</v>
      </c>
      <c r="G102" t="n">
        <v>95.3</v>
      </c>
      <c r="H102" t="n">
        <v>1.42</v>
      </c>
      <c r="I102" t="n">
        <v>5</v>
      </c>
      <c r="J102" t="n">
        <v>326.75</v>
      </c>
      <c r="K102" t="n">
        <v>60.56</v>
      </c>
      <c r="L102" t="n">
        <v>26</v>
      </c>
      <c r="M102" t="n">
        <v>3</v>
      </c>
      <c r="N102" t="n">
        <v>100.2</v>
      </c>
      <c r="O102" t="n">
        <v>40533.46</v>
      </c>
      <c r="P102" t="n">
        <v>133.7</v>
      </c>
      <c r="Q102" t="n">
        <v>198.05</v>
      </c>
      <c r="R102" t="n">
        <v>30.08</v>
      </c>
      <c r="S102" t="n">
        <v>21.27</v>
      </c>
      <c r="T102" t="n">
        <v>1700.95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110.424544795668</v>
      </c>
      <c r="AB102" t="n">
        <v>151.0877337764654</v>
      </c>
      <c r="AC102" t="n">
        <v>136.6681325178469</v>
      </c>
      <c r="AD102" t="n">
        <v>110424.544795668</v>
      </c>
      <c r="AE102" t="n">
        <v>151087.7337764654</v>
      </c>
      <c r="AF102" t="n">
        <v>1.990010844758857e-06</v>
      </c>
      <c r="AG102" t="n">
        <v>0.1541666666666667</v>
      </c>
      <c r="AH102" t="n">
        <v>136668.1325178469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9.0122</v>
      </c>
      <c r="E103" t="n">
        <v>11.1</v>
      </c>
      <c r="F103" t="n">
        <v>7.93</v>
      </c>
      <c r="G103" t="n">
        <v>95.20999999999999</v>
      </c>
      <c r="H103" t="n">
        <v>1.43</v>
      </c>
      <c r="I103" t="n">
        <v>5</v>
      </c>
      <c r="J103" t="n">
        <v>327.33</v>
      </c>
      <c r="K103" t="n">
        <v>60.56</v>
      </c>
      <c r="L103" t="n">
        <v>26.25</v>
      </c>
      <c r="M103" t="n">
        <v>3</v>
      </c>
      <c r="N103" t="n">
        <v>100.52</v>
      </c>
      <c r="O103" t="n">
        <v>40604.94</v>
      </c>
      <c r="P103" t="n">
        <v>133.67</v>
      </c>
      <c r="Q103" t="n">
        <v>198.05</v>
      </c>
      <c r="R103" t="n">
        <v>29.78</v>
      </c>
      <c r="S103" t="n">
        <v>21.27</v>
      </c>
      <c r="T103" t="n">
        <v>1553.24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110.2926151395644</v>
      </c>
      <c r="AB103" t="n">
        <v>150.9072218006589</v>
      </c>
      <c r="AC103" t="n">
        <v>136.5048483516612</v>
      </c>
      <c r="AD103" t="n">
        <v>110292.6151395644</v>
      </c>
      <c r="AE103" t="n">
        <v>150907.2218006589</v>
      </c>
      <c r="AF103" t="n">
        <v>1.991469278575084e-06</v>
      </c>
      <c r="AG103" t="n">
        <v>0.1541666666666667</v>
      </c>
      <c r="AH103" t="n">
        <v>136504.8483516612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9.011900000000001</v>
      </c>
      <c r="E104" t="n">
        <v>11.1</v>
      </c>
      <c r="F104" t="n">
        <v>7.93</v>
      </c>
      <c r="G104" t="n">
        <v>95.20999999999999</v>
      </c>
      <c r="H104" t="n">
        <v>1.44</v>
      </c>
      <c r="I104" t="n">
        <v>5</v>
      </c>
      <c r="J104" t="n">
        <v>327.91</v>
      </c>
      <c r="K104" t="n">
        <v>60.56</v>
      </c>
      <c r="L104" t="n">
        <v>26.5</v>
      </c>
      <c r="M104" t="n">
        <v>3</v>
      </c>
      <c r="N104" t="n">
        <v>100.86</v>
      </c>
      <c r="O104" t="n">
        <v>40676.58</v>
      </c>
      <c r="P104" t="n">
        <v>133.73</v>
      </c>
      <c r="Q104" t="n">
        <v>198.09</v>
      </c>
      <c r="R104" t="n">
        <v>29.83</v>
      </c>
      <c r="S104" t="n">
        <v>21.27</v>
      </c>
      <c r="T104" t="n">
        <v>1579.37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110.3324458536685</v>
      </c>
      <c r="AB104" t="n">
        <v>150.9617199409032</v>
      </c>
      <c r="AC104" t="n">
        <v>136.5541452658892</v>
      </c>
      <c r="AD104" t="n">
        <v>110332.4458536685</v>
      </c>
      <c r="AE104" t="n">
        <v>150961.7199409032</v>
      </c>
      <c r="AF104" t="n">
        <v>1.991402986128892e-06</v>
      </c>
      <c r="AG104" t="n">
        <v>0.1541666666666667</v>
      </c>
      <c r="AH104" t="n">
        <v>136554.1452658892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9.0061</v>
      </c>
      <c r="E105" t="n">
        <v>11.1</v>
      </c>
      <c r="F105" t="n">
        <v>7.94</v>
      </c>
      <c r="G105" t="n">
        <v>95.3</v>
      </c>
      <c r="H105" t="n">
        <v>1.45</v>
      </c>
      <c r="I105" t="n">
        <v>5</v>
      </c>
      <c r="J105" t="n">
        <v>328.49</v>
      </c>
      <c r="K105" t="n">
        <v>60.56</v>
      </c>
      <c r="L105" t="n">
        <v>26.75</v>
      </c>
      <c r="M105" t="n">
        <v>3</v>
      </c>
      <c r="N105" t="n">
        <v>101.19</v>
      </c>
      <c r="O105" t="n">
        <v>40748.37</v>
      </c>
      <c r="P105" t="n">
        <v>133.93</v>
      </c>
      <c r="Q105" t="n">
        <v>198.05</v>
      </c>
      <c r="R105" t="n">
        <v>30.06</v>
      </c>
      <c r="S105" t="n">
        <v>21.27</v>
      </c>
      <c r="T105" t="n">
        <v>1695.39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110.5575135251821</v>
      </c>
      <c r="AB105" t="n">
        <v>151.2696674583529</v>
      </c>
      <c r="AC105" t="n">
        <v>136.8327027044806</v>
      </c>
      <c r="AD105" t="n">
        <v>110557.5135251821</v>
      </c>
      <c r="AE105" t="n">
        <v>151269.6674583529</v>
      </c>
      <c r="AF105" t="n">
        <v>1.990121332169178e-06</v>
      </c>
      <c r="AG105" t="n">
        <v>0.1541666666666667</v>
      </c>
      <c r="AH105" t="n">
        <v>136832.7027044806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9.010999999999999</v>
      </c>
      <c r="E106" t="n">
        <v>11.1</v>
      </c>
      <c r="F106" t="n">
        <v>7.94</v>
      </c>
      <c r="G106" t="n">
        <v>95.22</v>
      </c>
      <c r="H106" t="n">
        <v>1.46</v>
      </c>
      <c r="I106" t="n">
        <v>5</v>
      </c>
      <c r="J106" t="n">
        <v>329.08</v>
      </c>
      <c r="K106" t="n">
        <v>60.56</v>
      </c>
      <c r="L106" t="n">
        <v>27</v>
      </c>
      <c r="M106" t="n">
        <v>3</v>
      </c>
      <c r="N106" t="n">
        <v>101.52</v>
      </c>
      <c r="O106" t="n">
        <v>40820.32</v>
      </c>
      <c r="P106" t="n">
        <v>133.88</v>
      </c>
      <c r="Q106" t="n">
        <v>198.05</v>
      </c>
      <c r="R106" t="n">
        <v>29.83</v>
      </c>
      <c r="S106" t="n">
        <v>21.27</v>
      </c>
      <c r="T106" t="n">
        <v>1576.24</v>
      </c>
      <c r="U106" t="n">
        <v>0.71</v>
      </c>
      <c r="V106" t="n">
        <v>0.77</v>
      </c>
      <c r="W106" t="n">
        <v>0.12</v>
      </c>
      <c r="X106" t="n">
        <v>0.08</v>
      </c>
      <c r="Y106" t="n">
        <v>1</v>
      </c>
      <c r="Z106" t="n">
        <v>10</v>
      </c>
      <c r="AA106" t="n">
        <v>110.4683854293826</v>
      </c>
      <c r="AB106" t="n">
        <v>151.1477184656259</v>
      </c>
      <c r="AC106" t="n">
        <v>136.722392352463</v>
      </c>
      <c r="AD106" t="n">
        <v>110468.3854293826</v>
      </c>
      <c r="AE106" t="n">
        <v>151147.7184656259</v>
      </c>
      <c r="AF106" t="n">
        <v>1.991204108790315e-06</v>
      </c>
      <c r="AG106" t="n">
        <v>0.1541666666666667</v>
      </c>
      <c r="AH106" t="n">
        <v>136722.392352463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9.0131</v>
      </c>
      <c r="E107" t="n">
        <v>11.1</v>
      </c>
      <c r="F107" t="n">
        <v>7.93</v>
      </c>
      <c r="G107" t="n">
        <v>95.19</v>
      </c>
      <c r="H107" t="n">
        <v>1.47</v>
      </c>
      <c r="I107" t="n">
        <v>5</v>
      </c>
      <c r="J107" t="n">
        <v>329.66</v>
      </c>
      <c r="K107" t="n">
        <v>60.56</v>
      </c>
      <c r="L107" t="n">
        <v>27.25</v>
      </c>
      <c r="M107" t="n">
        <v>3</v>
      </c>
      <c r="N107" t="n">
        <v>101.86</v>
      </c>
      <c r="O107" t="n">
        <v>40892.44</v>
      </c>
      <c r="P107" t="n">
        <v>133.93</v>
      </c>
      <c r="Q107" t="n">
        <v>198.05</v>
      </c>
      <c r="R107" t="n">
        <v>29.81</v>
      </c>
      <c r="S107" t="n">
        <v>21.27</v>
      </c>
      <c r="T107" t="n">
        <v>1566.51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110.4388035244884</v>
      </c>
      <c r="AB107" t="n">
        <v>151.1072431982882</v>
      </c>
      <c r="AC107" t="n">
        <v>136.6857799878326</v>
      </c>
      <c r="AD107" t="n">
        <v>110438.8035244884</v>
      </c>
      <c r="AE107" t="n">
        <v>151107.2431982882</v>
      </c>
      <c r="AF107" t="n">
        <v>1.99166815591366e-06</v>
      </c>
      <c r="AG107" t="n">
        <v>0.1541666666666667</v>
      </c>
      <c r="AH107" t="n">
        <v>136685.7799878326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9.0131</v>
      </c>
      <c r="E108" t="n">
        <v>11.1</v>
      </c>
      <c r="F108" t="n">
        <v>7.93</v>
      </c>
      <c r="G108" t="n">
        <v>95.19</v>
      </c>
      <c r="H108" t="n">
        <v>1.48</v>
      </c>
      <c r="I108" t="n">
        <v>5</v>
      </c>
      <c r="J108" t="n">
        <v>330.25</v>
      </c>
      <c r="K108" t="n">
        <v>60.56</v>
      </c>
      <c r="L108" t="n">
        <v>27.5</v>
      </c>
      <c r="M108" t="n">
        <v>3</v>
      </c>
      <c r="N108" t="n">
        <v>102.19</v>
      </c>
      <c r="O108" t="n">
        <v>40964.71</v>
      </c>
      <c r="P108" t="n">
        <v>133.95</v>
      </c>
      <c r="Q108" t="n">
        <v>198.05</v>
      </c>
      <c r="R108" t="n">
        <v>29.73</v>
      </c>
      <c r="S108" t="n">
        <v>21.27</v>
      </c>
      <c r="T108" t="n">
        <v>1530.21</v>
      </c>
      <c r="U108" t="n">
        <v>0.72</v>
      </c>
      <c r="V108" t="n">
        <v>0.77</v>
      </c>
      <c r="W108" t="n">
        <v>0.12</v>
      </c>
      <c r="X108" t="n">
        <v>0.08</v>
      </c>
      <c r="Y108" t="n">
        <v>1</v>
      </c>
      <c r="Z108" t="n">
        <v>10</v>
      </c>
      <c r="AA108" t="n">
        <v>110.4508791889478</v>
      </c>
      <c r="AB108" t="n">
        <v>151.1237656551422</v>
      </c>
      <c r="AC108" t="n">
        <v>136.7007255645939</v>
      </c>
      <c r="AD108" t="n">
        <v>110450.8791889478</v>
      </c>
      <c r="AE108" t="n">
        <v>151123.7656551422</v>
      </c>
      <c r="AF108" t="n">
        <v>1.99166815591366e-06</v>
      </c>
      <c r="AG108" t="n">
        <v>0.1541666666666667</v>
      </c>
      <c r="AH108" t="n">
        <v>136700.7255645939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9.016</v>
      </c>
      <c r="E109" t="n">
        <v>11.09</v>
      </c>
      <c r="F109" t="n">
        <v>7.93</v>
      </c>
      <c r="G109" t="n">
        <v>95.15000000000001</v>
      </c>
      <c r="H109" t="n">
        <v>1.49</v>
      </c>
      <c r="I109" t="n">
        <v>5</v>
      </c>
      <c r="J109" t="n">
        <v>330.83</v>
      </c>
      <c r="K109" t="n">
        <v>60.56</v>
      </c>
      <c r="L109" t="n">
        <v>27.75</v>
      </c>
      <c r="M109" t="n">
        <v>3</v>
      </c>
      <c r="N109" t="n">
        <v>102.53</v>
      </c>
      <c r="O109" t="n">
        <v>41037.15</v>
      </c>
      <c r="P109" t="n">
        <v>133.86</v>
      </c>
      <c r="Q109" t="n">
        <v>198.05</v>
      </c>
      <c r="R109" t="n">
        <v>29.56</v>
      </c>
      <c r="S109" t="n">
        <v>21.27</v>
      </c>
      <c r="T109" t="n">
        <v>1445.39</v>
      </c>
      <c r="U109" t="n">
        <v>0.72</v>
      </c>
      <c r="V109" t="n">
        <v>0.77</v>
      </c>
      <c r="W109" t="n">
        <v>0.12</v>
      </c>
      <c r="X109" t="n">
        <v>0.08</v>
      </c>
      <c r="Y109" t="n">
        <v>1</v>
      </c>
      <c r="Z109" t="n">
        <v>10</v>
      </c>
      <c r="AA109" t="n">
        <v>110.3612361320309</v>
      </c>
      <c r="AB109" t="n">
        <v>151.001112069896</v>
      </c>
      <c r="AC109" t="n">
        <v>136.5897778653782</v>
      </c>
      <c r="AD109" t="n">
        <v>110361.2361320309</v>
      </c>
      <c r="AE109" t="n">
        <v>151001.112069896</v>
      </c>
      <c r="AF109" t="n">
        <v>1.992308982893517e-06</v>
      </c>
      <c r="AG109" t="n">
        <v>0.1540277777777778</v>
      </c>
      <c r="AH109" t="n">
        <v>136589.7778653782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9.023199999999999</v>
      </c>
      <c r="E110" t="n">
        <v>11.08</v>
      </c>
      <c r="F110" t="n">
        <v>7.92</v>
      </c>
      <c r="G110" t="n">
        <v>95.04000000000001</v>
      </c>
      <c r="H110" t="n">
        <v>1.51</v>
      </c>
      <c r="I110" t="n">
        <v>5</v>
      </c>
      <c r="J110" t="n">
        <v>331.42</v>
      </c>
      <c r="K110" t="n">
        <v>60.56</v>
      </c>
      <c r="L110" t="n">
        <v>28</v>
      </c>
      <c r="M110" t="n">
        <v>3</v>
      </c>
      <c r="N110" t="n">
        <v>102.87</v>
      </c>
      <c r="O110" t="n">
        <v>41109.75</v>
      </c>
      <c r="P110" t="n">
        <v>133.66</v>
      </c>
      <c r="Q110" t="n">
        <v>198.05</v>
      </c>
      <c r="R110" t="n">
        <v>29.28</v>
      </c>
      <c r="S110" t="n">
        <v>21.27</v>
      </c>
      <c r="T110" t="n">
        <v>1303.72</v>
      </c>
      <c r="U110" t="n">
        <v>0.73</v>
      </c>
      <c r="V110" t="n">
        <v>0.77</v>
      </c>
      <c r="W110" t="n">
        <v>0.12</v>
      </c>
      <c r="X110" t="n">
        <v>0.07000000000000001</v>
      </c>
      <c r="Y110" t="n">
        <v>1</v>
      </c>
      <c r="Z110" t="n">
        <v>10</v>
      </c>
      <c r="AA110" t="n">
        <v>110.1192959978527</v>
      </c>
      <c r="AB110" t="n">
        <v>150.6700789046681</v>
      </c>
      <c r="AC110" t="n">
        <v>136.2903380408315</v>
      </c>
      <c r="AD110" t="n">
        <v>110119.2959978527</v>
      </c>
      <c r="AE110" t="n">
        <v>150670.0789046681</v>
      </c>
      <c r="AF110" t="n">
        <v>1.993900001602128e-06</v>
      </c>
      <c r="AG110" t="n">
        <v>0.1538888888888889</v>
      </c>
      <c r="AH110" t="n">
        <v>136290.3380408315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9.0221</v>
      </c>
      <c r="E111" t="n">
        <v>11.08</v>
      </c>
      <c r="F111" t="n">
        <v>7.92</v>
      </c>
      <c r="G111" t="n">
        <v>95.06</v>
      </c>
      <c r="H111" t="n">
        <v>1.52</v>
      </c>
      <c r="I111" t="n">
        <v>5</v>
      </c>
      <c r="J111" t="n">
        <v>332.01</v>
      </c>
      <c r="K111" t="n">
        <v>60.56</v>
      </c>
      <c r="L111" t="n">
        <v>28.25</v>
      </c>
      <c r="M111" t="n">
        <v>3</v>
      </c>
      <c r="N111" t="n">
        <v>103.21</v>
      </c>
      <c r="O111" t="n">
        <v>41182.52</v>
      </c>
      <c r="P111" t="n">
        <v>133.7</v>
      </c>
      <c r="Q111" t="n">
        <v>198.05</v>
      </c>
      <c r="R111" t="n">
        <v>29.43</v>
      </c>
      <c r="S111" t="n">
        <v>21.27</v>
      </c>
      <c r="T111" t="n">
        <v>1377.83</v>
      </c>
      <c r="U111" t="n">
        <v>0.72</v>
      </c>
      <c r="V111" t="n">
        <v>0.77</v>
      </c>
      <c r="W111" t="n">
        <v>0.11</v>
      </c>
      <c r="X111" t="n">
        <v>0.07000000000000001</v>
      </c>
      <c r="Y111" t="n">
        <v>1</v>
      </c>
      <c r="Z111" t="n">
        <v>10</v>
      </c>
      <c r="AA111" t="n">
        <v>110.156583260189</v>
      </c>
      <c r="AB111" t="n">
        <v>150.7210969819946</v>
      </c>
      <c r="AC111" t="n">
        <v>136.3364870244623</v>
      </c>
      <c r="AD111" t="n">
        <v>110156.583260189</v>
      </c>
      <c r="AE111" t="n">
        <v>150721.0969819946</v>
      </c>
      <c r="AF111" t="n">
        <v>1.993656929299423e-06</v>
      </c>
      <c r="AG111" t="n">
        <v>0.1538888888888889</v>
      </c>
      <c r="AH111" t="n">
        <v>136336.4870244623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9.0113</v>
      </c>
      <c r="E112" t="n">
        <v>11.1</v>
      </c>
      <c r="F112" t="n">
        <v>7.93</v>
      </c>
      <c r="G112" t="n">
        <v>95.22</v>
      </c>
      <c r="H112" t="n">
        <v>1.53</v>
      </c>
      <c r="I112" t="n">
        <v>5</v>
      </c>
      <c r="J112" t="n">
        <v>332.6</v>
      </c>
      <c r="K112" t="n">
        <v>60.56</v>
      </c>
      <c r="L112" t="n">
        <v>28.5</v>
      </c>
      <c r="M112" t="n">
        <v>3</v>
      </c>
      <c r="N112" t="n">
        <v>103.55</v>
      </c>
      <c r="O112" t="n">
        <v>41255.45</v>
      </c>
      <c r="P112" t="n">
        <v>133.82</v>
      </c>
      <c r="Q112" t="n">
        <v>198.05</v>
      </c>
      <c r="R112" t="n">
        <v>29.89</v>
      </c>
      <c r="S112" t="n">
        <v>21.27</v>
      </c>
      <c r="T112" t="n">
        <v>1608.87</v>
      </c>
      <c r="U112" t="n">
        <v>0.71</v>
      </c>
      <c r="V112" t="n">
        <v>0.77</v>
      </c>
      <c r="W112" t="n">
        <v>0.11</v>
      </c>
      <c r="X112" t="n">
        <v>0.08</v>
      </c>
      <c r="Y112" t="n">
        <v>1</v>
      </c>
      <c r="Z112" t="n">
        <v>10</v>
      </c>
      <c r="AA112" t="n">
        <v>110.3939981231844</v>
      </c>
      <c r="AB112" t="n">
        <v>151.0459384715494</v>
      </c>
      <c r="AC112" t="n">
        <v>136.6303260981719</v>
      </c>
      <c r="AD112" t="n">
        <v>110393.9981231844</v>
      </c>
      <c r="AE112" t="n">
        <v>151045.9384715494</v>
      </c>
      <c r="AF112" t="n">
        <v>1.991270401236508e-06</v>
      </c>
      <c r="AG112" t="n">
        <v>0.1541666666666667</v>
      </c>
      <c r="AH112" t="n">
        <v>136630.3260981719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9.0023</v>
      </c>
      <c r="E113" t="n">
        <v>11.11</v>
      </c>
      <c r="F113" t="n">
        <v>7.95</v>
      </c>
      <c r="G113" t="n">
        <v>95.34999999999999</v>
      </c>
      <c r="H113" t="n">
        <v>1.54</v>
      </c>
      <c r="I113" t="n">
        <v>5</v>
      </c>
      <c r="J113" t="n">
        <v>333.2</v>
      </c>
      <c r="K113" t="n">
        <v>60.56</v>
      </c>
      <c r="L113" t="n">
        <v>28.75</v>
      </c>
      <c r="M113" t="n">
        <v>3</v>
      </c>
      <c r="N113" t="n">
        <v>103.89</v>
      </c>
      <c r="O113" t="n">
        <v>41328.54</v>
      </c>
      <c r="P113" t="n">
        <v>133.98</v>
      </c>
      <c r="Q113" t="n">
        <v>198.05</v>
      </c>
      <c r="R113" t="n">
        <v>30.26</v>
      </c>
      <c r="S113" t="n">
        <v>21.27</v>
      </c>
      <c r="T113" t="n">
        <v>1792.88</v>
      </c>
      <c r="U113" t="n">
        <v>0.7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110.668563612452</v>
      </c>
      <c r="AB113" t="n">
        <v>151.4216110869396</v>
      </c>
      <c r="AC113" t="n">
        <v>136.9701450464093</v>
      </c>
      <c r="AD113" t="n">
        <v>110668.5636124521</v>
      </c>
      <c r="AE113" t="n">
        <v>151421.6110869396</v>
      </c>
      <c r="AF113" t="n">
        <v>1.989281627850744e-06</v>
      </c>
      <c r="AG113" t="n">
        <v>0.1543055555555556</v>
      </c>
      <c r="AH113" t="n">
        <v>136970.1450464093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9.007400000000001</v>
      </c>
      <c r="E114" t="n">
        <v>11.1</v>
      </c>
      <c r="F114" t="n">
        <v>7.94</v>
      </c>
      <c r="G114" t="n">
        <v>95.28</v>
      </c>
      <c r="H114" t="n">
        <v>1.55</v>
      </c>
      <c r="I114" t="n">
        <v>5</v>
      </c>
      <c r="J114" t="n">
        <v>333.79</v>
      </c>
      <c r="K114" t="n">
        <v>60.56</v>
      </c>
      <c r="L114" t="n">
        <v>29</v>
      </c>
      <c r="M114" t="n">
        <v>3</v>
      </c>
      <c r="N114" t="n">
        <v>104.24</v>
      </c>
      <c r="O114" t="n">
        <v>41401.93</v>
      </c>
      <c r="P114" t="n">
        <v>133.85</v>
      </c>
      <c r="Q114" t="n">
        <v>198.05</v>
      </c>
      <c r="R114" t="n">
        <v>29.97</v>
      </c>
      <c r="S114" t="n">
        <v>21.27</v>
      </c>
      <c r="T114" t="n">
        <v>1646.97</v>
      </c>
      <c r="U114" t="n">
        <v>0.71</v>
      </c>
      <c r="V114" t="n">
        <v>0.76</v>
      </c>
      <c r="W114" t="n">
        <v>0.12</v>
      </c>
      <c r="X114" t="n">
        <v>0.09</v>
      </c>
      <c r="Y114" t="n">
        <v>1</v>
      </c>
      <c r="Z114" t="n">
        <v>10</v>
      </c>
      <c r="AA114" t="n">
        <v>110.4935390582921</v>
      </c>
      <c r="AB114" t="n">
        <v>151.1821347703997</v>
      </c>
      <c r="AC114" t="n">
        <v>136.7535240134127</v>
      </c>
      <c r="AD114" t="n">
        <v>110493.5390582921</v>
      </c>
      <c r="AE114" t="n">
        <v>151182.1347703997</v>
      </c>
      <c r="AF114" t="n">
        <v>1.99040859943601e-06</v>
      </c>
      <c r="AG114" t="n">
        <v>0.1541666666666667</v>
      </c>
      <c r="AH114" t="n">
        <v>136753.5240134127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9.0101</v>
      </c>
      <c r="E115" t="n">
        <v>11.1</v>
      </c>
      <c r="F115" t="n">
        <v>7.94</v>
      </c>
      <c r="G115" t="n">
        <v>95.23999999999999</v>
      </c>
      <c r="H115" t="n">
        <v>1.56</v>
      </c>
      <c r="I115" t="n">
        <v>5</v>
      </c>
      <c r="J115" t="n">
        <v>334.39</v>
      </c>
      <c r="K115" t="n">
        <v>60.56</v>
      </c>
      <c r="L115" t="n">
        <v>29.25</v>
      </c>
      <c r="M115" t="n">
        <v>3</v>
      </c>
      <c r="N115" t="n">
        <v>104.58</v>
      </c>
      <c r="O115" t="n">
        <v>41475.37</v>
      </c>
      <c r="P115" t="n">
        <v>133.61</v>
      </c>
      <c r="Q115" t="n">
        <v>198.05</v>
      </c>
      <c r="R115" t="n">
        <v>29.92</v>
      </c>
      <c r="S115" t="n">
        <v>21.27</v>
      </c>
      <c r="T115" t="n">
        <v>1625.36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110.3161260843624</v>
      </c>
      <c r="AB115" t="n">
        <v>150.9393905125611</v>
      </c>
      <c r="AC115" t="n">
        <v>136.5339469268485</v>
      </c>
      <c r="AD115" t="n">
        <v>110316.1260843624</v>
      </c>
      <c r="AE115" t="n">
        <v>150939.3905125611</v>
      </c>
      <c r="AF115" t="n">
        <v>1.991005231451739e-06</v>
      </c>
      <c r="AG115" t="n">
        <v>0.1541666666666667</v>
      </c>
      <c r="AH115" t="n">
        <v>136533.9469268485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9.005000000000001</v>
      </c>
      <c r="E116" t="n">
        <v>11.1</v>
      </c>
      <c r="F116" t="n">
        <v>7.94</v>
      </c>
      <c r="G116" t="n">
        <v>95.31</v>
      </c>
      <c r="H116" t="n">
        <v>1.57</v>
      </c>
      <c r="I116" t="n">
        <v>5</v>
      </c>
      <c r="J116" t="n">
        <v>334.98</v>
      </c>
      <c r="K116" t="n">
        <v>60.56</v>
      </c>
      <c r="L116" t="n">
        <v>29.5</v>
      </c>
      <c r="M116" t="n">
        <v>3</v>
      </c>
      <c r="N116" t="n">
        <v>104.93</v>
      </c>
      <c r="O116" t="n">
        <v>41548.98</v>
      </c>
      <c r="P116" t="n">
        <v>133.6</v>
      </c>
      <c r="Q116" t="n">
        <v>198.05</v>
      </c>
      <c r="R116" t="n">
        <v>30.12</v>
      </c>
      <c r="S116" t="n">
        <v>21.27</v>
      </c>
      <c r="T116" t="n">
        <v>1724.69</v>
      </c>
      <c r="U116" t="n">
        <v>0.71</v>
      </c>
      <c r="V116" t="n">
        <v>0.76</v>
      </c>
      <c r="W116" t="n">
        <v>0.12</v>
      </c>
      <c r="X116" t="n">
        <v>0.09</v>
      </c>
      <c r="Y116" t="n">
        <v>1</v>
      </c>
      <c r="Z116" t="n">
        <v>10</v>
      </c>
      <c r="AA116" t="n">
        <v>110.3713242624011</v>
      </c>
      <c r="AB116" t="n">
        <v>151.0149150949254</v>
      </c>
      <c r="AC116" t="n">
        <v>136.6022635490714</v>
      </c>
      <c r="AD116" t="n">
        <v>110371.3242624011</v>
      </c>
      <c r="AE116" t="n">
        <v>151014.9150949254</v>
      </c>
      <c r="AF116" t="n">
        <v>1.989878259866473e-06</v>
      </c>
      <c r="AG116" t="n">
        <v>0.1541666666666667</v>
      </c>
      <c r="AH116" t="n">
        <v>136602.2635490714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9.007400000000001</v>
      </c>
      <c r="E117" t="n">
        <v>11.1</v>
      </c>
      <c r="F117" t="n">
        <v>7.94</v>
      </c>
      <c r="G117" t="n">
        <v>95.28</v>
      </c>
      <c r="H117" t="n">
        <v>1.58</v>
      </c>
      <c r="I117" t="n">
        <v>5</v>
      </c>
      <c r="J117" t="n">
        <v>335.58</v>
      </c>
      <c r="K117" t="n">
        <v>60.56</v>
      </c>
      <c r="L117" t="n">
        <v>29.75</v>
      </c>
      <c r="M117" t="n">
        <v>3</v>
      </c>
      <c r="N117" t="n">
        <v>105.28</v>
      </c>
      <c r="O117" t="n">
        <v>41622.76</v>
      </c>
      <c r="P117" t="n">
        <v>133.6</v>
      </c>
      <c r="Q117" t="n">
        <v>198.05</v>
      </c>
      <c r="R117" t="n">
        <v>29.99</v>
      </c>
      <c r="S117" t="n">
        <v>21.27</v>
      </c>
      <c r="T117" t="n">
        <v>1659.24</v>
      </c>
      <c r="U117" t="n">
        <v>0.71</v>
      </c>
      <c r="V117" t="n">
        <v>0.76</v>
      </c>
      <c r="W117" t="n">
        <v>0.12</v>
      </c>
      <c r="X117" t="n">
        <v>0.09</v>
      </c>
      <c r="Y117" t="n">
        <v>1</v>
      </c>
      <c r="Z117" t="n">
        <v>10</v>
      </c>
      <c r="AA117" t="n">
        <v>110.3424977320781</v>
      </c>
      <c r="AB117" t="n">
        <v>150.9754733644008</v>
      </c>
      <c r="AC117" t="n">
        <v>136.5665860819512</v>
      </c>
      <c r="AD117" t="n">
        <v>110342.4977320781</v>
      </c>
      <c r="AE117" t="n">
        <v>150975.4733644008</v>
      </c>
      <c r="AF117" t="n">
        <v>1.99040859943601e-06</v>
      </c>
      <c r="AG117" t="n">
        <v>0.1541666666666667</v>
      </c>
      <c r="AH117" t="n">
        <v>136566.5860819512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9.008800000000001</v>
      </c>
      <c r="E118" t="n">
        <v>11.1</v>
      </c>
      <c r="F118" t="n">
        <v>7.94</v>
      </c>
      <c r="G118" t="n">
        <v>95.26000000000001</v>
      </c>
      <c r="H118" t="n">
        <v>1.59</v>
      </c>
      <c r="I118" t="n">
        <v>5</v>
      </c>
      <c r="J118" t="n">
        <v>336.18</v>
      </c>
      <c r="K118" t="n">
        <v>60.56</v>
      </c>
      <c r="L118" t="n">
        <v>30</v>
      </c>
      <c r="M118" t="n">
        <v>3</v>
      </c>
      <c r="N118" t="n">
        <v>105.63</v>
      </c>
      <c r="O118" t="n">
        <v>41696.71</v>
      </c>
      <c r="P118" t="n">
        <v>133.42</v>
      </c>
      <c r="Q118" t="n">
        <v>198.05</v>
      </c>
      <c r="R118" t="n">
        <v>29.9</v>
      </c>
      <c r="S118" t="n">
        <v>21.27</v>
      </c>
      <c r="T118" t="n">
        <v>1611.33</v>
      </c>
      <c r="U118" t="n">
        <v>0.71</v>
      </c>
      <c r="V118" t="n">
        <v>0.76</v>
      </c>
      <c r="W118" t="n">
        <v>0.12</v>
      </c>
      <c r="X118" t="n">
        <v>0.09</v>
      </c>
      <c r="Y118" t="n">
        <v>1</v>
      </c>
      <c r="Z118" t="n">
        <v>10</v>
      </c>
      <c r="AA118" t="n">
        <v>110.2169564942186</v>
      </c>
      <c r="AB118" t="n">
        <v>150.803702304273</v>
      </c>
      <c r="AC118" t="n">
        <v>136.4112086107198</v>
      </c>
      <c r="AD118" t="n">
        <v>110216.9564942186</v>
      </c>
      <c r="AE118" t="n">
        <v>150803.702304273</v>
      </c>
      <c r="AF118" t="n">
        <v>1.990717964184907e-06</v>
      </c>
      <c r="AG118" t="n">
        <v>0.1541666666666667</v>
      </c>
      <c r="AH118" t="n">
        <v>136411.2086107198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9.011699999999999</v>
      </c>
      <c r="E119" t="n">
        <v>11.1</v>
      </c>
      <c r="F119" t="n">
        <v>7.93</v>
      </c>
      <c r="G119" t="n">
        <v>95.20999999999999</v>
      </c>
      <c r="H119" t="n">
        <v>1.6</v>
      </c>
      <c r="I119" t="n">
        <v>5</v>
      </c>
      <c r="J119" t="n">
        <v>336.78</v>
      </c>
      <c r="K119" t="n">
        <v>60.56</v>
      </c>
      <c r="L119" t="n">
        <v>30.25</v>
      </c>
      <c r="M119" t="n">
        <v>3</v>
      </c>
      <c r="N119" t="n">
        <v>105.98</v>
      </c>
      <c r="O119" t="n">
        <v>41770.83</v>
      </c>
      <c r="P119" t="n">
        <v>133.08</v>
      </c>
      <c r="Q119" t="n">
        <v>198.05</v>
      </c>
      <c r="R119" t="n">
        <v>29.82</v>
      </c>
      <c r="S119" t="n">
        <v>21.27</v>
      </c>
      <c r="T119" t="n">
        <v>1570.95</v>
      </c>
      <c r="U119" t="n">
        <v>0.71</v>
      </c>
      <c r="V119" t="n">
        <v>0.77</v>
      </c>
      <c r="W119" t="n">
        <v>0.12</v>
      </c>
      <c r="X119" t="n">
        <v>0.08</v>
      </c>
      <c r="Y119" t="n">
        <v>1</v>
      </c>
      <c r="Z119" t="n">
        <v>10</v>
      </c>
      <c r="AA119" t="n">
        <v>109.9423259905903</v>
      </c>
      <c r="AB119" t="n">
        <v>150.4279407333662</v>
      </c>
      <c r="AC119" t="n">
        <v>136.0713091967555</v>
      </c>
      <c r="AD119" t="n">
        <v>109942.3259905903</v>
      </c>
      <c r="AE119" t="n">
        <v>150427.9407333662</v>
      </c>
      <c r="AF119" t="n">
        <v>1.991358791164763e-06</v>
      </c>
      <c r="AG119" t="n">
        <v>0.1541666666666667</v>
      </c>
      <c r="AH119" t="n">
        <v>136071.3091967555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9.0131</v>
      </c>
      <c r="E120" t="n">
        <v>11.1</v>
      </c>
      <c r="F120" t="n">
        <v>7.93</v>
      </c>
      <c r="G120" t="n">
        <v>95.19</v>
      </c>
      <c r="H120" t="n">
        <v>1.61</v>
      </c>
      <c r="I120" t="n">
        <v>5</v>
      </c>
      <c r="J120" t="n">
        <v>337.39</v>
      </c>
      <c r="K120" t="n">
        <v>60.56</v>
      </c>
      <c r="L120" t="n">
        <v>30.5</v>
      </c>
      <c r="M120" t="n">
        <v>3</v>
      </c>
      <c r="N120" t="n">
        <v>106.33</v>
      </c>
      <c r="O120" t="n">
        <v>41845.13</v>
      </c>
      <c r="P120" t="n">
        <v>132.76</v>
      </c>
      <c r="Q120" t="n">
        <v>198.05</v>
      </c>
      <c r="R120" t="n">
        <v>29.67</v>
      </c>
      <c r="S120" t="n">
        <v>21.27</v>
      </c>
      <c r="T120" t="n">
        <v>1497.03</v>
      </c>
      <c r="U120" t="n">
        <v>0.72</v>
      </c>
      <c r="V120" t="n">
        <v>0.77</v>
      </c>
      <c r="W120" t="n">
        <v>0.12</v>
      </c>
      <c r="X120" t="n">
        <v>0.08</v>
      </c>
      <c r="Y120" t="n">
        <v>1</v>
      </c>
      <c r="Z120" t="n">
        <v>10</v>
      </c>
      <c r="AA120" t="n">
        <v>109.7323771536125</v>
      </c>
      <c r="AB120" t="n">
        <v>150.1406794723244</v>
      </c>
      <c r="AC120" t="n">
        <v>135.8114637472937</v>
      </c>
      <c r="AD120" t="n">
        <v>109732.3771536125</v>
      </c>
      <c r="AE120" t="n">
        <v>150140.6794723244</v>
      </c>
      <c r="AF120" t="n">
        <v>1.99166815591366e-06</v>
      </c>
      <c r="AG120" t="n">
        <v>0.1541666666666667</v>
      </c>
      <c r="AH120" t="n">
        <v>135811.4637472937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9.0205</v>
      </c>
      <c r="E121" t="n">
        <v>11.09</v>
      </c>
      <c r="F121" t="n">
        <v>7.92</v>
      </c>
      <c r="G121" t="n">
        <v>95.08</v>
      </c>
      <c r="H121" t="n">
        <v>1.62</v>
      </c>
      <c r="I121" t="n">
        <v>5</v>
      </c>
      <c r="J121" t="n">
        <v>337.99</v>
      </c>
      <c r="K121" t="n">
        <v>60.56</v>
      </c>
      <c r="L121" t="n">
        <v>30.75</v>
      </c>
      <c r="M121" t="n">
        <v>3</v>
      </c>
      <c r="N121" t="n">
        <v>106.68</v>
      </c>
      <c r="O121" t="n">
        <v>41919.61</v>
      </c>
      <c r="P121" t="n">
        <v>132.67</v>
      </c>
      <c r="Q121" t="n">
        <v>198.05</v>
      </c>
      <c r="R121" t="n">
        <v>29.45</v>
      </c>
      <c r="S121" t="n">
        <v>21.27</v>
      </c>
      <c r="T121" t="n">
        <v>1386.4</v>
      </c>
      <c r="U121" t="n">
        <v>0.72</v>
      </c>
      <c r="V121" t="n">
        <v>0.77</v>
      </c>
      <c r="W121" t="n">
        <v>0.12</v>
      </c>
      <c r="X121" t="n">
        <v>0.07000000000000001</v>
      </c>
      <c r="Y121" t="n">
        <v>1</v>
      </c>
      <c r="Z121" t="n">
        <v>10</v>
      </c>
      <c r="AA121" t="n">
        <v>109.5548442042516</v>
      </c>
      <c r="AB121" t="n">
        <v>149.8977710588079</v>
      </c>
      <c r="AC121" t="n">
        <v>135.5917381718391</v>
      </c>
      <c r="AD121" t="n">
        <v>109554.8442042516</v>
      </c>
      <c r="AE121" t="n">
        <v>149897.7710588079</v>
      </c>
      <c r="AF121" t="n">
        <v>1.993303369586399e-06</v>
      </c>
      <c r="AG121" t="n">
        <v>0.1540277777777778</v>
      </c>
      <c r="AH121" t="n">
        <v>135591.7381718391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9.018700000000001</v>
      </c>
      <c r="E122" t="n">
        <v>11.09</v>
      </c>
      <c r="F122" t="n">
        <v>7.93</v>
      </c>
      <c r="G122" t="n">
        <v>95.11</v>
      </c>
      <c r="H122" t="n">
        <v>1.63</v>
      </c>
      <c r="I122" t="n">
        <v>5</v>
      </c>
      <c r="J122" t="n">
        <v>338.59</v>
      </c>
      <c r="K122" t="n">
        <v>60.56</v>
      </c>
      <c r="L122" t="n">
        <v>31</v>
      </c>
      <c r="M122" t="n">
        <v>3</v>
      </c>
      <c r="N122" t="n">
        <v>107.04</v>
      </c>
      <c r="O122" t="n">
        <v>41994.26</v>
      </c>
      <c r="P122" t="n">
        <v>132.57</v>
      </c>
      <c r="Q122" t="n">
        <v>198.05</v>
      </c>
      <c r="R122" t="n">
        <v>29.55</v>
      </c>
      <c r="S122" t="n">
        <v>21.27</v>
      </c>
      <c r="T122" t="n">
        <v>1438.75</v>
      </c>
      <c r="U122" t="n">
        <v>0.72</v>
      </c>
      <c r="V122" t="n">
        <v>0.77</v>
      </c>
      <c r="W122" t="n">
        <v>0.11</v>
      </c>
      <c r="X122" t="n">
        <v>0.07000000000000001</v>
      </c>
      <c r="Y122" t="n">
        <v>1</v>
      </c>
      <c r="Z122" t="n">
        <v>10</v>
      </c>
      <c r="AA122" t="n">
        <v>109.5504530644053</v>
      </c>
      <c r="AB122" t="n">
        <v>149.8917629075468</v>
      </c>
      <c r="AC122" t="n">
        <v>135.5863034301019</v>
      </c>
      <c r="AD122" t="n">
        <v>109550.4530644053</v>
      </c>
      <c r="AE122" t="n">
        <v>149891.7629075468</v>
      </c>
      <c r="AF122" t="n">
        <v>1.992905614909246e-06</v>
      </c>
      <c r="AG122" t="n">
        <v>0.1540277777777778</v>
      </c>
      <c r="AH122" t="n">
        <v>135586.3034301019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9.0097</v>
      </c>
      <c r="E123" t="n">
        <v>11.1</v>
      </c>
      <c r="F123" t="n">
        <v>7.94</v>
      </c>
      <c r="G123" t="n">
        <v>95.23999999999999</v>
      </c>
      <c r="H123" t="n">
        <v>1.64</v>
      </c>
      <c r="I123" t="n">
        <v>5</v>
      </c>
      <c r="J123" t="n">
        <v>339.2</v>
      </c>
      <c r="K123" t="n">
        <v>60.56</v>
      </c>
      <c r="L123" t="n">
        <v>31.25</v>
      </c>
      <c r="M123" t="n">
        <v>3</v>
      </c>
      <c r="N123" t="n">
        <v>107.4</v>
      </c>
      <c r="O123" t="n">
        <v>42069.09</v>
      </c>
      <c r="P123" t="n">
        <v>132.64</v>
      </c>
      <c r="Q123" t="n">
        <v>198.06</v>
      </c>
      <c r="R123" t="n">
        <v>29.95</v>
      </c>
      <c r="S123" t="n">
        <v>21.27</v>
      </c>
      <c r="T123" t="n">
        <v>1636.24</v>
      </c>
      <c r="U123" t="n">
        <v>0.71</v>
      </c>
      <c r="V123" t="n">
        <v>0.77</v>
      </c>
      <c r="W123" t="n">
        <v>0.11</v>
      </c>
      <c r="X123" t="n">
        <v>0.08</v>
      </c>
      <c r="Y123" t="n">
        <v>1</v>
      </c>
      <c r="Z123" t="n">
        <v>10</v>
      </c>
      <c r="AA123" t="n">
        <v>109.7350360879123</v>
      </c>
      <c r="AB123" t="n">
        <v>150.1443175435372</v>
      </c>
      <c r="AC123" t="n">
        <v>135.8147546060961</v>
      </c>
      <c r="AD123" t="n">
        <v>109735.0360879123</v>
      </c>
      <c r="AE123" t="n">
        <v>150144.3175435372</v>
      </c>
      <c r="AF123" t="n">
        <v>1.990916841523483e-06</v>
      </c>
      <c r="AG123" t="n">
        <v>0.1541666666666667</v>
      </c>
      <c r="AH123" t="n">
        <v>135814.7546060961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9.0694</v>
      </c>
      <c r="E124" t="n">
        <v>11.03</v>
      </c>
      <c r="F124" t="n">
        <v>7.92</v>
      </c>
      <c r="G124" t="n">
        <v>118.74</v>
      </c>
      <c r="H124" t="n">
        <v>1.65</v>
      </c>
      <c r="I124" t="n">
        <v>4</v>
      </c>
      <c r="J124" t="n">
        <v>339.81</v>
      </c>
      <c r="K124" t="n">
        <v>60.56</v>
      </c>
      <c r="L124" t="n">
        <v>31.5</v>
      </c>
      <c r="M124" t="n">
        <v>2</v>
      </c>
      <c r="N124" t="n">
        <v>107.75</v>
      </c>
      <c r="O124" t="n">
        <v>42144.11</v>
      </c>
      <c r="P124" t="n">
        <v>132.01</v>
      </c>
      <c r="Q124" t="n">
        <v>198.05</v>
      </c>
      <c r="R124" t="n">
        <v>29.26</v>
      </c>
      <c r="S124" t="n">
        <v>21.27</v>
      </c>
      <c r="T124" t="n">
        <v>1296.31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108.5769214740194</v>
      </c>
      <c r="AB124" t="n">
        <v>148.5597340363989</v>
      </c>
      <c r="AC124" t="n">
        <v>134.3814015249017</v>
      </c>
      <c r="AD124" t="n">
        <v>108576.9214740194</v>
      </c>
      <c r="AE124" t="n">
        <v>148559.7340363989</v>
      </c>
      <c r="AF124" t="n">
        <v>2.004109038315712e-06</v>
      </c>
      <c r="AG124" t="n">
        <v>0.1531944444444444</v>
      </c>
      <c r="AH124" t="n">
        <v>134381.4015249017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9.072100000000001</v>
      </c>
      <c r="E125" t="n">
        <v>11.02</v>
      </c>
      <c r="F125" t="n">
        <v>7.91</v>
      </c>
      <c r="G125" t="n">
        <v>118.69</v>
      </c>
      <c r="H125" t="n">
        <v>1.66</v>
      </c>
      <c r="I125" t="n">
        <v>4</v>
      </c>
      <c r="J125" t="n">
        <v>340.42</v>
      </c>
      <c r="K125" t="n">
        <v>60.56</v>
      </c>
      <c r="L125" t="n">
        <v>31.75</v>
      </c>
      <c r="M125" t="n">
        <v>2</v>
      </c>
      <c r="N125" t="n">
        <v>108.11</v>
      </c>
      <c r="O125" t="n">
        <v>42219.3</v>
      </c>
      <c r="P125" t="n">
        <v>132.07</v>
      </c>
      <c r="Q125" t="n">
        <v>198.05</v>
      </c>
      <c r="R125" t="n">
        <v>29.14</v>
      </c>
      <c r="S125" t="n">
        <v>21.27</v>
      </c>
      <c r="T125" t="n">
        <v>1240.31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108.5464351361455</v>
      </c>
      <c r="AB125" t="n">
        <v>148.5180212839575</v>
      </c>
      <c r="AC125" t="n">
        <v>134.343669779009</v>
      </c>
      <c r="AD125" t="n">
        <v>108546.4351361455</v>
      </c>
      <c r="AE125" t="n">
        <v>148518.0212839575</v>
      </c>
      <c r="AF125" t="n">
        <v>2.004705670331442e-06</v>
      </c>
      <c r="AG125" t="n">
        <v>0.1530555555555556</v>
      </c>
      <c r="AH125" t="n">
        <v>134343.669779009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9.071400000000001</v>
      </c>
      <c r="E126" t="n">
        <v>11.02</v>
      </c>
      <c r="F126" t="n">
        <v>7.91</v>
      </c>
      <c r="G126" t="n">
        <v>118.7</v>
      </c>
      <c r="H126" t="n">
        <v>1.67</v>
      </c>
      <c r="I126" t="n">
        <v>4</v>
      </c>
      <c r="J126" t="n">
        <v>341.03</v>
      </c>
      <c r="K126" t="n">
        <v>60.56</v>
      </c>
      <c r="L126" t="n">
        <v>32</v>
      </c>
      <c r="M126" t="n">
        <v>2</v>
      </c>
      <c r="N126" t="n">
        <v>108.48</v>
      </c>
      <c r="O126" t="n">
        <v>42294.68</v>
      </c>
      <c r="P126" t="n">
        <v>132.35</v>
      </c>
      <c r="Q126" t="n">
        <v>198.05</v>
      </c>
      <c r="R126" t="n">
        <v>29.15</v>
      </c>
      <c r="S126" t="n">
        <v>21.27</v>
      </c>
      <c r="T126" t="n">
        <v>1244.91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108.7226158371634</v>
      </c>
      <c r="AB126" t="n">
        <v>148.7590794916341</v>
      </c>
      <c r="AC126" t="n">
        <v>134.5617217296723</v>
      </c>
      <c r="AD126" t="n">
        <v>108722.6158371634</v>
      </c>
      <c r="AE126" t="n">
        <v>148759.0794916341</v>
      </c>
      <c r="AF126" t="n">
        <v>2.004550987956994e-06</v>
      </c>
      <c r="AG126" t="n">
        <v>0.1530555555555556</v>
      </c>
      <c r="AH126" t="n">
        <v>134561.7217296723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9.071400000000001</v>
      </c>
      <c r="E127" t="n">
        <v>11.02</v>
      </c>
      <c r="F127" t="n">
        <v>7.91</v>
      </c>
      <c r="G127" t="n">
        <v>118.7</v>
      </c>
      <c r="H127" t="n">
        <v>1.68</v>
      </c>
      <c r="I127" t="n">
        <v>4</v>
      </c>
      <c r="J127" t="n">
        <v>341.64</v>
      </c>
      <c r="K127" t="n">
        <v>60.56</v>
      </c>
      <c r="L127" t="n">
        <v>32.25</v>
      </c>
      <c r="M127" t="n">
        <v>2</v>
      </c>
      <c r="N127" t="n">
        <v>108.84</v>
      </c>
      <c r="O127" t="n">
        <v>42370.23</v>
      </c>
      <c r="P127" t="n">
        <v>132.45</v>
      </c>
      <c r="Q127" t="n">
        <v>198.08</v>
      </c>
      <c r="R127" t="n">
        <v>29.16</v>
      </c>
      <c r="S127" t="n">
        <v>21.27</v>
      </c>
      <c r="T127" t="n">
        <v>1246.69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108.7826061205481</v>
      </c>
      <c r="AB127" t="n">
        <v>148.8411608439455</v>
      </c>
      <c r="AC127" t="n">
        <v>134.6359693529211</v>
      </c>
      <c r="AD127" t="n">
        <v>108782.6061205481</v>
      </c>
      <c r="AE127" t="n">
        <v>148841.1608439455</v>
      </c>
      <c r="AF127" t="n">
        <v>2.004550987956994e-06</v>
      </c>
      <c r="AG127" t="n">
        <v>0.1530555555555556</v>
      </c>
      <c r="AH127" t="n">
        <v>134635.9693529211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9.0726</v>
      </c>
      <c r="E128" t="n">
        <v>11.02</v>
      </c>
      <c r="F128" t="n">
        <v>7.91</v>
      </c>
      <c r="G128" t="n">
        <v>118.68</v>
      </c>
      <c r="H128" t="n">
        <v>1.69</v>
      </c>
      <c r="I128" t="n">
        <v>4</v>
      </c>
      <c r="J128" t="n">
        <v>342.26</v>
      </c>
      <c r="K128" t="n">
        <v>60.56</v>
      </c>
      <c r="L128" t="n">
        <v>32.5</v>
      </c>
      <c r="M128" t="n">
        <v>2</v>
      </c>
      <c r="N128" t="n">
        <v>109.2</v>
      </c>
      <c r="O128" t="n">
        <v>42445.98</v>
      </c>
      <c r="P128" t="n">
        <v>132.52</v>
      </c>
      <c r="Q128" t="n">
        <v>198.05</v>
      </c>
      <c r="R128" t="n">
        <v>29.13</v>
      </c>
      <c r="S128" t="n">
        <v>21.27</v>
      </c>
      <c r="T128" t="n">
        <v>1232.99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108.8104936895857</v>
      </c>
      <c r="AB128" t="n">
        <v>148.8793178462155</v>
      </c>
      <c r="AC128" t="n">
        <v>134.6704847044481</v>
      </c>
      <c r="AD128" t="n">
        <v>108810.4936895857</v>
      </c>
      <c r="AE128" t="n">
        <v>148879.3178462155</v>
      </c>
      <c r="AF128" t="n">
        <v>2.004816157741762e-06</v>
      </c>
      <c r="AG128" t="n">
        <v>0.1530555555555556</v>
      </c>
      <c r="AH128" t="n">
        <v>134670.4847044481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9.070499999999999</v>
      </c>
      <c r="E129" t="n">
        <v>11.02</v>
      </c>
      <c r="F129" t="n">
        <v>7.91</v>
      </c>
      <c r="G129" t="n">
        <v>118.72</v>
      </c>
      <c r="H129" t="n">
        <v>1.7</v>
      </c>
      <c r="I129" t="n">
        <v>4</v>
      </c>
      <c r="J129" t="n">
        <v>342.87</v>
      </c>
      <c r="K129" t="n">
        <v>60.56</v>
      </c>
      <c r="L129" t="n">
        <v>32.75</v>
      </c>
      <c r="M129" t="n">
        <v>2</v>
      </c>
      <c r="N129" t="n">
        <v>109.57</v>
      </c>
      <c r="O129" t="n">
        <v>42521.91</v>
      </c>
      <c r="P129" t="n">
        <v>132.74</v>
      </c>
      <c r="Q129" t="n">
        <v>198.05</v>
      </c>
      <c r="R129" t="n">
        <v>29.19</v>
      </c>
      <c r="S129" t="n">
        <v>21.27</v>
      </c>
      <c r="T129" t="n">
        <v>1262.98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108.967172708944</v>
      </c>
      <c r="AB129" t="n">
        <v>149.0936929926919</v>
      </c>
      <c r="AC129" t="n">
        <v>134.8644001878223</v>
      </c>
      <c r="AD129" t="n">
        <v>108967.172708944</v>
      </c>
      <c r="AE129" t="n">
        <v>149093.6929926919</v>
      </c>
      <c r="AF129" t="n">
        <v>2.004352110618417e-06</v>
      </c>
      <c r="AG129" t="n">
        <v>0.1530555555555556</v>
      </c>
      <c r="AH129" t="n">
        <v>134864.4001878223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9.074400000000001</v>
      </c>
      <c r="E130" t="n">
        <v>11.02</v>
      </c>
      <c r="F130" t="n">
        <v>7.91</v>
      </c>
      <c r="G130" t="n">
        <v>118.65</v>
      </c>
      <c r="H130" t="n">
        <v>1.71</v>
      </c>
      <c r="I130" t="n">
        <v>4</v>
      </c>
      <c r="J130" t="n">
        <v>343.49</v>
      </c>
      <c r="K130" t="n">
        <v>60.56</v>
      </c>
      <c r="L130" t="n">
        <v>33</v>
      </c>
      <c r="M130" t="n">
        <v>2</v>
      </c>
      <c r="N130" t="n">
        <v>109.94</v>
      </c>
      <c r="O130" t="n">
        <v>42598.03</v>
      </c>
      <c r="P130" t="n">
        <v>132.77</v>
      </c>
      <c r="Q130" t="n">
        <v>198.05</v>
      </c>
      <c r="R130" t="n">
        <v>28.97</v>
      </c>
      <c r="S130" t="n">
        <v>21.27</v>
      </c>
      <c r="T130" t="n">
        <v>1151.55</v>
      </c>
      <c r="U130" t="n">
        <v>0.73</v>
      </c>
      <c r="V130" t="n">
        <v>0.77</v>
      </c>
      <c r="W130" t="n">
        <v>0.12</v>
      </c>
      <c r="X130" t="n">
        <v>0.06</v>
      </c>
      <c r="Y130" t="n">
        <v>1</v>
      </c>
      <c r="Z130" t="n">
        <v>10</v>
      </c>
      <c r="AA130" t="n">
        <v>108.9392683670146</v>
      </c>
      <c r="AB130" t="n">
        <v>149.0555130410115</v>
      </c>
      <c r="AC130" t="n">
        <v>134.8298640771443</v>
      </c>
      <c r="AD130" t="n">
        <v>108939.2683670147</v>
      </c>
      <c r="AE130" t="n">
        <v>149055.5130410115</v>
      </c>
      <c r="AF130" t="n">
        <v>2.005213912418914e-06</v>
      </c>
      <c r="AG130" t="n">
        <v>0.1530555555555556</v>
      </c>
      <c r="AH130" t="n">
        <v>134829.8640771443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9.0808</v>
      </c>
      <c r="E131" t="n">
        <v>11.01</v>
      </c>
      <c r="F131" t="n">
        <v>7.9</v>
      </c>
      <c r="G131" t="n">
        <v>118.53</v>
      </c>
      <c r="H131" t="n">
        <v>1.72</v>
      </c>
      <c r="I131" t="n">
        <v>4</v>
      </c>
      <c r="J131" t="n">
        <v>344.11</v>
      </c>
      <c r="K131" t="n">
        <v>60.56</v>
      </c>
      <c r="L131" t="n">
        <v>33.25</v>
      </c>
      <c r="M131" t="n">
        <v>2</v>
      </c>
      <c r="N131" t="n">
        <v>110.3</v>
      </c>
      <c r="O131" t="n">
        <v>42674.47</v>
      </c>
      <c r="P131" t="n">
        <v>132.7</v>
      </c>
      <c r="Q131" t="n">
        <v>198.05</v>
      </c>
      <c r="R131" t="n">
        <v>28.7</v>
      </c>
      <c r="S131" t="n">
        <v>21.27</v>
      </c>
      <c r="T131" t="n">
        <v>1017.56</v>
      </c>
      <c r="U131" t="n">
        <v>0.74</v>
      </c>
      <c r="V131" t="n">
        <v>0.77</v>
      </c>
      <c r="W131" t="n">
        <v>0.12</v>
      </c>
      <c r="X131" t="n">
        <v>0.05</v>
      </c>
      <c r="Y131" t="n">
        <v>1</v>
      </c>
      <c r="Z131" t="n">
        <v>10</v>
      </c>
      <c r="AA131" t="n">
        <v>108.7872964327343</v>
      </c>
      <c r="AB131" t="n">
        <v>148.8475783360007</v>
      </c>
      <c r="AC131" t="n">
        <v>134.6417743685415</v>
      </c>
      <c r="AD131" t="n">
        <v>108787.2964327343</v>
      </c>
      <c r="AE131" t="n">
        <v>148847.5783360007</v>
      </c>
      <c r="AF131" t="n">
        <v>2.006628151271013e-06</v>
      </c>
      <c r="AG131" t="n">
        <v>0.1529166666666667</v>
      </c>
      <c r="AH131" t="n">
        <v>134641.7743685415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9.083299999999999</v>
      </c>
      <c r="E132" t="n">
        <v>11.01</v>
      </c>
      <c r="F132" t="n">
        <v>7.9</v>
      </c>
      <c r="G132" t="n">
        <v>118.49</v>
      </c>
      <c r="H132" t="n">
        <v>1.73</v>
      </c>
      <c r="I132" t="n">
        <v>4</v>
      </c>
      <c r="J132" t="n">
        <v>344.73</v>
      </c>
      <c r="K132" t="n">
        <v>60.56</v>
      </c>
      <c r="L132" t="n">
        <v>33.5</v>
      </c>
      <c r="M132" t="n">
        <v>2</v>
      </c>
      <c r="N132" t="n">
        <v>110.67</v>
      </c>
      <c r="O132" t="n">
        <v>42750.97</v>
      </c>
      <c r="P132" t="n">
        <v>132.66</v>
      </c>
      <c r="Q132" t="n">
        <v>198.05</v>
      </c>
      <c r="R132" t="n">
        <v>28.68</v>
      </c>
      <c r="S132" t="n">
        <v>21.27</v>
      </c>
      <c r="T132" t="n">
        <v>1007.86</v>
      </c>
      <c r="U132" t="n">
        <v>0.74</v>
      </c>
      <c r="V132" t="n">
        <v>0.77</v>
      </c>
      <c r="W132" t="n">
        <v>0.11</v>
      </c>
      <c r="X132" t="n">
        <v>0.05</v>
      </c>
      <c r="Y132" t="n">
        <v>1</v>
      </c>
      <c r="Z132" t="n">
        <v>10</v>
      </c>
      <c r="AA132" t="n">
        <v>108.733989776461</v>
      </c>
      <c r="AB132" t="n">
        <v>148.7746418171639</v>
      </c>
      <c r="AC132" t="n">
        <v>134.5757988086954</v>
      </c>
      <c r="AD132" t="n">
        <v>108733.989776461</v>
      </c>
      <c r="AE132" t="n">
        <v>148774.6418171639</v>
      </c>
      <c r="AF132" t="n">
        <v>2.007180588322614e-06</v>
      </c>
      <c r="AG132" t="n">
        <v>0.1529166666666667</v>
      </c>
      <c r="AH132" t="n">
        <v>134575.7988086954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9.0801</v>
      </c>
      <c r="E133" t="n">
        <v>11.01</v>
      </c>
      <c r="F133" t="n">
        <v>7.9</v>
      </c>
      <c r="G133" t="n">
        <v>118.55</v>
      </c>
      <c r="H133" t="n">
        <v>1.74</v>
      </c>
      <c r="I133" t="n">
        <v>4</v>
      </c>
      <c r="J133" t="n">
        <v>345.35</v>
      </c>
      <c r="K133" t="n">
        <v>60.56</v>
      </c>
      <c r="L133" t="n">
        <v>33.75</v>
      </c>
      <c r="M133" t="n">
        <v>2</v>
      </c>
      <c r="N133" t="n">
        <v>111.05</v>
      </c>
      <c r="O133" t="n">
        <v>42827.67</v>
      </c>
      <c r="P133" t="n">
        <v>132.83</v>
      </c>
      <c r="Q133" t="n">
        <v>198.05</v>
      </c>
      <c r="R133" t="n">
        <v>28.83</v>
      </c>
      <c r="S133" t="n">
        <v>21.27</v>
      </c>
      <c r="T133" t="n">
        <v>1083.85</v>
      </c>
      <c r="U133" t="n">
        <v>0.74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108.8734277282062</v>
      </c>
      <c r="AB133" t="n">
        <v>148.9654269743098</v>
      </c>
      <c r="AC133" t="n">
        <v>134.7483756982121</v>
      </c>
      <c r="AD133" t="n">
        <v>108873.4277282062</v>
      </c>
      <c r="AE133" t="n">
        <v>148965.4269743098</v>
      </c>
      <c r="AF133" t="n">
        <v>2.006473468896565e-06</v>
      </c>
      <c r="AG133" t="n">
        <v>0.1529166666666667</v>
      </c>
      <c r="AH133" t="n">
        <v>134748.3756982121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9.073499999999999</v>
      </c>
      <c r="E134" t="n">
        <v>11.02</v>
      </c>
      <c r="F134" t="n">
        <v>7.91</v>
      </c>
      <c r="G134" t="n">
        <v>118.67</v>
      </c>
      <c r="H134" t="n">
        <v>1.75</v>
      </c>
      <c r="I134" t="n">
        <v>4</v>
      </c>
      <c r="J134" t="n">
        <v>345.97</v>
      </c>
      <c r="K134" t="n">
        <v>60.56</v>
      </c>
      <c r="L134" t="n">
        <v>34</v>
      </c>
      <c r="M134" t="n">
        <v>2</v>
      </c>
      <c r="N134" t="n">
        <v>111.42</v>
      </c>
      <c r="O134" t="n">
        <v>42904.56</v>
      </c>
      <c r="P134" t="n">
        <v>133</v>
      </c>
      <c r="Q134" t="n">
        <v>198.05</v>
      </c>
      <c r="R134" t="n">
        <v>29.1</v>
      </c>
      <c r="S134" t="n">
        <v>21.27</v>
      </c>
      <c r="T134" t="n">
        <v>1220.02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109.0878036314715</v>
      </c>
      <c r="AB134" t="n">
        <v>149.2587455427546</v>
      </c>
      <c r="AC134" t="n">
        <v>135.0137003541599</v>
      </c>
      <c r="AD134" t="n">
        <v>109087.8036314715</v>
      </c>
      <c r="AE134" t="n">
        <v>149258.7455427547</v>
      </c>
      <c r="AF134" t="n">
        <v>2.005015035080338e-06</v>
      </c>
      <c r="AG134" t="n">
        <v>0.1530555555555556</v>
      </c>
      <c r="AH134" t="n">
        <v>135013.7003541598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9.068899999999999</v>
      </c>
      <c r="E135" t="n">
        <v>11.03</v>
      </c>
      <c r="F135" t="n">
        <v>7.92</v>
      </c>
      <c r="G135" t="n">
        <v>118.75</v>
      </c>
      <c r="H135" t="n">
        <v>1.76</v>
      </c>
      <c r="I135" t="n">
        <v>4</v>
      </c>
      <c r="J135" t="n">
        <v>346.6</v>
      </c>
      <c r="K135" t="n">
        <v>60.56</v>
      </c>
      <c r="L135" t="n">
        <v>34.25</v>
      </c>
      <c r="M135" t="n">
        <v>2</v>
      </c>
      <c r="N135" t="n">
        <v>111.8</v>
      </c>
      <c r="O135" t="n">
        <v>42981.64</v>
      </c>
      <c r="P135" t="n">
        <v>133.2</v>
      </c>
      <c r="Q135" t="n">
        <v>198.05</v>
      </c>
      <c r="R135" t="n">
        <v>29.26</v>
      </c>
      <c r="S135" t="n">
        <v>21.27</v>
      </c>
      <c r="T135" t="n">
        <v>1296.63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109.2968687017127</v>
      </c>
      <c r="AB135" t="n">
        <v>149.5447975951584</v>
      </c>
      <c r="AC135" t="n">
        <v>135.2724520001588</v>
      </c>
      <c r="AD135" t="n">
        <v>109296.8687017127</v>
      </c>
      <c r="AE135" t="n">
        <v>149544.7975951584</v>
      </c>
      <c r="AF135" t="n">
        <v>2.003998550905392e-06</v>
      </c>
      <c r="AG135" t="n">
        <v>0.1531944444444444</v>
      </c>
      <c r="AH135" t="n">
        <v>135272.4520001588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9.071199999999999</v>
      </c>
      <c r="E136" t="n">
        <v>11.02</v>
      </c>
      <c r="F136" t="n">
        <v>7.91</v>
      </c>
      <c r="G136" t="n">
        <v>118.71</v>
      </c>
      <c r="H136" t="n">
        <v>1.77</v>
      </c>
      <c r="I136" t="n">
        <v>4</v>
      </c>
      <c r="J136" t="n">
        <v>347.23</v>
      </c>
      <c r="K136" t="n">
        <v>60.56</v>
      </c>
      <c r="L136" t="n">
        <v>34.5</v>
      </c>
      <c r="M136" t="n">
        <v>2</v>
      </c>
      <c r="N136" t="n">
        <v>112.17</v>
      </c>
      <c r="O136" t="n">
        <v>43058.93</v>
      </c>
      <c r="P136" t="n">
        <v>133.28</v>
      </c>
      <c r="Q136" t="n">
        <v>198.05</v>
      </c>
      <c r="R136" t="n">
        <v>29.17</v>
      </c>
      <c r="S136" t="n">
        <v>21.27</v>
      </c>
      <c r="T136" t="n">
        <v>1251.86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109.2828868258625</v>
      </c>
      <c r="AB136" t="n">
        <v>149.5256669757834</v>
      </c>
      <c r="AC136" t="n">
        <v>135.255147180247</v>
      </c>
      <c r="AD136" t="n">
        <v>109282.8868258625</v>
      </c>
      <c r="AE136" t="n">
        <v>149525.6669757834</v>
      </c>
      <c r="AF136" t="n">
        <v>2.004506792992865e-06</v>
      </c>
      <c r="AG136" t="n">
        <v>0.1530555555555556</v>
      </c>
      <c r="AH136" t="n">
        <v>135255.147180247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9.0708</v>
      </c>
      <c r="E137" t="n">
        <v>11.02</v>
      </c>
      <c r="F137" t="n">
        <v>7.91</v>
      </c>
      <c r="G137" t="n">
        <v>118.72</v>
      </c>
      <c r="H137" t="n">
        <v>1.78</v>
      </c>
      <c r="I137" t="n">
        <v>4</v>
      </c>
      <c r="J137" t="n">
        <v>347.85</v>
      </c>
      <c r="K137" t="n">
        <v>60.56</v>
      </c>
      <c r="L137" t="n">
        <v>34.75</v>
      </c>
      <c r="M137" t="n">
        <v>2</v>
      </c>
      <c r="N137" t="n">
        <v>112.55</v>
      </c>
      <c r="O137" t="n">
        <v>43136.41</v>
      </c>
      <c r="P137" t="n">
        <v>133.29</v>
      </c>
      <c r="Q137" t="n">
        <v>198.05</v>
      </c>
      <c r="R137" t="n">
        <v>29.18</v>
      </c>
      <c r="S137" t="n">
        <v>21.27</v>
      </c>
      <c r="T137" t="n">
        <v>1257.73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109.2936092698473</v>
      </c>
      <c r="AB137" t="n">
        <v>149.5403378966842</v>
      </c>
      <c r="AC137" t="n">
        <v>135.2684179290478</v>
      </c>
      <c r="AD137" t="n">
        <v>109293.6092698473</v>
      </c>
      <c r="AE137" t="n">
        <v>149540.3378966842</v>
      </c>
      <c r="AF137" t="n">
        <v>2.004418403064609e-06</v>
      </c>
      <c r="AG137" t="n">
        <v>0.1530555555555556</v>
      </c>
      <c r="AH137" t="n">
        <v>135268.4179290478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9.0701</v>
      </c>
      <c r="E138" t="n">
        <v>11.03</v>
      </c>
      <c r="F138" t="n">
        <v>7.92</v>
      </c>
      <c r="G138" t="n">
        <v>118.73</v>
      </c>
      <c r="H138" t="n">
        <v>1.79</v>
      </c>
      <c r="I138" t="n">
        <v>4</v>
      </c>
      <c r="J138" t="n">
        <v>348.48</v>
      </c>
      <c r="K138" t="n">
        <v>60.56</v>
      </c>
      <c r="L138" t="n">
        <v>35</v>
      </c>
      <c r="M138" t="n">
        <v>2</v>
      </c>
      <c r="N138" t="n">
        <v>112.93</v>
      </c>
      <c r="O138" t="n">
        <v>43214.09</v>
      </c>
      <c r="P138" t="n">
        <v>133.37</v>
      </c>
      <c r="Q138" t="n">
        <v>198.05</v>
      </c>
      <c r="R138" t="n">
        <v>29.23</v>
      </c>
      <c r="S138" t="n">
        <v>21.27</v>
      </c>
      <c r="T138" t="n">
        <v>1284.1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109.3846948662751</v>
      </c>
      <c r="AB138" t="n">
        <v>149.6649652281296</v>
      </c>
      <c r="AC138" t="n">
        <v>135.3811510028956</v>
      </c>
      <c r="AD138" t="n">
        <v>109384.6948662751</v>
      </c>
      <c r="AE138" t="n">
        <v>149664.9652281296</v>
      </c>
      <c r="AF138" t="n">
        <v>2.004263720690161e-06</v>
      </c>
      <c r="AG138" t="n">
        <v>0.1531944444444444</v>
      </c>
      <c r="AH138" t="n">
        <v>135381.1510028956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9.069599999999999</v>
      </c>
      <c r="E139" t="n">
        <v>11.03</v>
      </c>
      <c r="F139" t="n">
        <v>7.92</v>
      </c>
      <c r="G139" t="n">
        <v>118.74</v>
      </c>
      <c r="H139" t="n">
        <v>1.8</v>
      </c>
      <c r="I139" t="n">
        <v>4</v>
      </c>
      <c r="J139" t="n">
        <v>349.12</v>
      </c>
      <c r="K139" t="n">
        <v>60.56</v>
      </c>
      <c r="L139" t="n">
        <v>35.25</v>
      </c>
      <c r="M139" t="n">
        <v>2</v>
      </c>
      <c r="N139" t="n">
        <v>113.31</v>
      </c>
      <c r="O139" t="n">
        <v>43291.97</v>
      </c>
      <c r="P139" t="n">
        <v>133.4</v>
      </c>
      <c r="Q139" t="n">
        <v>198.05</v>
      </c>
      <c r="R139" t="n">
        <v>29.23</v>
      </c>
      <c r="S139" t="n">
        <v>21.27</v>
      </c>
      <c r="T139" t="n">
        <v>1281.24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109.4086056630304</v>
      </c>
      <c r="AB139" t="n">
        <v>149.69768103512</v>
      </c>
      <c r="AC139" t="n">
        <v>135.4107444591838</v>
      </c>
      <c r="AD139" t="n">
        <v>109408.6056630304</v>
      </c>
      <c r="AE139" t="n">
        <v>149697.68103512</v>
      </c>
      <c r="AF139" t="n">
        <v>2.004153233279841e-06</v>
      </c>
      <c r="AG139" t="n">
        <v>0.1531944444444444</v>
      </c>
      <c r="AH139" t="n">
        <v>135410.7444591838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9.068</v>
      </c>
      <c r="E140" t="n">
        <v>11.03</v>
      </c>
      <c r="F140" t="n">
        <v>7.92</v>
      </c>
      <c r="G140" t="n">
        <v>118.77</v>
      </c>
      <c r="H140" t="n">
        <v>1.81</v>
      </c>
      <c r="I140" t="n">
        <v>4</v>
      </c>
      <c r="J140" t="n">
        <v>349.75</v>
      </c>
      <c r="K140" t="n">
        <v>60.56</v>
      </c>
      <c r="L140" t="n">
        <v>35.5</v>
      </c>
      <c r="M140" t="n">
        <v>2</v>
      </c>
      <c r="N140" t="n">
        <v>113.69</v>
      </c>
      <c r="O140" t="n">
        <v>43370.05</v>
      </c>
      <c r="P140" t="n">
        <v>133.51</v>
      </c>
      <c r="Q140" t="n">
        <v>198.05</v>
      </c>
      <c r="R140" t="n">
        <v>29.31</v>
      </c>
      <c r="S140" t="n">
        <v>21.27</v>
      </c>
      <c r="T140" t="n">
        <v>1323.33</v>
      </c>
      <c r="U140" t="n">
        <v>0.73</v>
      </c>
      <c r="V140" t="n">
        <v>0.77</v>
      </c>
      <c r="W140" t="n">
        <v>0.11</v>
      </c>
      <c r="X140" t="n">
        <v>0.07000000000000001</v>
      </c>
      <c r="Y140" t="n">
        <v>1</v>
      </c>
      <c r="Z140" t="n">
        <v>10</v>
      </c>
      <c r="AA140" t="n">
        <v>109.4935397208619</v>
      </c>
      <c r="AB140" t="n">
        <v>149.8138915600713</v>
      </c>
      <c r="AC140" t="n">
        <v>135.5158640147363</v>
      </c>
      <c r="AD140" t="n">
        <v>109493.5397208619</v>
      </c>
      <c r="AE140" t="n">
        <v>149813.8915600713</v>
      </c>
      <c r="AF140" t="n">
        <v>2.003799673566816e-06</v>
      </c>
      <c r="AG140" t="n">
        <v>0.1531944444444444</v>
      </c>
      <c r="AH140" t="n">
        <v>135515.8640147363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9.075100000000001</v>
      </c>
      <c r="E141" t="n">
        <v>11.02</v>
      </c>
      <c r="F141" t="n">
        <v>7.91</v>
      </c>
      <c r="G141" t="n">
        <v>118.64</v>
      </c>
      <c r="H141" t="n">
        <v>1.82</v>
      </c>
      <c r="I141" t="n">
        <v>4</v>
      </c>
      <c r="J141" t="n">
        <v>350.38</v>
      </c>
      <c r="K141" t="n">
        <v>60.56</v>
      </c>
      <c r="L141" t="n">
        <v>35.75</v>
      </c>
      <c r="M141" t="n">
        <v>2</v>
      </c>
      <c r="N141" t="n">
        <v>114.08</v>
      </c>
      <c r="O141" t="n">
        <v>43448.34</v>
      </c>
      <c r="P141" t="n">
        <v>133.38</v>
      </c>
      <c r="Q141" t="n">
        <v>198.05</v>
      </c>
      <c r="R141" t="n">
        <v>28.96</v>
      </c>
      <c r="S141" t="n">
        <v>21.27</v>
      </c>
      <c r="T141" t="n">
        <v>1149.54</v>
      </c>
      <c r="U141" t="n">
        <v>0.73</v>
      </c>
      <c r="V141" t="n">
        <v>0.77</v>
      </c>
      <c r="W141" t="n">
        <v>0.12</v>
      </c>
      <c r="X141" t="n">
        <v>0.06</v>
      </c>
      <c r="Y141" t="n">
        <v>1</v>
      </c>
      <c r="Z141" t="n">
        <v>10</v>
      </c>
      <c r="AA141" t="n">
        <v>109.2968250363756</v>
      </c>
      <c r="AB141" t="n">
        <v>149.5447378503179</v>
      </c>
      <c r="AC141" t="n">
        <v>135.272397957282</v>
      </c>
      <c r="AD141" t="n">
        <v>109296.8250363756</v>
      </c>
      <c r="AE141" t="n">
        <v>149544.7378503178</v>
      </c>
      <c r="AF141" t="n">
        <v>2.005368594793363e-06</v>
      </c>
      <c r="AG141" t="n">
        <v>0.1530555555555556</v>
      </c>
      <c r="AH141" t="n">
        <v>135272.397957282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9.0794</v>
      </c>
      <c r="E142" t="n">
        <v>11.01</v>
      </c>
      <c r="F142" t="n">
        <v>7.9</v>
      </c>
      <c r="G142" t="n">
        <v>118.56</v>
      </c>
      <c r="H142" t="n">
        <v>1.83</v>
      </c>
      <c r="I142" t="n">
        <v>4</v>
      </c>
      <c r="J142" t="n">
        <v>351.02</v>
      </c>
      <c r="K142" t="n">
        <v>60.56</v>
      </c>
      <c r="L142" t="n">
        <v>36</v>
      </c>
      <c r="M142" t="n">
        <v>2</v>
      </c>
      <c r="N142" t="n">
        <v>114.47</v>
      </c>
      <c r="O142" t="n">
        <v>43526.84</v>
      </c>
      <c r="P142" t="n">
        <v>133.3</v>
      </c>
      <c r="Q142" t="n">
        <v>198.05</v>
      </c>
      <c r="R142" t="n">
        <v>28.74</v>
      </c>
      <c r="S142" t="n">
        <v>21.27</v>
      </c>
      <c r="T142" t="n">
        <v>1039.89</v>
      </c>
      <c r="U142" t="n">
        <v>0.74</v>
      </c>
      <c r="V142" t="n">
        <v>0.77</v>
      </c>
      <c r="W142" t="n">
        <v>0.12</v>
      </c>
      <c r="X142" t="n">
        <v>0.05</v>
      </c>
      <c r="Y142" t="n">
        <v>1</v>
      </c>
      <c r="Z142" t="n">
        <v>10</v>
      </c>
      <c r="AA142" t="n">
        <v>109.1633595497679</v>
      </c>
      <c r="AB142" t="n">
        <v>149.3621244834596</v>
      </c>
      <c r="AC142" t="n">
        <v>135.1072129538572</v>
      </c>
      <c r="AD142" t="n">
        <v>109163.3595497679</v>
      </c>
      <c r="AE142" t="n">
        <v>149362.1244834596</v>
      </c>
      <c r="AF142" t="n">
        <v>2.006318786522116e-06</v>
      </c>
      <c r="AG142" t="n">
        <v>0.1529166666666667</v>
      </c>
      <c r="AH142" t="n">
        <v>135107.2129538572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9.0815</v>
      </c>
      <c r="E143" t="n">
        <v>11.01</v>
      </c>
      <c r="F143" t="n">
        <v>7.9</v>
      </c>
      <c r="G143" t="n">
        <v>118.52</v>
      </c>
      <c r="H143" t="n">
        <v>1.84</v>
      </c>
      <c r="I143" t="n">
        <v>4</v>
      </c>
      <c r="J143" t="n">
        <v>351.66</v>
      </c>
      <c r="K143" t="n">
        <v>60.56</v>
      </c>
      <c r="L143" t="n">
        <v>36.25</v>
      </c>
      <c r="M143" t="n">
        <v>2</v>
      </c>
      <c r="N143" t="n">
        <v>114.85</v>
      </c>
      <c r="O143" t="n">
        <v>43605.54</v>
      </c>
      <c r="P143" t="n">
        <v>133.37</v>
      </c>
      <c r="Q143" t="n">
        <v>198.05</v>
      </c>
      <c r="R143" t="n">
        <v>28.76</v>
      </c>
      <c r="S143" t="n">
        <v>21.27</v>
      </c>
      <c r="T143" t="n">
        <v>1049.35</v>
      </c>
      <c r="U143" t="n">
        <v>0.74</v>
      </c>
      <c r="V143" t="n">
        <v>0.77</v>
      </c>
      <c r="W143" t="n">
        <v>0.11</v>
      </c>
      <c r="X143" t="n">
        <v>0.05</v>
      </c>
      <c r="Y143" t="n">
        <v>1</v>
      </c>
      <c r="Z143" t="n">
        <v>10</v>
      </c>
      <c r="AA143" t="n">
        <v>109.1805669362362</v>
      </c>
      <c r="AB143" t="n">
        <v>149.3856683887618</v>
      </c>
      <c r="AC143" t="n">
        <v>135.1285098618814</v>
      </c>
      <c r="AD143" t="n">
        <v>109180.5669362362</v>
      </c>
      <c r="AE143" t="n">
        <v>149385.6683887618</v>
      </c>
      <c r="AF143" t="n">
        <v>2.006782833645461e-06</v>
      </c>
      <c r="AG143" t="n">
        <v>0.1529166666666667</v>
      </c>
      <c r="AH143" t="n">
        <v>135128.5098618814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9.0783</v>
      </c>
      <c r="E144" t="n">
        <v>11.02</v>
      </c>
      <c r="F144" t="n">
        <v>7.91</v>
      </c>
      <c r="G144" t="n">
        <v>118.58</v>
      </c>
      <c r="H144" t="n">
        <v>1.85</v>
      </c>
      <c r="I144" t="n">
        <v>4</v>
      </c>
      <c r="J144" t="n">
        <v>352.3</v>
      </c>
      <c r="K144" t="n">
        <v>60.56</v>
      </c>
      <c r="L144" t="n">
        <v>36.5</v>
      </c>
      <c r="M144" t="n">
        <v>2</v>
      </c>
      <c r="N144" t="n">
        <v>115.24</v>
      </c>
      <c r="O144" t="n">
        <v>43684.46</v>
      </c>
      <c r="P144" t="n">
        <v>133.52</v>
      </c>
      <c r="Q144" t="n">
        <v>198.05</v>
      </c>
      <c r="R144" t="n">
        <v>28.9</v>
      </c>
      <c r="S144" t="n">
        <v>21.27</v>
      </c>
      <c r="T144" t="n">
        <v>1120.13</v>
      </c>
      <c r="U144" t="n">
        <v>0.74</v>
      </c>
      <c r="V144" t="n">
        <v>0.77</v>
      </c>
      <c r="W144" t="n">
        <v>0.11</v>
      </c>
      <c r="X144" t="n">
        <v>0.05</v>
      </c>
      <c r="Y144" t="n">
        <v>1</v>
      </c>
      <c r="Z144" t="n">
        <v>10</v>
      </c>
      <c r="AA144" t="n">
        <v>109.3429897503948</v>
      </c>
      <c r="AB144" t="n">
        <v>149.6079024486823</v>
      </c>
      <c r="AC144" t="n">
        <v>135.3295342150306</v>
      </c>
      <c r="AD144" t="n">
        <v>109342.9897503948</v>
      </c>
      <c r="AE144" t="n">
        <v>149607.9024486823</v>
      </c>
      <c r="AF144" t="n">
        <v>2.006075714219412e-06</v>
      </c>
      <c r="AG144" t="n">
        <v>0.1530555555555556</v>
      </c>
      <c r="AH144" t="n">
        <v>135329.5342150306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9.0724</v>
      </c>
      <c r="E145" t="n">
        <v>11.02</v>
      </c>
      <c r="F145" t="n">
        <v>7.91</v>
      </c>
      <c r="G145" t="n">
        <v>118.69</v>
      </c>
      <c r="H145" t="n">
        <v>1.86</v>
      </c>
      <c r="I145" t="n">
        <v>4</v>
      </c>
      <c r="J145" t="n">
        <v>352.94</v>
      </c>
      <c r="K145" t="n">
        <v>60.56</v>
      </c>
      <c r="L145" t="n">
        <v>36.75</v>
      </c>
      <c r="M145" t="n">
        <v>2</v>
      </c>
      <c r="N145" t="n">
        <v>115.64</v>
      </c>
      <c r="O145" t="n">
        <v>43763.7</v>
      </c>
      <c r="P145" t="n">
        <v>133.74</v>
      </c>
      <c r="Q145" t="n">
        <v>198.05</v>
      </c>
      <c r="R145" t="n">
        <v>29.16</v>
      </c>
      <c r="S145" t="n">
        <v>21.27</v>
      </c>
      <c r="T145" t="n">
        <v>1246.3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109.5446451547632</v>
      </c>
      <c r="AB145" t="n">
        <v>149.8838162693476</v>
      </c>
      <c r="AC145" t="n">
        <v>135.5791152078992</v>
      </c>
      <c r="AD145" t="n">
        <v>109544.6451547632</v>
      </c>
      <c r="AE145" t="n">
        <v>149883.8162693476</v>
      </c>
      <c r="AF145" t="n">
        <v>2.004771962777634e-06</v>
      </c>
      <c r="AG145" t="n">
        <v>0.1530555555555556</v>
      </c>
      <c r="AH145" t="n">
        <v>135579.1152078992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9.068199999999999</v>
      </c>
      <c r="E146" t="n">
        <v>11.03</v>
      </c>
      <c r="F146" t="n">
        <v>7.92</v>
      </c>
      <c r="G146" t="n">
        <v>118.76</v>
      </c>
      <c r="H146" t="n">
        <v>1.87</v>
      </c>
      <c r="I146" t="n">
        <v>4</v>
      </c>
      <c r="J146" t="n">
        <v>353.58</v>
      </c>
      <c r="K146" t="n">
        <v>60.56</v>
      </c>
      <c r="L146" t="n">
        <v>37</v>
      </c>
      <c r="M146" t="n">
        <v>2</v>
      </c>
      <c r="N146" t="n">
        <v>116.03</v>
      </c>
      <c r="O146" t="n">
        <v>43843.04</v>
      </c>
      <c r="P146" t="n">
        <v>133.92</v>
      </c>
      <c r="Q146" t="n">
        <v>198.05</v>
      </c>
      <c r="R146" t="n">
        <v>29.28</v>
      </c>
      <c r="S146" t="n">
        <v>21.27</v>
      </c>
      <c r="T146" t="n">
        <v>1307.52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109.7372198559918</v>
      </c>
      <c r="AB146" t="n">
        <v>150.1473054713647</v>
      </c>
      <c r="AC146" t="n">
        <v>135.8174573702853</v>
      </c>
      <c r="AD146" t="n">
        <v>109737.2198559918</v>
      </c>
      <c r="AE146" t="n">
        <v>150147.3054713647</v>
      </c>
      <c r="AF146" t="n">
        <v>2.003843868530944e-06</v>
      </c>
      <c r="AG146" t="n">
        <v>0.1531944444444444</v>
      </c>
      <c r="AH146" t="n">
        <v>135817.4573702853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9.0703</v>
      </c>
      <c r="E147" t="n">
        <v>11.02</v>
      </c>
      <c r="F147" t="n">
        <v>7.92</v>
      </c>
      <c r="G147" t="n">
        <v>118.72</v>
      </c>
      <c r="H147" t="n">
        <v>1.87</v>
      </c>
      <c r="I147" t="n">
        <v>4</v>
      </c>
      <c r="J147" t="n">
        <v>354.23</v>
      </c>
      <c r="K147" t="n">
        <v>60.56</v>
      </c>
      <c r="L147" t="n">
        <v>37.25</v>
      </c>
      <c r="M147" t="n">
        <v>2</v>
      </c>
      <c r="N147" t="n">
        <v>116.42</v>
      </c>
      <c r="O147" t="n">
        <v>43922.6</v>
      </c>
      <c r="P147" t="n">
        <v>133.93</v>
      </c>
      <c r="Q147" t="n">
        <v>198.05</v>
      </c>
      <c r="R147" t="n">
        <v>29.21</v>
      </c>
      <c r="S147" t="n">
        <v>21.27</v>
      </c>
      <c r="T147" t="n">
        <v>1272.76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109.7178216974331</v>
      </c>
      <c r="AB147" t="n">
        <v>150.1207640550383</v>
      </c>
      <c r="AC147" t="n">
        <v>135.7934490294819</v>
      </c>
      <c r="AD147" t="n">
        <v>109717.8216974331</v>
      </c>
      <c r="AE147" t="n">
        <v>150120.7640550382</v>
      </c>
      <c r="AF147" t="n">
        <v>2.004307915654289e-06</v>
      </c>
      <c r="AG147" t="n">
        <v>0.1530555555555556</v>
      </c>
      <c r="AH147" t="n">
        <v>135793.4490294819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9.069800000000001</v>
      </c>
      <c r="E148" t="n">
        <v>11.03</v>
      </c>
      <c r="F148" t="n">
        <v>7.92</v>
      </c>
      <c r="G148" t="n">
        <v>118.73</v>
      </c>
      <c r="H148" t="n">
        <v>1.88</v>
      </c>
      <c r="I148" t="n">
        <v>4</v>
      </c>
      <c r="J148" t="n">
        <v>354.88</v>
      </c>
      <c r="K148" t="n">
        <v>60.56</v>
      </c>
      <c r="L148" t="n">
        <v>37.5</v>
      </c>
      <c r="M148" t="n">
        <v>2</v>
      </c>
      <c r="N148" t="n">
        <v>116.82</v>
      </c>
      <c r="O148" t="n">
        <v>44002.37</v>
      </c>
      <c r="P148" t="n">
        <v>134.04</v>
      </c>
      <c r="Q148" t="n">
        <v>198.05</v>
      </c>
      <c r="R148" t="n">
        <v>29.23</v>
      </c>
      <c r="S148" t="n">
        <v>21.27</v>
      </c>
      <c r="T148" t="n">
        <v>1283.84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109.7902466759079</v>
      </c>
      <c r="AB148" t="n">
        <v>150.2198591057521</v>
      </c>
      <c r="AC148" t="n">
        <v>135.8830865876364</v>
      </c>
      <c r="AD148" t="n">
        <v>109790.2466759079</v>
      </c>
      <c r="AE148" t="n">
        <v>150219.8591057521</v>
      </c>
      <c r="AF148" t="n">
        <v>2.004197428243969e-06</v>
      </c>
      <c r="AG148" t="n">
        <v>0.1531944444444444</v>
      </c>
      <c r="AH148" t="n">
        <v>135883.0865876364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9.068</v>
      </c>
      <c r="E149" t="n">
        <v>11.03</v>
      </c>
      <c r="F149" t="n">
        <v>7.92</v>
      </c>
      <c r="G149" t="n">
        <v>118.77</v>
      </c>
      <c r="H149" t="n">
        <v>1.89</v>
      </c>
      <c r="I149" t="n">
        <v>4</v>
      </c>
      <c r="J149" t="n">
        <v>355.52</v>
      </c>
      <c r="K149" t="n">
        <v>60.56</v>
      </c>
      <c r="L149" t="n">
        <v>37.75</v>
      </c>
      <c r="M149" t="n">
        <v>2</v>
      </c>
      <c r="N149" t="n">
        <v>117.22</v>
      </c>
      <c r="O149" t="n">
        <v>44082.36</v>
      </c>
      <c r="P149" t="n">
        <v>134.07</v>
      </c>
      <c r="Q149" t="n">
        <v>198.06</v>
      </c>
      <c r="R149" t="n">
        <v>29.3</v>
      </c>
      <c r="S149" t="n">
        <v>21.27</v>
      </c>
      <c r="T149" t="n">
        <v>1317.07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109.8296112688876</v>
      </c>
      <c r="AB149" t="n">
        <v>150.2737194785101</v>
      </c>
      <c r="AC149" t="n">
        <v>135.931806602012</v>
      </c>
      <c r="AD149" t="n">
        <v>109829.6112688876</v>
      </c>
      <c r="AE149" t="n">
        <v>150273.7194785101</v>
      </c>
      <c r="AF149" t="n">
        <v>2.003799673566816e-06</v>
      </c>
      <c r="AG149" t="n">
        <v>0.1531944444444444</v>
      </c>
      <c r="AH149" t="n">
        <v>135931.806602012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9.069599999999999</v>
      </c>
      <c r="E150" t="n">
        <v>11.03</v>
      </c>
      <c r="F150" t="n">
        <v>7.92</v>
      </c>
      <c r="G150" t="n">
        <v>118.74</v>
      </c>
      <c r="H150" t="n">
        <v>1.9</v>
      </c>
      <c r="I150" t="n">
        <v>4</v>
      </c>
      <c r="J150" t="n">
        <v>356.17</v>
      </c>
      <c r="K150" t="n">
        <v>60.56</v>
      </c>
      <c r="L150" t="n">
        <v>38</v>
      </c>
      <c r="M150" t="n">
        <v>2</v>
      </c>
      <c r="N150" t="n">
        <v>117.62</v>
      </c>
      <c r="O150" t="n">
        <v>44162.57</v>
      </c>
      <c r="P150" t="n">
        <v>134.01</v>
      </c>
      <c r="Q150" t="n">
        <v>198.05</v>
      </c>
      <c r="R150" t="n">
        <v>29.27</v>
      </c>
      <c r="S150" t="n">
        <v>21.27</v>
      </c>
      <c r="T150" t="n">
        <v>1302.79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109.7746190181778</v>
      </c>
      <c r="AB150" t="n">
        <v>150.198476655002</v>
      </c>
      <c r="AC150" t="n">
        <v>135.8637448479755</v>
      </c>
      <c r="AD150" t="n">
        <v>109774.6190181778</v>
      </c>
      <c r="AE150" t="n">
        <v>150198.476655002</v>
      </c>
      <c r="AF150" t="n">
        <v>2.004153233279841e-06</v>
      </c>
      <c r="AG150" t="n">
        <v>0.1531944444444444</v>
      </c>
      <c r="AH150" t="n">
        <v>135863.7448479755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9.0678</v>
      </c>
      <c r="E151" t="n">
        <v>11.03</v>
      </c>
      <c r="F151" t="n">
        <v>7.92</v>
      </c>
      <c r="G151" t="n">
        <v>118.77</v>
      </c>
      <c r="H151" t="n">
        <v>1.91</v>
      </c>
      <c r="I151" t="n">
        <v>4</v>
      </c>
      <c r="J151" t="n">
        <v>356.83</v>
      </c>
      <c r="K151" t="n">
        <v>60.56</v>
      </c>
      <c r="L151" t="n">
        <v>38.25</v>
      </c>
      <c r="M151" t="n">
        <v>2</v>
      </c>
      <c r="N151" t="n">
        <v>118.02</v>
      </c>
      <c r="O151" t="n">
        <v>44243</v>
      </c>
      <c r="P151" t="n">
        <v>134.16</v>
      </c>
      <c r="Q151" t="n">
        <v>198.05</v>
      </c>
      <c r="R151" t="n">
        <v>29.3</v>
      </c>
      <c r="S151" t="n">
        <v>21.27</v>
      </c>
      <c r="T151" t="n">
        <v>1316.9</v>
      </c>
      <c r="U151" t="n">
        <v>0.73</v>
      </c>
      <c r="V151" t="n">
        <v>0.77</v>
      </c>
      <c r="W151" t="n">
        <v>0.12</v>
      </c>
      <c r="X151" t="n">
        <v>0.07000000000000001</v>
      </c>
      <c r="Y151" t="n">
        <v>1</v>
      </c>
      <c r="Z151" t="n">
        <v>10</v>
      </c>
      <c r="AA151" t="n">
        <v>109.8859982973183</v>
      </c>
      <c r="AB151" t="n">
        <v>150.350870698429</v>
      </c>
      <c r="AC151" t="n">
        <v>136.0015946177843</v>
      </c>
      <c r="AD151" t="n">
        <v>109885.9982973183</v>
      </c>
      <c r="AE151" t="n">
        <v>150350.870698429</v>
      </c>
      <c r="AF151" t="n">
        <v>2.003755478602688e-06</v>
      </c>
      <c r="AG151" t="n">
        <v>0.1531944444444444</v>
      </c>
      <c r="AH151" t="n">
        <v>136001.5946177843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9.071199999999999</v>
      </c>
      <c r="E152" t="n">
        <v>11.02</v>
      </c>
      <c r="F152" t="n">
        <v>7.91</v>
      </c>
      <c r="G152" t="n">
        <v>118.71</v>
      </c>
      <c r="H152" t="n">
        <v>1.92</v>
      </c>
      <c r="I152" t="n">
        <v>4</v>
      </c>
      <c r="J152" t="n">
        <v>357.48</v>
      </c>
      <c r="K152" t="n">
        <v>60.56</v>
      </c>
      <c r="L152" t="n">
        <v>38.5</v>
      </c>
      <c r="M152" t="n">
        <v>2</v>
      </c>
      <c r="N152" t="n">
        <v>118.43</v>
      </c>
      <c r="O152" t="n">
        <v>44323.66</v>
      </c>
      <c r="P152" t="n">
        <v>134.01</v>
      </c>
      <c r="Q152" t="n">
        <v>198.05</v>
      </c>
      <c r="R152" t="n">
        <v>29.12</v>
      </c>
      <c r="S152" t="n">
        <v>21.27</v>
      </c>
      <c r="T152" t="n">
        <v>1227.54</v>
      </c>
      <c r="U152" t="n">
        <v>0.73</v>
      </c>
      <c r="V152" t="n">
        <v>0.77</v>
      </c>
      <c r="W152" t="n">
        <v>0.12</v>
      </c>
      <c r="X152" t="n">
        <v>0.06</v>
      </c>
      <c r="Y152" t="n">
        <v>1</v>
      </c>
      <c r="Z152" t="n">
        <v>10</v>
      </c>
      <c r="AA152" t="n">
        <v>109.7208255499431</v>
      </c>
      <c r="AB152" t="n">
        <v>150.1248740585631</v>
      </c>
      <c r="AC152" t="n">
        <v>135.7971667800387</v>
      </c>
      <c r="AD152" t="n">
        <v>109720.8255499431</v>
      </c>
      <c r="AE152" t="n">
        <v>150124.8740585631</v>
      </c>
      <c r="AF152" t="n">
        <v>2.004506792992865e-06</v>
      </c>
      <c r="AG152" t="n">
        <v>0.1530555555555556</v>
      </c>
      <c r="AH152" t="n">
        <v>135797.1667800387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9.0776</v>
      </c>
      <c r="E153" t="n">
        <v>11.02</v>
      </c>
      <c r="F153" t="n">
        <v>7.91</v>
      </c>
      <c r="G153" t="n">
        <v>118.59</v>
      </c>
      <c r="H153" t="n">
        <v>1.93</v>
      </c>
      <c r="I153" t="n">
        <v>4</v>
      </c>
      <c r="J153" t="n">
        <v>358.14</v>
      </c>
      <c r="K153" t="n">
        <v>60.56</v>
      </c>
      <c r="L153" t="n">
        <v>38.75</v>
      </c>
      <c r="M153" t="n">
        <v>2</v>
      </c>
      <c r="N153" t="n">
        <v>118.83</v>
      </c>
      <c r="O153" t="n">
        <v>44404.54</v>
      </c>
      <c r="P153" t="n">
        <v>133.87</v>
      </c>
      <c r="Q153" t="n">
        <v>198.05</v>
      </c>
      <c r="R153" t="n">
        <v>28.85</v>
      </c>
      <c r="S153" t="n">
        <v>21.27</v>
      </c>
      <c r="T153" t="n">
        <v>1093.52</v>
      </c>
      <c r="U153" t="n">
        <v>0.74</v>
      </c>
      <c r="V153" t="n">
        <v>0.77</v>
      </c>
      <c r="W153" t="n">
        <v>0.12</v>
      </c>
      <c r="X153" t="n">
        <v>0.05</v>
      </c>
      <c r="Y153" t="n">
        <v>1</v>
      </c>
      <c r="Z153" t="n">
        <v>10</v>
      </c>
      <c r="AA153" t="n">
        <v>109.5610760616589</v>
      </c>
      <c r="AB153" t="n">
        <v>149.9062977610427</v>
      </c>
      <c r="AC153" t="n">
        <v>135.5994510975799</v>
      </c>
      <c r="AD153" t="n">
        <v>109561.0760616589</v>
      </c>
      <c r="AE153" t="n">
        <v>149906.2977610427</v>
      </c>
      <c r="AF153" t="n">
        <v>2.005921031844964e-06</v>
      </c>
      <c r="AG153" t="n">
        <v>0.1530555555555556</v>
      </c>
      <c r="AH153" t="n">
        <v>135599.4510975799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9.0801</v>
      </c>
      <c r="E154" t="n">
        <v>11.01</v>
      </c>
      <c r="F154" t="n">
        <v>7.9</v>
      </c>
      <c r="G154" t="n">
        <v>118.55</v>
      </c>
      <c r="H154" t="n">
        <v>1.94</v>
      </c>
      <c r="I154" t="n">
        <v>4</v>
      </c>
      <c r="J154" t="n">
        <v>358.79</v>
      </c>
      <c r="K154" t="n">
        <v>60.56</v>
      </c>
      <c r="L154" t="n">
        <v>39</v>
      </c>
      <c r="M154" t="n">
        <v>2</v>
      </c>
      <c r="N154" t="n">
        <v>119.24</v>
      </c>
      <c r="O154" t="n">
        <v>44485.65</v>
      </c>
      <c r="P154" t="n">
        <v>133.77</v>
      </c>
      <c r="Q154" t="n">
        <v>198.05</v>
      </c>
      <c r="R154" t="n">
        <v>28.81</v>
      </c>
      <c r="S154" t="n">
        <v>21.27</v>
      </c>
      <c r="T154" t="n">
        <v>1074.91</v>
      </c>
      <c r="U154" t="n">
        <v>0.74</v>
      </c>
      <c r="V154" t="n">
        <v>0.77</v>
      </c>
      <c r="W154" t="n">
        <v>0.11</v>
      </c>
      <c r="X154" t="n">
        <v>0.05</v>
      </c>
      <c r="Y154" t="n">
        <v>1</v>
      </c>
      <c r="Z154" t="n">
        <v>10</v>
      </c>
      <c r="AA154" t="n">
        <v>109.4367960890108</v>
      </c>
      <c r="AB154" t="n">
        <v>149.7362524196202</v>
      </c>
      <c r="AC154" t="n">
        <v>135.4456346448826</v>
      </c>
      <c r="AD154" t="n">
        <v>109436.7960890107</v>
      </c>
      <c r="AE154" t="n">
        <v>149736.2524196202</v>
      </c>
      <c r="AF154" t="n">
        <v>2.006473468896565e-06</v>
      </c>
      <c r="AG154" t="n">
        <v>0.1529166666666667</v>
      </c>
      <c r="AH154" t="n">
        <v>135445.6346448826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9.0783</v>
      </c>
      <c r="E155" t="n">
        <v>11.02</v>
      </c>
      <c r="F155" t="n">
        <v>7.91</v>
      </c>
      <c r="G155" t="n">
        <v>118.58</v>
      </c>
      <c r="H155" t="n">
        <v>1.95</v>
      </c>
      <c r="I155" t="n">
        <v>4</v>
      </c>
      <c r="J155" t="n">
        <v>359.45</v>
      </c>
      <c r="K155" t="n">
        <v>60.56</v>
      </c>
      <c r="L155" t="n">
        <v>39.25</v>
      </c>
      <c r="M155" t="n">
        <v>2</v>
      </c>
      <c r="N155" t="n">
        <v>119.65</v>
      </c>
      <c r="O155" t="n">
        <v>44566.98</v>
      </c>
      <c r="P155" t="n">
        <v>133.89</v>
      </c>
      <c r="Q155" t="n">
        <v>198.05</v>
      </c>
      <c r="R155" t="n">
        <v>28.91</v>
      </c>
      <c r="S155" t="n">
        <v>21.27</v>
      </c>
      <c r="T155" t="n">
        <v>1122.52</v>
      </c>
      <c r="U155" t="n">
        <v>0.74</v>
      </c>
      <c r="V155" t="n">
        <v>0.77</v>
      </c>
      <c r="W155" t="n">
        <v>0.11</v>
      </c>
      <c r="X155" t="n">
        <v>0.05</v>
      </c>
      <c r="Y155" t="n">
        <v>1</v>
      </c>
      <c r="Z155" t="n">
        <v>10</v>
      </c>
      <c r="AA155" t="n">
        <v>109.5647850942118</v>
      </c>
      <c r="AB155" t="n">
        <v>149.9113726230126</v>
      </c>
      <c r="AC155" t="n">
        <v>135.604041621846</v>
      </c>
      <c r="AD155" t="n">
        <v>109564.7850942118</v>
      </c>
      <c r="AE155" t="n">
        <v>149911.3726230126</v>
      </c>
      <c r="AF155" t="n">
        <v>2.006075714219412e-06</v>
      </c>
      <c r="AG155" t="n">
        <v>0.1530555555555556</v>
      </c>
      <c r="AH155" t="n">
        <v>135604.041621846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9.072800000000001</v>
      </c>
      <c r="E156" t="n">
        <v>11.02</v>
      </c>
      <c r="F156" t="n">
        <v>7.91</v>
      </c>
      <c r="G156" t="n">
        <v>118.68</v>
      </c>
      <c r="H156" t="n">
        <v>1.96</v>
      </c>
      <c r="I156" t="n">
        <v>4</v>
      </c>
      <c r="J156" t="n">
        <v>360.12</v>
      </c>
      <c r="K156" t="n">
        <v>60.56</v>
      </c>
      <c r="L156" t="n">
        <v>39.5</v>
      </c>
      <c r="M156" t="n">
        <v>2</v>
      </c>
      <c r="N156" t="n">
        <v>120.06</v>
      </c>
      <c r="O156" t="n">
        <v>44648.55</v>
      </c>
      <c r="P156" t="n">
        <v>133.92</v>
      </c>
      <c r="Q156" t="n">
        <v>198.05</v>
      </c>
      <c r="R156" t="n">
        <v>29.14</v>
      </c>
      <c r="S156" t="n">
        <v>21.27</v>
      </c>
      <c r="T156" t="n">
        <v>1237.16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109.6478774843079</v>
      </c>
      <c r="AB156" t="n">
        <v>150.0250632969195</v>
      </c>
      <c r="AC156" t="n">
        <v>135.7068818174011</v>
      </c>
      <c r="AD156" t="n">
        <v>109647.8774843079</v>
      </c>
      <c r="AE156" t="n">
        <v>150025.0632969195</v>
      </c>
      <c r="AF156" t="n">
        <v>2.00486035270589e-06</v>
      </c>
      <c r="AG156" t="n">
        <v>0.1530555555555556</v>
      </c>
      <c r="AH156" t="n">
        <v>135706.8818174011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9.0671</v>
      </c>
      <c r="E157" t="n">
        <v>11.03</v>
      </c>
      <c r="F157" t="n">
        <v>7.92</v>
      </c>
      <c r="G157" t="n">
        <v>118.78</v>
      </c>
      <c r="H157" t="n">
        <v>1.96</v>
      </c>
      <c r="I157" t="n">
        <v>4</v>
      </c>
      <c r="J157" t="n">
        <v>360.78</v>
      </c>
      <c r="K157" t="n">
        <v>60.56</v>
      </c>
      <c r="L157" t="n">
        <v>39.75</v>
      </c>
      <c r="M157" t="n">
        <v>2</v>
      </c>
      <c r="N157" t="n">
        <v>120.47</v>
      </c>
      <c r="O157" t="n">
        <v>44730.35</v>
      </c>
      <c r="P157" t="n">
        <v>134.18</v>
      </c>
      <c r="Q157" t="n">
        <v>198.05</v>
      </c>
      <c r="R157" t="n">
        <v>29.37</v>
      </c>
      <c r="S157" t="n">
        <v>21.27</v>
      </c>
      <c r="T157" t="n">
        <v>1355.47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109.9063172230036</v>
      </c>
      <c r="AB157" t="n">
        <v>150.3786719489593</v>
      </c>
      <c r="AC157" t="n">
        <v>136.0267425559832</v>
      </c>
      <c r="AD157" t="n">
        <v>109906.3172230036</v>
      </c>
      <c r="AE157" t="n">
        <v>150378.6719489593</v>
      </c>
      <c r="AF157" t="n">
        <v>2.00360079622824e-06</v>
      </c>
      <c r="AG157" t="n">
        <v>0.1531944444444444</v>
      </c>
      <c r="AH157" t="n">
        <v>136026.7425559832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9.068199999999999</v>
      </c>
      <c r="E158" t="n">
        <v>11.03</v>
      </c>
      <c r="F158" t="n">
        <v>7.92</v>
      </c>
      <c r="G158" t="n">
        <v>118.76</v>
      </c>
      <c r="H158" t="n">
        <v>1.97</v>
      </c>
      <c r="I158" t="n">
        <v>4</v>
      </c>
      <c r="J158" t="n">
        <v>361.44</v>
      </c>
      <c r="K158" t="n">
        <v>60.56</v>
      </c>
      <c r="L158" t="n">
        <v>40</v>
      </c>
      <c r="M158" t="n">
        <v>2</v>
      </c>
      <c r="N158" t="n">
        <v>120.89</v>
      </c>
      <c r="O158" t="n">
        <v>44812.39</v>
      </c>
      <c r="P158" t="n">
        <v>134.16</v>
      </c>
      <c r="Q158" t="n">
        <v>198.05</v>
      </c>
      <c r="R158" t="n">
        <v>29.31</v>
      </c>
      <c r="S158" t="n">
        <v>21.27</v>
      </c>
      <c r="T158" t="n">
        <v>1320.66</v>
      </c>
      <c r="U158" t="n">
        <v>0.73</v>
      </c>
      <c r="V158" t="n">
        <v>0.77</v>
      </c>
      <c r="W158" t="n">
        <v>0.11</v>
      </c>
      <c r="X158" t="n">
        <v>0.06</v>
      </c>
      <c r="Y158" t="n">
        <v>1</v>
      </c>
      <c r="Z158" t="n">
        <v>10</v>
      </c>
      <c r="AA158" t="n">
        <v>109.8812473428216</v>
      </c>
      <c r="AB158" t="n">
        <v>150.3443702328894</v>
      </c>
      <c r="AC158" t="n">
        <v>135.9957145475523</v>
      </c>
      <c r="AD158" t="n">
        <v>109881.2473428216</v>
      </c>
      <c r="AE158" t="n">
        <v>150344.3702328894</v>
      </c>
      <c r="AF158" t="n">
        <v>2.003843868530944e-06</v>
      </c>
      <c r="AG158" t="n">
        <v>0.1531944444444444</v>
      </c>
      <c r="AH158" t="n">
        <v>135995.7145475523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8.425800000000001</v>
      </c>
      <c r="E2" t="n">
        <v>11.87</v>
      </c>
      <c r="F2" t="n">
        <v>8.91</v>
      </c>
      <c r="G2" t="n">
        <v>9.9</v>
      </c>
      <c r="H2" t="n">
        <v>0.2</v>
      </c>
      <c r="I2" t="n">
        <v>54</v>
      </c>
      <c r="J2" t="n">
        <v>89.87</v>
      </c>
      <c r="K2" t="n">
        <v>37.55</v>
      </c>
      <c r="L2" t="n">
        <v>1</v>
      </c>
      <c r="M2" t="n">
        <v>52</v>
      </c>
      <c r="N2" t="n">
        <v>11.32</v>
      </c>
      <c r="O2" t="n">
        <v>11317.98</v>
      </c>
      <c r="P2" t="n">
        <v>73.43000000000001</v>
      </c>
      <c r="Q2" t="n">
        <v>198.09</v>
      </c>
      <c r="R2" t="n">
        <v>60.15</v>
      </c>
      <c r="S2" t="n">
        <v>21.27</v>
      </c>
      <c r="T2" t="n">
        <v>16494.36</v>
      </c>
      <c r="U2" t="n">
        <v>0.35</v>
      </c>
      <c r="V2" t="n">
        <v>0.68</v>
      </c>
      <c r="W2" t="n">
        <v>0.19</v>
      </c>
      <c r="X2" t="n">
        <v>1.05</v>
      </c>
      <c r="Y2" t="n">
        <v>1</v>
      </c>
      <c r="Z2" t="n">
        <v>10</v>
      </c>
      <c r="AA2" t="n">
        <v>69.4150697332261</v>
      </c>
      <c r="AB2" t="n">
        <v>94.97676078570846</v>
      </c>
      <c r="AC2" t="n">
        <v>85.91231203706478</v>
      </c>
      <c r="AD2" t="n">
        <v>69415.0697332261</v>
      </c>
      <c r="AE2" t="n">
        <v>94976.76078570847</v>
      </c>
      <c r="AF2" t="n">
        <v>2.234052741388783e-06</v>
      </c>
      <c r="AG2" t="n">
        <v>0.1648611111111111</v>
      </c>
      <c r="AH2" t="n">
        <v>85912.31203706478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8.7736</v>
      </c>
      <c r="E3" t="n">
        <v>11.4</v>
      </c>
      <c r="F3" t="n">
        <v>8.66</v>
      </c>
      <c r="G3" t="n">
        <v>12.38</v>
      </c>
      <c r="H3" t="n">
        <v>0.24</v>
      </c>
      <c r="I3" t="n">
        <v>42</v>
      </c>
      <c r="J3" t="n">
        <v>90.18000000000001</v>
      </c>
      <c r="K3" t="n">
        <v>37.55</v>
      </c>
      <c r="L3" t="n">
        <v>1.25</v>
      </c>
      <c r="M3" t="n">
        <v>40</v>
      </c>
      <c r="N3" t="n">
        <v>11.37</v>
      </c>
      <c r="O3" t="n">
        <v>11355.7</v>
      </c>
      <c r="P3" t="n">
        <v>71</v>
      </c>
      <c r="Q3" t="n">
        <v>198.05</v>
      </c>
      <c r="R3" t="n">
        <v>52.39</v>
      </c>
      <c r="S3" t="n">
        <v>21.27</v>
      </c>
      <c r="T3" t="n">
        <v>12671.67</v>
      </c>
      <c r="U3" t="n">
        <v>0.41</v>
      </c>
      <c r="V3" t="n">
        <v>0.7</v>
      </c>
      <c r="W3" t="n">
        <v>0.18</v>
      </c>
      <c r="X3" t="n">
        <v>0.8100000000000001</v>
      </c>
      <c r="Y3" t="n">
        <v>1</v>
      </c>
      <c r="Z3" t="n">
        <v>10</v>
      </c>
      <c r="AA3" t="n">
        <v>64.68564997021099</v>
      </c>
      <c r="AB3" t="n">
        <v>88.50576001868005</v>
      </c>
      <c r="AC3" t="n">
        <v>80.05889450113285</v>
      </c>
      <c r="AD3" t="n">
        <v>64685.64997021099</v>
      </c>
      <c r="AE3" t="n">
        <v>88505.76001868006</v>
      </c>
      <c r="AF3" t="n">
        <v>2.326269924736954e-06</v>
      </c>
      <c r="AG3" t="n">
        <v>0.1583333333333333</v>
      </c>
      <c r="AH3" t="n">
        <v>80058.89450113286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8.943</v>
      </c>
      <c r="E4" t="n">
        <v>11.18</v>
      </c>
      <c r="F4" t="n">
        <v>8.58</v>
      </c>
      <c r="G4" t="n">
        <v>14.71</v>
      </c>
      <c r="H4" t="n">
        <v>0.29</v>
      </c>
      <c r="I4" t="n">
        <v>35</v>
      </c>
      <c r="J4" t="n">
        <v>90.48</v>
      </c>
      <c r="K4" t="n">
        <v>37.55</v>
      </c>
      <c r="L4" t="n">
        <v>1.5</v>
      </c>
      <c r="M4" t="n">
        <v>33</v>
      </c>
      <c r="N4" t="n">
        <v>11.43</v>
      </c>
      <c r="O4" t="n">
        <v>11393.43</v>
      </c>
      <c r="P4" t="n">
        <v>69.89</v>
      </c>
      <c r="Q4" t="n">
        <v>198.09</v>
      </c>
      <c r="R4" t="n">
        <v>51.01</v>
      </c>
      <c r="S4" t="n">
        <v>21.27</v>
      </c>
      <c r="T4" t="n">
        <v>12017.65</v>
      </c>
      <c r="U4" t="n">
        <v>0.42</v>
      </c>
      <c r="V4" t="n">
        <v>0.71</v>
      </c>
      <c r="W4" t="n">
        <v>0.14</v>
      </c>
      <c r="X4" t="n">
        <v>0.73</v>
      </c>
      <c r="Y4" t="n">
        <v>1</v>
      </c>
      <c r="Z4" t="n">
        <v>10</v>
      </c>
      <c r="AA4" t="n">
        <v>62.64765027675906</v>
      </c>
      <c r="AB4" t="n">
        <v>85.71727892789959</v>
      </c>
      <c r="AC4" t="n">
        <v>77.53654213199782</v>
      </c>
      <c r="AD4" t="n">
        <v>62647.65027675906</v>
      </c>
      <c r="AE4" t="n">
        <v>85717.27892789959</v>
      </c>
      <c r="AF4" t="n">
        <v>2.371185367115275e-06</v>
      </c>
      <c r="AG4" t="n">
        <v>0.1552777777777778</v>
      </c>
      <c r="AH4" t="n">
        <v>77536.54213199782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9.1594</v>
      </c>
      <c r="E5" t="n">
        <v>10.92</v>
      </c>
      <c r="F5" t="n">
        <v>8.43</v>
      </c>
      <c r="G5" t="n">
        <v>17.44</v>
      </c>
      <c r="H5" t="n">
        <v>0.34</v>
      </c>
      <c r="I5" t="n">
        <v>29</v>
      </c>
      <c r="J5" t="n">
        <v>90.79000000000001</v>
      </c>
      <c r="K5" t="n">
        <v>37.55</v>
      </c>
      <c r="L5" t="n">
        <v>1.75</v>
      </c>
      <c r="M5" t="n">
        <v>27</v>
      </c>
      <c r="N5" t="n">
        <v>11.49</v>
      </c>
      <c r="O5" t="n">
        <v>11431.19</v>
      </c>
      <c r="P5" t="n">
        <v>68.27</v>
      </c>
      <c r="Q5" t="n">
        <v>198.06</v>
      </c>
      <c r="R5" t="n">
        <v>45.38</v>
      </c>
      <c r="S5" t="n">
        <v>21.27</v>
      </c>
      <c r="T5" t="n">
        <v>9231.120000000001</v>
      </c>
      <c r="U5" t="n">
        <v>0.47</v>
      </c>
      <c r="V5" t="n">
        <v>0.72</v>
      </c>
      <c r="W5" t="n">
        <v>0.15</v>
      </c>
      <c r="X5" t="n">
        <v>0.58</v>
      </c>
      <c r="Y5" t="n">
        <v>1</v>
      </c>
      <c r="Z5" t="n">
        <v>10</v>
      </c>
      <c r="AA5" t="n">
        <v>59.9361877200632</v>
      </c>
      <c r="AB5" t="n">
        <v>82.00733623654462</v>
      </c>
      <c r="AC5" t="n">
        <v>74.18067116416734</v>
      </c>
      <c r="AD5" t="n">
        <v>59936.18772006319</v>
      </c>
      <c r="AE5" t="n">
        <v>82007.33623654462</v>
      </c>
      <c r="AF5" t="n">
        <v>2.428562591027133e-06</v>
      </c>
      <c r="AG5" t="n">
        <v>0.1516666666666667</v>
      </c>
      <c r="AH5" t="n">
        <v>74180.67116416733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9.304500000000001</v>
      </c>
      <c r="E6" t="n">
        <v>10.75</v>
      </c>
      <c r="F6" t="n">
        <v>8.34</v>
      </c>
      <c r="G6" t="n">
        <v>20</v>
      </c>
      <c r="H6" t="n">
        <v>0.39</v>
      </c>
      <c r="I6" t="n">
        <v>25</v>
      </c>
      <c r="J6" t="n">
        <v>91.09999999999999</v>
      </c>
      <c r="K6" t="n">
        <v>37.55</v>
      </c>
      <c r="L6" t="n">
        <v>2</v>
      </c>
      <c r="M6" t="n">
        <v>23</v>
      </c>
      <c r="N6" t="n">
        <v>11.54</v>
      </c>
      <c r="O6" t="n">
        <v>11468.97</v>
      </c>
      <c r="P6" t="n">
        <v>67.03</v>
      </c>
      <c r="Q6" t="n">
        <v>198.07</v>
      </c>
      <c r="R6" t="n">
        <v>42.27</v>
      </c>
      <c r="S6" t="n">
        <v>21.27</v>
      </c>
      <c r="T6" t="n">
        <v>7697.37</v>
      </c>
      <c r="U6" t="n">
        <v>0.5</v>
      </c>
      <c r="V6" t="n">
        <v>0.73</v>
      </c>
      <c r="W6" t="n">
        <v>0.15</v>
      </c>
      <c r="X6" t="n">
        <v>0.48</v>
      </c>
      <c r="Y6" t="n">
        <v>1</v>
      </c>
      <c r="Z6" t="n">
        <v>10</v>
      </c>
      <c r="AA6" t="n">
        <v>58.12006069692819</v>
      </c>
      <c r="AB6" t="n">
        <v>79.52243112162303</v>
      </c>
      <c r="AC6" t="n">
        <v>71.93292190582682</v>
      </c>
      <c r="AD6" t="n">
        <v>58120.06069692819</v>
      </c>
      <c r="AE6" t="n">
        <v>79522.43112162303</v>
      </c>
      <c r="AF6" t="n">
        <v>2.467035027208329e-06</v>
      </c>
      <c r="AG6" t="n">
        <v>0.1493055555555556</v>
      </c>
      <c r="AH6" t="n">
        <v>71932.92190582682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9.409599999999999</v>
      </c>
      <c r="E7" t="n">
        <v>10.63</v>
      </c>
      <c r="F7" t="n">
        <v>8.27</v>
      </c>
      <c r="G7" t="n">
        <v>22.56</v>
      </c>
      <c r="H7" t="n">
        <v>0.43</v>
      </c>
      <c r="I7" t="n">
        <v>22</v>
      </c>
      <c r="J7" t="n">
        <v>91.40000000000001</v>
      </c>
      <c r="K7" t="n">
        <v>37.55</v>
      </c>
      <c r="L7" t="n">
        <v>2.25</v>
      </c>
      <c r="M7" t="n">
        <v>20</v>
      </c>
      <c r="N7" t="n">
        <v>11.6</v>
      </c>
      <c r="O7" t="n">
        <v>11506.78</v>
      </c>
      <c r="P7" t="n">
        <v>66.01000000000001</v>
      </c>
      <c r="Q7" t="n">
        <v>198.05</v>
      </c>
      <c r="R7" t="n">
        <v>40.26</v>
      </c>
      <c r="S7" t="n">
        <v>21.27</v>
      </c>
      <c r="T7" t="n">
        <v>6708.09</v>
      </c>
      <c r="U7" t="n">
        <v>0.53</v>
      </c>
      <c r="V7" t="n">
        <v>0.73</v>
      </c>
      <c r="W7" t="n">
        <v>0.14</v>
      </c>
      <c r="X7" t="n">
        <v>0.42</v>
      </c>
      <c r="Y7" t="n">
        <v>1</v>
      </c>
      <c r="Z7" t="n">
        <v>10</v>
      </c>
      <c r="AA7" t="n">
        <v>56.75949809196001</v>
      </c>
      <c r="AB7" t="n">
        <v>77.66084934172062</v>
      </c>
      <c r="AC7" t="n">
        <v>70.24900687825127</v>
      </c>
      <c r="AD7" t="n">
        <v>56759.49809196001</v>
      </c>
      <c r="AE7" t="n">
        <v>77660.84934172062</v>
      </c>
      <c r="AF7" t="n">
        <v>2.49490169187162e-06</v>
      </c>
      <c r="AG7" t="n">
        <v>0.1476388888888889</v>
      </c>
      <c r="AH7" t="n">
        <v>70249.00687825127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9.479699999999999</v>
      </c>
      <c r="E8" t="n">
        <v>10.55</v>
      </c>
      <c r="F8" t="n">
        <v>8.23</v>
      </c>
      <c r="G8" t="n">
        <v>24.69</v>
      </c>
      <c r="H8" t="n">
        <v>0.48</v>
      </c>
      <c r="I8" t="n">
        <v>20</v>
      </c>
      <c r="J8" t="n">
        <v>91.70999999999999</v>
      </c>
      <c r="K8" t="n">
        <v>37.55</v>
      </c>
      <c r="L8" t="n">
        <v>2.5</v>
      </c>
      <c r="M8" t="n">
        <v>18</v>
      </c>
      <c r="N8" t="n">
        <v>11.66</v>
      </c>
      <c r="O8" t="n">
        <v>11544.61</v>
      </c>
      <c r="P8" t="n">
        <v>65.42</v>
      </c>
      <c r="Q8" t="n">
        <v>198.06</v>
      </c>
      <c r="R8" t="n">
        <v>38.96</v>
      </c>
      <c r="S8" t="n">
        <v>21.27</v>
      </c>
      <c r="T8" t="n">
        <v>6068.08</v>
      </c>
      <c r="U8" t="n">
        <v>0.55</v>
      </c>
      <c r="V8" t="n">
        <v>0.74</v>
      </c>
      <c r="W8" t="n">
        <v>0.14</v>
      </c>
      <c r="X8" t="n">
        <v>0.38</v>
      </c>
      <c r="Y8" t="n">
        <v>1</v>
      </c>
      <c r="Z8" t="n">
        <v>10</v>
      </c>
      <c r="AA8" t="n">
        <v>55.93384075318379</v>
      </c>
      <c r="AB8" t="n">
        <v>76.53114854537655</v>
      </c>
      <c r="AC8" t="n">
        <v>69.22712314036488</v>
      </c>
      <c r="AD8" t="n">
        <v>55933.84075318379</v>
      </c>
      <c r="AE8" t="n">
        <v>76531.14854537655</v>
      </c>
      <c r="AF8" t="n">
        <v>2.513488306456745e-06</v>
      </c>
      <c r="AG8" t="n">
        <v>0.1465277777777778</v>
      </c>
      <c r="AH8" t="n">
        <v>69227.12314036489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9.5875</v>
      </c>
      <c r="E9" t="n">
        <v>10.43</v>
      </c>
      <c r="F9" t="n">
        <v>8.15</v>
      </c>
      <c r="G9" t="n">
        <v>27.17</v>
      </c>
      <c r="H9" t="n">
        <v>0.52</v>
      </c>
      <c r="I9" t="n">
        <v>18</v>
      </c>
      <c r="J9" t="n">
        <v>92.02</v>
      </c>
      <c r="K9" t="n">
        <v>37.55</v>
      </c>
      <c r="L9" t="n">
        <v>2.75</v>
      </c>
      <c r="M9" t="n">
        <v>16</v>
      </c>
      <c r="N9" t="n">
        <v>11.71</v>
      </c>
      <c r="O9" t="n">
        <v>11582.46</v>
      </c>
      <c r="P9" t="n">
        <v>64.34</v>
      </c>
      <c r="Q9" t="n">
        <v>198.08</v>
      </c>
      <c r="R9" t="n">
        <v>36.67</v>
      </c>
      <c r="S9" t="n">
        <v>21.27</v>
      </c>
      <c r="T9" t="n">
        <v>4931.09</v>
      </c>
      <c r="U9" t="n">
        <v>0.58</v>
      </c>
      <c r="V9" t="n">
        <v>0.75</v>
      </c>
      <c r="W9" t="n">
        <v>0.13</v>
      </c>
      <c r="X9" t="n">
        <v>0.3</v>
      </c>
      <c r="Y9" t="n">
        <v>1</v>
      </c>
      <c r="Z9" t="n">
        <v>10</v>
      </c>
      <c r="AA9" t="n">
        <v>54.55349019591755</v>
      </c>
      <c r="AB9" t="n">
        <v>74.64249201615714</v>
      </c>
      <c r="AC9" t="n">
        <v>67.51871733954746</v>
      </c>
      <c r="AD9" t="n">
        <v>54553.49019591755</v>
      </c>
      <c r="AE9" t="n">
        <v>74642.49201615714</v>
      </c>
      <c r="AF9" t="n">
        <v>2.542070860697496e-06</v>
      </c>
      <c r="AG9" t="n">
        <v>0.1448611111111111</v>
      </c>
      <c r="AH9" t="n">
        <v>67518.71733954747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9.567299999999999</v>
      </c>
      <c r="E10" t="n">
        <v>10.45</v>
      </c>
      <c r="F10" t="n">
        <v>8.19</v>
      </c>
      <c r="G10" t="n">
        <v>28.91</v>
      </c>
      <c r="H10" t="n">
        <v>0.57</v>
      </c>
      <c r="I10" t="n">
        <v>17</v>
      </c>
      <c r="J10" t="n">
        <v>92.31999999999999</v>
      </c>
      <c r="K10" t="n">
        <v>37.55</v>
      </c>
      <c r="L10" t="n">
        <v>3</v>
      </c>
      <c r="M10" t="n">
        <v>15</v>
      </c>
      <c r="N10" t="n">
        <v>11.77</v>
      </c>
      <c r="O10" t="n">
        <v>11620.34</v>
      </c>
      <c r="P10" t="n">
        <v>64.25</v>
      </c>
      <c r="Q10" t="n">
        <v>198.12</v>
      </c>
      <c r="R10" t="n">
        <v>37.86</v>
      </c>
      <c r="S10" t="n">
        <v>21.27</v>
      </c>
      <c r="T10" t="n">
        <v>5533.99</v>
      </c>
      <c r="U10" t="n">
        <v>0.5600000000000001</v>
      </c>
      <c r="V10" t="n">
        <v>0.74</v>
      </c>
      <c r="W10" t="n">
        <v>0.13</v>
      </c>
      <c r="X10" t="n">
        <v>0.34</v>
      </c>
      <c r="Y10" t="n">
        <v>1</v>
      </c>
      <c r="Z10" t="n">
        <v>10</v>
      </c>
      <c r="AA10" t="n">
        <v>54.69247541431435</v>
      </c>
      <c r="AB10" t="n">
        <v>74.83265772356262</v>
      </c>
      <c r="AC10" t="n">
        <v>67.69073389873749</v>
      </c>
      <c r="AD10" t="n">
        <v>54692.47541431435</v>
      </c>
      <c r="AE10" t="n">
        <v>74832.65772356262</v>
      </c>
      <c r="AF10" t="n">
        <v>2.536714946080954e-06</v>
      </c>
      <c r="AG10" t="n">
        <v>0.1451388888888889</v>
      </c>
      <c r="AH10" t="n">
        <v>67690.7338987375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9.651999999999999</v>
      </c>
      <c r="E11" t="n">
        <v>10.36</v>
      </c>
      <c r="F11" t="n">
        <v>8.140000000000001</v>
      </c>
      <c r="G11" t="n">
        <v>32.55</v>
      </c>
      <c r="H11" t="n">
        <v>0.62</v>
      </c>
      <c r="I11" t="n">
        <v>15</v>
      </c>
      <c r="J11" t="n">
        <v>92.63</v>
      </c>
      <c r="K11" t="n">
        <v>37.55</v>
      </c>
      <c r="L11" t="n">
        <v>3.25</v>
      </c>
      <c r="M11" t="n">
        <v>13</v>
      </c>
      <c r="N11" t="n">
        <v>11.83</v>
      </c>
      <c r="O11" t="n">
        <v>11658.24</v>
      </c>
      <c r="P11" t="n">
        <v>63.26</v>
      </c>
      <c r="Q11" t="n">
        <v>198.05</v>
      </c>
      <c r="R11" t="n">
        <v>36.11</v>
      </c>
      <c r="S11" t="n">
        <v>21.27</v>
      </c>
      <c r="T11" t="n">
        <v>4666.02</v>
      </c>
      <c r="U11" t="n">
        <v>0.59</v>
      </c>
      <c r="V11" t="n">
        <v>0.75</v>
      </c>
      <c r="W11" t="n">
        <v>0.13</v>
      </c>
      <c r="X11" t="n">
        <v>0.28</v>
      </c>
      <c r="Y11" t="n">
        <v>1</v>
      </c>
      <c r="Z11" t="n">
        <v>10</v>
      </c>
      <c r="AA11" t="n">
        <v>53.57145078850255</v>
      </c>
      <c r="AB11" t="n">
        <v>73.29882237441166</v>
      </c>
      <c r="AC11" t="n">
        <v>66.30328564255758</v>
      </c>
      <c r="AD11" t="n">
        <v>53571.45078850255</v>
      </c>
      <c r="AE11" t="n">
        <v>73298.82237441165</v>
      </c>
      <c r="AF11" t="n">
        <v>2.559172667270115e-06</v>
      </c>
      <c r="AG11" t="n">
        <v>0.1438888888888889</v>
      </c>
      <c r="AH11" t="n">
        <v>66303.28564255759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9.6897</v>
      </c>
      <c r="E12" t="n">
        <v>10.32</v>
      </c>
      <c r="F12" t="n">
        <v>8.119999999999999</v>
      </c>
      <c r="G12" t="n">
        <v>34.78</v>
      </c>
      <c r="H12" t="n">
        <v>0.66</v>
      </c>
      <c r="I12" t="n">
        <v>14</v>
      </c>
      <c r="J12" t="n">
        <v>92.94</v>
      </c>
      <c r="K12" t="n">
        <v>37.55</v>
      </c>
      <c r="L12" t="n">
        <v>3.5</v>
      </c>
      <c r="M12" t="n">
        <v>12</v>
      </c>
      <c r="N12" t="n">
        <v>11.88</v>
      </c>
      <c r="O12" t="n">
        <v>11696.16</v>
      </c>
      <c r="P12" t="n">
        <v>62.81</v>
      </c>
      <c r="Q12" t="n">
        <v>198.06</v>
      </c>
      <c r="R12" t="n">
        <v>35.47</v>
      </c>
      <c r="S12" t="n">
        <v>21.27</v>
      </c>
      <c r="T12" t="n">
        <v>4354.63</v>
      </c>
      <c r="U12" t="n">
        <v>0.6</v>
      </c>
      <c r="V12" t="n">
        <v>0.75</v>
      </c>
      <c r="W12" t="n">
        <v>0.13</v>
      </c>
      <c r="X12" t="n">
        <v>0.26</v>
      </c>
      <c r="Y12" t="n">
        <v>1</v>
      </c>
      <c r="Z12" t="n">
        <v>10</v>
      </c>
      <c r="AA12" t="n">
        <v>53.07788623653386</v>
      </c>
      <c r="AB12" t="n">
        <v>72.62350557987715</v>
      </c>
      <c r="AC12" t="n">
        <v>65.69242013508014</v>
      </c>
      <c r="AD12" t="n">
        <v>53077.88623653386</v>
      </c>
      <c r="AE12" t="n">
        <v>72623.50557987715</v>
      </c>
      <c r="AF12" t="n">
        <v>2.569168606925739e-06</v>
      </c>
      <c r="AG12" t="n">
        <v>0.1433333333333333</v>
      </c>
      <c r="AH12" t="n">
        <v>65692.42013508014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9.736599999999999</v>
      </c>
      <c r="E13" t="n">
        <v>10.27</v>
      </c>
      <c r="F13" t="n">
        <v>8.09</v>
      </c>
      <c r="G13" t="n">
        <v>37.32</v>
      </c>
      <c r="H13" t="n">
        <v>0.71</v>
      </c>
      <c r="I13" t="n">
        <v>13</v>
      </c>
      <c r="J13" t="n">
        <v>93.23999999999999</v>
      </c>
      <c r="K13" t="n">
        <v>37.55</v>
      </c>
      <c r="L13" t="n">
        <v>3.75</v>
      </c>
      <c r="M13" t="n">
        <v>11</v>
      </c>
      <c r="N13" t="n">
        <v>11.94</v>
      </c>
      <c r="O13" t="n">
        <v>11734.1</v>
      </c>
      <c r="P13" t="n">
        <v>62.06</v>
      </c>
      <c r="Q13" t="n">
        <v>198.05</v>
      </c>
      <c r="R13" t="n">
        <v>34.46</v>
      </c>
      <c r="S13" t="n">
        <v>21.27</v>
      </c>
      <c r="T13" t="n">
        <v>3855.46</v>
      </c>
      <c r="U13" t="n">
        <v>0.62</v>
      </c>
      <c r="V13" t="n">
        <v>0.75</v>
      </c>
      <c r="W13" t="n">
        <v>0.13</v>
      </c>
      <c r="X13" t="n">
        <v>0.23</v>
      </c>
      <c r="Y13" t="n">
        <v>1</v>
      </c>
      <c r="Z13" t="n">
        <v>10</v>
      </c>
      <c r="AA13" t="n">
        <v>52.35300964321819</v>
      </c>
      <c r="AB13" t="n">
        <v>71.6316974456048</v>
      </c>
      <c r="AC13" t="n">
        <v>64.79526877713101</v>
      </c>
      <c r="AD13" t="n">
        <v>52353.00964321819</v>
      </c>
      <c r="AE13" t="n">
        <v>71631.6974456048</v>
      </c>
      <c r="AF13" t="n">
        <v>2.581603874030481e-06</v>
      </c>
      <c r="AG13" t="n">
        <v>0.1426388888888889</v>
      </c>
      <c r="AH13" t="n">
        <v>64795.26877713101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9.6829</v>
      </c>
      <c r="E14" t="n">
        <v>10.33</v>
      </c>
      <c r="F14" t="n">
        <v>8.140000000000001</v>
      </c>
      <c r="G14" t="n">
        <v>37.58</v>
      </c>
      <c r="H14" t="n">
        <v>0.75</v>
      </c>
      <c r="I14" t="n">
        <v>13</v>
      </c>
      <c r="J14" t="n">
        <v>93.55</v>
      </c>
      <c r="K14" t="n">
        <v>37.55</v>
      </c>
      <c r="L14" t="n">
        <v>4</v>
      </c>
      <c r="M14" t="n">
        <v>11</v>
      </c>
      <c r="N14" t="n">
        <v>12</v>
      </c>
      <c r="O14" t="n">
        <v>11772.07</v>
      </c>
      <c r="P14" t="n">
        <v>61.84</v>
      </c>
      <c r="Q14" t="n">
        <v>198.06</v>
      </c>
      <c r="R14" t="n">
        <v>36.63</v>
      </c>
      <c r="S14" t="n">
        <v>21.27</v>
      </c>
      <c r="T14" t="n">
        <v>4940.2</v>
      </c>
      <c r="U14" t="n">
        <v>0.58</v>
      </c>
      <c r="V14" t="n">
        <v>0.75</v>
      </c>
      <c r="W14" t="n">
        <v>0.13</v>
      </c>
      <c r="X14" t="n">
        <v>0.29</v>
      </c>
      <c r="Y14" t="n">
        <v>1</v>
      </c>
      <c r="Z14" t="n">
        <v>10</v>
      </c>
      <c r="AA14" t="n">
        <v>52.60776730030337</v>
      </c>
      <c r="AB14" t="n">
        <v>71.9802681111432</v>
      </c>
      <c r="AC14" t="n">
        <v>65.11057234757251</v>
      </c>
      <c r="AD14" t="n">
        <v>52607.76730030336</v>
      </c>
      <c r="AE14" t="n">
        <v>71980.2681111432</v>
      </c>
      <c r="AF14" t="n">
        <v>2.567365625767696e-06</v>
      </c>
      <c r="AG14" t="n">
        <v>0.1434722222222222</v>
      </c>
      <c r="AH14" t="n">
        <v>65110.57234757252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9.752700000000001</v>
      </c>
      <c r="E15" t="n">
        <v>10.25</v>
      </c>
      <c r="F15" t="n">
        <v>8.09</v>
      </c>
      <c r="G15" t="n">
        <v>40.43</v>
      </c>
      <c r="H15" t="n">
        <v>0.8</v>
      </c>
      <c r="I15" t="n">
        <v>12</v>
      </c>
      <c r="J15" t="n">
        <v>93.86</v>
      </c>
      <c r="K15" t="n">
        <v>37.55</v>
      </c>
      <c r="L15" t="n">
        <v>4.25</v>
      </c>
      <c r="M15" t="n">
        <v>10</v>
      </c>
      <c r="N15" t="n">
        <v>12.06</v>
      </c>
      <c r="O15" t="n">
        <v>11810.06</v>
      </c>
      <c r="P15" t="n">
        <v>61.3</v>
      </c>
      <c r="Q15" t="n">
        <v>198.05</v>
      </c>
      <c r="R15" t="n">
        <v>34.61</v>
      </c>
      <c r="S15" t="n">
        <v>21.27</v>
      </c>
      <c r="T15" t="n">
        <v>3932.96</v>
      </c>
      <c r="U15" t="n">
        <v>0.61</v>
      </c>
      <c r="V15" t="n">
        <v>0.75</v>
      </c>
      <c r="W15" t="n">
        <v>0.13</v>
      </c>
      <c r="X15" t="n">
        <v>0.23</v>
      </c>
      <c r="Y15" t="n">
        <v>1</v>
      </c>
      <c r="Z15" t="n">
        <v>10</v>
      </c>
      <c r="AA15" t="n">
        <v>51.84507636238042</v>
      </c>
      <c r="AB15" t="n">
        <v>70.9367207223281</v>
      </c>
      <c r="AC15" t="n">
        <v>64.16661965691763</v>
      </c>
      <c r="AD15" t="n">
        <v>51845.07636238042</v>
      </c>
      <c r="AE15" t="n">
        <v>70936.7207223281</v>
      </c>
      <c r="AF15" t="n">
        <v>2.585872697066438e-06</v>
      </c>
      <c r="AG15" t="n">
        <v>0.1423611111111111</v>
      </c>
      <c r="AH15" t="n">
        <v>64166.61965691763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9.801500000000001</v>
      </c>
      <c r="E16" t="n">
        <v>10.2</v>
      </c>
      <c r="F16" t="n">
        <v>8.050000000000001</v>
      </c>
      <c r="G16" t="n">
        <v>43.93</v>
      </c>
      <c r="H16" t="n">
        <v>0.84</v>
      </c>
      <c r="I16" t="n">
        <v>11</v>
      </c>
      <c r="J16" t="n">
        <v>94.17</v>
      </c>
      <c r="K16" t="n">
        <v>37.55</v>
      </c>
      <c r="L16" t="n">
        <v>4.5</v>
      </c>
      <c r="M16" t="n">
        <v>9</v>
      </c>
      <c r="N16" t="n">
        <v>12.12</v>
      </c>
      <c r="O16" t="n">
        <v>11848.08</v>
      </c>
      <c r="P16" t="n">
        <v>60.49</v>
      </c>
      <c r="Q16" t="n">
        <v>198.06</v>
      </c>
      <c r="R16" t="n">
        <v>33.54</v>
      </c>
      <c r="S16" t="n">
        <v>21.27</v>
      </c>
      <c r="T16" t="n">
        <v>3402.31</v>
      </c>
      <c r="U16" t="n">
        <v>0.63</v>
      </c>
      <c r="V16" t="n">
        <v>0.75</v>
      </c>
      <c r="W16" t="n">
        <v>0.13</v>
      </c>
      <c r="X16" t="n">
        <v>0.2</v>
      </c>
      <c r="Y16" t="n">
        <v>1</v>
      </c>
      <c r="Z16" t="n">
        <v>10</v>
      </c>
      <c r="AA16" t="n">
        <v>51.06874410781131</v>
      </c>
      <c r="AB16" t="n">
        <v>69.87450868226533</v>
      </c>
      <c r="AC16" t="n">
        <v>63.20578364313413</v>
      </c>
      <c r="AD16" t="n">
        <v>51068.74410781131</v>
      </c>
      <c r="AE16" t="n">
        <v>69874.50868226532</v>
      </c>
      <c r="AF16" t="n">
        <v>2.598811738318279e-06</v>
      </c>
      <c r="AG16" t="n">
        <v>0.1416666666666667</v>
      </c>
      <c r="AH16" t="n">
        <v>63205.78364313413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9.7933</v>
      </c>
      <c r="E17" t="n">
        <v>10.21</v>
      </c>
      <c r="F17" t="n">
        <v>8.06</v>
      </c>
      <c r="G17" t="n">
        <v>43.98</v>
      </c>
      <c r="H17" t="n">
        <v>0.88</v>
      </c>
      <c r="I17" t="n">
        <v>11</v>
      </c>
      <c r="J17" t="n">
        <v>94.48</v>
      </c>
      <c r="K17" t="n">
        <v>37.55</v>
      </c>
      <c r="L17" t="n">
        <v>4.75</v>
      </c>
      <c r="M17" t="n">
        <v>9</v>
      </c>
      <c r="N17" t="n">
        <v>12.17</v>
      </c>
      <c r="O17" t="n">
        <v>11886.12</v>
      </c>
      <c r="P17" t="n">
        <v>60.08</v>
      </c>
      <c r="Q17" t="n">
        <v>198.05</v>
      </c>
      <c r="R17" t="n">
        <v>33.86</v>
      </c>
      <c r="S17" t="n">
        <v>21.27</v>
      </c>
      <c r="T17" t="n">
        <v>3563.35</v>
      </c>
      <c r="U17" t="n">
        <v>0.63</v>
      </c>
      <c r="V17" t="n">
        <v>0.75</v>
      </c>
      <c r="W17" t="n">
        <v>0.13</v>
      </c>
      <c r="X17" t="n">
        <v>0.21</v>
      </c>
      <c r="Y17" t="n">
        <v>1</v>
      </c>
      <c r="Z17" t="n">
        <v>10</v>
      </c>
      <c r="AA17" t="n">
        <v>50.90154727075645</v>
      </c>
      <c r="AB17" t="n">
        <v>69.6457425936031</v>
      </c>
      <c r="AC17" t="n">
        <v>62.99885066889855</v>
      </c>
      <c r="AD17" t="n">
        <v>50901.54727075645</v>
      </c>
      <c r="AE17" t="n">
        <v>69645.74259360311</v>
      </c>
      <c r="AF17" t="n">
        <v>2.596637555157109e-06</v>
      </c>
      <c r="AG17" t="n">
        <v>0.1418055555555556</v>
      </c>
      <c r="AH17" t="n">
        <v>62998.85066889855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9.879300000000001</v>
      </c>
      <c r="E18" t="n">
        <v>10.12</v>
      </c>
      <c r="F18" t="n">
        <v>7.99</v>
      </c>
      <c r="G18" t="n">
        <v>47.96</v>
      </c>
      <c r="H18" t="n">
        <v>0.93</v>
      </c>
      <c r="I18" t="n">
        <v>10</v>
      </c>
      <c r="J18" t="n">
        <v>94.79000000000001</v>
      </c>
      <c r="K18" t="n">
        <v>37.55</v>
      </c>
      <c r="L18" t="n">
        <v>5</v>
      </c>
      <c r="M18" t="n">
        <v>8</v>
      </c>
      <c r="N18" t="n">
        <v>12.23</v>
      </c>
      <c r="O18" t="n">
        <v>11924.18</v>
      </c>
      <c r="P18" t="n">
        <v>59.39</v>
      </c>
      <c r="Q18" t="n">
        <v>198.09</v>
      </c>
      <c r="R18" t="n">
        <v>31.47</v>
      </c>
      <c r="S18" t="n">
        <v>21.27</v>
      </c>
      <c r="T18" t="n">
        <v>2374.51</v>
      </c>
      <c r="U18" t="n">
        <v>0.68</v>
      </c>
      <c r="V18" t="n">
        <v>0.76</v>
      </c>
      <c r="W18" t="n">
        <v>0.12</v>
      </c>
      <c r="X18" t="n">
        <v>0.14</v>
      </c>
      <c r="Y18" t="n">
        <v>1</v>
      </c>
      <c r="Z18" t="n">
        <v>10</v>
      </c>
      <c r="AA18" t="n">
        <v>49.95944668799663</v>
      </c>
      <c r="AB18" t="n">
        <v>68.3567190137274</v>
      </c>
      <c r="AC18" t="n">
        <v>61.83284969032982</v>
      </c>
      <c r="AD18" t="n">
        <v>49959.44668799663</v>
      </c>
      <c r="AE18" t="n">
        <v>68356.7190137274</v>
      </c>
      <c r="AF18" t="n">
        <v>2.619439963920602e-06</v>
      </c>
      <c r="AG18" t="n">
        <v>0.1405555555555555</v>
      </c>
      <c r="AH18" t="n">
        <v>61832.84969032981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9.8668</v>
      </c>
      <c r="E19" t="n">
        <v>10.14</v>
      </c>
      <c r="F19" t="n">
        <v>8.029999999999999</v>
      </c>
      <c r="G19" t="n">
        <v>53.5</v>
      </c>
      <c r="H19" t="n">
        <v>0.97</v>
      </c>
      <c r="I19" t="n">
        <v>9</v>
      </c>
      <c r="J19" t="n">
        <v>95.09</v>
      </c>
      <c r="K19" t="n">
        <v>37.55</v>
      </c>
      <c r="L19" t="n">
        <v>5.25</v>
      </c>
      <c r="M19" t="n">
        <v>7</v>
      </c>
      <c r="N19" t="n">
        <v>12.29</v>
      </c>
      <c r="O19" t="n">
        <v>11962.27</v>
      </c>
      <c r="P19" t="n">
        <v>58.66</v>
      </c>
      <c r="Q19" t="n">
        <v>198.05</v>
      </c>
      <c r="R19" t="n">
        <v>32.76</v>
      </c>
      <c r="S19" t="n">
        <v>21.27</v>
      </c>
      <c r="T19" t="n">
        <v>3022.17</v>
      </c>
      <c r="U19" t="n">
        <v>0.65</v>
      </c>
      <c r="V19" t="n">
        <v>0.76</v>
      </c>
      <c r="W19" t="n">
        <v>0.12</v>
      </c>
      <c r="X19" t="n">
        <v>0.17</v>
      </c>
      <c r="Y19" t="n">
        <v>1</v>
      </c>
      <c r="Z19" t="n">
        <v>10</v>
      </c>
      <c r="AA19" t="n">
        <v>49.69448748757113</v>
      </c>
      <c r="AB19" t="n">
        <v>67.99419014653046</v>
      </c>
      <c r="AC19" t="n">
        <v>61.50492006940559</v>
      </c>
      <c r="AD19" t="n">
        <v>49694.48748757113</v>
      </c>
      <c r="AE19" t="n">
        <v>67994.19014653045</v>
      </c>
      <c r="AF19" t="n">
        <v>2.616125660321256e-06</v>
      </c>
      <c r="AG19" t="n">
        <v>0.1408333333333333</v>
      </c>
      <c r="AH19" t="n">
        <v>61504.92006940559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9.873799999999999</v>
      </c>
      <c r="E20" t="n">
        <v>10.13</v>
      </c>
      <c r="F20" t="n">
        <v>8.02</v>
      </c>
      <c r="G20" t="n">
        <v>53.45</v>
      </c>
      <c r="H20" t="n">
        <v>1.01</v>
      </c>
      <c r="I20" t="n">
        <v>9</v>
      </c>
      <c r="J20" t="n">
        <v>95.40000000000001</v>
      </c>
      <c r="K20" t="n">
        <v>37.55</v>
      </c>
      <c r="L20" t="n">
        <v>5.5</v>
      </c>
      <c r="M20" t="n">
        <v>7</v>
      </c>
      <c r="N20" t="n">
        <v>12.35</v>
      </c>
      <c r="O20" t="n">
        <v>12000.38</v>
      </c>
      <c r="P20" t="n">
        <v>58.55</v>
      </c>
      <c r="Q20" t="n">
        <v>198.05</v>
      </c>
      <c r="R20" t="n">
        <v>32.42</v>
      </c>
      <c r="S20" t="n">
        <v>21.27</v>
      </c>
      <c r="T20" t="n">
        <v>2852.75</v>
      </c>
      <c r="U20" t="n">
        <v>0.66</v>
      </c>
      <c r="V20" t="n">
        <v>0.76</v>
      </c>
      <c r="W20" t="n">
        <v>0.12</v>
      </c>
      <c r="X20" t="n">
        <v>0.16</v>
      </c>
      <c r="Y20" t="n">
        <v>1</v>
      </c>
      <c r="Z20" t="n">
        <v>10</v>
      </c>
      <c r="AA20" t="n">
        <v>49.5806480814683</v>
      </c>
      <c r="AB20" t="n">
        <v>67.83843004886049</v>
      </c>
      <c r="AC20" t="n">
        <v>61.36402549684652</v>
      </c>
      <c r="AD20" t="n">
        <v>49580.64808146829</v>
      </c>
      <c r="AE20" t="n">
        <v>67838.43004886049</v>
      </c>
      <c r="AF20" t="n">
        <v>2.61798167033689e-06</v>
      </c>
      <c r="AG20" t="n">
        <v>0.1406944444444445</v>
      </c>
      <c r="AH20" t="n">
        <v>61364.02549684652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9.877599999999999</v>
      </c>
      <c r="E21" t="n">
        <v>10.12</v>
      </c>
      <c r="F21" t="n">
        <v>8.01</v>
      </c>
      <c r="G21" t="n">
        <v>53.43</v>
      </c>
      <c r="H21" t="n">
        <v>1.06</v>
      </c>
      <c r="I21" t="n">
        <v>9</v>
      </c>
      <c r="J21" t="n">
        <v>95.70999999999999</v>
      </c>
      <c r="K21" t="n">
        <v>37.55</v>
      </c>
      <c r="L21" t="n">
        <v>5.75</v>
      </c>
      <c r="M21" t="n">
        <v>7</v>
      </c>
      <c r="N21" t="n">
        <v>12.41</v>
      </c>
      <c r="O21" t="n">
        <v>12038.51</v>
      </c>
      <c r="P21" t="n">
        <v>57.82</v>
      </c>
      <c r="Q21" t="n">
        <v>198.05</v>
      </c>
      <c r="R21" t="n">
        <v>32.24</v>
      </c>
      <c r="S21" t="n">
        <v>21.27</v>
      </c>
      <c r="T21" t="n">
        <v>2763.36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49.14074705246558</v>
      </c>
      <c r="AB21" t="n">
        <v>67.23653805391555</v>
      </c>
      <c r="AC21" t="n">
        <v>60.81957722913823</v>
      </c>
      <c r="AD21" t="n">
        <v>49140.74705246559</v>
      </c>
      <c r="AE21" t="n">
        <v>67236.53805391556</v>
      </c>
      <c r="AF21" t="n">
        <v>2.61898921863109e-06</v>
      </c>
      <c r="AG21" t="n">
        <v>0.1405555555555555</v>
      </c>
      <c r="AH21" t="n">
        <v>60819.57722913822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9.948600000000001</v>
      </c>
      <c r="E22" t="n">
        <v>10.05</v>
      </c>
      <c r="F22" t="n">
        <v>7.96</v>
      </c>
      <c r="G22" t="n">
        <v>59.7</v>
      </c>
      <c r="H22" t="n">
        <v>1.1</v>
      </c>
      <c r="I22" t="n">
        <v>8</v>
      </c>
      <c r="J22" t="n">
        <v>96.02</v>
      </c>
      <c r="K22" t="n">
        <v>37.55</v>
      </c>
      <c r="L22" t="n">
        <v>6</v>
      </c>
      <c r="M22" t="n">
        <v>6</v>
      </c>
      <c r="N22" t="n">
        <v>12.47</v>
      </c>
      <c r="O22" t="n">
        <v>12076.67</v>
      </c>
      <c r="P22" t="n">
        <v>56.97</v>
      </c>
      <c r="Q22" t="n">
        <v>198.05</v>
      </c>
      <c r="R22" t="n">
        <v>30.53</v>
      </c>
      <c r="S22" t="n">
        <v>21.27</v>
      </c>
      <c r="T22" t="n">
        <v>1912.97</v>
      </c>
      <c r="U22" t="n">
        <v>0.7</v>
      </c>
      <c r="V22" t="n">
        <v>0.76</v>
      </c>
      <c r="W22" t="n">
        <v>0.12</v>
      </c>
      <c r="X22" t="n">
        <v>0.11</v>
      </c>
      <c r="Y22" t="n">
        <v>1</v>
      </c>
      <c r="Z22" t="n">
        <v>10</v>
      </c>
      <c r="AA22" t="n">
        <v>48.24243686860294</v>
      </c>
      <c r="AB22" t="n">
        <v>66.00743042970697</v>
      </c>
      <c r="AC22" t="n">
        <v>59.70777391152034</v>
      </c>
      <c r="AD22" t="n">
        <v>48242.43686860294</v>
      </c>
      <c r="AE22" t="n">
        <v>66007.43042970698</v>
      </c>
      <c r="AF22" t="n">
        <v>2.637814463075369e-06</v>
      </c>
      <c r="AG22" t="n">
        <v>0.1395833333333333</v>
      </c>
      <c r="AH22" t="n">
        <v>59707.77391152034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9.9053</v>
      </c>
      <c r="E23" t="n">
        <v>10.1</v>
      </c>
      <c r="F23" t="n">
        <v>8</v>
      </c>
      <c r="G23" t="n">
        <v>60.03</v>
      </c>
      <c r="H23" t="n">
        <v>1.14</v>
      </c>
      <c r="I23" t="n">
        <v>8</v>
      </c>
      <c r="J23" t="n">
        <v>96.33</v>
      </c>
      <c r="K23" t="n">
        <v>37.55</v>
      </c>
      <c r="L23" t="n">
        <v>6.25</v>
      </c>
      <c r="M23" t="n">
        <v>6</v>
      </c>
      <c r="N23" t="n">
        <v>12.53</v>
      </c>
      <c r="O23" t="n">
        <v>12114.85</v>
      </c>
      <c r="P23" t="n">
        <v>56.85</v>
      </c>
      <c r="Q23" t="n">
        <v>198.05</v>
      </c>
      <c r="R23" t="n">
        <v>32.07</v>
      </c>
      <c r="S23" t="n">
        <v>21.27</v>
      </c>
      <c r="T23" t="n">
        <v>2681.5</v>
      </c>
      <c r="U23" t="n">
        <v>0.66</v>
      </c>
      <c r="V23" t="n">
        <v>0.76</v>
      </c>
      <c r="W23" t="n">
        <v>0.12</v>
      </c>
      <c r="X23" t="n">
        <v>0.15</v>
      </c>
      <c r="Y23" t="n">
        <v>1</v>
      </c>
      <c r="Z23" t="n">
        <v>10</v>
      </c>
      <c r="AA23" t="n">
        <v>48.4563589123227</v>
      </c>
      <c r="AB23" t="n">
        <v>66.3001280074987</v>
      </c>
      <c r="AC23" t="n">
        <v>59.97253684329134</v>
      </c>
      <c r="AD23" t="n">
        <v>48456.3589123227</v>
      </c>
      <c r="AE23" t="n">
        <v>66300.1280074987</v>
      </c>
      <c r="AF23" t="n">
        <v>2.626333715407239e-06</v>
      </c>
      <c r="AG23" t="n">
        <v>0.1402777777777778</v>
      </c>
      <c r="AH23" t="n">
        <v>59972.53684329135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9.903700000000001</v>
      </c>
      <c r="E24" t="n">
        <v>10.1</v>
      </c>
      <c r="F24" t="n">
        <v>8.01</v>
      </c>
      <c r="G24" t="n">
        <v>60.05</v>
      </c>
      <c r="H24" t="n">
        <v>1.18</v>
      </c>
      <c r="I24" t="n">
        <v>8</v>
      </c>
      <c r="J24" t="n">
        <v>96.64</v>
      </c>
      <c r="K24" t="n">
        <v>37.55</v>
      </c>
      <c r="L24" t="n">
        <v>6.5</v>
      </c>
      <c r="M24" t="n">
        <v>6</v>
      </c>
      <c r="N24" t="n">
        <v>12.59</v>
      </c>
      <c r="O24" t="n">
        <v>12153.06</v>
      </c>
      <c r="P24" t="n">
        <v>56.06</v>
      </c>
      <c r="Q24" t="n">
        <v>198.05</v>
      </c>
      <c r="R24" t="n">
        <v>32.11</v>
      </c>
      <c r="S24" t="n">
        <v>21.27</v>
      </c>
      <c r="T24" t="n">
        <v>2703.62</v>
      </c>
      <c r="U24" t="n">
        <v>0.66</v>
      </c>
      <c r="V24" t="n">
        <v>0.76</v>
      </c>
      <c r="W24" t="n">
        <v>0.12</v>
      </c>
      <c r="X24" t="n">
        <v>0.15</v>
      </c>
      <c r="Y24" t="n">
        <v>1</v>
      </c>
      <c r="Z24" t="n">
        <v>10</v>
      </c>
      <c r="AA24" t="n">
        <v>48.04872557501927</v>
      </c>
      <c r="AB24" t="n">
        <v>65.7423860918868</v>
      </c>
      <c r="AC24" t="n">
        <v>59.46802503330957</v>
      </c>
      <c r="AD24" t="n">
        <v>48048.72557501927</v>
      </c>
      <c r="AE24" t="n">
        <v>65742.3860918868</v>
      </c>
      <c r="AF24" t="n">
        <v>2.625909484546523e-06</v>
      </c>
      <c r="AG24" t="n">
        <v>0.1402777777777778</v>
      </c>
      <c r="AH24" t="n">
        <v>59468.02503330957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9.9574</v>
      </c>
      <c r="E25" t="n">
        <v>10.04</v>
      </c>
      <c r="F25" t="n">
        <v>7.97</v>
      </c>
      <c r="G25" t="n">
        <v>68.31999999999999</v>
      </c>
      <c r="H25" t="n">
        <v>1.22</v>
      </c>
      <c r="I25" t="n">
        <v>7</v>
      </c>
      <c r="J25" t="n">
        <v>96.95</v>
      </c>
      <c r="K25" t="n">
        <v>37.55</v>
      </c>
      <c r="L25" t="n">
        <v>6.75</v>
      </c>
      <c r="M25" t="n">
        <v>5</v>
      </c>
      <c r="N25" t="n">
        <v>12.65</v>
      </c>
      <c r="O25" t="n">
        <v>12191.28</v>
      </c>
      <c r="P25" t="n">
        <v>55.26</v>
      </c>
      <c r="Q25" t="n">
        <v>198.05</v>
      </c>
      <c r="R25" t="n">
        <v>30.91</v>
      </c>
      <c r="S25" t="n">
        <v>21.27</v>
      </c>
      <c r="T25" t="n">
        <v>2107.58</v>
      </c>
      <c r="U25" t="n">
        <v>0.6899999999999999</v>
      </c>
      <c r="V25" t="n">
        <v>0.76</v>
      </c>
      <c r="W25" t="n">
        <v>0.12</v>
      </c>
      <c r="X25" t="n">
        <v>0.12</v>
      </c>
      <c r="Y25" t="n">
        <v>1</v>
      </c>
      <c r="Z25" t="n">
        <v>10</v>
      </c>
      <c r="AA25" t="n">
        <v>47.28550501577589</v>
      </c>
      <c r="AB25" t="n">
        <v>64.69811405181584</v>
      </c>
      <c r="AC25" t="n">
        <v>58.52341685109763</v>
      </c>
      <c r="AD25" t="n">
        <v>47285.50501577589</v>
      </c>
      <c r="AE25" t="n">
        <v>64698.11405181584</v>
      </c>
      <c r="AF25" t="n">
        <v>2.640147732809308e-06</v>
      </c>
      <c r="AG25" t="n">
        <v>0.1394444444444444</v>
      </c>
      <c r="AH25" t="n">
        <v>58523.41685109763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9.949999999999999</v>
      </c>
      <c r="E26" t="n">
        <v>10.05</v>
      </c>
      <c r="F26" t="n">
        <v>7.98</v>
      </c>
      <c r="G26" t="n">
        <v>68.38</v>
      </c>
      <c r="H26" t="n">
        <v>1.27</v>
      </c>
      <c r="I26" t="n">
        <v>7</v>
      </c>
      <c r="J26" t="n">
        <v>97.26000000000001</v>
      </c>
      <c r="K26" t="n">
        <v>37.55</v>
      </c>
      <c r="L26" t="n">
        <v>7</v>
      </c>
      <c r="M26" t="n">
        <v>5</v>
      </c>
      <c r="N26" t="n">
        <v>12.71</v>
      </c>
      <c r="O26" t="n">
        <v>12229.54</v>
      </c>
      <c r="P26" t="n">
        <v>55.05</v>
      </c>
      <c r="Q26" t="n">
        <v>198.05</v>
      </c>
      <c r="R26" t="n">
        <v>31.29</v>
      </c>
      <c r="S26" t="n">
        <v>21.27</v>
      </c>
      <c r="T26" t="n">
        <v>2299.82</v>
      </c>
      <c r="U26" t="n">
        <v>0.68</v>
      </c>
      <c r="V26" t="n">
        <v>0.76</v>
      </c>
      <c r="W26" t="n">
        <v>0.12</v>
      </c>
      <c r="X26" t="n">
        <v>0.13</v>
      </c>
      <c r="Y26" t="n">
        <v>1</v>
      </c>
      <c r="Z26" t="n">
        <v>10</v>
      </c>
      <c r="AA26" t="n">
        <v>47.22358467618105</v>
      </c>
      <c r="AB26" t="n">
        <v>64.61339191144963</v>
      </c>
      <c r="AC26" t="n">
        <v>58.44678047289968</v>
      </c>
      <c r="AD26" t="n">
        <v>47223.58467618105</v>
      </c>
      <c r="AE26" t="n">
        <v>64613.39191144963</v>
      </c>
      <c r="AF26" t="n">
        <v>2.638185665078496e-06</v>
      </c>
      <c r="AG26" t="n">
        <v>0.1395833333333333</v>
      </c>
      <c r="AH26" t="n">
        <v>58446.78047289968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9.9497</v>
      </c>
      <c r="E27" t="n">
        <v>10.05</v>
      </c>
      <c r="F27" t="n">
        <v>7.98</v>
      </c>
      <c r="G27" t="n">
        <v>68.39</v>
      </c>
      <c r="H27" t="n">
        <v>1.31</v>
      </c>
      <c r="I27" t="n">
        <v>7</v>
      </c>
      <c r="J27" t="n">
        <v>97.56999999999999</v>
      </c>
      <c r="K27" t="n">
        <v>37.55</v>
      </c>
      <c r="L27" t="n">
        <v>7.25</v>
      </c>
      <c r="M27" t="n">
        <v>4</v>
      </c>
      <c r="N27" t="n">
        <v>12.77</v>
      </c>
      <c r="O27" t="n">
        <v>12267.81</v>
      </c>
      <c r="P27" t="n">
        <v>54.58</v>
      </c>
      <c r="Q27" t="n">
        <v>198.05</v>
      </c>
      <c r="R27" t="n">
        <v>31.16</v>
      </c>
      <c r="S27" t="n">
        <v>21.27</v>
      </c>
      <c r="T27" t="n">
        <v>2232.46</v>
      </c>
      <c r="U27" t="n">
        <v>0.68</v>
      </c>
      <c r="V27" t="n">
        <v>0.76</v>
      </c>
      <c r="W27" t="n">
        <v>0.12</v>
      </c>
      <c r="X27" t="n">
        <v>0.13</v>
      </c>
      <c r="Y27" t="n">
        <v>1</v>
      </c>
      <c r="Z27" t="n">
        <v>10</v>
      </c>
      <c r="AA27" t="n">
        <v>46.96788160379324</v>
      </c>
      <c r="AB27" t="n">
        <v>64.26352768698544</v>
      </c>
      <c r="AC27" t="n">
        <v>58.1303067989807</v>
      </c>
      <c r="AD27" t="n">
        <v>46967.88160379325</v>
      </c>
      <c r="AE27" t="n">
        <v>64263.52768698544</v>
      </c>
      <c r="AF27" t="n">
        <v>2.638106121792112e-06</v>
      </c>
      <c r="AG27" t="n">
        <v>0.1395833333333333</v>
      </c>
      <c r="AH27" t="n">
        <v>58130.3067989807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9.934900000000001</v>
      </c>
      <c r="E28" t="n">
        <v>10.07</v>
      </c>
      <c r="F28" t="n">
        <v>7.99</v>
      </c>
      <c r="G28" t="n">
        <v>68.51000000000001</v>
      </c>
      <c r="H28" t="n">
        <v>1.35</v>
      </c>
      <c r="I28" t="n">
        <v>7</v>
      </c>
      <c r="J28" t="n">
        <v>97.88</v>
      </c>
      <c r="K28" t="n">
        <v>37.55</v>
      </c>
      <c r="L28" t="n">
        <v>7.5</v>
      </c>
      <c r="M28" t="n">
        <v>2</v>
      </c>
      <c r="N28" t="n">
        <v>12.83</v>
      </c>
      <c r="O28" t="n">
        <v>12306.12</v>
      </c>
      <c r="P28" t="n">
        <v>54.19</v>
      </c>
      <c r="Q28" t="n">
        <v>198.05</v>
      </c>
      <c r="R28" t="n">
        <v>31.56</v>
      </c>
      <c r="S28" t="n">
        <v>21.27</v>
      </c>
      <c r="T28" t="n">
        <v>2432.23</v>
      </c>
      <c r="U28" t="n">
        <v>0.67</v>
      </c>
      <c r="V28" t="n">
        <v>0.76</v>
      </c>
      <c r="W28" t="n">
        <v>0.12</v>
      </c>
      <c r="X28" t="n">
        <v>0.14</v>
      </c>
      <c r="Y28" t="n">
        <v>1</v>
      </c>
      <c r="Z28" t="n">
        <v>10</v>
      </c>
      <c r="AA28" t="n">
        <v>46.84090499722202</v>
      </c>
      <c r="AB28" t="n">
        <v>64.08979269206223</v>
      </c>
      <c r="AC28" t="n">
        <v>57.97315282813432</v>
      </c>
      <c r="AD28" t="n">
        <v>46840.90499722202</v>
      </c>
      <c r="AE28" t="n">
        <v>64089.79269206223</v>
      </c>
      <c r="AF28" t="n">
        <v>2.634181986330487e-06</v>
      </c>
      <c r="AG28" t="n">
        <v>0.1398611111111111</v>
      </c>
      <c r="AH28" t="n">
        <v>57973.15282813432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9.939299999999999</v>
      </c>
      <c r="E29" t="n">
        <v>10.06</v>
      </c>
      <c r="F29" t="n">
        <v>7.99</v>
      </c>
      <c r="G29" t="n">
        <v>68.48</v>
      </c>
      <c r="H29" t="n">
        <v>1.39</v>
      </c>
      <c r="I29" t="n">
        <v>7</v>
      </c>
      <c r="J29" t="n">
        <v>98.19</v>
      </c>
      <c r="K29" t="n">
        <v>37.55</v>
      </c>
      <c r="L29" t="n">
        <v>7.75</v>
      </c>
      <c r="M29" t="n">
        <v>2</v>
      </c>
      <c r="N29" t="n">
        <v>12.89</v>
      </c>
      <c r="O29" t="n">
        <v>12344.44</v>
      </c>
      <c r="P29" t="n">
        <v>53.85</v>
      </c>
      <c r="Q29" t="n">
        <v>198.05</v>
      </c>
      <c r="R29" t="n">
        <v>31.41</v>
      </c>
      <c r="S29" t="n">
        <v>21.27</v>
      </c>
      <c r="T29" t="n">
        <v>2357.78</v>
      </c>
      <c r="U29" t="n">
        <v>0.68</v>
      </c>
      <c r="V29" t="n">
        <v>0.76</v>
      </c>
      <c r="W29" t="n">
        <v>0.12</v>
      </c>
      <c r="X29" t="n">
        <v>0.14</v>
      </c>
      <c r="Y29" t="n">
        <v>1</v>
      </c>
      <c r="Z29" t="n">
        <v>10</v>
      </c>
      <c r="AA29" t="n">
        <v>46.6345045829791</v>
      </c>
      <c r="AB29" t="n">
        <v>63.8073865395516</v>
      </c>
      <c r="AC29" t="n">
        <v>57.71769912245968</v>
      </c>
      <c r="AD29" t="n">
        <v>46634.50458297911</v>
      </c>
      <c r="AE29" t="n">
        <v>63807.3865395516</v>
      </c>
      <c r="AF29" t="n">
        <v>2.635348621197457e-06</v>
      </c>
      <c r="AG29" t="n">
        <v>0.1397222222222222</v>
      </c>
      <c r="AH29" t="n">
        <v>57717.69912245969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9.9245</v>
      </c>
      <c r="E30" t="n">
        <v>10.08</v>
      </c>
      <c r="F30" t="n">
        <v>8</v>
      </c>
      <c r="G30" t="n">
        <v>68.59999999999999</v>
      </c>
      <c r="H30" t="n">
        <v>1.43</v>
      </c>
      <c r="I30" t="n">
        <v>7</v>
      </c>
      <c r="J30" t="n">
        <v>98.5</v>
      </c>
      <c r="K30" t="n">
        <v>37.55</v>
      </c>
      <c r="L30" t="n">
        <v>8</v>
      </c>
      <c r="M30" t="n">
        <v>2</v>
      </c>
      <c r="N30" t="n">
        <v>12.95</v>
      </c>
      <c r="O30" t="n">
        <v>12382.79</v>
      </c>
      <c r="P30" t="n">
        <v>53.75</v>
      </c>
      <c r="Q30" t="n">
        <v>198.05</v>
      </c>
      <c r="R30" t="n">
        <v>31.98</v>
      </c>
      <c r="S30" t="n">
        <v>21.27</v>
      </c>
      <c r="T30" t="n">
        <v>2642.56</v>
      </c>
      <c r="U30" t="n">
        <v>0.67</v>
      </c>
      <c r="V30" t="n">
        <v>0.76</v>
      </c>
      <c r="W30" t="n">
        <v>0.12</v>
      </c>
      <c r="X30" t="n">
        <v>0.15</v>
      </c>
      <c r="Y30" t="n">
        <v>1</v>
      </c>
      <c r="Z30" t="n">
        <v>10</v>
      </c>
      <c r="AA30" t="n">
        <v>46.66591365040241</v>
      </c>
      <c r="AB30" t="n">
        <v>63.85036181127039</v>
      </c>
      <c r="AC30" t="n">
        <v>57.75657289456182</v>
      </c>
      <c r="AD30" t="n">
        <v>46665.91365040241</v>
      </c>
      <c r="AE30" t="n">
        <v>63850.36181127039</v>
      </c>
      <c r="AF30" t="n">
        <v>2.631424485735832e-06</v>
      </c>
      <c r="AG30" t="n">
        <v>0.14</v>
      </c>
      <c r="AH30" t="n">
        <v>57756.57289456182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9.9762</v>
      </c>
      <c r="E31" t="n">
        <v>10.02</v>
      </c>
      <c r="F31" t="n">
        <v>7.97</v>
      </c>
      <c r="G31" t="n">
        <v>79.70999999999999</v>
      </c>
      <c r="H31" t="n">
        <v>1.47</v>
      </c>
      <c r="I31" t="n">
        <v>6</v>
      </c>
      <c r="J31" t="n">
        <v>98.81999999999999</v>
      </c>
      <c r="K31" t="n">
        <v>37.55</v>
      </c>
      <c r="L31" t="n">
        <v>8.25</v>
      </c>
      <c r="M31" t="n">
        <v>0</v>
      </c>
      <c r="N31" t="n">
        <v>13.01</v>
      </c>
      <c r="O31" t="n">
        <v>12421.16</v>
      </c>
      <c r="P31" t="n">
        <v>53.59</v>
      </c>
      <c r="Q31" t="n">
        <v>198.06</v>
      </c>
      <c r="R31" t="n">
        <v>30.77</v>
      </c>
      <c r="S31" t="n">
        <v>21.27</v>
      </c>
      <c r="T31" t="n">
        <v>2042.19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46.28845302484506</v>
      </c>
      <c r="AB31" t="n">
        <v>63.33390353099556</v>
      </c>
      <c r="AC31" t="n">
        <v>57.28940466770251</v>
      </c>
      <c r="AD31" t="n">
        <v>46288.45302484506</v>
      </c>
      <c r="AE31" t="n">
        <v>63333.90353099556</v>
      </c>
      <c r="AF31" t="n">
        <v>2.645132445422723e-06</v>
      </c>
      <c r="AG31" t="n">
        <v>0.1391666666666667</v>
      </c>
      <c r="AH31" t="n">
        <v>57289.4046677025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5.3586</v>
      </c>
      <c r="E2" t="n">
        <v>18.66</v>
      </c>
      <c r="F2" t="n">
        <v>10.29</v>
      </c>
      <c r="G2" t="n">
        <v>5.19</v>
      </c>
      <c r="H2" t="n">
        <v>0.07000000000000001</v>
      </c>
      <c r="I2" t="n">
        <v>119</v>
      </c>
      <c r="J2" t="n">
        <v>242.64</v>
      </c>
      <c r="K2" t="n">
        <v>58.47</v>
      </c>
      <c r="L2" t="n">
        <v>1</v>
      </c>
      <c r="M2" t="n">
        <v>117</v>
      </c>
      <c r="N2" t="n">
        <v>58.17</v>
      </c>
      <c r="O2" t="n">
        <v>30160.1</v>
      </c>
      <c r="P2" t="n">
        <v>164.34</v>
      </c>
      <c r="Q2" t="n">
        <v>198.17</v>
      </c>
      <c r="R2" t="n">
        <v>103.28</v>
      </c>
      <c r="S2" t="n">
        <v>21.27</v>
      </c>
      <c r="T2" t="n">
        <v>37734.17</v>
      </c>
      <c r="U2" t="n">
        <v>0.21</v>
      </c>
      <c r="V2" t="n">
        <v>0.59</v>
      </c>
      <c r="W2" t="n">
        <v>0.3</v>
      </c>
      <c r="X2" t="n">
        <v>2.43</v>
      </c>
      <c r="Y2" t="n">
        <v>1</v>
      </c>
      <c r="Z2" t="n">
        <v>10</v>
      </c>
      <c r="AA2" t="n">
        <v>226.5488498749701</v>
      </c>
      <c r="AB2" t="n">
        <v>309.9741310286607</v>
      </c>
      <c r="AC2" t="n">
        <v>280.3906350148025</v>
      </c>
      <c r="AD2" t="n">
        <v>226548.8498749701</v>
      </c>
      <c r="AE2" t="n">
        <v>309974.1310286607</v>
      </c>
      <c r="AF2" t="n">
        <v>1.206760133488385e-06</v>
      </c>
      <c r="AG2" t="n">
        <v>0.2591666666666667</v>
      </c>
      <c r="AH2" t="n">
        <v>280390.6350148025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5.9934</v>
      </c>
      <c r="E3" t="n">
        <v>16.68</v>
      </c>
      <c r="F3" t="n">
        <v>9.68</v>
      </c>
      <c r="G3" t="n">
        <v>6.45</v>
      </c>
      <c r="H3" t="n">
        <v>0.09</v>
      </c>
      <c r="I3" t="n">
        <v>90</v>
      </c>
      <c r="J3" t="n">
        <v>243.08</v>
      </c>
      <c r="K3" t="n">
        <v>58.47</v>
      </c>
      <c r="L3" t="n">
        <v>1.25</v>
      </c>
      <c r="M3" t="n">
        <v>88</v>
      </c>
      <c r="N3" t="n">
        <v>58.36</v>
      </c>
      <c r="O3" t="n">
        <v>30214.33</v>
      </c>
      <c r="P3" t="n">
        <v>154.48</v>
      </c>
      <c r="Q3" t="n">
        <v>198.14</v>
      </c>
      <c r="R3" t="n">
        <v>84.31999999999999</v>
      </c>
      <c r="S3" t="n">
        <v>21.27</v>
      </c>
      <c r="T3" t="n">
        <v>28398.13</v>
      </c>
      <c r="U3" t="n">
        <v>0.25</v>
      </c>
      <c r="V3" t="n">
        <v>0.63</v>
      </c>
      <c r="W3" t="n">
        <v>0.25</v>
      </c>
      <c r="X3" t="n">
        <v>1.82</v>
      </c>
      <c r="Y3" t="n">
        <v>1</v>
      </c>
      <c r="Z3" t="n">
        <v>10</v>
      </c>
      <c r="AA3" t="n">
        <v>190.7465348735303</v>
      </c>
      <c r="AB3" t="n">
        <v>260.987824157052</v>
      </c>
      <c r="AC3" t="n">
        <v>236.079512518291</v>
      </c>
      <c r="AD3" t="n">
        <v>190746.5348735303</v>
      </c>
      <c r="AE3" t="n">
        <v>260987.824157052</v>
      </c>
      <c r="AF3" t="n">
        <v>1.349717497863115e-06</v>
      </c>
      <c r="AG3" t="n">
        <v>0.2316666666666667</v>
      </c>
      <c r="AH3" t="n">
        <v>236079.512518291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6.4697</v>
      </c>
      <c r="E4" t="n">
        <v>15.46</v>
      </c>
      <c r="F4" t="n">
        <v>9.300000000000001</v>
      </c>
      <c r="G4" t="n">
        <v>7.75</v>
      </c>
      <c r="H4" t="n">
        <v>0.11</v>
      </c>
      <c r="I4" t="n">
        <v>72</v>
      </c>
      <c r="J4" t="n">
        <v>243.52</v>
      </c>
      <c r="K4" t="n">
        <v>58.47</v>
      </c>
      <c r="L4" t="n">
        <v>1.5</v>
      </c>
      <c r="M4" t="n">
        <v>70</v>
      </c>
      <c r="N4" t="n">
        <v>58.55</v>
      </c>
      <c r="O4" t="n">
        <v>30268.64</v>
      </c>
      <c r="P4" t="n">
        <v>148.3</v>
      </c>
      <c r="Q4" t="n">
        <v>198.11</v>
      </c>
      <c r="R4" t="n">
        <v>72.39</v>
      </c>
      <c r="S4" t="n">
        <v>21.27</v>
      </c>
      <c r="T4" t="n">
        <v>22524.15</v>
      </c>
      <c r="U4" t="n">
        <v>0.29</v>
      </c>
      <c r="V4" t="n">
        <v>0.65</v>
      </c>
      <c r="W4" t="n">
        <v>0.22</v>
      </c>
      <c r="X4" t="n">
        <v>1.44</v>
      </c>
      <c r="Y4" t="n">
        <v>1</v>
      </c>
      <c r="Z4" t="n">
        <v>10</v>
      </c>
      <c r="AA4" t="n">
        <v>169.879212906937</v>
      </c>
      <c r="AB4" t="n">
        <v>232.436233641101</v>
      </c>
      <c r="AC4" t="n">
        <v>210.2528457287642</v>
      </c>
      <c r="AD4" t="n">
        <v>169879.212906937</v>
      </c>
      <c r="AE4" t="n">
        <v>232436.233641101</v>
      </c>
      <c r="AF4" t="n">
        <v>1.456980561271564e-06</v>
      </c>
      <c r="AG4" t="n">
        <v>0.2147222222222222</v>
      </c>
      <c r="AH4" t="n">
        <v>210252.8457287642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6.8355</v>
      </c>
      <c r="E5" t="n">
        <v>14.63</v>
      </c>
      <c r="F5" t="n">
        <v>9.039999999999999</v>
      </c>
      <c r="G5" t="n">
        <v>9.039999999999999</v>
      </c>
      <c r="H5" t="n">
        <v>0.13</v>
      </c>
      <c r="I5" t="n">
        <v>60</v>
      </c>
      <c r="J5" t="n">
        <v>243.96</v>
      </c>
      <c r="K5" t="n">
        <v>58.47</v>
      </c>
      <c r="L5" t="n">
        <v>1.75</v>
      </c>
      <c r="M5" t="n">
        <v>58</v>
      </c>
      <c r="N5" t="n">
        <v>58.74</v>
      </c>
      <c r="O5" t="n">
        <v>30323.01</v>
      </c>
      <c r="P5" t="n">
        <v>143.99</v>
      </c>
      <c r="Q5" t="n">
        <v>198.15</v>
      </c>
      <c r="R5" t="n">
        <v>64.3</v>
      </c>
      <c r="S5" t="n">
        <v>21.27</v>
      </c>
      <c r="T5" t="n">
        <v>18538.77</v>
      </c>
      <c r="U5" t="n">
        <v>0.33</v>
      </c>
      <c r="V5" t="n">
        <v>0.67</v>
      </c>
      <c r="W5" t="n">
        <v>0.2</v>
      </c>
      <c r="X5" t="n">
        <v>1.18</v>
      </c>
      <c r="Y5" t="n">
        <v>1</v>
      </c>
      <c r="Z5" t="n">
        <v>10</v>
      </c>
      <c r="AA5" t="n">
        <v>156.3128354654013</v>
      </c>
      <c r="AB5" t="n">
        <v>213.874117519269</v>
      </c>
      <c r="AC5" t="n">
        <v>193.4622719175005</v>
      </c>
      <c r="AD5" t="n">
        <v>156312.8354654014</v>
      </c>
      <c r="AE5" t="n">
        <v>213874.1175192691</v>
      </c>
      <c r="AF5" t="n">
        <v>1.539358954290273e-06</v>
      </c>
      <c r="AG5" t="n">
        <v>0.2031944444444445</v>
      </c>
      <c r="AH5" t="n">
        <v>193462.2719175004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7.0992</v>
      </c>
      <c r="E6" t="n">
        <v>14.09</v>
      </c>
      <c r="F6" t="n">
        <v>8.869999999999999</v>
      </c>
      <c r="G6" t="n">
        <v>10.24</v>
      </c>
      <c r="H6" t="n">
        <v>0.15</v>
      </c>
      <c r="I6" t="n">
        <v>52</v>
      </c>
      <c r="J6" t="n">
        <v>244.41</v>
      </c>
      <c r="K6" t="n">
        <v>58.47</v>
      </c>
      <c r="L6" t="n">
        <v>2</v>
      </c>
      <c r="M6" t="n">
        <v>50</v>
      </c>
      <c r="N6" t="n">
        <v>58.93</v>
      </c>
      <c r="O6" t="n">
        <v>30377.45</v>
      </c>
      <c r="P6" t="n">
        <v>141.29</v>
      </c>
      <c r="Q6" t="n">
        <v>198.08</v>
      </c>
      <c r="R6" t="n">
        <v>59.05</v>
      </c>
      <c r="S6" t="n">
        <v>21.27</v>
      </c>
      <c r="T6" t="n">
        <v>15951.73</v>
      </c>
      <c r="U6" t="n">
        <v>0.36</v>
      </c>
      <c r="V6" t="n">
        <v>0.68</v>
      </c>
      <c r="W6" t="n">
        <v>0.19</v>
      </c>
      <c r="X6" t="n">
        <v>1.02</v>
      </c>
      <c r="Y6" t="n">
        <v>1</v>
      </c>
      <c r="Z6" t="n">
        <v>10</v>
      </c>
      <c r="AA6" t="n">
        <v>147.7855043746759</v>
      </c>
      <c r="AB6" t="n">
        <v>202.2066469216474</v>
      </c>
      <c r="AC6" t="n">
        <v>182.9083283383142</v>
      </c>
      <c r="AD6" t="n">
        <v>147785.5043746759</v>
      </c>
      <c r="AE6" t="n">
        <v>202206.6469216474</v>
      </c>
      <c r="AF6" t="n">
        <v>1.598744362270135e-06</v>
      </c>
      <c r="AG6" t="n">
        <v>0.1956944444444444</v>
      </c>
      <c r="AH6" t="n">
        <v>182908.3283383143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7.3062</v>
      </c>
      <c r="E7" t="n">
        <v>13.69</v>
      </c>
      <c r="F7" t="n">
        <v>8.76</v>
      </c>
      <c r="G7" t="n">
        <v>11.42</v>
      </c>
      <c r="H7" t="n">
        <v>0.16</v>
      </c>
      <c r="I7" t="n">
        <v>46</v>
      </c>
      <c r="J7" t="n">
        <v>244.85</v>
      </c>
      <c r="K7" t="n">
        <v>58.47</v>
      </c>
      <c r="L7" t="n">
        <v>2.25</v>
      </c>
      <c r="M7" t="n">
        <v>44</v>
      </c>
      <c r="N7" t="n">
        <v>59.12</v>
      </c>
      <c r="O7" t="n">
        <v>30431.96</v>
      </c>
      <c r="P7" t="n">
        <v>139.3</v>
      </c>
      <c r="Q7" t="n">
        <v>198.05</v>
      </c>
      <c r="R7" t="n">
        <v>55.3</v>
      </c>
      <c r="S7" t="n">
        <v>21.27</v>
      </c>
      <c r="T7" t="n">
        <v>14108.63</v>
      </c>
      <c r="U7" t="n">
        <v>0.38</v>
      </c>
      <c r="V7" t="n">
        <v>0.6899999999999999</v>
      </c>
      <c r="W7" t="n">
        <v>0.18</v>
      </c>
      <c r="X7" t="n">
        <v>0.9</v>
      </c>
      <c r="Y7" t="n">
        <v>1</v>
      </c>
      <c r="Z7" t="n">
        <v>10</v>
      </c>
      <c r="AA7" t="n">
        <v>141.7146437577763</v>
      </c>
      <c r="AB7" t="n">
        <v>193.9002275981414</v>
      </c>
      <c r="AC7" t="n">
        <v>175.3946620169083</v>
      </c>
      <c r="AD7" t="n">
        <v>141714.6437577763</v>
      </c>
      <c r="AE7" t="n">
        <v>193900.2275981414</v>
      </c>
      <c r="AF7" t="n">
        <v>1.64536089413146e-06</v>
      </c>
      <c r="AG7" t="n">
        <v>0.1901388888888889</v>
      </c>
      <c r="AH7" t="n">
        <v>175394.6620169083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7.4984</v>
      </c>
      <c r="E8" t="n">
        <v>13.34</v>
      </c>
      <c r="F8" t="n">
        <v>8.640000000000001</v>
      </c>
      <c r="G8" t="n">
        <v>12.65</v>
      </c>
      <c r="H8" t="n">
        <v>0.18</v>
      </c>
      <c r="I8" t="n">
        <v>41</v>
      </c>
      <c r="J8" t="n">
        <v>245.29</v>
      </c>
      <c r="K8" t="n">
        <v>58.47</v>
      </c>
      <c r="L8" t="n">
        <v>2.5</v>
      </c>
      <c r="M8" t="n">
        <v>39</v>
      </c>
      <c r="N8" t="n">
        <v>59.32</v>
      </c>
      <c r="O8" t="n">
        <v>30486.54</v>
      </c>
      <c r="P8" t="n">
        <v>137.39</v>
      </c>
      <c r="Q8" t="n">
        <v>198.08</v>
      </c>
      <c r="R8" t="n">
        <v>51.78</v>
      </c>
      <c r="S8" t="n">
        <v>21.27</v>
      </c>
      <c r="T8" t="n">
        <v>12371.84</v>
      </c>
      <c r="U8" t="n">
        <v>0.41</v>
      </c>
      <c r="V8" t="n">
        <v>0.7</v>
      </c>
      <c r="W8" t="n">
        <v>0.17</v>
      </c>
      <c r="X8" t="n">
        <v>0.79</v>
      </c>
      <c r="Y8" t="n">
        <v>1</v>
      </c>
      <c r="Z8" t="n">
        <v>10</v>
      </c>
      <c r="AA8" t="n">
        <v>136.2619494133198</v>
      </c>
      <c r="AB8" t="n">
        <v>186.4396106401628</v>
      </c>
      <c r="AC8" t="n">
        <v>168.6460758703551</v>
      </c>
      <c r="AD8" t="n">
        <v>136261.9494133198</v>
      </c>
      <c r="AE8" t="n">
        <v>186439.6106401628</v>
      </c>
      <c r="AF8" t="n">
        <v>1.688644456565019e-06</v>
      </c>
      <c r="AG8" t="n">
        <v>0.1852777777777778</v>
      </c>
      <c r="AH8" t="n">
        <v>168646.0758703551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7.7635</v>
      </c>
      <c r="E9" t="n">
        <v>12.88</v>
      </c>
      <c r="F9" t="n">
        <v>8.42</v>
      </c>
      <c r="G9" t="n">
        <v>14.04</v>
      </c>
      <c r="H9" t="n">
        <v>0.2</v>
      </c>
      <c r="I9" t="n">
        <v>36</v>
      </c>
      <c r="J9" t="n">
        <v>245.73</v>
      </c>
      <c r="K9" t="n">
        <v>58.47</v>
      </c>
      <c r="L9" t="n">
        <v>2.75</v>
      </c>
      <c r="M9" t="n">
        <v>34</v>
      </c>
      <c r="N9" t="n">
        <v>59.51</v>
      </c>
      <c r="O9" t="n">
        <v>30541.19</v>
      </c>
      <c r="P9" t="n">
        <v>133.74</v>
      </c>
      <c r="Q9" t="n">
        <v>198.05</v>
      </c>
      <c r="R9" t="n">
        <v>44.54</v>
      </c>
      <c r="S9" t="n">
        <v>21.27</v>
      </c>
      <c r="T9" t="n">
        <v>8779.209999999999</v>
      </c>
      <c r="U9" t="n">
        <v>0.48</v>
      </c>
      <c r="V9" t="n">
        <v>0.72</v>
      </c>
      <c r="W9" t="n">
        <v>0.16</v>
      </c>
      <c r="X9" t="n">
        <v>0.57</v>
      </c>
      <c r="Y9" t="n">
        <v>1</v>
      </c>
      <c r="Z9" t="n">
        <v>10</v>
      </c>
      <c r="AA9" t="n">
        <v>128.2632258964105</v>
      </c>
      <c r="AB9" t="n">
        <v>175.4954042455564</v>
      </c>
      <c r="AC9" t="n">
        <v>158.7463691737563</v>
      </c>
      <c r="AD9" t="n">
        <v>128263.2258964105</v>
      </c>
      <c r="AE9" t="n">
        <v>175495.4042455564</v>
      </c>
      <c r="AF9" t="n">
        <v>1.748345145436696e-06</v>
      </c>
      <c r="AG9" t="n">
        <v>0.1788888888888889</v>
      </c>
      <c r="AH9" t="n">
        <v>158746.3691737563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7.7204</v>
      </c>
      <c r="E10" t="n">
        <v>12.95</v>
      </c>
      <c r="F10" t="n">
        <v>8.59</v>
      </c>
      <c r="G10" t="n">
        <v>15.16</v>
      </c>
      <c r="H10" t="n">
        <v>0.22</v>
      </c>
      <c r="I10" t="n">
        <v>34</v>
      </c>
      <c r="J10" t="n">
        <v>246.18</v>
      </c>
      <c r="K10" t="n">
        <v>58.47</v>
      </c>
      <c r="L10" t="n">
        <v>3</v>
      </c>
      <c r="M10" t="n">
        <v>32</v>
      </c>
      <c r="N10" t="n">
        <v>59.7</v>
      </c>
      <c r="O10" t="n">
        <v>30595.91</v>
      </c>
      <c r="P10" t="n">
        <v>136.38</v>
      </c>
      <c r="Q10" t="n">
        <v>198.07</v>
      </c>
      <c r="R10" t="n">
        <v>50.45</v>
      </c>
      <c r="S10" t="n">
        <v>21.27</v>
      </c>
      <c r="T10" t="n">
        <v>11742.92</v>
      </c>
      <c r="U10" t="n">
        <v>0.42</v>
      </c>
      <c r="V10" t="n">
        <v>0.71</v>
      </c>
      <c r="W10" t="n">
        <v>0.17</v>
      </c>
      <c r="X10" t="n">
        <v>0.74</v>
      </c>
      <c r="Y10" t="n">
        <v>1</v>
      </c>
      <c r="Z10" t="n">
        <v>10</v>
      </c>
      <c r="AA10" t="n">
        <v>131.4858348435183</v>
      </c>
      <c r="AB10" t="n">
        <v>179.90471997846</v>
      </c>
      <c r="AC10" t="n">
        <v>162.7348660016264</v>
      </c>
      <c r="AD10" t="n">
        <v>131485.8348435183</v>
      </c>
      <c r="AE10" t="n">
        <v>179904.71997846</v>
      </c>
      <c r="AF10" t="n">
        <v>1.738638997981512e-06</v>
      </c>
      <c r="AG10" t="n">
        <v>0.1798611111111111</v>
      </c>
      <c r="AH10" t="n">
        <v>162734.8660016264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7.8682</v>
      </c>
      <c r="E11" t="n">
        <v>12.71</v>
      </c>
      <c r="F11" t="n">
        <v>8.49</v>
      </c>
      <c r="G11" t="n">
        <v>16.43</v>
      </c>
      <c r="H11" t="n">
        <v>0.23</v>
      </c>
      <c r="I11" t="n">
        <v>31</v>
      </c>
      <c r="J11" t="n">
        <v>246.62</v>
      </c>
      <c r="K11" t="n">
        <v>58.47</v>
      </c>
      <c r="L11" t="n">
        <v>3.25</v>
      </c>
      <c r="M11" t="n">
        <v>29</v>
      </c>
      <c r="N11" t="n">
        <v>59.9</v>
      </c>
      <c r="O11" t="n">
        <v>30650.7</v>
      </c>
      <c r="P11" t="n">
        <v>134.62</v>
      </c>
      <c r="Q11" t="n">
        <v>198.07</v>
      </c>
      <c r="R11" t="n">
        <v>47.06</v>
      </c>
      <c r="S11" t="n">
        <v>21.27</v>
      </c>
      <c r="T11" t="n">
        <v>10063.03</v>
      </c>
      <c r="U11" t="n">
        <v>0.45</v>
      </c>
      <c r="V11" t="n">
        <v>0.72</v>
      </c>
      <c r="W11" t="n">
        <v>0.16</v>
      </c>
      <c r="X11" t="n">
        <v>0.63</v>
      </c>
      <c r="Y11" t="n">
        <v>1</v>
      </c>
      <c r="Z11" t="n">
        <v>10</v>
      </c>
      <c r="AA11" t="n">
        <v>127.4514945848133</v>
      </c>
      <c r="AB11" t="n">
        <v>174.3847576539717</v>
      </c>
      <c r="AC11" t="n">
        <v>157.7417211340698</v>
      </c>
      <c r="AD11" t="n">
        <v>127451.4945848134</v>
      </c>
      <c r="AE11" t="n">
        <v>174384.7576539717</v>
      </c>
      <c r="AF11" t="n">
        <v>1.771923652131772e-06</v>
      </c>
      <c r="AG11" t="n">
        <v>0.1765277777777778</v>
      </c>
      <c r="AH11" t="n">
        <v>157741.7211340698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7.9642</v>
      </c>
      <c r="E12" t="n">
        <v>12.56</v>
      </c>
      <c r="F12" t="n">
        <v>8.43</v>
      </c>
      <c r="G12" t="n">
        <v>17.44</v>
      </c>
      <c r="H12" t="n">
        <v>0.25</v>
      </c>
      <c r="I12" t="n">
        <v>29</v>
      </c>
      <c r="J12" t="n">
        <v>247.07</v>
      </c>
      <c r="K12" t="n">
        <v>58.47</v>
      </c>
      <c r="L12" t="n">
        <v>3.5</v>
      </c>
      <c r="M12" t="n">
        <v>27</v>
      </c>
      <c r="N12" t="n">
        <v>60.09</v>
      </c>
      <c r="O12" t="n">
        <v>30705.56</v>
      </c>
      <c r="P12" t="n">
        <v>133.68</v>
      </c>
      <c r="Q12" t="n">
        <v>198.05</v>
      </c>
      <c r="R12" t="n">
        <v>45.31</v>
      </c>
      <c r="S12" t="n">
        <v>21.27</v>
      </c>
      <c r="T12" t="n">
        <v>9197.549999999999</v>
      </c>
      <c r="U12" t="n">
        <v>0.47</v>
      </c>
      <c r="V12" t="n">
        <v>0.72</v>
      </c>
      <c r="W12" t="n">
        <v>0.15</v>
      </c>
      <c r="X12" t="n">
        <v>0.58</v>
      </c>
      <c r="Y12" t="n">
        <v>1</v>
      </c>
      <c r="Z12" t="n">
        <v>10</v>
      </c>
      <c r="AA12" t="n">
        <v>125.0686734434061</v>
      </c>
      <c r="AB12" t="n">
        <v>171.1244766456504</v>
      </c>
      <c r="AC12" t="n">
        <v>154.7925967693485</v>
      </c>
      <c r="AD12" t="n">
        <v>125068.6734434061</v>
      </c>
      <c r="AE12" t="n">
        <v>171124.4766456504</v>
      </c>
      <c r="AF12" t="n">
        <v>1.79354291328485e-06</v>
      </c>
      <c r="AG12" t="n">
        <v>0.1744444444444445</v>
      </c>
      <c r="AH12" t="n">
        <v>154792.5967693485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8.054399999999999</v>
      </c>
      <c r="E13" t="n">
        <v>12.42</v>
      </c>
      <c r="F13" t="n">
        <v>8.380000000000001</v>
      </c>
      <c r="G13" t="n">
        <v>18.63</v>
      </c>
      <c r="H13" t="n">
        <v>0.27</v>
      </c>
      <c r="I13" t="n">
        <v>27</v>
      </c>
      <c r="J13" t="n">
        <v>247.51</v>
      </c>
      <c r="K13" t="n">
        <v>58.47</v>
      </c>
      <c r="L13" t="n">
        <v>3.75</v>
      </c>
      <c r="M13" t="n">
        <v>25</v>
      </c>
      <c r="N13" t="n">
        <v>60.29</v>
      </c>
      <c r="O13" t="n">
        <v>30760.49</v>
      </c>
      <c r="P13" t="n">
        <v>132.84</v>
      </c>
      <c r="Q13" t="n">
        <v>198.06</v>
      </c>
      <c r="R13" t="n">
        <v>43.87</v>
      </c>
      <c r="S13" t="n">
        <v>21.27</v>
      </c>
      <c r="T13" t="n">
        <v>8490.02</v>
      </c>
      <c r="U13" t="n">
        <v>0.48</v>
      </c>
      <c r="V13" t="n">
        <v>0.72</v>
      </c>
      <c r="W13" t="n">
        <v>0.15</v>
      </c>
      <c r="X13" t="n">
        <v>0.53</v>
      </c>
      <c r="Y13" t="n">
        <v>1</v>
      </c>
      <c r="Z13" t="n">
        <v>10</v>
      </c>
      <c r="AA13" t="n">
        <v>122.9341926321783</v>
      </c>
      <c r="AB13" t="n">
        <v>168.2039858330826</v>
      </c>
      <c r="AC13" t="n">
        <v>152.1508335009966</v>
      </c>
      <c r="AD13" t="n">
        <v>122934.1926321783</v>
      </c>
      <c r="AE13" t="n">
        <v>168203.9858330826</v>
      </c>
      <c r="AF13" t="n">
        <v>1.813856010743263e-06</v>
      </c>
      <c r="AG13" t="n">
        <v>0.1725</v>
      </c>
      <c r="AH13" t="n">
        <v>152150.8335009966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8.144600000000001</v>
      </c>
      <c r="E14" t="n">
        <v>12.28</v>
      </c>
      <c r="F14" t="n">
        <v>8.34</v>
      </c>
      <c r="G14" t="n">
        <v>20.02</v>
      </c>
      <c r="H14" t="n">
        <v>0.29</v>
      </c>
      <c r="I14" t="n">
        <v>25</v>
      </c>
      <c r="J14" t="n">
        <v>247.96</v>
      </c>
      <c r="K14" t="n">
        <v>58.47</v>
      </c>
      <c r="L14" t="n">
        <v>4</v>
      </c>
      <c r="M14" t="n">
        <v>23</v>
      </c>
      <c r="N14" t="n">
        <v>60.48</v>
      </c>
      <c r="O14" t="n">
        <v>30815.5</v>
      </c>
      <c r="P14" t="n">
        <v>132.01</v>
      </c>
      <c r="Q14" t="n">
        <v>198.07</v>
      </c>
      <c r="R14" t="n">
        <v>42.45</v>
      </c>
      <c r="S14" t="n">
        <v>21.27</v>
      </c>
      <c r="T14" t="n">
        <v>7789.33</v>
      </c>
      <c r="U14" t="n">
        <v>0.5</v>
      </c>
      <c r="V14" t="n">
        <v>0.73</v>
      </c>
      <c r="W14" t="n">
        <v>0.15</v>
      </c>
      <c r="X14" t="n">
        <v>0.49</v>
      </c>
      <c r="Y14" t="n">
        <v>1</v>
      </c>
      <c r="Z14" t="n">
        <v>10</v>
      </c>
      <c r="AA14" t="n">
        <v>120.8900370302652</v>
      </c>
      <c r="AB14" t="n">
        <v>165.4070819567659</v>
      </c>
      <c r="AC14" t="n">
        <v>149.6208622051555</v>
      </c>
      <c r="AD14" t="n">
        <v>120890.0370302652</v>
      </c>
      <c r="AE14" t="n">
        <v>165407.0819567659</v>
      </c>
      <c r="AF14" t="n">
        <v>1.834169108201676e-06</v>
      </c>
      <c r="AG14" t="n">
        <v>0.1705555555555555</v>
      </c>
      <c r="AH14" t="n">
        <v>149620.8622051555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8.1859</v>
      </c>
      <c r="E15" t="n">
        <v>12.22</v>
      </c>
      <c r="F15" t="n">
        <v>8.33</v>
      </c>
      <c r="G15" t="n">
        <v>20.81</v>
      </c>
      <c r="H15" t="n">
        <v>0.3</v>
      </c>
      <c r="I15" t="n">
        <v>24</v>
      </c>
      <c r="J15" t="n">
        <v>248.4</v>
      </c>
      <c r="K15" t="n">
        <v>58.47</v>
      </c>
      <c r="L15" t="n">
        <v>4.25</v>
      </c>
      <c r="M15" t="n">
        <v>22</v>
      </c>
      <c r="N15" t="n">
        <v>60.68</v>
      </c>
      <c r="O15" t="n">
        <v>30870.57</v>
      </c>
      <c r="P15" t="n">
        <v>131.64</v>
      </c>
      <c r="Q15" t="n">
        <v>198.05</v>
      </c>
      <c r="R15" t="n">
        <v>42.14</v>
      </c>
      <c r="S15" t="n">
        <v>21.27</v>
      </c>
      <c r="T15" t="n">
        <v>7636.19</v>
      </c>
      <c r="U15" t="n">
        <v>0.5</v>
      </c>
      <c r="V15" t="n">
        <v>0.73</v>
      </c>
      <c r="W15" t="n">
        <v>0.15</v>
      </c>
      <c r="X15" t="n">
        <v>0.47</v>
      </c>
      <c r="Y15" t="n">
        <v>1</v>
      </c>
      <c r="Z15" t="n">
        <v>10</v>
      </c>
      <c r="AA15" t="n">
        <v>120.0061414429851</v>
      </c>
      <c r="AB15" t="n">
        <v>164.1976970195287</v>
      </c>
      <c r="AC15" t="n">
        <v>148.5268992689454</v>
      </c>
      <c r="AD15" t="n">
        <v>120006.1414429851</v>
      </c>
      <c r="AE15" t="n">
        <v>164197.6970195287</v>
      </c>
      <c r="AF15" t="n">
        <v>1.84346989451024e-06</v>
      </c>
      <c r="AG15" t="n">
        <v>0.1697222222222222</v>
      </c>
      <c r="AH15" t="n">
        <v>148526.8992689454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8.282500000000001</v>
      </c>
      <c r="E16" t="n">
        <v>12.07</v>
      </c>
      <c r="F16" t="n">
        <v>8.279999999999999</v>
      </c>
      <c r="G16" t="n">
        <v>22.58</v>
      </c>
      <c r="H16" t="n">
        <v>0.32</v>
      </c>
      <c r="I16" t="n">
        <v>22</v>
      </c>
      <c r="J16" t="n">
        <v>248.85</v>
      </c>
      <c r="K16" t="n">
        <v>58.47</v>
      </c>
      <c r="L16" t="n">
        <v>4.5</v>
      </c>
      <c r="M16" t="n">
        <v>20</v>
      </c>
      <c r="N16" t="n">
        <v>60.88</v>
      </c>
      <c r="O16" t="n">
        <v>30925.72</v>
      </c>
      <c r="P16" t="n">
        <v>130.89</v>
      </c>
      <c r="Q16" t="n">
        <v>198.11</v>
      </c>
      <c r="R16" t="n">
        <v>40.36</v>
      </c>
      <c r="S16" t="n">
        <v>21.27</v>
      </c>
      <c r="T16" t="n">
        <v>6759.31</v>
      </c>
      <c r="U16" t="n">
        <v>0.53</v>
      </c>
      <c r="V16" t="n">
        <v>0.73</v>
      </c>
      <c r="W16" t="n">
        <v>0.14</v>
      </c>
      <c r="X16" t="n">
        <v>0.42</v>
      </c>
      <c r="Y16" t="n">
        <v>1</v>
      </c>
      <c r="Z16" t="n">
        <v>10</v>
      </c>
      <c r="AA16" t="n">
        <v>117.9528475699708</v>
      </c>
      <c r="AB16" t="n">
        <v>161.3882897575395</v>
      </c>
      <c r="AC16" t="n">
        <v>145.9856178930117</v>
      </c>
      <c r="AD16" t="n">
        <v>117952.8475699708</v>
      </c>
      <c r="AE16" t="n">
        <v>161388.2897575395</v>
      </c>
      <c r="AF16" t="n">
        <v>1.865224276045525e-06</v>
      </c>
      <c r="AG16" t="n">
        <v>0.1676388888888889</v>
      </c>
      <c r="AH16" t="n">
        <v>145985.6178930117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8.3301</v>
      </c>
      <c r="E17" t="n">
        <v>12</v>
      </c>
      <c r="F17" t="n">
        <v>8.26</v>
      </c>
      <c r="G17" t="n">
        <v>23.59</v>
      </c>
      <c r="H17" t="n">
        <v>0.34</v>
      </c>
      <c r="I17" t="n">
        <v>21</v>
      </c>
      <c r="J17" t="n">
        <v>249.3</v>
      </c>
      <c r="K17" t="n">
        <v>58.47</v>
      </c>
      <c r="L17" t="n">
        <v>4.75</v>
      </c>
      <c r="M17" t="n">
        <v>19</v>
      </c>
      <c r="N17" t="n">
        <v>61.07</v>
      </c>
      <c r="O17" t="n">
        <v>30980.93</v>
      </c>
      <c r="P17" t="n">
        <v>130.47</v>
      </c>
      <c r="Q17" t="n">
        <v>198.07</v>
      </c>
      <c r="R17" t="n">
        <v>39.9</v>
      </c>
      <c r="S17" t="n">
        <v>21.27</v>
      </c>
      <c r="T17" t="n">
        <v>6534.23</v>
      </c>
      <c r="U17" t="n">
        <v>0.53</v>
      </c>
      <c r="V17" t="n">
        <v>0.74</v>
      </c>
      <c r="W17" t="n">
        <v>0.14</v>
      </c>
      <c r="X17" t="n">
        <v>0.4</v>
      </c>
      <c r="Y17" t="n">
        <v>1</v>
      </c>
      <c r="Z17" t="n">
        <v>10</v>
      </c>
      <c r="AA17" t="n">
        <v>116.9423317661942</v>
      </c>
      <c r="AB17" t="n">
        <v>160.0056574540022</v>
      </c>
      <c r="AC17" t="n">
        <v>144.7349420759869</v>
      </c>
      <c r="AD17" t="n">
        <v>116942.3317661942</v>
      </c>
      <c r="AE17" t="n">
        <v>160005.6574540022</v>
      </c>
      <c r="AF17" t="n">
        <v>1.87594382636726e-06</v>
      </c>
      <c r="AG17" t="n">
        <v>0.1666666666666667</v>
      </c>
      <c r="AH17" t="n">
        <v>144734.9420759869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8.3795</v>
      </c>
      <c r="E18" t="n">
        <v>11.93</v>
      </c>
      <c r="F18" t="n">
        <v>8.23</v>
      </c>
      <c r="G18" t="n">
        <v>24.7</v>
      </c>
      <c r="H18" t="n">
        <v>0.36</v>
      </c>
      <c r="I18" t="n">
        <v>20</v>
      </c>
      <c r="J18" t="n">
        <v>249.75</v>
      </c>
      <c r="K18" t="n">
        <v>58.47</v>
      </c>
      <c r="L18" t="n">
        <v>5</v>
      </c>
      <c r="M18" t="n">
        <v>18</v>
      </c>
      <c r="N18" t="n">
        <v>61.27</v>
      </c>
      <c r="O18" t="n">
        <v>31036.22</v>
      </c>
      <c r="P18" t="n">
        <v>129.98</v>
      </c>
      <c r="Q18" t="n">
        <v>198.05</v>
      </c>
      <c r="R18" t="n">
        <v>39.05</v>
      </c>
      <c r="S18" t="n">
        <v>21.27</v>
      </c>
      <c r="T18" t="n">
        <v>6110.67</v>
      </c>
      <c r="U18" t="n">
        <v>0.54</v>
      </c>
      <c r="V18" t="n">
        <v>0.74</v>
      </c>
      <c r="W18" t="n">
        <v>0.14</v>
      </c>
      <c r="X18" t="n">
        <v>0.38</v>
      </c>
      <c r="Y18" t="n">
        <v>1</v>
      </c>
      <c r="Z18" t="n">
        <v>10</v>
      </c>
      <c r="AA18" t="n">
        <v>115.8378765394695</v>
      </c>
      <c r="AB18" t="n">
        <v>158.4944930876724</v>
      </c>
      <c r="AC18" t="n">
        <v>143.3680011158467</v>
      </c>
      <c r="AD18" t="n">
        <v>115837.8765394695</v>
      </c>
      <c r="AE18" t="n">
        <v>158494.4930876724</v>
      </c>
      <c r="AF18" t="n">
        <v>1.887068737835615e-06</v>
      </c>
      <c r="AG18" t="n">
        <v>0.1656944444444444</v>
      </c>
      <c r="AH18" t="n">
        <v>143368.0011158467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8.438599999999999</v>
      </c>
      <c r="E19" t="n">
        <v>11.85</v>
      </c>
      <c r="F19" t="n">
        <v>8.199999999999999</v>
      </c>
      <c r="G19" t="n">
        <v>25.88</v>
      </c>
      <c r="H19" t="n">
        <v>0.37</v>
      </c>
      <c r="I19" t="n">
        <v>19</v>
      </c>
      <c r="J19" t="n">
        <v>250.2</v>
      </c>
      <c r="K19" t="n">
        <v>58.47</v>
      </c>
      <c r="L19" t="n">
        <v>5.25</v>
      </c>
      <c r="M19" t="n">
        <v>17</v>
      </c>
      <c r="N19" t="n">
        <v>61.47</v>
      </c>
      <c r="O19" t="n">
        <v>31091.59</v>
      </c>
      <c r="P19" t="n">
        <v>129.35</v>
      </c>
      <c r="Q19" t="n">
        <v>198.06</v>
      </c>
      <c r="R19" t="n">
        <v>37.71</v>
      </c>
      <c r="S19" t="n">
        <v>21.27</v>
      </c>
      <c r="T19" t="n">
        <v>5447.08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  <c r="AA19" t="n">
        <v>114.5261980176036</v>
      </c>
      <c r="AB19" t="n">
        <v>156.6997966668841</v>
      </c>
      <c r="AC19" t="n">
        <v>141.7445880025856</v>
      </c>
      <c r="AD19" t="n">
        <v>114526.1980176036</v>
      </c>
      <c r="AE19" t="n">
        <v>156699.7966668841</v>
      </c>
      <c r="AF19" t="n">
        <v>1.900378095482978e-06</v>
      </c>
      <c r="AG19" t="n">
        <v>0.1645833333333333</v>
      </c>
      <c r="AH19" t="n">
        <v>141744.5880025856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8.5054</v>
      </c>
      <c r="E20" t="n">
        <v>11.76</v>
      </c>
      <c r="F20" t="n">
        <v>8.15</v>
      </c>
      <c r="G20" t="n">
        <v>27.17</v>
      </c>
      <c r="H20" t="n">
        <v>0.39</v>
      </c>
      <c r="I20" t="n">
        <v>18</v>
      </c>
      <c r="J20" t="n">
        <v>250.64</v>
      </c>
      <c r="K20" t="n">
        <v>58.47</v>
      </c>
      <c r="L20" t="n">
        <v>5.5</v>
      </c>
      <c r="M20" t="n">
        <v>16</v>
      </c>
      <c r="N20" t="n">
        <v>61.67</v>
      </c>
      <c r="O20" t="n">
        <v>31147.02</v>
      </c>
      <c r="P20" t="n">
        <v>128.52</v>
      </c>
      <c r="Q20" t="n">
        <v>198.06</v>
      </c>
      <c r="R20" t="n">
        <v>36.67</v>
      </c>
      <c r="S20" t="n">
        <v>21.27</v>
      </c>
      <c r="T20" t="n">
        <v>4931.48</v>
      </c>
      <c r="U20" t="n">
        <v>0.58</v>
      </c>
      <c r="V20" t="n">
        <v>0.75</v>
      </c>
      <c r="W20" t="n">
        <v>0.13</v>
      </c>
      <c r="X20" t="n">
        <v>0.3</v>
      </c>
      <c r="Y20" t="n">
        <v>1</v>
      </c>
      <c r="Z20" t="n">
        <v>10</v>
      </c>
      <c r="AA20" t="n">
        <v>112.933810373576</v>
      </c>
      <c r="AB20" t="n">
        <v>154.5210216411418</v>
      </c>
      <c r="AC20" t="n">
        <v>139.7737522073695</v>
      </c>
      <c r="AD20" t="n">
        <v>112933.810373576</v>
      </c>
      <c r="AE20" t="n">
        <v>154521.0216411418</v>
      </c>
      <c r="AF20" t="n">
        <v>1.915421498035329e-06</v>
      </c>
      <c r="AG20" t="n">
        <v>0.1633333333333333</v>
      </c>
      <c r="AH20" t="n">
        <v>139773.7522073695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8.460800000000001</v>
      </c>
      <c r="E21" t="n">
        <v>11.82</v>
      </c>
      <c r="F21" t="n">
        <v>8.210000000000001</v>
      </c>
      <c r="G21" t="n">
        <v>27.37</v>
      </c>
      <c r="H21" t="n">
        <v>0.41</v>
      </c>
      <c r="I21" t="n">
        <v>18</v>
      </c>
      <c r="J21" t="n">
        <v>251.09</v>
      </c>
      <c r="K21" t="n">
        <v>58.47</v>
      </c>
      <c r="L21" t="n">
        <v>5.75</v>
      </c>
      <c r="M21" t="n">
        <v>16</v>
      </c>
      <c r="N21" t="n">
        <v>61.87</v>
      </c>
      <c r="O21" t="n">
        <v>31202.53</v>
      </c>
      <c r="P21" t="n">
        <v>129.37</v>
      </c>
      <c r="Q21" t="n">
        <v>198.05</v>
      </c>
      <c r="R21" t="n">
        <v>38.72</v>
      </c>
      <c r="S21" t="n">
        <v>21.27</v>
      </c>
      <c r="T21" t="n">
        <v>5956.45</v>
      </c>
      <c r="U21" t="n">
        <v>0.55</v>
      </c>
      <c r="V21" t="n">
        <v>0.74</v>
      </c>
      <c r="W21" t="n">
        <v>0.13</v>
      </c>
      <c r="X21" t="n">
        <v>0.36</v>
      </c>
      <c r="Y21" t="n">
        <v>1</v>
      </c>
      <c r="Z21" t="n">
        <v>10</v>
      </c>
      <c r="AA21" t="n">
        <v>114.2780498514174</v>
      </c>
      <c r="AB21" t="n">
        <v>156.3602693983838</v>
      </c>
      <c r="AC21" t="n">
        <v>141.4374647400613</v>
      </c>
      <c r="AD21" t="n">
        <v>114278.0498514174</v>
      </c>
      <c r="AE21" t="n">
        <v>156360.2693983838</v>
      </c>
      <c r="AF21" t="n">
        <v>1.905377549624627e-06</v>
      </c>
      <c r="AG21" t="n">
        <v>0.1641666666666667</v>
      </c>
      <c r="AH21" t="n">
        <v>141437.4647400613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8.510999999999999</v>
      </c>
      <c r="E22" t="n">
        <v>11.75</v>
      </c>
      <c r="F22" t="n">
        <v>8.19</v>
      </c>
      <c r="G22" t="n">
        <v>28.9</v>
      </c>
      <c r="H22" t="n">
        <v>0.42</v>
      </c>
      <c r="I22" t="n">
        <v>17</v>
      </c>
      <c r="J22" t="n">
        <v>251.55</v>
      </c>
      <c r="K22" t="n">
        <v>58.47</v>
      </c>
      <c r="L22" t="n">
        <v>6</v>
      </c>
      <c r="M22" t="n">
        <v>15</v>
      </c>
      <c r="N22" t="n">
        <v>62.07</v>
      </c>
      <c r="O22" t="n">
        <v>31258.11</v>
      </c>
      <c r="P22" t="n">
        <v>129</v>
      </c>
      <c r="Q22" t="n">
        <v>198.06</v>
      </c>
      <c r="R22" t="n">
        <v>37.86</v>
      </c>
      <c r="S22" t="n">
        <v>21.27</v>
      </c>
      <c r="T22" t="n">
        <v>5532.71</v>
      </c>
      <c r="U22" t="n">
        <v>0.5600000000000001</v>
      </c>
      <c r="V22" t="n">
        <v>0.74</v>
      </c>
      <c r="W22" t="n">
        <v>0.13</v>
      </c>
      <c r="X22" t="n">
        <v>0.34</v>
      </c>
      <c r="Y22" t="n">
        <v>1</v>
      </c>
      <c r="Z22" t="n">
        <v>10</v>
      </c>
      <c r="AA22" t="n">
        <v>113.3071584440417</v>
      </c>
      <c r="AB22" t="n">
        <v>155.0318529421072</v>
      </c>
      <c r="AC22" t="n">
        <v>140.2358304859271</v>
      </c>
      <c r="AD22" t="n">
        <v>113307.1584440417</v>
      </c>
      <c r="AE22" t="n">
        <v>155031.8529421072</v>
      </c>
      <c r="AF22" t="n">
        <v>1.916682621602591e-06</v>
      </c>
      <c r="AG22" t="n">
        <v>0.1631944444444444</v>
      </c>
      <c r="AH22" t="n">
        <v>140235.8304859271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8.5684</v>
      </c>
      <c r="E23" t="n">
        <v>11.67</v>
      </c>
      <c r="F23" t="n">
        <v>8.16</v>
      </c>
      <c r="G23" t="n">
        <v>30.59</v>
      </c>
      <c r="H23" t="n">
        <v>0.44</v>
      </c>
      <c r="I23" t="n">
        <v>16</v>
      </c>
      <c r="J23" t="n">
        <v>252</v>
      </c>
      <c r="K23" t="n">
        <v>58.47</v>
      </c>
      <c r="L23" t="n">
        <v>6.25</v>
      </c>
      <c r="M23" t="n">
        <v>14</v>
      </c>
      <c r="N23" t="n">
        <v>62.27</v>
      </c>
      <c r="O23" t="n">
        <v>31313.77</v>
      </c>
      <c r="P23" t="n">
        <v>128.28</v>
      </c>
      <c r="Q23" t="n">
        <v>198.07</v>
      </c>
      <c r="R23" t="n">
        <v>36.8</v>
      </c>
      <c r="S23" t="n">
        <v>21.27</v>
      </c>
      <c r="T23" t="n">
        <v>5006.07</v>
      </c>
      <c r="U23" t="n">
        <v>0.58</v>
      </c>
      <c r="V23" t="n">
        <v>0.74</v>
      </c>
      <c r="W23" t="n">
        <v>0.13</v>
      </c>
      <c r="X23" t="n">
        <v>0.31</v>
      </c>
      <c r="Y23" t="n">
        <v>1</v>
      </c>
      <c r="Z23" t="n">
        <v>10</v>
      </c>
      <c r="AA23" t="n">
        <v>111.9975685356446</v>
      </c>
      <c r="AB23" t="n">
        <v>153.2400142544099</v>
      </c>
      <c r="AC23" t="n">
        <v>138.6150023677217</v>
      </c>
      <c r="AD23" t="n">
        <v>111997.5685356446</v>
      </c>
      <c r="AE23" t="n">
        <v>153240.0142544098</v>
      </c>
      <c r="AF23" t="n">
        <v>1.929609138167036e-06</v>
      </c>
      <c r="AG23" t="n">
        <v>0.1620833333333333</v>
      </c>
      <c r="AH23" t="n">
        <v>138615.0023677217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8.566700000000001</v>
      </c>
      <c r="E24" t="n">
        <v>11.67</v>
      </c>
      <c r="F24" t="n">
        <v>8.16</v>
      </c>
      <c r="G24" t="n">
        <v>30.6</v>
      </c>
      <c r="H24" t="n">
        <v>0.46</v>
      </c>
      <c r="I24" t="n">
        <v>16</v>
      </c>
      <c r="J24" t="n">
        <v>252.45</v>
      </c>
      <c r="K24" t="n">
        <v>58.47</v>
      </c>
      <c r="L24" t="n">
        <v>6.5</v>
      </c>
      <c r="M24" t="n">
        <v>14</v>
      </c>
      <c r="N24" t="n">
        <v>62.47</v>
      </c>
      <c r="O24" t="n">
        <v>31369.49</v>
      </c>
      <c r="P24" t="n">
        <v>128.29</v>
      </c>
      <c r="Q24" t="n">
        <v>198.05</v>
      </c>
      <c r="R24" t="n">
        <v>36.92</v>
      </c>
      <c r="S24" t="n">
        <v>21.27</v>
      </c>
      <c r="T24" t="n">
        <v>5066.1</v>
      </c>
      <c r="U24" t="n">
        <v>0.58</v>
      </c>
      <c r="V24" t="n">
        <v>0.74</v>
      </c>
      <c r="W24" t="n">
        <v>0.13</v>
      </c>
      <c r="X24" t="n">
        <v>0.31</v>
      </c>
      <c r="Y24" t="n">
        <v>1</v>
      </c>
      <c r="Z24" t="n">
        <v>10</v>
      </c>
      <c r="AA24" t="n">
        <v>112.0257093709741</v>
      </c>
      <c r="AB24" t="n">
        <v>153.2785177867938</v>
      </c>
      <c r="AC24" t="n">
        <v>138.649831177015</v>
      </c>
      <c r="AD24" t="n">
        <v>112025.7093709741</v>
      </c>
      <c r="AE24" t="n">
        <v>153278.5177867938</v>
      </c>
      <c r="AF24" t="n">
        <v>1.929226297084117e-06</v>
      </c>
      <c r="AG24" t="n">
        <v>0.1620833333333333</v>
      </c>
      <c r="AH24" t="n">
        <v>138649.831177015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8.616199999999999</v>
      </c>
      <c r="E25" t="n">
        <v>11.61</v>
      </c>
      <c r="F25" t="n">
        <v>8.140000000000001</v>
      </c>
      <c r="G25" t="n">
        <v>32.56</v>
      </c>
      <c r="H25" t="n">
        <v>0.47</v>
      </c>
      <c r="I25" t="n">
        <v>15</v>
      </c>
      <c r="J25" t="n">
        <v>252.9</v>
      </c>
      <c r="K25" t="n">
        <v>58.47</v>
      </c>
      <c r="L25" t="n">
        <v>6.75</v>
      </c>
      <c r="M25" t="n">
        <v>13</v>
      </c>
      <c r="N25" t="n">
        <v>62.68</v>
      </c>
      <c r="O25" t="n">
        <v>31425.3</v>
      </c>
      <c r="P25" t="n">
        <v>128</v>
      </c>
      <c r="Q25" t="n">
        <v>198.05</v>
      </c>
      <c r="R25" t="n">
        <v>36.37</v>
      </c>
      <c r="S25" t="n">
        <v>21.27</v>
      </c>
      <c r="T25" t="n">
        <v>4796.53</v>
      </c>
      <c r="U25" t="n">
        <v>0.58</v>
      </c>
      <c r="V25" t="n">
        <v>0.75</v>
      </c>
      <c r="W25" t="n">
        <v>0.13</v>
      </c>
      <c r="X25" t="n">
        <v>0.29</v>
      </c>
      <c r="Y25" t="n">
        <v>1</v>
      </c>
      <c r="Z25" t="n">
        <v>10</v>
      </c>
      <c r="AA25" t="n">
        <v>111.1396474776653</v>
      </c>
      <c r="AB25" t="n">
        <v>152.0661688140774</v>
      </c>
      <c r="AC25" t="n">
        <v>137.5531870887118</v>
      </c>
      <c r="AD25" t="n">
        <v>111139.6474776653</v>
      </c>
      <c r="AE25" t="n">
        <v>152066.1688140774</v>
      </c>
      <c r="AF25" t="n">
        <v>1.940373728616173e-06</v>
      </c>
      <c r="AG25" t="n">
        <v>0.16125</v>
      </c>
      <c r="AH25" t="n">
        <v>137553.1870887118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8.6137</v>
      </c>
      <c r="E26" t="n">
        <v>11.61</v>
      </c>
      <c r="F26" t="n">
        <v>8.140000000000001</v>
      </c>
      <c r="G26" t="n">
        <v>32.58</v>
      </c>
      <c r="H26" t="n">
        <v>0.49</v>
      </c>
      <c r="I26" t="n">
        <v>15</v>
      </c>
      <c r="J26" t="n">
        <v>253.35</v>
      </c>
      <c r="K26" t="n">
        <v>58.47</v>
      </c>
      <c r="L26" t="n">
        <v>7</v>
      </c>
      <c r="M26" t="n">
        <v>13</v>
      </c>
      <c r="N26" t="n">
        <v>62.88</v>
      </c>
      <c r="O26" t="n">
        <v>31481.17</v>
      </c>
      <c r="P26" t="n">
        <v>127.85</v>
      </c>
      <c r="Q26" t="n">
        <v>198.05</v>
      </c>
      <c r="R26" t="n">
        <v>36.38</v>
      </c>
      <c r="S26" t="n">
        <v>21.27</v>
      </c>
      <c r="T26" t="n">
        <v>4800.81</v>
      </c>
      <c r="U26" t="n">
        <v>0.58</v>
      </c>
      <c r="V26" t="n">
        <v>0.75</v>
      </c>
      <c r="W26" t="n">
        <v>0.13</v>
      </c>
      <c r="X26" t="n">
        <v>0.29</v>
      </c>
      <c r="Y26" t="n">
        <v>1</v>
      </c>
      <c r="Z26" t="n">
        <v>10</v>
      </c>
      <c r="AA26" t="n">
        <v>111.0764993110201</v>
      </c>
      <c r="AB26" t="n">
        <v>151.9797667065729</v>
      </c>
      <c r="AC26" t="n">
        <v>137.4750310770814</v>
      </c>
      <c r="AD26" t="n">
        <v>111076.4993110201</v>
      </c>
      <c r="AE26" t="n">
        <v>151979.7667065729</v>
      </c>
      <c r="AF26" t="n">
        <v>1.939810727023645e-06</v>
      </c>
      <c r="AG26" t="n">
        <v>0.16125</v>
      </c>
      <c r="AH26" t="n">
        <v>137475.0310770814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8.6714</v>
      </c>
      <c r="E27" t="n">
        <v>11.53</v>
      </c>
      <c r="F27" t="n">
        <v>8.109999999999999</v>
      </c>
      <c r="G27" t="n">
        <v>34.77</v>
      </c>
      <c r="H27" t="n">
        <v>0.51</v>
      </c>
      <c r="I27" t="n">
        <v>14</v>
      </c>
      <c r="J27" t="n">
        <v>253.81</v>
      </c>
      <c r="K27" t="n">
        <v>58.47</v>
      </c>
      <c r="L27" t="n">
        <v>7.25</v>
      </c>
      <c r="M27" t="n">
        <v>12</v>
      </c>
      <c r="N27" t="n">
        <v>63.08</v>
      </c>
      <c r="O27" t="n">
        <v>31537.13</v>
      </c>
      <c r="P27" t="n">
        <v>127.48</v>
      </c>
      <c r="Q27" t="n">
        <v>198.08</v>
      </c>
      <c r="R27" t="n">
        <v>35.49</v>
      </c>
      <c r="S27" t="n">
        <v>21.27</v>
      </c>
      <c r="T27" t="n">
        <v>4361.86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110.0130239102727</v>
      </c>
      <c r="AB27" t="n">
        <v>150.5246727460476</v>
      </c>
      <c r="AC27" t="n">
        <v>136.1588092419109</v>
      </c>
      <c r="AD27" t="n">
        <v>110013.0239102726</v>
      </c>
      <c r="AE27" t="n">
        <v>150524.6727460476</v>
      </c>
      <c r="AF27" t="n">
        <v>1.952804803779193e-06</v>
      </c>
      <c r="AG27" t="n">
        <v>0.1601388888888889</v>
      </c>
      <c r="AH27" t="n">
        <v>136158.8092419109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8.667</v>
      </c>
      <c r="E28" t="n">
        <v>11.54</v>
      </c>
      <c r="F28" t="n">
        <v>8.119999999999999</v>
      </c>
      <c r="G28" t="n">
        <v>34.8</v>
      </c>
      <c r="H28" t="n">
        <v>0.52</v>
      </c>
      <c r="I28" t="n">
        <v>14</v>
      </c>
      <c r="J28" t="n">
        <v>254.26</v>
      </c>
      <c r="K28" t="n">
        <v>58.47</v>
      </c>
      <c r="L28" t="n">
        <v>7.5</v>
      </c>
      <c r="M28" t="n">
        <v>12</v>
      </c>
      <c r="N28" t="n">
        <v>63.29</v>
      </c>
      <c r="O28" t="n">
        <v>31593.16</v>
      </c>
      <c r="P28" t="n">
        <v>127.45</v>
      </c>
      <c r="Q28" t="n">
        <v>198.06</v>
      </c>
      <c r="R28" t="n">
        <v>35.58</v>
      </c>
      <c r="S28" t="n">
        <v>21.27</v>
      </c>
      <c r="T28" t="n">
        <v>4409.61</v>
      </c>
      <c r="U28" t="n">
        <v>0.6</v>
      </c>
      <c r="V28" t="n">
        <v>0.75</v>
      </c>
      <c r="W28" t="n">
        <v>0.13</v>
      </c>
      <c r="X28" t="n">
        <v>0.27</v>
      </c>
      <c r="Y28" t="n">
        <v>1</v>
      </c>
      <c r="Z28" t="n">
        <v>10</v>
      </c>
      <c r="AA28" t="n">
        <v>110.0837260349102</v>
      </c>
      <c r="AB28" t="n">
        <v>150.6214105121342</v>
      </c>
      <c r="AC28" t="n">
        <v>136.2463144913746</v>
      </c>
      <c r="AD28" t="n">
        <v>110083.7260349102</v>
      </c>
      <c r="AE28" t="n">
        <v>150621.4105121342</v>
      </c>
      <c r="AF28" t="n">
        <v>1.951813920976343e-06</v>
      </c>
      <c r="AG28" t="n">
        <v>0.1602777777777778</v>
      </c>
      <c r="AH28" t="n">
        <v>136246.3144913746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8.73</v>
      </c>
      <c r="E29" t="n">
        <v>11.45</v>
      </c>
      <c r="F29" t="n">
        <v>8.08</v>
      </c>
      <c r="G29" t="n">
        <v>37.31</v>
      </c>
      <c r="H29" t="n">
        <v>0.54</v>
      </c>
      <c r="I29" t="n">
        <v>13</v>
      </c>
      <c r="J29" t="n">
        <v>254.72</v>
      </c>
      <c r="K29" t="n">
        <v>58.47</v>
      </c>
      <c r="L29" t="n">
        <v>7.75</v>
      </c>
      <c r="M29" t="n">
        <v>11</v>
      </c>
      <c r="N29" t="n">
        <v>63.49</v>
      </c>
      <c r="O29" t="n">
        <v>31649.26</v>
      </c>
      <c r="P29" t="n">
        <v>126.8</v>
      </c>
      <c r="Q29" t="n">
        <v>198.05</v>
      </c>
      <c r="R29" t="n">
        <v>34.36</v>
      </c>
      <c r="S29" t="n">
        <v>21.27</v>
      </c>
      <c r="T29" t="n">
        <v>3804.42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108.7593062489891</v>
      </c>
      <c r="AB29" t="n">
        <v>148.8092809317608</v>
      </c>
      <c r="AC29" t="n">
        <v>134.6071320148115</v>
      </c>
      <c r="AD29" t="n">
        <v>108759.3062489891</v>
      </c>
      <c r="AE29" t="n">
        <v>148809.2809317608</v>
      </c>
      <c r="AF29" t="n">
        <v>1.966001561108051e-06</v>
      </c>
      <c r="AG29" t="n">
        <v>0.1590277777777778</v>
      </c>
      <c r="AH29" t="n">
        <v>134607.1320148115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8.763400000000001</v>
      </c>
      <c r="E30" t="n">
        <v>11.41</v>
      </c>
      <c r="F30" t="n">
        <v>8.039999999999999</v>
      </c>
      <c r="G30" t="n">
        <v>37.11</v>
      </c>
      <c r="H30" t="n">
        <v>0.5600000000000001</v>
      </c>
      <c r="I30" t="n">
        <v>13</v>
      </c>
      <c r="J30" t="n">
        <v>255.17</v>
      </c>
      <c r="K30" t="n">
        <v>58.47</v>
      </c>
      <c r="L30" t="n">
        <v>8</v>
      </c>
      <c r="M30" t="n">
        <v>11</v>
      </c>
      <c r="N30" t="n">
        <v>63.7</v>
      </c>
      <c r="O30" t="n">
        <v>31705.44</v>
      </c>
      <c r="P30" t="n">
        <v>125.9</v>
      </c>
      <c r="Q30" t="n">
        <v>198.06</v>
      </c>
      <c r="R30" t="n">
        <v>32.93</v>
      </c>
      <c r="S30" t="n">
        <v>21.27</v>
      </c>
      <c r="T30" t="n">
        <v>3086.38</v>
      </c>
      <c r="U30" t="n">
        <v>0.65</v>
      </c>
      <c r="V30" t="n">
        <v>0.76</v>
      </c>
      <c r="W30" t="n">
        <v>0.13</v>
      </c>
      <c r="X30" t="n">
        <v>0.19</v>
      </c>
      <c r="Y30" t="n">
        <v>1</v>
      </c>
      <c r="Z30" t="n">
        <v>10</v>
      </c>
      <c r="AA30" t="n">
        <v>107.656551226656</v>
      </c>
      <c r="AB30" t="n">
        <v>147.3004428600873</v>
      </c>
      <c r="AC30" t="n">
        <v>133.2422953310306</v>
      </c>
      <c r="AD30" t="n">
        <v>107656.551226656</v>
      </c>
      <c r="AE30" t="n">
        <v>147300.4428600874</v>
      </c>
      <c r="AF30" t="n">
        <v>1.973523262384226e-06</v>
      </c>
      <c r="AG30" t="n">
        <v>0.1584722222222222</v>
      </c>
      <c r="AH30" t="n">
        <v>133242.2953310306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8.745699999999999</v>
      </c>
      <c r="E31" t="n">
        <v>11.43</v>
      </c>
      <c r="F31" t="n">
        <v>8.109999999999999</v>
      </c>
      <c r="G31" t="n">
        <v>40.55</v>
      </c>
      <c r="H31" t="n">
        <v>0.57</v>
      </c>
      <c r="I31" t="n">
        <v>12</v>
      </c>
      <c r="J31" t="n">
        <v>255.63</v>
      </c>
      <c r="K31" t="n">
        <v>58.47</v>
      </c>
      <c r="L31" t="n">
        <v>8.25</v>
      </c>
      <c r="M31" t="n">
        <v>10</v>
      </c>
      <c r="N31" t="n">
        <v>63.91</v>
      </c>
      <c r="O31" t="n">
        <v>31761.69</v>
      </c>
      <c r="P31" t="n">
        <v>126.81</v>
      </c>
      <c r="Q31" t="n">
        <v>198.05</v>
      </c>
      <c r="R31" t="n">
        <v>35.52</v>
      </c>
      <c r="S31" t="n">
        <v>21.27</v>
      </c>
      <c r="T31" t="n">
        <v>4386.85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108.6752656035471</v>
      </c>
      <c r="AB31" t="n">
        <v>148.6942928130555</v>
      </c>
      <c r="AC31" t="n">
        <v>134.5031182007685</v>
      </c>
      <c r="AD31" t="n">
        <v>108675.2656035471</v>
      </c>
      <c r="AE31" t="n">
        <v>148694.2928130555</v>
      </c>
      <c r="AF31" t="n">
        <v>1.969537211109127e-06</v>
      </c>
      <c r="AG31" t="n">
        <v>0.15875</v>
      </c>
      <c r="AH31" t="n">
        <v>134503.1182007685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8.763</v>
      </c>
      <c r="E32" t="n">
        <v>11.41</v>
      </c>
      <c r="F32" t="n">
        <v>8.09</v>
      </c>
      <c r="G32" t="n">
        <v>40.44</v>
      </c>
      <c r="H32" t="n">
        <v>0.59</v>
      </c>
      <c r="I32" t="n">
        <v>12</v>
      </c>
      <c r="J32" t="n">
        <v>256.09</v>
      </c>
      <c r="K32" t="n">
        <v>58.47</v>
      </c>
      <c r="L32" t="n">
        <v>8.5</v>
      </c>
      <c r="M32" t="n">
        <v>10</v>
      </c>
      <c r="N32" t="n">
        <v>64.11</v>
      </c>
      <c r="O32" t="n">
        <v>31818.02</v>
      </c>
      <c r="P32" t="n">
        <v>126.56</v>
      </c>
      <c r="Q32" t="n">
        <v>198.06</v>
      </c>
      <c r="R32" t="n">
        <v>34.68</v>
      </c>
      <c r="S32" t="n">
        <v>21.27</v>
      </c>
      <c r="T32" t="n">
        <v>3965.88</v>
      </c>
      <c r="U32" t="n">
        <v>0.61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108.2409332921859</v>
      </c>
      <c r="AB32" t="n">
        <v>148.1000201832622</v>
      </c>
      <c r="AC32" t="n">
        <v>133.9655621166957</v>
      </c>
      <c r="AD32" t="n">
        <v>108240.9332921859</v>
      </c>
      <c r="AE32" t="n">
        <v>148100.0201832622</v>
      </c>
      <c r="AF32" t="n">
        <v>1.973433182129421e-06</v>
      </c>
      <c r="AG32" t="n">
        <v>0.1584722222222222</v>
      </c>
      <c r="AH32" t="n">
        <v>133965.5621166957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8.7662</v>
      </c>
      <c r="E33" t="n">
        <v>11.41</v>
      </c>
      <c r="F33" t="n">
        <v>8.08</v>
      </c>
      <c r="G33" t="n">
        <v>40.42</v>
      </c>
      <c r="H33" t="n">
        <v>0.61</v>
      </c>
      <c r="I33" t="n">
        <v>12</v>
      </c>
      <c r="J33" t="n">
        <v>256.54</v>
      </c>
      <c r="K33" t="n">
        <v>58.47</v>
      </c>
      <c r="L33" t="n">
        <v>8.75</v>
      </c>
      <c r="M33" t="n">
        <v>10</v>
      </c>
      <c r="N33" t="n">
        <v>64.31999999999999</v>
      </c>
      <c r="O33" t="n">
        <v>31874.43</v>
      </c>
      <c r="P33" t="n">
        <v>126.5</v>
      </c>
      <c r="Q33" t="n">
        <v>198.05</v>
      </c>
      <c r="R33" t="n">
        <v>34.52</v>
      </c>
      <c r="S33" t="n">
        <v>21.27</v>
      </c>
      <c r="T33" t="n">
        <v>3886.88</v>
      </c>
      <c r="U33" t="n">
        <v>0.62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108.1310454909993</v>
      </c>
      <c r="AB33" t="n">
        <v>147.949666845771</v>
      </c>
      <c r="AC33" t="n">
        <v>133.8295582907124</v>
      </c>
      <c r="AD33" t="n">
        <v>108131.0454909993</v>
      </c>
      <c r="AE33" t="n">
        <v>147949.666845771</v>
      </c>
      <c r="AF33" t="n">
        <v>1.974153824167858e-06</v>
      </c>
      <c r="AG33" t="n">
        <v>0.1584722222222222</v>
      </c>
      <c r="AH33" t="n">
        <v>133829.5582907124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8.761699999999999</v>
      </c>
      <c r="E34" t="n">
        <v>11.41</v>
      </c>
      <c r="F34" t="n">
        <v>8.09</v>
      </c>
      <c r="G34" t="n">
        <v>40.45</v>
      </c>
      <c r="H34" t="n">
        <v>0.62</v>
      </c>
      <c r="I34" t="n">
        <v>12</v>
      </c>
      <c r="J34" t="n">
        <v>257</v>
      </c>
      <c r="K34" t="n">
        <v>58.47</v>
      </c>
      <c r="L34" t="n">
        <v>9</v>
      </c>
      <c r="M34" t="n">
        <v>10</v>
      </c>
      <c r="N34" t="n">
        <v>64.53</v>
      </c>
      <c r="O34" t="n">
        <v>31931.04</v>
      </c>
      <c r="P34" t="n">
        <v>126.39</v>
      </c>
      <c r="Q34" t="n">
        <v>198.05</v>
      </c>
      <c r="R34" t="n">
        <v>34.73</v>
      </c>
      <c r="S34" t="n">
        <v>21.27</v>
      </c>
      <c r="T34" t="n">
        <v>3991.57</v>
      </c>
      <c r="U34" t="n">
        <v>0.61</v>
      </c>
      <c r="V34" t="n">
        <v>0.75</v>
      </c>
      <c r="W34" t="n">
        <v>0.13</v>
      </c>
      <c r="X34" t="n">
        <v>0.24</v>
      </c>
      <c r="Y34" t="n">
        <v>1</v>
      </c>
      <c r="Z34" t="n">
        <v>10</v>
      </c>
      <c r="AA34" t="n">
        <v>108.1510803719788</v>
      </c>
      <c r="AB34" t="n">
        <v>147.9770794538038</v>
      </c>
      <c r="AC34" t="n">
        <v>133.8543546779084</v>
      </c>
      <c r="AD34" t="n">
        <v>108151.0803719789</v>
      </c>
      <c r="AE34" t="n">
        <v>147977.0794538038</v>
      </c>
      <c r="AF34" t="n">
        <v>1.973140421301307e-06</v>
      </c>
      <c r="AG34" t="n">
        <v>0.1584722222222222</v>
      </c>
      <c r="AH34" t="n">
        <v>133854.3546779084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8.8255</v>
      </c>
      <c r="E35" t="n">
        <v>11.33</v>
      </c>
      <c r="F35" t="n">
        <v>8.050000000000001</v>
      </c>
      <c r="G35" t="n">
        <v>43.93</v>
      </c>
      <c r="H35" t="n">
        <v>0.64</v>
      </c>
      <c r="I35" t="n">
        <v>11</v>
      </c>
      <c r="J35" t="n">
        <v>257.46</v>
      </c>
      <c r="K35" t="n">
        <v>58.47</v>
      </c>
      <c r="L35" t="n">
        <v>9.25</v>
      </c>
      <c r="M35" t="n">
        <v>9</v>
      </c>
      <c r="N35" t="n">
        <v>64.73999999999999</v>
      </c>
      <c r="O35" t="n">
        <v>31987.61</v>
      </c>
      <c r="P35" t="n">
        <v>125.75</v>
      </c>
      <c r="Q35" t="n">
        <v>198.05</v>
      </c>
      <c r="R35" t="n">
        <v>33.57</v>
      </c>
      <c r="S35" t="n">
        <v>21.27</v>
      </c>
      <c r="T35" t="n">
        <v>3415.72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106.8517431879567</v>
      </c>
      <c r="AB35" t="n">
        <v>146.1992689959147</v>
      </c>
      <c r="AC35" t="n">
        <v>132.246215954947</v>
      </c>
      <c r="AD35" t="n">
        <v>106851.7431879567</v>
      </c>
      <c r="AE35" t="n">
        <v>146199.2689959147</v>
      </c>
      <c r="AF35" t="n">
        <v>1.987508221942624e-06</v>
      </c>
      <c r="AG35" t="n">
        <v>0.1573611111111111</v>
      </c>
      <c r="AH35" t="n">
        <v>132246.215954947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8.823700000000001</v>
      </c>
      <c r="E36" t="n">
        <v>11.33</v>
      </c>
      <c r="F36" t="n">
        <v>8.06</v>
      </c>
      <c r="G36" t="n">
        <v>43.95</v>
      </c>
      <c r="H36" t="n">
        <v>0.66</v>
      </c>
      <c r="I36" t="n">
        <v>11</v>
      </c>
      <c r="J36" t="n">
        <v>257.92</v>
      </c>
      <c r="K36" t="n">
        <v>58.47</v>
      </c>
      <c r="L36" t="n">
        <v>9.5</v>
      </c>
      <c r="M36" t="n">
        <v>9</v>
      </c>
      <c r="N36" t="n">
        <v>64.95</v>
      </c>
      <c r="O36" t="n">
        <v>32044.25</v>
      </c>
      <c r="P36" t="n">
        <v>125.78</v>
      </c>
      <c r="Q36" t="n">
        <v>198.05</v>
      </c>
      <c r="R36" t="n">
        <v>33.6</v>
      </c>
      <c r="S36" t="n">
        <v>21.27</v>
      </c>
      <c r="T36" t="n">
        <v>3435.34</v>
      </c>
      <c r="U36" t="n">
        <v>0.63</v>
      </c>
      <c r="V36" t="n">
        <v>0.75</v>
      </c>
      <c r="W36" t="n">
        <v>0.13</v>
      </c>
      <c r="X36" t="n">
        <v>0.2</v>
      </c>
      <c r="Y36" t="n">
        <v>1</v>
      </c>
      <c r="Z36" t="n">
        <v>10</v>
      </c>
      <c r="AA36" t="n">
        <v>106.9253032872206</v>
      </c>
      <c r="AB36" t="n">
        <v>146.29991716897</v>
      </c>
      <c r="AC36" t="n">
        <v>132.3372584076265</v>
      </c>
      <c r="AD36" t="n">
        <v>106925.3032872206</v>
      </c>
      <c r="AE36" t="n">
        <v>146299.91716897</v>
      </c>
      <c r="AF36" t="n">
        <v>1.987102860796004e-06</v>
      </c>
      <c r="AG36" t="n">
        <v>0.1573611111111111</v>
      </c>
      <c r="AH36" t="n">
        <v>132337.2584076265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8.825900000000001</v>
      </c>
      <c r="E37" t="n">
        <v>11.33</v>
      </c>
      <c r="F37" t="n">
        <v>8.050000000000001</v>
      </c>
      <c r="G37" t="n">
        <v>43.93</v>
      </c>
      <c r="H37" t="n">
        <v>0.67</v>
      </c>
      <c r="I37" t="n">
        <v>11</v>
      </c>
      <c r="J37" t="n">
        <v>258.38</v>
      </c>
      <c r="K37" t="n">
        <v>58.47</v>
      </c>
      <c r="L37" t="n">
        <v>9.75</v>
      </c>
      <c r="M37" t="n">
        <v>9</v>
      </c>
      <c r="N37" t="n">
        <v>65.16</v>
      </c>
      <c r="O37" t="n">
        <v>32100.97</v>
      </c>
      <c r="P37" t="n">
        <v>125.76</v>
      </c>
      <c r="Q37" t="n">
        <v>198.05</v>
      </c>
      <c r="R37" t="n">
        <v>33.53</v>
      </c>
      <c r="S37" t="n">
        <v>21.27</v>
      </c>
      <c r="T37" t="n">
        <v>3399.93</v>
      </c>
      <c r="U37" t="n">
        <v>0.63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106.8531654325706</v>
      </c>
      <c r="AB37" t="n">
        <v>146.2012149737404</v>
      </c>
      <c r="AC37" t="n">
        <v>132.2479762113802</v>
      </c>
      <c r="AD37" t="n">
        <v>106853.1654325706</v>
      </c>
      <c r="AE37" t="n">
        <v>146201.2149737404</v>
      </c>
      <c r="AF37" t="n">
        <v>1.987598302197428e-06</v>
      </c>
      <c r="AG37" t="n">
        <v>0.1573611111111111</v>
      </c>
      <c r="AH37" t="n">
        <v>132247.9762113802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8.883599999999999</v>
      </c>
      <c r="E38" t="n">
        <v>11.26</v>
      </c>
      <c r="F38" t="n">
        <v>8.029999999999999</v>
      </c>
      <c r="G38" t="n">
        <v>48.16</v>
      </c>
      <c r="H38" t="n">
        <v>0.6899999999999999</v>
      </c>
      <c r="I38" t="n">
        <v>10</v>
      </c>
      <c r="J38" t="n">
        <v>258.84</v>
      </c>
      <c r="K38" t="n">
        <v>58.47</v>
      </c>
      <c r="L38" t="n">
        <v>10</v>
      </c>
      <c r="M38" t="n">
        <v>8</v>
      </c>
      <c r="N38" t="n">
        <v>65.37</v>
      </c>
      <c r="O38" t="n">
        <v>32157.77</v>
      </c>
      <c r="P38" t="n">
        <v>125.11</v>
      </c>
      <c r="Q38" t="n">
        <v>198.05</v>
      </c>
      <c r="R38" t="n">
        <v>32.7</v>
      </c>
      <c r="S38" t="n">
        <v>21.27</v>
      </c>
      <c r="T38" t="n">
        <v>2990.1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105.7047842061647</v>
      </c>
      <c r="AB38" t="n">
        <v>144.6299491167685</v>
      </c>
      <c r="AC38" t="n">
        <v>130.8266697625117</v>
      </c>
      <c r="AD38" t="n">
        <v>105704.7842061647</v>
      </c>
      <c r="AE38" t="n">
        <v>144629.9491167685</v>
      </c>
      <c r="AF38" t="n">
        <v>2.000592378952976e-06</v>
      </c>
      <c r="AG38" t="n">
        <v>0.1563888888888889</v>
      </c>
      <c r="AH38" t="n">
        <v>130826.6697625117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8.8841</v>
      </c>
      <c r="E39" t="n">
        <v>11.26</v>
      </c>
      <c r="F39" t="n">
        <v>8.029999999999999</v>
      </c>
      <c r="G39" t="n">
        <v>48.16</v>
      </c>
      <c r="H39" t="n">
        <v>0.7</v>
      </c>
      <c r="I39" t="n">
        <v>10</v>
      </c>
      <c r="J39" t="n">
        <v>259.3</v>
      </c>
      <c r="K39" t="n">
        <v>58.47</v>
      </c>
      <c r="L39" t="n">
        <v>10.25</v>
      </c>
      <c r="M39" t="n">
        <v>8</v>
      </c>
      <c r="N39" t="n">
        <v>65.58</v>
      </c>
      <c r="O39" t="n">
        <v>32214.64</v>
      </c>
      <c r="P39" t="n">
        <v>125.27</v>
      </c>
      <c r="Q39" t="n">
        <v>198.05</v>
      </c>
      <c r="R39" t="n">
        <v>32.61</v>
      </c>
      <c r="S39" t="n">
        <v>21.27</v>
      </c>
      <c r="T39" t="n">
        <v>2942.21</v>
      </c>
      <c r="U39" t="n">
        <v>0.65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105.7969659016164</v>
      </c>
      <c r="AB39" t="n">
        <v>144.7560761792548</v>
      </c>
      <c r="AC39" t="n">
        <v>130.9407594351748</v>
      </c>
      <c r="AD39" t="n">
        <v>105796.9659016164</v>
      </c>
      <c r="AE39" t="n">
        <v>144756.0761792548</v>
      </c>
      <c r="AF39" t="n">
        <v>2.000704979271482e-06</v>
      </c>
      <c r="AG39" t="n">
        <v>0.1563888888888889</v>
      </c>
      <c r="AH39" t="n">
        <v>130940.7594351748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8.9076</v>
      </c>
      <c r="E40" t="n">
        <v>11.23</v>
      </c>
      <c r="F40" t="n">
        <v>8</v>
      </c>
      <c r="G40" t="n">
        <v>47.98</v>
      </c>
      <c r="H40" t="n">
        <v>0.72</v>
      </c>
      <c r="I40" t="n">
        <v>10</v>
      </c>
      <c r="J40" t="n">
        <v>259.76</v>
      </c>
      <c r="K40" t="n">
        <v>58.47</v>
      </c>
      <c r="L40" t="n">
        <v>10.5</v>
      </c>
      <c r="M40" t="n">
        <v>8</v>
      </c>
      <c r="N40" t="n">
        <v>65.79000000000001</v>
      </c>
      <c r="O40" t="n">
        <v>32271.6</v>
      </c>
      <c r="P40" t="n">
        <v>124.79</v>
      </c>
      <c r="Q40" t="n">
        <v>198.05</v>
      </c>
      <c r="R40" t="n">
        <v>31.51</v>
      </c>
      <c r="S40" t="n">
        <v>21.27</v>
      </c>
      <c r="T40" t="n">
        <v>2394.14</v>
      </c>
      <c r="U40" t="n">
        <v>0.67</v>
      </c>
      <c r="V40" t="n">
        <v>0.76</v>
      </c>
      <c r="W40" t="n">
        <v>0.13</v>
      </c>
      <c r="X40" t="n">
        <v>0.14</v>
      </c>
      <c r="Y40" t="n">
        <v>1</v>
      </c>
      <c r="Z40" t="n">
        <v>10</v>
      </c>
      <c r="AA40" t="n">
        <v>105.1287319008822</v>
      </c>
      <c r="AB40" t="n">
        <v>143.8417689390474</v>
      </c>
      <c r="AC40" t="n">
        <v>130.1137123947343</v>
      </c>
      <c r="AD40" t="n">
        <v>105128.7319008822</v>
      </c>
      <c r="AE40" t="n">
        <v>143841.7689390474</v>
      </c>
      <c r="AF40" t="n">
        <v>2.005997194241246e-06</v>
      </c>
      <c r="AG40" t="n">
        <v>0.1559722222222222</v>
      </c>
      <c r="AH40" t="n">
        <v>130113.7123947342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8.8812</v>
      </c>
      <c r="E41" t="n">
        <v>11.26</v>
      </c>
      <c r="F41" t="n">
        <v>8.029999999999999</v>
      </c>
      <c r="G41" t="n">
        <v>48.18</v>
      </c>
      <c r="H41" t="n">
        <v>0.74</v>
      </c>
      <c r="I41" t="n">
        <v>10</v>
      </c>
      <c r="J41" t="n">
        <v>260.23</v>
      </c>
      <c r="K41" t="n">
        <v>58.47</v>
      </c>
      <c r="L41" t="n">
        <v>10.75</v>
      </c>
      <c r="M41" t="n">
        <v>8</v>
      </c>
      <c r="N41" t="n">
        <v>66</v>
      </c>
      <c r="O41" t="n">
        <v>32328.64</v>
      </c>
      <c r="P41" t="n">
        <v>125.11</v>
      </c>
      <c r="Q41" t="n">
        <v>198.05</v>
      </c>
      <c r="R41" t="n">
        <v>32.97</v>
      </c>
      <c r="S41" t="n">
        <v>21.27</v>
      </c>
      <c r="T41" t="n">
        <v>3125.44</v>
      </c>
      <c r="U41" t="n">
        <v>0.64</v>
      </c>
      <c r="V41" t="n">
        <v>0.76</v>
      </c>
      <c r="W41" t="n">
        <v>0.12</v>
      </c>
      <c r="X41" t="n">
        <v>0.18</v>
      </c>
      <c r="Y41" t="n">
        <v>1</v>
      </c>
      <c r="Z41" t="n">
        <v>10</v>
      </c>
      <c r="AA41" t="n">
        <v>105.7327598689945</v>
      </c>
      <c r="AB41" t="n">
        <v>144.6682266528513</v>
      </c>
      <c r="AC41" t="n">
        <v>130.8612941442737</v>
      </c>
      <c r="AD41" t="n">
        <v>105732.7598689945</v>
      </c>
      <c r="AE41" t="n">
        <v>144668.2266528513</v>
      </c>
      <c r="AF41" t="n">
        <v>2.000051897424149e-06</v>
      </c>
      <c r="AG41" t="n">
        <v>0.1563888888888889</v>
      </c>
      <c r="AH41" t="n">
        <v>130861.2941442737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8.8725</v>
      </c>
      <c r="E42" t="n">
        <v>11.27</v>
      </c>
      <c r="F42" t="n">
        <v>8.039999999999999</v>
      </c>
      <c r="G42" t="n">
        <v>48.25</v>
      </c>
      <c r="H42" t="n">
        <v>0.75</v>
      </c>
      <c r="I42" t="n">
        <v>10</v>
      </c>
      <c r="J42" t="n">
        <v>260.69</v>
      </c>
      <c r="K42" t="n">
        <v>58.47</v>
      </c>
      <c r="L42" t="n">
        <v>11</v>
      </c>
      <c r="M42" t="n">
        <v>8</v>
      </c>
      <c r="N42" t="n">
        <v>66.20999999999999</v>
      </c>
      <c r="O42" t="n">
        <v>32385.75</v>
      </c>
      <c r="P42" t="n">
        <v>125.12</v>
      </c>
      <c r="Q42" t="n">
        <v>198.05</v>
      </c>
      <c r="R42" t="n">
        <v>33.19</v>
      </c>
      <c r="S42" t="n">
        <v>21.27</v>
      </c>
      <c r="T42" t="n">
        <v>3234.1</v>
      </c>
      <c r="U42" t="n">
        <v>0.64</v>
      </c>
      <c r="V42" t="n">
        <v>0.76</v>
      </c>
      <c r="W42" t="n">
        <v>0.12</v>
      </c>
      <c r="X42" t="n">
        <v>0.19</v>
      </c>
      <c r="Y42" t="n">
        <v>1</v>
      </c>
      <c r="Z42" t="n">
        <v>10</v>
      </c>
      <c r="AA42" t="n">
        <v>105.8744393925872</v>
      </c>
      <c r="AB42" t="n">
        <v>144.8620788274903</v>
      </c>
      <c r="AC42" t="n">
        <v>131.0366453394384</v>
      </c>
      <c r="AD42" t="n">
        <v>105874.4393925872</v>
      </c>
      <c r="AE42" t="n">
        <v>144862.0788274903</v>
      </c>
      <c r="AF42" t="n">
        <v>1.998092651882152e-06</v>
      </c>
      <c r="AG42" t="n">
        <v>0.1565277777777778</v>
      </c>
      <c r="AH42" t="n">
        <v>131036.6453394384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8.923500000000001</v>
      </c>
      <c r="E43" t="n">
        <v>11.21</v>
      </c>
      <c r="F43" t="n">
        <v>8.02</v>
      </c>
      <c r="G43" t="n">
        <v>53.5</v>
      </c>
      <c r="H43" t="n">
        <v>0.77</v>
      </c>
      <c r="I43" t="n">
        <v>9</v>
      </c>
      <c r="J43" t="n">
        <v>261.15</v>
      </c>
      <c r="K43" t="n">
        <v>58.47</v>
      </c>
      <c r="L43" t="n">
        <v>11.25</v>
      </c>
      <c r="M43" t="n">
        <v>7</v>
      </c>
      <c r="N43" t="n">
        <v>66.43000000000001</v>
      </c>
      <c r="O43" t="n">
        <v>32442.95</v>
      </c>
      <c r="P43" t="n">
        <v>124.59</v>
      </c>
      <c r="Q43" t="n">
        <v>198.05</v>
      </c>
      <c r="R43" t="n">
        <v>32.65</v>
      </c>
      <c r="S43" t="n">
        <v>21.27</v>
      </c>
      <c r="T43" t="n">
        <v>2968.43</v>
      </c>
      <c r="U43" t="n">
        <v>0.65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104.8890110950309</v>
      </c>
      <c r="AB43" t="n">
        <v>143.5137723567461</v>
      </c>
      <c r="AC43" t="n">
        <v>129.8170193459016</v>
      </c>
      <c r="AD43" t="n">
        <v>104889.0110950309</v>
      </c>
      <c r="AE43" t="n">
        <v>143513.7723567461</v>
      </c>
      <c r="AF43" t="n">
        <v>2.009577884369724e-06</v>
      </c>
      <c r="AG43" t="n">
        <v>0.1556944444444445</v>
      </c>
      <c r="AH43" t="n">
        <v>129817.0193459016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8.931699999999999</v>
      </c>
      <c r="E44" t="n">
        <v>11.2</v>
      </c>
      <c r="F44" t="n">
        <v>8.01</v>
      </c>
      <c r="G44" t="n">
        <v>53.43</v>
      </c>
      <c r="H44" t="n">
        <v>0.78</v>
      </c>
      <c r="I44" t="n">
        <v>9</v>
      </c>
      <c r="J44" t="n">
        <v>261.62</v>
      </c>
      <c r="K44" t="n">
        <v>58.47</v>
      </c>
      <c r="L44" t="n">
        <v>11.5</v>
      </c>
      <c r="M44" t="n">
        <v>7</v>
      </c>
      <c r="N44" t="n">
        <v>66.64</v>
      </c>
      <c r="O44" t="n">
        <v>32500.22</v>
      </c>
      <c r="P44" t="n">
        <v>124.52</v>
      </c>
      <c r="Q44" t="n">
        <v>198.05</v>
      </c>
      <c r="R44" t="n">
        <v>32.37</v>
      </c>
      <c r="S44" t="n">
        <v>21.27</v>
      </c>
      <c r="T44" t="n">
        <v>2830.17</v>
      </c>
      <c r="U44" t="n">
        <v>0.66</v>
      </c>
      <c r="V44" t="n">
        <v>0.76</v>
      </c>
      <c r="W44" t="n">
        <v>0.12</v>
      </c>
      <c r="X44" t="n">
        <v>0.16</v>
      </c>
      <c r="Y44" t="n">
        <v>1</v>
      </c>
      <c r="Z44" t="n">
        <v>10</v>
      </c>
      <c r="AA44" t="n">
        <v>104.718279525758</v>
      </c>
      <c r="AB44" t="n">
        <v>143.2801698915218</v>
      </c>
      <c r="AC44" t="n">
        <v>129.6057115720951</v>
      </c>
      <c r="AD44" t="n">
        <v>104718.279525758</v>
      </c>
      <c r="AE44" t="n">
        <v>143280.1698915218</v>
      </c>
      <c r="AF44" t="n">
        <v>2.011424529593216e-06</v>
      </c>
      <c r="AG44" t="n">
        <v>0.1555555555555556</v>
      </c>
      <c r="AH44" t="n">
        <v>129605.7115720952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8.930999999999999</v>
      </c>
      <c r="E45" t="n">
        <v>11.2</v>
      </c>
      <c r="F45" t="n">
        <v>8.02</v>
      </c>
      <c r="G45" t="n">
        <v>53.43</v>
      </c>
      <c r="H45" t="n">
        <v>0.8</v>
      </c>
      <c r="I45" t="n">
        <v>9</v>
      </c>
      <c r="J45" t="n">
        <v>262.08</v>
      </c>
      <c r="K45" t="n">
        <v>58.47</v>
      </c>
      <c r="L45" t="n">
        <v>11.75</v>
      </c>
      <c r="M45" t="n">
        <v>7</v>
      </c>
      <c r="N45" t="n">
        <v>66.86</v>
      </c>
      <c r="O45" t="n">
        <v>32557.58</v>
      </c>
      <c r="P45" t="n">
        <v>124.64</v>
      </c>
      <c r="Q45" t="n">
        <v>198.05</v>
      </c>
      <c r="R45" t="n">
        <v>32.35</v>
      </c>
      <c r="S45" t="n">
        <v>21.27</v>
      </c>
      <c r="T45" t="n">
        <v>2820.46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104.8327376247183</v>
      </c>
      <c r="AB45" t="n">
        <v>143.4367765120542</v>
      </c>
      <c r="AC45" t="n">
        <v>129.7473718765628</v>
      </c>
      <c r="AD45" t="n">
        <v>104832.7376247183</v>
      </c>
      <c r="AE45" t="n">
        <v>143436.7765120542</v>
      </c>
      <c r="AF45" t="n">
        <v>2.011266889147308e-06</v>
      </c>
      <c r="AG45" t="n">
        <v>0.1555555555555556</v>
      </c>
      <c r="AH45" t="n">
        <v>129747.3718765628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8.931900000000001</v>
      </c>
      <c r="E46" t="n">
        <v>11.2</v>
      </c>
      <c r="F46" t="n">
        <v>8.01</v>
      </c>
      <c r="G46" t="n">
        <v>53.43</v>
      </c>
      <c r="H46" t="n">
        <v>0.8100000000000001</v>
      </c>
      <c r="I46" t="n">
        <v>9</v>
      </c>
      <c r="J46" t="n">
        <v>262.55</v>
      </c>
      <c r="K46" t="n">
        <v>58.47</v>
      </c>
      <c r="L46" t="n">
        <v>12</v>
      </c>
      <c r="M46" t="n">
        <v>7</v>
      </c>
      <c r="N46" t="n">
        <v>67.06999999999999</v>
      </c>
      <c r="O46" t="n">
        <v>32615.02</v>
      </c>
      <c r="P46" t="n">
        <v>124.59</v>
      </c>
      <c r="Q46" t="n">
        <v>198.05</v>
      </c>
      <c r="R46" t="n">
        <v>32.26</v>
      </c>
      <c r="S46" t="n">
        <v>21.27</v>
      </c>
      <c r="T46" t="n">
        <v>2774.22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104.7586325333503</v>
      </c>
      <c r="AB46" t="n">
        <v>143.3353826567586</v>
      </c>
      <c r="AC46" t="n">
        <v>129.6556549085093</v>
      </c>
      <c r="AD46" t="n">
        <v>104758.6325333503</v>
      </c>
      <c r="AE46" t="n">
        <v>143335.3826567586</v>
      </c>
      <c r="AF46" t="n">
        <v>2.011469569720619e-06</v>
      </c>
      <c r="AG46" t="n">
        <v>0.1555555555555556</v>
      </c>
      <c r="AH46" t="n">
        <v>129655.6549085094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8.927</v>
      </c>
      <c r="E47" t="n">
        <v>11.2</v>
      </c>
      <c r="F47" t="n">
        <v>8.02</v>
      </c>
      <c r="G47" t="n">
        <v>53.47</v>
      </c>
      <c r="H47" t="n">
        <v>0.83</v>
      </c>
      <c r="I47" t="n">
        <v>9</v>
      </c>
      <c r="J47" t="n">
        <v>263.01</v>
      </c>
      <c r="K47" t="n">
        <v>58.47</v>
      </c>
      <c r="L47" t="n">
        <v>12.25</v>
      </c>
      <c r="M47" t="n">
        <v>7</v>
      </c>
      <c r="N47" t="n">
        <v>67.29000000000001</v>
      </c>
      <c r="O47" t="n">
        <v>32672.53</v>
      </c>
      <c r="P47" t="n">
        <v>124.4</v>
      </c>
      <c r="Q47" t="n">
        <v>198.05</v>
      </c>
      <c r="R47" t="n">
        <v>32.5</v>
      </c>
      <c r="S47" t="n">
        <v>21.27</v>
      </c>
      <c r="T47" t="n">
        <v>2890.63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104.7324294808621</v>
      </c>
      <c r="AB47" t="n">
        <v>143.2995304843472</v>
      </c>
      <c r="AC47" t="n">
        <v>129.623224417114</v>
      </c>
      <c r="AD47" t="n">
        <v>104732.429480862</v>
      </c>
      <c r="AE47" t="n">
        <v>143299.5304843472</v>
      </c>
      <c r="AF47" t="n">
        <v>2.010366086599264e-06</v>
      </c>
      <c r="AG47" t="n">
        <v>0.1555555555555556</v>
      </c>
      <c r="AH47" t="n">
        <v>129623.224417114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8.928599999999999</v>
      </c>
      <c r="E48" t="n">
        <v>11.2</v>
      </c>
      <c r="F48" t="n">
        <v>8.02</v>
      </c>
      <c r="G48" t="n">
        <v>53.45</v>
      </c>
      <c r="H48" t="n">
        <v>0.84</v>
      </c>
      <c r="I48" t="n">
        <v>9</v>
      </c>
      <c r="J48" t="n">
        <v>263.48</v>
      </c>
      <c r="K48" t="n">
        <v>58.47</v>
      </c>
      <c r="L48" t="n">
        <v>12.5</v>
      </c>
      <c r="M48" t="n">
        <v>7</v>
      </c>
      <c r="N48" t="n">
        <v>67.51000000000001</v>
      </c>
      <c r="O48" t="n">
        <v>32730.13</v>
      </c>
      <c r="P48" t="n">
        <v>124.22</v>
      </c>
      <c r="Q48" t="n">
        <v>198.05</v>
      </c>
      <c r="R48" t="n">
        <v>32.44</v>
      </c>
      <c r="S48" t="n">
        <v>21.27</v>
      </c>
      <c r="T48" t="n">
        <v>2865.22</v>
      </c>
      <c r="U48" t="n">
        <v>0.66</v>
      </c>
      <c r="V48" t="n">
        <v>0.76</v>
      </c>
      <c r="W48" t="n">
        <v>0.12</v>
      </c>
      <c r="X48" t="n">
        <v>0.17</v>
      </c>
      <c r="Y48" t="n">
        <v>1</v>
      </c>
      <c r="Z48" t="n">
        <v>10</v>
      </c>
      <c r="AA48" t="n">
        <v>104.6043422385879</v>
      </c>
      <c r="AB48" t="n">
        <v>143.1242758686575</v>
      </c>
      <c r="AC48" t="n">
        <v>129.4646958559743</v>
      </c>
      <c r="AD48" t="n">
        <v>104604.3422385879</v>
      </c>
      <c r="AE48" t="n">
        <v>143124.2758686575</v>
      </c>
      <c r="AF48" t="n">
        <v>2.010726407618481e-06</v>
      </c>
      <c r="AG48" t="n">
        <v>0.1555555555555556</v>
      </c>
      <c r="AH48" t="n">
        <v>129464.6958559743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8.990600000000001</v>
      </c>
      <c r="E49" t="n">
        <v>11.12</v>
      </c>
      <c r="F49" t="n">
        <v>7.99</v>
      </c>
      <c r="G49" t="n">
        <v>59.91</v>
      </c>
      <c r="H49" t="n">
        <v>0.86</v>
      </c>
      <c r="I49" t="n">
        <v>8</v>
      </c>
      <c r="J49" t="n">
        <v>263.95</v>
      </c>
      <c r="K49" t="n">
        <v>58.47</v>
      </c>
      <c r="L49" t="n">
        <v>12.75</v>
      </c>
      <c r="M49" t="n">
        <v>6</v>
      </c>
      <c r="N49" t="n">
        <v>67.72</v>
      </c>
      <c r="O49" t="n">
        <v>32787.82</v>
      </c>
      <c r="P49" t="n">
        <v>123.59</v>
      </c>
      <c r="Q49" t="n">
        <v>198.05</v>
      </c>
      <c r="R49" t="n">
        <v>31.45</v>
      </c>
      <c r="S49" t="n">
        <v>21.27</v>
      </c>
      <c r="T49" t="n">
        <v>2371.04</v>
      </c>
      <c r="U49" t="n">
        <v>0.68</v>
      </c>
      <c r="V49" t="n">
        <v>0.76</v>
      </c>
      <c r="W49" t="n">
        <v>0.12</v>
      </c>
      <c r="X49" t="n">
        <v>0.14</v>
      </c>
      <c r="Y49" t="n">
        <v>1</v>
      </c>
      <c r="Z49" t="n">
        <v>10</v>
      </c>
      <c r="AA49" t="n">
        <v>103.41353025548</v>
      </c>
      <c r="AB49" t="n">
        <v>141.4949543784532</v>
      </c>
      <c r="AC49" t="n">
        <v>127.9908745220275</v>
      </c>
      <c r="AD49" t="n">
        <v>103413.53025548</v>
      </c>
      <c r="AE49" t="n">
        <v>141494.9543784532</v>
      </c>
      <c r="AF49" t="n">
        <v>2.024688847113178e-06</v>
      </c>
      <c r="AG49" t="n">
        <v>0.1544444444444444</v>
      </c>
      <c r="AH49" t="n">
        <v>127990.8745220275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9.011699999999999</v>
      </c>
      <c r="E50" t="n">
        <v>11.1</v>
      </c>
      <c r="F50" t="n">
        <v>7.96</v>
      </c>
      <c r="G50" t="n">
        <v>59.71</v>
      </c>
      <c r="H50" t="n">
        <v>0.87</v>
      </c>
      <c r="I50" t="n">
        <v>8</v>
      </c>
      <c r="J50" t="n">
        <v>264.42</v>
      </c>
      <c r="K50" t="n">
        <v>58.47</v>
      </c>
      <c r="L50" t="n">
        <v>13</v>
      </c>
      <c r="M50" t="n">
        <v>6</v>
      </c>
      <c r="N50" t="n">
        <v>67.94</v>
      </c>
      <c r="O50" t="n">
        <v>32845.58</v>
      </c>
      <c r="P50" t="n">
        <v>123.38</v>
      </c>
      <c r="Q50" t="n">
        <v>198.07</v>
      </c>
      <c r="R50" t="n">
        <v>30.45</v>
      </c>
      <c r="S50" t="n">
        <v>21.27</v>
      </c>
      <c r="T50" t="n">
        <v>1872.9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102.9496918126074</v>
      </c>
      <c r="AB50" t="n">
        <v>140.8603101578072</v>
      </c>
      <c r="AC50" t="n">
        <v>127.416799855071</v>
      </c>
      <c r="AD50" t="n">
        <v>102949.6918126074</v>
      </c>
      <c r="AE50" t="n">
        <v>140860.3101578072</v>
      </c>
      <c r="AF50" t="n">
        <v>2.029440580554115e-06</v>
      </c>
      <c r="AG50" t="n">
        <v>0.1541666666666667</v>
      </c>
      <c r="AH50" t="n">
        <v>127416.799855071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8.995699999999999</v>
      </c>
      <c r="E51" t="n">
        <v>11.12</v>
      </c>
      <c r="F51" t="n">
        <v>7.98</v>
      </c>
      <c r="G51" t="n">
        <v>59.86</v>
      </c>
      <c r="H51" t="n">
        <v>0.89</v>
      </c>
      <c r="I51" t="n">
        <v>8</v>
      </c>
      <c r="J51" t="n">
        <v>264.89</v>
      </c>
      <c r="K51" t="n">
        <v>58.47</v>
      </c>
      <c r="L51" t="n">
        <v>13.25</v>
      </c>
      <c r="M51" t="n">
        <v>6</v>
      </c>
      <c r="N51" t="n">
        <v>68.16</v>
      </c>
      <c r="O51" t="n">
        <v>32903.43</v>
      </c>
      <c r="P51" t="n">
        <v>123.63</v>
      </c>
      <c r="Q51" t="n">
        <v>198.05</v>
      </c>
      <c r="R51" t="n">
        <v>31.32</v>
      </c>
      <c r="S51" t="n">
        <v>21.27</v>
      </c>
      <c r="T51" t="n">
        <v>2310.07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103.3472702519992</v>
      </c>
      <c r="AB51" t="n">
        <v>141.4042945185057</v>
      </c>
      <c r="AC51" t="n">
        <v>127.9088671118715</v>
      </c>
      <c r="AD51" t="n">
        <v>103347.2702519992</v>
      </c>
      <c r="AE51" t="n">
        <v>141404.2945185057</v>
      </c>
      <c r="AF51" t="n">
        <v>2.025837370361935e-06</v>
      </c>
      <c r="AG51" t="n">
        <v>0.1544444444444444</v>
      </c>
      <c r="AH51" t="n">
        <v>127908.8671118715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8.977600000000001</v>
      </c>
      <c r="E52" t="n">
        <v>11.14</v>
      </c>
      <c r="F52" t="n">
        <v>8</v>
      </c>
      <c r="G52" t="n">
        <v>60.03</v>
      </c>
      <c r="H52" t="n">
        <v>0.91</v>
      </c>
      <c r="I52" t="n">
        <v>8</v>
      </c>
      <c r="J52" t="n">
        <v>265.36</v>
      </c>
      <c r="K52" t="n">
        <v>58.47</v>
      </c>
      <c r="L52" t="n">
        <v>13.5</v>
      </c>
      <c r="M52" t="n">
        <v>6</v>
      </c>
      <c r="N52" t="n">
        <v>68.38</v>
      </c>
      <c r="O52" t="n">
        <v>32961.36</v>
      </c>
      <c r="P52" t="n">
        <v>123.99</v>
      </c>
      <c r="Q52" t="n">
        <v>198.05</v>
      </c>
      <c r="R52" t="n">
        <v>32.03</v>
      </c>
      <c r="S52" t="n">
        <v>21.27</v>
      </c>
      <c r="T52" t="n">
        <v>2663.69</v>
      </c>
      <c r="U52" t="n">
        <v>0.66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103.8366999075537</v>
      </c>
      <c r="AB52" t="n">
        <v>142.0739537653474</v>
      </c>
      <c r="AC52" t="n">
        <v>128.5146150200674</v>
      </c>
      <c r="AD52" t="n">
        <v>103836.6999075536</v>
      </c>
      <c r="AE52" t="n">
        <v>142073.9537653474</v>
      </c>
      <c r="AF52" t="n">
        <v>2.021761238832032e-06</v>
      </c>
      <c r="AG52" t="n">
        <v>0.1547222222222222</v>
      </c>
      <c r="AH52" t="n">
        <v>128514.6150200674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8.978899999999999</v>
      </c>
      <c r="E53" t="n">
        <v>11.14</v>
      </c>
      <c r="F53" t="n">
        <v>8</v>
      </c>
      <c r="G53" t="n">
        <v>60.02</v>
      </c>
      <c r="H53" t="n">
        <v>0.92</v>
      </c>
      <c r="I53" t="n">
        <v>8</v>
      </c>
      <c r="J53" t="n">
        <v>265.83</v>
      </c>
      <c r="K53" t="n">
        <v>58.47</v>
      </c>
      <c r="L53" t="n">
        <v>13.75</v>
      </c>
      <c r="M53" t="n">
        <v>6</v>
      </c>
      <c r="N53" t="n">
        <v>68.59999999999999</v>
      </c>
      <c r="O53" t="n">
        <v>33019.37</v>
      </c>
      <c r="P53" t="n">
        <v>123.83</v>
      </c>
      <c r="Q53" t="n">
        <v>198.05</v>
      </c>
      <c r="R53" t="n">
        <v>32</v>
      </c>
      <c r="S53" t="n">
        <v>21.27</v>
      </c>
      <c r="T53" t="n">
        <v>2646.01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103.7250076539193</v>
      </c>
      <c r="AB53" t="n">
        <v>141.9211314964105</v>
      </c>
      <c r="AC53" t="n">
        <v>128.3763778939905</v>
      </c>
      <c r="AD53" t="n">
        <v>103725.0076539193</v>
      </c>
      <c r="AE53" t="n">
        <v>141921.1314964105</v>
      </c>
      <c r="AF53" t="n">
        <v>2.022053999660146e-06</v>
      </c>
      <c r="AG53" t="n">
        <v>0.1547222222222222</v>
      </c>
      <c r="AH53" t="n">
        <v>128376.3778939905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8.9825</v>
      </c>
      <c r="E54" t="n">
        <v>11.13</v>
      </c>
      <c r="F54" t="n">
        <v>8</v>
      </c>
      <c r="G54" t="n">
        <v>59.99</v>
      </c>
      <c r="H54" t="n">
        <v>0.9399999999999999</v>
      </c>
      <c r="I54" t="n">
        <v>8</v>
      </c>
      <c r="J54" t="n">
        <v>266.3</v>
      </c>
      <c r="K54" t="n">
        <v>58.47</v>
      </c>
      <c r="L54" t="n">
        <v>14</v>
      </c>
      <c r="M54" t="n">
        <v>6</v>
      </c>
      <c r="N54" t="n">
        <v>68.81999999999999</v>
      </c>
      <c r="O54" t="n">
        <v>33077.47</v>
      </c>
      <c r="P54" t="n">
        <v>123.77</v>
      </c>
      <c r="Q54" t="n">
        <v>198.05</v>
      </c>
      <c r="R54" t="n">
        <v>31.82</v>
      </c>
      <c r="S54" t="n">
        <v>21.27</v>
      </c>
      <c r="T54" t="n">
        <v>2557.33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103.6474714022105</v>
      </c>
      <c r="AB54" t="n">
        <v>141.8150429761646</v>
      </c>
      <c r="AC54" t="n">
        <v>128.2804143132206</v>
      </c>
      <c r="AD54" t="n">
        <v>103647.4714022105</v>
      </c>
      <c r="AE54" t="n">
        <v>141815.0429761646</v>
      </c>
      <c r="AF54" t="n">
        <v>2.022864721953387e-06</v>
      </c>
      <c r="AG54" t="n">
        <v>0.1545833333333334</v>
      </c>
      <c r="AH54" t="n">
        <v>128280.4143132206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8.979799999999999</v>
      </c>
      <c r="E55" t="n">
        <v>11.14</v>
      </c>
      <c r="F55" t="n">
        <v>8</v>
      </c>
      <c r="G55" t="n">
        <v>60.01</v>
      </c>
      <c r="H55" t="n">
        <v>0.95</v>
      </c>
      <c r="I55" t="n">
        <v>8</v>
      </c>
      <c r="J55" t="n">
        <v>266.77</v>
      </c>
      <c r="K55" t="n">
        <v>58.47</v>
      </c>
      <c r="L55" t="n">
        <v>14.25</v>
      </c>
      <c r="M55" t="n">
        <v>6</v>
      </c>
      <c r="N55" t="n">
        <v>69.04000000000001</v>
      </c>
      <c r="O55" t="n">
        <v>33135.65</v>
      </c>
      <c r="P55" t="n">
        <v>123.43</v>
      </c>
      <c r="Q55" t="n">
        <v>198.05</v>
      </c>
      <c r="R55" t="n">
        <v>31.94</v>
      </c>
      <c r="S55" t="n">
        <v>21.27</v>
      </c>
      <c r="T55" t="n">
        <v>2617.23</v>
      </c>
      <c r="U55" t="n">
        <v>0.67</v>
      </c>
      <c r="V55" t="n">
        <v>0.76</v>
      </c>
      <c r="W55" t="n">
        <v>0.12</v>
      </c>
      <c r="X55" t="n">
        <v>0.15</v>
      </c>
      <c r="Y55" t="n">
        <v>1</v>
      </c>
      <c r="Z55" t="n">
        <v>10</v>
      </c>
      <c r="AA55" t="n">
        <v>103.472420911386</v>
      </c>
      <c r="AB55" t="n">
        <v>141.575531171936</v>
      </c>
      <c r="AC55" t="n">
        <v>128.0637611794306</v>
      </c>
      <c r="AD55" t="n">
        <v>103472.420911386</v>
      </c>
      <c r="AE55" t="n">
        <v>141575.531171936</v>
      </c>
      <c r="AF55" t="n">
        <v>2.022256680233456e-06</v>
      </c>
      <c r="AG55" t="n">
        <v>0.1547222222222222</v>
      </c>
      <c r="AH55" t="n">
        <v>128063.7611794306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8.9818</v>
      </c>
      <c r="E56" t="n">
        <v>11.13</v>
      </c>
      <c r="F56" t="n">
        <v>8</v>
      </c>
      <c r="G56" t="n">
        <v>59.99</v>
      </c>
      <c r="H56" t="n">
        <v>0.97</v>
      </c>
      <c r="I56" t="n">
        <v>8</v>
      </c>
      <c r="J56" t="n">
        <v>267.24</v>
      </c>
      <c r="K56" t="n">
        <v>58.47</v>
      </c>
      <c r="L56" t="n">
        <v>14.5</v>
      </c>
      <c r="M56" t="n">
        <v>6</v>
      </c>
      <c r="N56" t="n">
        <v>69.27</v>
      </c>
      <c r="O56" t="n">
        <v>33193.92</v>
      </c>
      <c r="P56" t="n">
        <v>123.3</v>
      </c>
      <c r="Q56" t="n">
        <v>198.05</v>
      </c>
      <c r="R56" t="n">
        <v>31.85</v>
      </c>
      <c r="S56" t="n">
        <v>21.27</v>
      </c>
      <c r="T56" t="n">
        <v>2571.17</v>
      </c>
      <c r="U56" t="n">
        <v>0.67</v>
      </c>
      <c r="V56" t="n">
        <v>0.76</v>
      </c>
      <c r="W56" t="n">
        <v>0.12</v>
      </c>
      <c r="X56" t="n">
        <v>0.15</v>
      </c>
      <c r="Y56" t="n">
        <v>1</v>
      </c>
      <c r="Z56" t="n">
        <v>10</v>
      </c>
      <c r="AA56" t="n">
        <v>103.3706127037111</v>
      </c>
      <c r="AB56" t="n">
        <v>141.4362326907341</v>
      </c>
      <c r="AC56" t="n">
        <v>127.9377571497679</v>
      </c>
      <c r="AD56" t="n">
        <v>103370.6127037111</v>
      </c>
      <c r="AE56" t="n">
        <v>141436.2326907341</v>
      </c>
      <c r="AF56" t="n">
        <v>2.022707081507479e-06</v>
      </c>
      <c r="AG56" t="n">
        <v>0.1545833333333334</v>
      </c>
      <c r="AH56" t="n">
        <v>127937.7571497679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9.044499999999999</v>
      </c>
      <c r="E57" t="n">
        <v>11.06</v>
      </c>
      <c r="F57" t="n">
        <v>7.97</v>
      </c>
      <c r="G57" t="n">
        <v>68.3</v>
      </c>
      <c r="H57" t="n">
        <v>0.98</v>
      </c>
      <c r="I57" t="n">
        <v>7</v>
      </c>
      <c r="J57" t="n">
        <v>267.71</v>
      </c>
      <c r="K57" t="n">
        <v>58.47</v>
      </c>
      <c r="L57" t="n">
        <v>14.75</v>
      </c>
      <c r="M57" t="n">
        <v>5</v>
      </c>
      <c r="N57" t="n">
        <v>69.48999999999999</v>
      </c>
      <c r="O57" t="n">
        <v>33252.27</v>
      </c>
      <c r="P57" t="n">
        <v>122.59</v>
      </c>
      <c r="Q57" t="n">
        <v>198.05</v>
      </c>
      <c r="R57" t="n">
        <v>30.87</v>
      </c>
      <c r="S57" t="n">
        <v>21.27</v>
      </c>
      <c r="T57" t="n">
        <v>2090.18</v>
      </c>
      <c r="U57" t="n">
        <v>0.6899999999999999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102.1398275847282</v>
      </c>
      <c r="AB57" t="n">
        <v>139.7522181925354</v>
      </c>
      <c r="AC57" t="n">
        <v>126.4144626317475</v>
      </c>
      <c r="AD57" t="n">
        <v>102139.8275847282</v>
      </c>
      <c r="AE57" t="n">
        <v>139752.2181925354</v>
      </c>
      <c r="AF57" t="n">
        <v>2.036827161448083e-06</v>
      </c>
      <c r="AG57" t="n">
        <v>0.1536111111111111</v>
      </c>
      <c r="AH57" t="n">
        <v>126414.4626317475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9.0441</v>
      </c>
      <c r="E58" t="n">
        <v>11.06</v>
      </c>
      <c r="F58" t="n">
        <v>7.97</v>
      </c>
      <c r="G58" t="n">
        <v>68.31</v>
      </c>
      <c r="H58" t="n">
        <v>1</v>
      </c>
      <c r="I58" t="n">
        <v>7</v>
      </c>
      <c r="J58" t="n">
        <v>268.19</v>
      </c>
      <c r="K58" t="n">
        <v>58.47</v>
      </c>
      <c r="L58" t="n">
        <v>15</v>
      </c>
      <c r="M58" t="n">
        <v>5</v>
      </c>
      <c r="N58" t="n">
        <v>69.70999999999999</v>
      </c>
      <c r="O58" t="n">
        <v>33310.7</v>
      </c>
      <c r="P58" t="n">
        <v>122.72</v>
      </c>
      <c r="Q58" t="n">
        <v>198.05</v>
      </c>
      <c r="R58" t="n">
        <v>30.88</v>
      </c>
      <c r="S58" t="n">
        <v>21.27</v>
      </c>
      <c r="T58" t="n">
        <v>2090.81</v>
      </c>
      <c r="U58" t="n">
        <v>0.6899999999999999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102.2224717506306</v>
      </c>
      <c r="AB58" t="n">
        <v>139.8652955863263</v>
      </c>
      <c r="AC58" t="n">
        <v>126.5167480777802</v>
      </c>
      <c r="AD58" t="n">
        <v>102222.4717506306</v>
      </c>
      <c r="AE58" t="n">
        <v>139865.2955863263</v>
      </c>
      <c r="AF58" t="n">
        <v>2.036737081193279e-06</v>
      </c>
      <c r="AG58" t="n">
        <v>0.1536111111111111</v>
      </c>
      <c r="AH58" t="n">
        <v>126516.7480777802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9.043900000000001</v>
      </c>
      <c r="E59" t="n">
        <v>11.06</v>
      </c>
      <c r="F59" t="n">
        <v>7.97</v>
      </c>
      <c r="G59" t="n">
        <v>68.31</v>
      </c>
      <c r="H59" t="n">
        <v>1.01</v>
      </c>
      <c r="I59" t="n">
        <v>7</v>
      </c>
      <c r="J59" t="n">
        <v>268.66</v>
      </c>
      <c r="K59" t="n">
        <v>58.47</v>
      </c>
      <c r="L59" t="n">
        <v>15.25</v>
      </c>
      <c r="M59" t="n">
        <v>5</v>
      </c>
      <c r="N59" t="n">
        <v>69.94</v>
      </c>
      <c r="O59" t="n">
        <v>33369.22</v>
      </c>
      <c r="P59" t="n">
        <v>122.81</v>
      </c>
      <c r="Q59" t="n">
        <v>198.05</v>
      </c>
      <c r="R59" t="n">
        <v>30.81</v>
      </c>
      <c r="S59" t="n">
        <v>21.27</v>
      </c>
      <c r="T59" t="n">
        <v>2058.76</v>
      </c>
      <c r="U59" t="n">
        <v>0.6899999999999999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102.2788397493288</v>
      </c>
      <c r="AB59" t="n">
        <v>139.9424207689256</v>
      </c>
      <c r="AC59" t="n">
        <v>126.5865125411981</v>
      </c>
      <c r="AD59" t="n">
        <v>102278.8397493288</v>
      </c>
      <c r="AE59" t="n">
        <v>139942.4207689256</v>
      </c>
      <c r="AF59" t="n">
        <v>2.036692041065877e-06</v>
      </c>
      <c r="AG59" t="n">
        <v>0.1536111111111111</v>
      </c>
      <c r="AH59" t="n">
        <v>126586.5125411981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9.0646</v>
      </c>
      <c r="E60" t="n">
        <v>11.03</v>
      </c>
      <c r="F60" t="n">
        <v>7.94</v>
      </c>
      <c r="G60" t="n">
        <v>68.09999999999999</v>
      </c>
      <c r="H60" t="n">
        <v>1.03</v>
      </c>
      <c r="I60" t="n">
        <v>7</v>
      </c>
      <c r="J60" t="n">
        <v>269.14</v>
      </c>
      <c r="K60" t="n">
        <v>58.47</v>
      </c>
      <c r="L60" t="n">
        <v>15.5</v>
      </c>
      <c r="M60" t="n">
        <v>5</v>
      </c>
      <c r="N60" t="n">
        <v>70.16</v>
      </c>
      <c r="O60" t="n">
        <v>33427.83</v>
      </c>
      <c r="P60" t="n">
        <v>122.31</v>
      </c>
      <c r="Q60" t="n">
        <v>198.05</v>
      </c>
      <c r="R60" t="n">
        <v>30.03</v>
      </c>
      <c r="S60" t="n">
        <v>21.27</v>
      </c>
      <c r="T60" t="n">
        <v>1669.23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101.650165484648</v>
      </c>
      <c r="AB60" t="n">
        <v>139.0822409048386</v>
      </c>
      <c r="AC60" t="n">
        <v>125.8084270360693</v>
      </c>
      <c r="AD60" t="n">
        <v>101650.165484648</v>
      </c>
      <c r="AE60" t="n">
        <v>139082.2409048386</v>
      </c>
      <c r="AF60" t="n">
        <v>2.041353694252009e-06</v>
      </c>
      <c r="AG60" t="n">
        <v>0.1531944444444444</v>
      </c>
      <c r="AH60" t="n">
        <v>125808.4270360693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9.0464</v>
      </c>
      <c r="E61" t="n">
        <v>11.05</v>
      </c>
      <c r="F61" t="n">
        <v>7.97</v>
      </c>
      <c r="G61" t="n">
        <v>68.29000000000001</v>
      </c>
      <c r="H61" t="n">
        <v>1.04</v>
      </c>
      <c r="I61" t="n">
        <v>7</v>
      </c>
      <c r="J61" t="n">
        <v>269.61</v>
      </c>
      <c r="K61" t="n">
        <v>58.47</v>
      </c>
      <c r="L61" t="n">
        <v>15.75</v>
      </c>
      <c r="M61" t="n">
        <v>5</v>
      </c>
      <c r="N61" t="n">
        <v>70.39</v>
      </c>
      <c r="O61" t="n">
        <v>33486.53</v>
      </c>
      <c r="P61" t="n">
        <v>122.74</v>
      </c>
      <c r="Q61" t="n">
        <v>198.05</v>
      </c>
      <c r="R61" t="n">
        <v>30.87</v>
      </c>
      <c r="S61" t="n">
        <v>21.27</v>
      </c>
      <c r="T61" t="n">
        <v>2086.16</v>
      </c>
      <c r="U61" t="n">
        <v>0.6899999999999999</v>
      </c>
      <c r="V61" t="n">
        <v>0.76</v>
      </c>
      <c r="W61" t="n">
        <v>0.12</v>
      </c>
      <c r="X61" t="n">
        <v>0.11</v>
      </c>
      <c r="Y61" t="n">
        <v>1</v>
      </c>
      <c r="Z61" t="n">
        <v>10</v>
      </c>
      <c r="AA61" t="n">
        <v>102.2085787198595</v>
      </c>
      <c r="AB61" t="n">
        <v>139.846286528708</v>
      </c>
      <c r="AC61" t="n">
        <v>126.4995532179416</v>
      </c>
      <c r="AD61" t="n">
        <v>102208.5787198595</v>
      </c>
      <c r="AE61" t="n">
        <v>139846.286528708</v>
      </c>
      <c r="AF61" t="n">
        <v>2.037255042658405e-06</v>
      </c>
      <c r="AG61" t="n">
        <v>0.1534722222222222</v>
      </c>
      <c r="AH61" t="n">
        <v>126499.5532179416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9.0298</v>
      </c>
      <c r="E62" t="n">
        <v>11.07</v>
      </c>
      <c r="F62" t="n">
        <v>7.99</v>
      </c>
      <c r="G62" t="n">
        <v>68.45999999999999</v>
      </c>
      <c r="H62" t="n">
        <v>1.05</v>
      </c>
      <c r="I62" t="n">
        <v>7</v>
      </c>
      <c r="J62" t="n">
        <v>270.09</v>
      </c>
      <c r="K62" t="n">
        <v>58.47</v>
      </c>
      <c r="L62" t="n">
        <v>16</v>
      </c>
      <c r="M62" t="n">
        <v>5</v>
      </c>
      <c r="N62" t="n">
        <v>70.62</v>
      </c>
      <c r="O62" t="n">
        <v>33545.31</v>
      </c>
      <c r="P62" t="n">
        <v>123.08</v>
      </c>
      <c r="Q62" t="n">
        <v>198.05</v>
      </c>
      <c r="R62" t="n">
        <v>31.49</v>
      </c>
      <c r="S62" t="n">
        <v>21.27</v>
      </c>
      <c r="T62" t="n">
        <v>2396.75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102.6642377302765</v>
      </c>
      <c r="AB62" t="n">
        <v>140.4697392890169</v>
      </c>
      <c r="AC62" t="n">
        <v>127.0635045218283</v>
      </c>
      <c r="AD62" t="n">
        <v>102664.2377302765</v>
      </c>
      <c r="AE62" t="n">
        <v>140469.7392890169</v>
      </c>
      <c r="AF62" t="n">
        <v>2.033516712084018e-06</v>
      </c>
      <c r="AG62" t="n">
        <v>0.15375</v>
      </c>
      <c r="AH62" t="n">
        <v>127063.5045218283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9.039300000000001</v>
      </c>
      <c r="E63" t="n">
        <v>11.06</v>
      </c>
      <c r="F63" t="n">
        <v>7.98</v>
      </c>
      <c r="G63" t="n">
        <v>68.36</v>
      </c>
      <c r="H63" t="n">
        <v>1.07</v>
      </c>
      <c r="I63" t="n">
        <v>7</v>
      </c>
      <c r="J63" t="n">
        <v>270.57</v>
      </c>
      <c r="K63" t="n">
        <v>58.47</v>
      </c>
      <c r="L63" t="n">
        <v>16.25</v>
      </c>
      <c r="M63" t="n">
        <v>5</v>
      </c>
      <c r="N63" t="n">
        <v>70.84</v>
      </c>
      <c r="O63" t="n">
        <v>33604.17</v>
      </c>
      <c r="P63" t="n">
        <v>122.64</v>
      </c>
      <c r="Q63" t="n">
        <v>198.05</v>
      </c>
      <c r="R63" t="n">
        <v>31.13</v>
      </c>
      <c r="S63" t="n">
        <v>21.27</v>
      </c>
      <c r="T63" t="n">
        <v>2217.87</v>
      </c>
      <c r="U63" t="n">
        <v>0.68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102.26033993256</v>
      </c>
      <c r="AB63" t="n">
        <v>139.9171085034683</v>
      </c>
      <c r="AC63" t="n">
        <v>126.5636160428301</v>
      </c>
      <c r="AD63" t="n">
        <v>102260.33993256</v>
      </c>
      <c r="AE63" t="n">
        <v>139917.1085034683</v>
      </c>
      <c r="AF63" t="n">
        <v>2.035656118135625e-06</v>
      </c>
      <c r="AG63" t="n">
        <v>0.1536111111111111</v>
      </c>
      <c r="AH63" t="n">
        <v>126563.6160428301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9.034599999999999</v>
      </c>
      <c r="E64" t="n">
        <v>11.07</v>
      </c>
      <c r="F64" t="n">
        <v>7.98</v>
      </c>
      <c r="G64" t="n">
        <v>68.41</v>
      </c>
      <c r="H64" t="n">
        <v>1.08</v>
      </c>
      <c r="I64" t="n">
        <v>7</v>
      </c>
      <c r="J64" t="n">
        <v>271.05</v>
      </c>
      <c r="K64" t="n">
        <v>58.47</v>
      </c>
      <c r="L64" t="n">
        <v>16.5</v>
      </c>
      <c r="M64" t="n">
        <v>5</v>
      </c>
      <c r="N64" t="n">
        <v>71.06999999999999</v>
      </c>
      <c r="O64" t="n">
        <v>33663.13</v>
      </c>
      <c r="P64" t="n">
        <v>122.67</v>
      </c>
      <c r="Q64" t="n">
        <v>198.05</v>
      </c>
      <c r="R64" t="n">
        <v>31.35</v>
      </c>
      <c r="S64" t="n">
        <v>21.27</v>
      </c>
      <c r="T64" t="n">
        <v>2326.37</v>
      </c>
      <c r="U64" t="n">
        <v>0.68</v>
      </c>
      <c r="V64" t="n">
        <v>0.76</v>
      </c>
      <c r="W64" t="n">
        <v>0.12</v>
      </c>
      <c r="X64" t="n">
        <v>0.13</v>
      </c>
      <c r="Y64" t="n">
        <v>1</v>
      </c>
      <c r="Z64" t="n">
        <v>10</v>
      </c>
      <c r="AA64" t="n">
        <v>102.3309656767014</v>
      </c>
      <c r="AB64" t="n">
        <v>140.0137417623904</v>
      </c>
      <c r="AC64" t="n">
        <v>126.6510267591463</v>
      </c>
      <c r="AD64" t="n">
        <v>102330.9656767014</v>
      </c>
      <c r="AE64" t="n">
        <v>140013.7417623904</v>
      </c>
      <c r="AF64" t="n">
        <v>2.034597675141672e-06</v>
      </c>
      <c r="AG64" t="n">
        <v>0.15375</v>
      </c>
      <c r="AH64" t="n">
        <v>126651.0267591463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9.0337</v>
      </c>
      <c r="E65" t="n">
        <v>11.07</v>
      </c>
      <c r="F65" t="n">
        <v>7.98</v>
      </c>
      <c r="G65" t="n">
        <v>68.42</v>
      </c>
      <c r="H65" t="n">
        <v>1.1</v>
      </c>
      <c r="I65" t="n">
        <v>7</v>
      </c>
      <c r="J65" t="n">
        <v>271.52</v>
      </c>
      <c r="K65" t="n">
        <v>58.47</v>
      </c>
      <c r="L65" t="n">
        <v>16.75</v>
      </c>
      <c r="M65" t="n">
        <v>5</v>
      </c>
      <c r="N65" t="n">
        <v>71.3</v>
      </c>
      <c r="O65" t="n">
        <v>33722.17</v>
      </c>
      <c r="P65" t="n">
        <v>122.58</v>
      </c>
      <c r="Q65" t="n">
        <v>198.05</v>
      </c>
      <c r="R65" t="n">
        <v>31.35</v>
      </c>
      <c r="S65" t="n">
        <v>21.27</v>
      </c>
      <c r="T65" t="n">
        <v>2329.74</v>
      </c>
      <c r="U65" t="n">
        <v>0.68</v>
      </c>
      <c r="V65" t="n">
        <v>0.76</v>
      </c>
      <c r="W65" t="n">
        <v>0.12</v>
      </c>
      <c r="X65" t="n">
        <v>0.13</v>
      </c>
      <c r="Y65" t="n">
        <v>1</v>
      </c>
      <c r="Z65" t="n">
        <v>10</v>
      </c>
      <c r="AA65" t="n">
        <v>102.2867276746945</v>
      </c>
      <c r="AB65" t="n">
        <v>139.9532133764016</v>
      </c>
      <c r="AC65" t="n">
        <v>126.5962751173642</v>
      </c>
      <c r="AD65" t="n">
        <v>102286.7276746945</v>
      </c>
      <c r="AE65" t="n">
        <v>139953.2133764016</v>
      </c>
      <c r="AF65" t="n">
        <v>2.034394994568362e-06</v>
      </c>
      <c r="AG65" t="n">
        <v>0.15375</v>
      </c>
      <c r="AH65" t="n">
        <v>126596.2751173642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9.0382</v>
      </c>
      <c r="E66" t="n">
        <v>11.06</v>
      </c>
      <c r="F66" t="n">
        <v>7.98</v>
      </c>
      <c r="G66" t="n">
        <v>68.37</v>
      </c>
      <c r="H66" t="n">
        <v>1.11</v>
      </c>
      <c r="I66" t="n">
        <v>7</v>
      </c>
      <c r="J66" t="n">
        <v>272</v>
      </c>
      <c r="K66" t="n">
        <v>58.47</v>
      </c>
      <c r="L66" t="n">
        <v>17</v>
      </c>
      <c r="M66" t="n">
        <v>5</v>
      </c>
      <c r="N66" t="n">
        <v>71.53</v>
      </c>
      <c r="O66" t="n">
        <v>33781.3</v>
      </c>
      <c r="P66" t="n">
        <v>122.29</v>
      </c>
      <c r="Q66" t="n">
        <v>198.06</v>
      </c>
      <c r="R66" t="n">
        <v>31.12</v>
      </c>
      <c r="S66" t="n">
        <v>21.27</v>
      </c>
      <c r="T66" t="n">
        <v>2214.68</v>
      </c>
      <c r="U66" t="n">
        <v>0.68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102.0617840978545</v>
      </c>
      <c r="AB66" t="n">
        <v>139.6454356507592</v>
      </c>
      <c r="AC66" t="n">
        <v>126.3178712658882</v>
      </c>
      <c r="AD66" t="n">
        <v>102061.7840978545</v>
      </c>
      <c r="AE66" t="n">
        <v>139645.4356507592</v>
      </c>
      <c r="AF66" t="n">
        <v>2.035408397434913e-06</v>
      </c>
      <c r="AG66" t="n">
        <v>0.1536111111111111</v>
      </c>
      <c r="AH66" t="n">
        <v>126317.8712658882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9.037100000000001</v>
      </c>
      <c r="E67" t="n">
        <v>11.07</v>
      </c>
      <c r="F67" t="n">
        <v>7.98</v>
      </c>
      <c r="G67" t="n">
        <v>68.38</v>
      </c>
      <c r="H67" t="n">
        <v>1.13</v>
      </c>
      <c r="I67" t="n">
        <v>7</v>
      </c>
      <c r="J67" t="n">
        <v>272.48</v>
      </c>
      <c r="K67" t="n">
        <v>58.47</v>
      </c>
      <c r="L67" t="n">
        <v>17.25</v>
      </c>
      <c r="M67" t="n">
        <v>5</v>
      </c>
      <c r="N67" t="n">
        <v>71.76000000000001</v>
      </c>
      <c r="O67" t="n">
        <v>33840.65</v>
      </c>
      <c r="P67" t="n">
        <v>122.13</v>
      </c>
      <c r="Q67" t="n">
        <v>198.07</v>
      </c>
      <c r="R67" t="n">
        <v>31.2</v>
      </c>
      <c r="S67" t="n">
        <v>21.27</v>
      </c>
      <c r="T67" t="n">
        <v>2254.69</v>
      </c>
      <c r="U67" t="n">
        <v>0.68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101.9780807856187</v>
      </c>
      <c r="AB67" t="n">
        <v>139.5309090862287</v>
      </c>
      <c r="AC67" t="n">
        <v>126.2142749559375</v>
      </c>
      <c r="AD67" t="n">
        <v>101978.0807856187</v>
      </c>
      <c r="AE67" t="n">
        <v>139530.9090862288</v>
      </c>
      <c r="AF67" t="n">
        <v>2.0351606767342e-06</v>
      </c>
      <c r="AG67" t="n">
        <v>0.15375</v>
      </c>
      <c r="AH67" t="n">
        <v>126214.2749559375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9.099</v>
      </c>
      <c r="E68" t="n">
        <v>10.99</v>
      </c>
      <c r="F68" t="n">
        <v>7.95</v>
      </c>
      <c r="G68" t="n">
        <v>79.5</v>
      </c>
      <c r="H68" t="n">
        <v>1.14</v>
      </c>
      <c r="I68" t="n">
        <v>6</v>
      </c>
      <c r="J68" t="n">
        <v>272.97</v>
      </c>
      <c r="K68" t="n">
        <v>58.47</v>
      </c>
      <c r="L68" t="n">
        <v>17.5</v>
      </c>
      <c r="M68" t="n">
        <v>4</v>
      </c>
      <c r="N68" t="n">
        <v>71.98999999999999</v>
      </c>
      <c r="O68" t="n">
        <v>33899.96</v>
      </c>
      <c r="P68" t="n">
        <v>121.42</v>
      </c>
      <c r="Q68" t="n">
        <v>198.05</v>
      </c>
      <c r="R68" t="n">
        <v>30.3</v>
      </c>
      <c r="S68" t="n">
        <v>21.27</v>
      </c>
      <c r="T68" t="n">
        <v>1805.56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100.7725113382673</v>
      </c>
      <c r="AB68" t="n">
        <v>137.881395782393</v>
      </c>
      <c r="AC68" t="n">
        <v>124.7221888867128</v>
      </c>
      <c r="AD68" t="n">
        <v>100772.5113382673</v>
      </c>
      <c r="AE68" t="n">
        <v>137881.395782393</v>
      </c>
      <c r="AF68" t="n">
        <v>2.049100596165196e-06</v>
      </c>
      <c r="AG68" t="n">
        <v>0.1526388888888889</v>
      </c>
      <c r="AH68" t="n">
        <v>124722.1888867128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9.1052</v>
      </c>
      <c r="E69" t="n">
        <v>10.98</v>
      </c>
      <c r="F69" t="n">
        <v>7.94</v>
      </c>
      <c r="G69" t="n">
        <v>79.42</v>
      </c>
      <c r="H69" t="n">
        <v>1.16</v>
      </c>
      <c r="I69" t="n">
        <v>6</v>
      </c>
      <c r="J69" t="n">
        <v>273.45</v>
      </c>
      <c r="K69" t="n">
        <v>58.47</v>
      </c>
      <c r="L69" t="n">
        <v>17.75</v>
      </c>
      <c r="M69" t="n">
        <v>4</v>
      </c>
      <c r="N69" t="n">
        <v>72.22</v>
      </c>
      <c r="O69" t="n">
        <v>33959.36</v>
      </c>
      <c r="P69" t="n">
        <v>121.28</v>
      </c>
      <c r="Q69" t="n">
        <v>198.05</v>
      </c>
      <c r="R69" t="n">
        <v>29.9</v>
      </c>
      <c r="S69" t="n">
        <v>21.27</v>
      </c>
      <c r="T69" t="n">
        <v>1608.9</v>
      </c>
      <c r="U69" t="n">
        <v>0.71</v>
      </c>
      <c r="V69" t="n">
        <v>0.76</v>
      </c>
      <c r="W69" t="n">
        <v>0.12</v>
      </c>
      <c r="X69" t="n">
        <v>0.09</v>
      </c>
      <c r="Y69" t="n">
        <v>1</v>
      </c>
      <c r="Z69" t="n">
        <v>10</v>
      </c>
      <c r="AA69" t="n">
        <v>100.588543101686</v>
      </c>
      <c r="AB69" t="n">
        <v>137.6296823249967</v>
      </c>
      <c r="AC69" t="n">
        <v>124.4944986084083</v>
      </c>
      <c r="AD69" t="n">
        <v>100588.543101686</v>
      </c>
      <c r="AE69" t="n">
        <v>137629.6823249967</v>
      </c>
      <c r="AF69" t="n">
        <v>2.050496840114665e-06</v>
      </c>
      <c r="AG69" t="n">
        <v>0.1525</v>
      </c>
      <c r="AH69" t="n">
        <v>124494.4986084083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9.1167</v>
      </c>
      <c r="E70" t="n">
        <v>10.97</v>
      </c>
      <c r="F70" t="n">
        <v>7.93</v>
      </c>
      <c r="G70" t="n">
        <v>79.29000000000001</v>
      </c>
      <c r="H70" t="n">
        <v>1.17</v>
      </c>
      <c r="I70" t="n">
        <v>6</v>
      </c>
      <c r="J70" t="n">
        <v>273.93</v>
      </c>
      <c r="K70" t="n">
        <v>58.47</v>
      </c>
      <c r="L70" t="n">
        <v>18</v>
      </c>
      <c r="M70" t="n">
        <v>4</v>
      </c>
      <c r="N70" t="n">
        <v>72.45999999999999</v>
      </c>
      <c r="O70" t="n">
        <v>34018.85</v>
      </c>
      <c r="P70" t="n">
        <v>121.26</v>
      </c>
      <c r="Q70" t="n">
        <v>198.05</v>
      </c>
      <c r="R70" t="n">
        <v>29.59</v>
      </c>
      <c r="S70" t="n">
        <v>21.27</v>
      </c>
      <c r="T70" t="n">
        <v>1452.59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100.4193444218448</v>
      </c>
      <c r="AB70" t="n">
        <v>137.3981772267192</v>
      </c>
      <c r="AC70" t="n">
        <v>124.2850880317908</v>
      </c>
      <c r="AD70" t="n">
        <v>100419.3444218448</v>
      </c>
      <c r="AE70" t="n">
        <v>137398.1772267192</v>
      </c>
      <c r="AF70" t="n">
        <v>2.053086647440294e-06</v>
      </c>
      <c r="AG70" t="n">
        <v>0.1523611111111111</v>
      </c>
      <c r="AH70" t="n">
        <v>124285.0880317908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9.099600000000001</v>
      </c>
      <c r="E71" t="n">
        <v>10.99</v>
      </c>
      <c r="F71" t="n">
        <v>7.95</v>
      </c>
      <c r="G71" t="n">
        <v>79.48999999999999</v>
      </c>
      <c r="H71" t="n">
        <v>1.18</v>
      </c>
      <c r="I71" t="n">
        <v>6</v>
      </c>
      <c r="J71" t="n">
        <v>274.41</v>
      </c>
      <c r="K71" t="n">
        <v>58.47</v>
      </c>
      <c r="L71" t="n">
        <v>18.25</v>
      </c>
      <c r="M71" t="n">
        <v>4</v>
      </c>
      <c r="N71" t="n">
        <v>72.69</v>
      </c>
      <c r="O71" t="n">
        <v>34078.44</v>
      </c>
      <c r="P71" t="n">
        <v>121.68</v>
      </c>
      <c r="Q71" t="n">
        <v>198.05</v>
      </c>
      <c r="R71" t="n">
        <v>30.28</v>
      </c>
      <c r="S71" t="n">
        <v>21.27</v>
      </c>
      <c r="T71" t="n">
        <v>1799.35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100.9215010018003</v>
      </c>
      <c r="AB71" t="n">
        <v>138.0852500129988</v>
      </c>
      <c r="AC71" t="n">
        <v>124.9065875556608</v>
      </c>
      <c r="AD71" t="n">
        <v>100921.5010018003</v>
      </c>
      <c r="AE71" t="n">
        <v>138085.2500129988</v>
      </c>
      <c r="AF71" t="n">
        <v>2.049235716547402e-06</v>
      </c>
      <c r="AG71" t="n">
        <v>0.1526388888888889</v>
      </c>
      <c r="AH71" t="n">
        <v>124906.5875556608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9.0914</v>
      </c>
      <c r="E72" t="n">
        <v>11</v>
      </c>
      <c r="F72" t="n">
        <v>7.96</v>
      </c>
      <c r="G72" t="n">
        <v>79.59</v>
      </c>
      <c r="H72" t="n">
        <v>1.2</v>
      </c>
      <c r="I72" t="n">
        <v>6</v>
      </c>
      <c r="J72" t="n">
        <v>274.9</v>
      </c>
      <c r="K72" t="n">
        <v>58.47</v>
      </c>
      <c r="L72" t="n">
        <v>18.5</v>
      </c>
      <c r="M72" t="n">
        <v>4</v>
      </c>
      <c r="N72" t="n">
        <v>72.92</v>
      </c>
      <c r="O72" t="n">
        <v>34138.11</v>
      </c>
      <c r="P72" t="n">
        <v>121.84</v>
      </c>
      <c r="Q72" t="n">
        <v>198.05</v>
      </c>
      <c r="R72" t="n">
        <v>30.62</v>
      </c>
      <c r="S72" t="n">
        <v>21.27</v>
      </c>
      <c r="T72" t="n">
        <v>1965.73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101.1395456786176</v>
      </c>
      <c r="AB72" t="n">
        <v>138.3835883592722</v>
      </c>
      <c r="AC72" t="n">
        <v>125.1764529088865</v>
      </c>
      <c r="AD72" t="n">
        <v>101139.5456786175</v>
      </c>
      <c r="AE72" t="n">
        <v>138383.5883592722</v>
      </c>
      <c r="AF72" t="n">
        <v>2.04738907132391e-06</v>
      </c>
      <c r="AG72" t="n">
        <v>0.1527777777777778</v>
      </c>
      <c r="AH72" t="n">
        <v>125176.4529088865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9.0976</v>
      </c>
      <c r="E73" t="n">
        <v>10.99</v>
      </c>
      <c r="F73" t="n">
        <v>7.95</v>
      </c>
      <c r="G73" t="n">
        <v>79.52</v>
      </c>
      <c r="H73" t="n">
        <v>1.21</v>
      </c>
      <c r="I73" t="n">
        <v>6</v>
      </c>
      <c r="J73" t="n">
        <v>275.38</v>
      </c>
      <c r="K73" t="n">
        <v>58.47</v>
      </c>
      <c r="L73" t="n">
        <v>18.75</v>
      </c>
      <c r="M73" t="n">
        <v>4</v>
      </c>
      <c r="N73" t="n">
        <v>73.16</v>
      </c>
      <c r="O73" t="n">
        <v>34197.87</v>
      </c>
      <c r="P73" t="n">
        <v>121.79</v>
      </c>
      <c r="Q73" t="n">
        <v>198.05</v>
      </c>
      <c r="R73" t="n">
        <v>30.36</v>
      </c>
      <c r="S73" t="n">
        <v>21.27</v>
      </c>
      <c r="T73" t="n">
        <v>1840.38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101.0090101293476</v>
      </c>
      <c r="AB73" t="n">
        <v>138.2049838619392</v>
      </c>
      <c r="AC73" t="n">
        <v>125.0148941741059</v>
      </c>
      <c r="AD73" t="n">
        <v>101009.0101293476</v>
      </c>
      <c r="AE73" t="n">
        <v>138204.9838619392</v>
      </c>
      <c r="AF73" t="n">
        <v>2.04878531527338e-06</v>
      </c>
      <c r="AG73" t="n">
        <v>0.1526388888888889</v>
      </c>
      <c r="AH73" t="n">
        <v>125014.8941741059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9.0877</v>
      </c>
      <c r="E74" t="n">
        <v>11</v>
      </c>
      <c r="F74" t="n">
        <v>7.96</v>
      </c>
      <c r="G74" t="n">
        <v>79.64</v>
      </c>
      <c r="H74" t="n">
        <v>1.23</v>
      </c>
      <c r="I74" t="n">
        <v>6</v>
      </c>
      <c r="J74" t="n">
        <v>275.87</v>
      </c>
      <c r="K74" t="n">
        <v>58.47</v>
      </c>
      <c r="L74" t="n">
        <v>19</v>
      </c>
      <c r="M74" t="n">
        <v>4</v>
      </c>
      <c r="N74" t="n">
        <v>73.39</v>
      </c>
      <c r="O74" t="n">
        <v>34257.73</v>
      </c>
      <c r="P74" t="n">
        <v>121.99</v>
      </c>
      <c r="Q74" t="n">
        <v>198.05</v>
      </c>
      <c r="R74" t="n">
        <v>30.74</v>
      </c>
      <c r="S74" t="n">
        <v>21.27</v>
      </c>
      <c r="T74" t="n">
        <v>2030.31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101.2696652691505</v>
      </c>
      <c r="AB74" t="n">
        <v>138.5616237235105</v>
      </c>
      <c r="AC74" t="n">
        <v>125.3374968278362</v>
      </c>
      <c r="AD74" t="n">
        <v>101269.6652691505</v>
      </c>
      <c r="AE74" t="n">
        <v>138561.6237235105</v>
      </c>
      <c r="AF74" t="n">
        <v>2.046555828966968e-06</v>
      </c>
      <c r="AG74" t="n">
        <v>0.1527777777777778</v>
      </c>
      <c r="AH74" t="n">
        <v>125337.4968278362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9.0884</v>
      </c>
      <c r="E75" t="n">
        <v>11</v>
      </c>
      <c r="F75" t="n">
        <v>7.96</v>
      </c>
      <c r="G75" t="n">
        <v>79.63</v>
      </c>
      <c r="H75" t="n">
        <v>1.24</v>
      </c>
      <c r="I75" t="n">
        <v>6</v>
      </c>
      <c r="J75" t="n">
        <v>276.35</v>
      </c>
      <c r="K75" t="n">
        <v>58.47</v>
      </c>
      <c r="L75" t="n">
        <v>19.25</v>
      </c>
      <c r="M75" t="n">
        <v>4</v>
      </c>
      <c r="N75" t="n">
        <v>73.63</v>
      </c>
      <c r="O75" t="n">
        <v>34317.68</v>
      </c>
      <c r="P75" t="n">
        <v>122.01</v>
      </c>
      <c r="Q75" t="n">
        <v>198.05</v>
      </c>
      <c r="R75" t="n">
        <v>30.66</v>
      </c>
      <c r="S75" t="n">
        <v>21.27</v>
      </c>
      <c r="T75" t="n">
        <v>1987.95</v>
      </c>
      <c r="U75" t="n">
        <v>0.6899999999999999</v>
      </c>
      <c r="V75" t="n">
        <v>0.76</v>
      </c>
      <c r="W75" t="n">
        <v>0.12</v>
      </c>
      <c r="X75" t="n">
        <v>0.11</v>
      </c>
      <c r="Y75" t="n">
        <v>1</v>
      </c>
      <c r="Z75" t="n">
        <v>10</v>
      </c>
      <c r="AA75" t="n">
        <v>101.2740079629475</v>
      </c>
      <c r="AB75" t="n">
        <v>138.5675655887497</v>
      </c>
      <c r="AC75" t="n">
        <v>125.3428716097964</v>
      </c>
      <c r="AD75" t="n">
        <v>101274.0079629475</v>
      </c>
      <c r="AE75" t="n">
        <v>138567.5655887497</v>
      </c>
      <c r="AF75" t="n">
        <v>2.046713469412876e-06</v>
      </c>
      <c r="AG75" t="n">
        <v>0.1527777777777778</v>
      </c>
      <c r="AH75" t="n">
        <v>125342.8716097964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9.0953</v>
      </c>
      <c r="E76" t="n">
        <v>10.99</v>
      </c>
      <c r="F76" t="n">
        <v>7.95</v>
      </c>
      <c r="G76" t="n">
        <v>79.54000000000001</v>
      </c>
      <c r="H76" t="n">
        <v>1.25</v>
      </c>
      <c r="I76" t="n">
        <v>6</v>
      </c>
      <c r="J76" t="n">
        <v>276.84</v>
      </c>
      <c r="K76" t="n">
        <v>58.47</v>
      </c>
      <c r="L76" t="n">
        <v>19.5</v>
      </c>
      <c r="M76" t="n">
        <v>4</v>
      </c>
      <c r="N76" t="n">
        <v>73.87</v>
      </c>
      <c r="O76" t="n">
        <v>34377.72</v>
      </c>
      <c r="P76" t="n">
        <v>121.81</v>
      </c>
      <c r="Q76" t="n">
        <v>198.05</v>
      </c>
      <c r="R76" t="n">
        <v>30.43</v>
      </c>
      <c r="S76" t="n">
        <v>21.27</v>
      </c>
      <c r="T76" t="n">
        <v>1872.56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101.0459714366385</v>
      </c>
      <c r="AB76" t="n">
        <v>138.2555559531924</v>
      </c>
      <c r="AC76" t="n">
        <v>125.0606397359483</v>
      </c>
      <c r="AD76" t="n">
        <v>101045.9714366385</v>
      </c>
      <c r="AE76" t="n">
        <v>138255.5559531924</v>
      </c>
      <c r="AF76" t="n">
        <v>2.048267353808254e-06</v>
      </c>
      <c r="AG76" t="n">
        <v>0.1526388888888889</v>
      </c>
      <c r="AH76" t="n">
        <v>125060.6397359483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9.093400000000001</v>
      </c>
      <c r="E77" t="n">
        <v>11</v>
      </c>
      <c r="F77" t="n">
        <v>7.96</v>
      </c>
      <c r="G77" t="n">
        <v>79.56999999999999</v>
      </c>
      <c r="H77" t="n">
        <v>1.27</v>
      </c>
      <c r="I77" t="n">
        <v>6</v>
      </c>
      <c r="J77" t="n">
        <v>277.33</v>
      </c>
      <c r="K77" t="n">
        <v>58.47</v>
      </c>
      <c r="L77" t="n">
        <v>19.75</v>
      </c>
      <c r="M77" t="n">
        <v>4</v>
      </c>
      <c r="N77" t="n">
        <v>74.09999999999999</v>
      </c>
      <c r="O77" t="n">
        <v>34437.85</v>
      </c>
      <c r="P77" t="n">
        <v>121.75</v>
      </c>
      <c r="Q77" t="n">
        <v>198.05</v>
      </c>
      <c r="R77" t="n">
        <v>30.54</v>
      </c>
      <c r="S77" t="n">
        <v>21.27</v>
      </c>
      <c r="T77" t="n">
        <v>1929.58</v>
      </c>
      <c r="U77" t="n">
        <v>0.7</v>
      </c>
      <c r="V77" t="n">
        <v>0.76</v>
      </c>
      <c r="W77" t="n">
        <v>0.12</v>
      </c>
      <c r="X77" t="n">
        <v>0.1</v>
      </c>
      <c r="Y77" t="n">
        <v>1</v>
      </c>
      <c r="Z77" t="n">
        <v>10</v>
      </c>
      <c r="AA77" t="n">
        <v>101.0639173126187</v>
      </c>
      <c r="AB77" t="n">
        <v>138.2801102924246</v>
      </c>
      <c r="AC77" t="n">
        <v>125.0828506435065</v>
      </c>
      <c r="AD77" t="n">
        <v>101063.9173126187</v>
      </c>
      <c r="AE77" t="n">
        <v>138280.1102924247</v>
      </c>
      <c r="AF77" t="n">
        <v>2.047839472597933e-06</v>
      </c>
      <c r="AG77" t="n">
        <v>0.1527777777777778</v>
      </c>
      <c r="AH77" t="n">
        <v>125082.8506435065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9.093400000000001</v>
      </c>
      <c r="E78" t="n">
        <v>11</v>
      </c>
      <c r="F78" t="n">
        <v>7.96</v>
      </c>
      <c r="G78" t="n">
        <v>79.56999999999999</v>
      </c>
      <c r="H78" t="n">
        <v>1.28</v>
      </c>
      <c r="I78" t="n">
        <v>6</v>
      </c>
      <c r="J78" t="n">
        <v>277.82</v>
      </c>
      <c r="K78" t="n">
        <v>58.47</v>
      </c>
      <c r="L78" t="n">
        <v>20</v>
      </c>
      <c r="M78" t="n">
        <v>4</v>
      </c>
      <c r="N78" t="n">
        <v>74.34</v>
      </c>
      <c r="O78" t="n">
        <v>34498.07</v>
      </c>
      <c r="P78" t="n">
        <v>121.57</v>
      </c>
      <c r="Q78" t="n">
        <v>198.05</v>
      </c>
      <c r="R78" t="n">
        <v>30.52</v>
      </c>
      <c r="S78" t="n">
        <v>21.27</v>
      </c>
      <c r="T78" t="n">
        <v>1919.38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100.9561960486193</v>
      </c>
      <c r="AB78" t="n">
        <v>138.1327213066939</v>
      </c>
      <c r="AC78" t="n">
        <v>124.9495282557121</v>
      </c>
      <c r="AD78" t="n">
        <v>100956.1960486193</v>
      </c>
      <c r="AE78" t="n">
        <v>138132.7213066939</v>
      </c>
      <c r="AF78" t="n">
        <v>2.047839472597933e-06</v>
      </c>
      <c r="AG78" t="n">
        <v>0.1527777777777778</v>
      </c>
      <c r="AH78" t="n">
        <v>124949.5282557121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9.1036</v>
      </c>
      <c r="E79" t="n">
        <v>10.98</v>
      </c>
      <c r="F79" t="n">
        <v>7.94</v>
      </c>
      <c r="G79" t="n">
        <v>79.44</v>
      </c>
      <c r="H79" t="n">
        <v>1.3</v>
      </c>
      <c r="I79" t="n">
        <v>6</v>
      </c>
      <c r="J79" t="n">
        <v>278.3</v>
      </c>
      <c r="K79" t="n">
        <v>58.47</v>
      </c>
      <c r="L79" t="n">
        <v>20.25</v>
      </c>
      <c r="M79" t="n">
        <v>4</v>
      </c>
      <c r="N79" t="n">
        <v>74.58</v>
      </c>
      <c r="O79" t="n">
        <v>34558.39</v>
      </c>
      <c r="P79" t="n">
        <v>121.28</v>
      </c>
      <c r="Q79" t="n">
        <v>198.05</v>
      </c>
      <c r="R79" t="n">
        <v>30</v>
      </c>
      <c r="S79" t="n">
        <v>21.27</v>
      </c>
      <c r="T79" t="n">
        <v>1659.68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100.6058411072244</v>
      </c>
      <c r="AB79" t="n">
        <v>137.6533502193085</v>
      </c>
      <c r="AC79" t="n">
        <v>124.5159076721051</v>
      </c>
      <c r="AD79" t="n">
        <v>100605.8411072244</v>
      </c>
      <c r="AE79" t="n">
        <v>137653.3502193085</v>
      </c>
      <c r="AF79" t="n">
        <v>2.050136519095447e-06</v>
      </c>
      <c r="AG79" t="n">
        <v>0.1525</v>
      </c>
      <c r="AH79" t="n">
        <v>124515.9076721051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9.110900000000001</v>
      </c>
      <c r="E80" t="n">
        <v>10.98</v>
      </c>
      <c r="F80" t="n">
        <v>7.94</v>
      </c>
      <c r="G80" t="n">
        <v>79.36</v>
      </c>
      <c r="H80" t="n">
        <v>1.31</v>
      </c>
      <c r="I80" t="n">
        <v>6</v>
      </c>
      <c r="J80" t="n">
        <v>278.79</v>
      </c>
      <c r="K80" t="n">
        <v>58.47</v>
      </c>
      <c r="L80" t="n">
        <v>20.5</v>
      </c>
      <c r="M80" t="n">
        <v>4</v>
      </c>
      <c r="N80" t="n">
        <v>74.81999999999999</v>
      </c>
      <c r="O80" t="n">
        <v>34618.81</v>
      </c>
      <c r="P80" t="n">
        <v>120.9</v>
      </c>
      <c r="Q80" t="n">
        <v>198.05</v>
      </c>
      <c r="R80" t="n">
        <v>29.86</v>
      </c>
      <c r="S80" t="n">
        <v>21.27</v>
      </c>
      <c r="T80" t="n">
        <v>1588.03</v>
      </c>
      <c r="U80" t="n">
        <v>0.71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100.2999935819444</v>
      </c>
      <c r="AB80" t="n">
        <v>137.2348761421802</v>
      </c>
      <c r="AC80" t="n">
        <v>124.1373721735657</v>
      </c>
      <c r="AD80" t="n">
        <v>100299.9935819444</v>
      </c>
      <c r="AE80" t="n">
        <v>137234.8761421802</v>
      </c>
      <c r="AF80" t="n">
        <v>2.051780483745629e-06</v>
      </c>
      <c r="AG80" t="n">
        <v>0.1525</v>
      </c>
      <c r="AH80" t="n">
        <v>124137.3721735657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9.094799999999999</v>
      </c>
      <c r="E81" t="n">
        <v>11</v>
      </c>
      <c r="F81" t="n">
        <v>7.96</v>
      </c>
      <c r="G81" t="n">
        <v>79.55</v>
      </c>
      <c r="H81" t="n">
        <v>1.32</v>
      </c>
      <c r="I81" t="n">
        <v>6</v>
      </c>
      <c r="J81" t="n">
        <v>279.28</v>
      </c>
      <c r="K81" t="n">
        <v>58.47</v>
      </c>
      <c r="L81" t="n">
        <v>20.75</v>
      </c>
      <c r="M81" t="n">
        <v>4</v>
      </c>
      <c r="N81" t="n">
        <v>75.06</v>
      </c>
      <c r="O81" t="n">
        <v>34679.32</v>
      </c>
      <c r="P81" t="n">
        <v>121.12</v>
      </c>
      <c r="Q81" t="n">
        <v>198.05</v>
      </c>
      <c r="R81" t="n">
        <v>30.54</v>
      </c>
      <c r="S81" t="n">
        <v>21.27</v>
      </c>
      <c r="T81" t="n">
        <v>1926.65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100.6717274990863</v>
      </c>
      <c r="AB81" t="n">
        <v>137.7434988873564</v>
      </c>
      <c r="AC81" t="n">
        <v>124.597452677799</v>
      </c>
      <c r="AD81" t="n">
        <v>100671.7274990863</v>
      </c>
      <c r="AE81" t="n">
        <v>137743.4988873564</v>
      </c>
      <c r="AF81" t="n">
        <v>2.048154753489748e-06</v>
      </c>
      <c r="AG81" t="n">
        <v>0.1527777777777778</v>
      </c>
      <c r="AH81" t="n">
        <v>124597.452677799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9.088200000000001</v>
      </c>
      <c r="E82" t="n">
        <v>11</v>
      </c>
      <c r="F82" t="n">
        <v>7.96</v>
      </c>
      <c r="G82" t="n">
        <v>79.63</v>
      </c>
      <c r="H82" t="n">
        <v>1.34</v>
      </c>
      <c r="I82" t="n">
        <v>6</v>
      </c>
      <c r="J82" t="n">
        <v>279.78</v>
      </c>
      <c r="K82" t="n">
        <v>58.47</v>
      </c>
      <c r="L82" t="n">
        <v>21</v>
      </c>
      <c r="M82" t="n">
        <v>4</v>
      </c>
      <c r="N82" t="n">
        <v>75.3</v>
      </c>
      <c r="O82" t="n">
        <v>34739.92</v>
      </c>
      <c r="P82" t="n">
        <v>121.14</v>
      </c>
      <c r="Q82" t="n">
        <v>198.05</v>
      </c>
      <c r="R82" t="n">
        <v>30.76</v>
      </c>
      <c r="S82" t="n">
        <v>21.27</v>
      </c>
      <c r="T82" t="n">
        <v>2035.79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100.755238262725</v>
      </c>
      <c r="AB82" t="n">
        <v>137.8577619984016</v>
      </c>
      <c r="AC82" t="n">
        <v>124.7008106778953</v>
      </c>
      <c r="AD82" t="n">
        <v>100755.238262725</v>
      </c>
      <c r="AE82" t="n">
        <v>137857.7619984016</v>
      </c>
      <c r="AF82" t="n">
        <v>2.046668429285474e-06</v>
      </c>
      <c r="AG82" t="n">
        <v>0.1527777777777778</v>
      </c>
      <c r="AH82" t="n">
        <v>124700.8106778954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9.090199999999999</v>
      </c>
      <c r="E83" t="n">
        <v>11</v>
      </c>
      <c r="F83" t="n">
        <v>7.96</v>
      </c>
      <c r="G83" t="n">
        <v>79.61</v>
      </c>
      <c r="H83" t="n">
        <v>1.35</v>
      </c>
      <c r="I83" t="n">
        <v>6</v>
      </c>
      <c r="J83" t="n">
        <v>280.27</v>
      </c>
      <c r="K83" t="n">
        <v>58.47</v>
      </c>
      <c r="L83" t="n">
        <v>21.25</v>
      </c>
      <c r="M83" t="n">
        <v>4</v>
      </c>
      <c r="N83" t="n">
        <v>75.54000000000001</v>
      </c>
      <c r="O83" t="n">
        <v>34800.62</v>
      </c>
      <c r="P83" t="n">
        <v>120.88</v>
      </c>
      <c r="Q83" t="n">
        <v>198.05</v>
      </c>
      <c r="R83" t="n">
        <v>30.64</v>
      </c>
      <c r="S83" t="n">
        <v>21.27</v>
      </c>
      <c r="T83" t="n">
        <v>1977.57</v>
      </c>
      <c r="U83" t="n">
        <v>0.6899999999999999</v>
      </c>
      <c r="V83" t="n">
        <v>0.76</v>
      </c>
      <c r="W83" t="n">
        <v>0.12</v>
      </c>
      <c r="X83" t="n">
        <v>0.11</v>
      </c>
      <c r="Y83" t="n">
        <v>1</v>
      </c>
      <c r="Z83" t="n">
        <v>10</v>
      </c>
      <c r="AA83" t="n">
        <v>100.5778952642294</v>
      </c>
      <c r="AB83" t="n">
        <v>137.6151134840391</v>
      </c>
      <c r="AC83" t="n">
        <v>124.4813201971842</v>
      </c>
      <c r="AD83" t="n">
        <v>100577.8952642294</v>
      </c>
      <c r="AE83" t="n">
        <v>137615.1134840391</v>
      </c>
      <c r="AF83" t="n">
        <v>2.047118830559496e-06</v>
      </c>
      <c r="AG83" t="n">
        <v>0.1527777777777778</v>
      </c>
      <c r="AH83" t="n">
        <v>124481.3201971842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9.151199999999999</v>
      </c>
      <c r="E84" t="n">
        <v>10.93</v>
      </c>
      <c r="F84" t="n">
        <v>7.93</v>
      </c>
      <c r="G84" t="n">
        <v>95.20999999999999</v>
      </c>
      <c r="H84" t="n">
        <v>1.36</v>
      </c>
      <c r="I84" t="n">
        <v>5</v>
      </c>
      <c r="J84" t="n">
        <v>280.76</v>
      </c>
      <c r="K84" t="n">
        <v>58.47</v>
      </c>
      <c r="L84" t="n">
        <v>21.5</v>
      </c>
      <c r="M84" t="n">
        <v>3</v>
      </c>
      <c r="N84" t="n">
        <v>75.79000000000001</v>
      </c>
      <c r="O84" t="n">
        <v>34861.41</v>
      </c>
      <c r="P84" t="n">
        <v>120.02</v>
      </c>
      <c r="Q84" t="n">
        <v>198.05</v>
      </c>
      <c r="R84" t="n">
        <v>29.82</v>
      </c>
      <c r="S84" t="n">
        <v>21.27</v>
      </c>
      <c r="T84" t="n">
        <v>1573.83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99.30959273037307</v>
      </c>
      <c r="AB84" t="n">
        <v>135.879766003659</v>
      </c>
      <c r="AC84" t="n">
        <v>122.9115918447555</v>
      </c>
      <c r="AD84" t="n">
        <v>99309.59273037307</v>
      </c>
      <c r="AE84" t="n">
        <v>135879.766003659</v>
      </c>
      <c r="AF84" t="n">
        <v>2.060856069417182e-06</v>
      </c>
      <c r="AG84" t="n">
        <v>0.1518055555555556</v>
      </c>
      <c r="AH84" t="n">
        <v>122911.5918447555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9.1496</v>
      </c>
      <c r="E85" t="n">
        <v>10.93</v>
      </c>
      <c r="F85" t="n">
        <v>7.94</v>
      </c>
      <c r="G85" t="n">
        <v>95.23999999999999</v>
      </c>
      <c r="H85" t="n">
        <v>1.38</v>
      </c>
      <c r="I85" t="n">
        <v>5</v>
      </c>
      <c r="J85" t="n">
        <v>281.25</v>
      </c>
      <c r="K85" t="n">
        <v>58.47</v>
      </c>
      <c r="L85" t="n">
        <v>21.75</v>
      </c>
      <c r="M85" t="n">
        <v>3</v>
      </c>
      <c r="N85" t="n">
        <v>76.03</v>
      </c>
      <c r="O85" t="n">
        <v>34922.31</v>
      </c>
      <c r="P85" t="n">
        <v>120.13</v>
      </c>
      <c r="Q85" t="n">
        <v>198.05</v>
      </c>
      <c r="R85" t="n">
        <v>29.86</v>
      </c>
      <c r="S85" t="n">
        <v>21.27</v>
      </c>
      <c r="T85" t="n">
        <v>1590.6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99.42451132171311</v>
      </c>
      <c r="AB85" t="n">
        <v>136.0370026901809</v>
      </c>
      <c r="AC85" t="n">
        <v>123.0538220825989</v>
      </c>
      <c r="AD85" t="n">
        <v>99424.51132171311</v>
      </c>
      <c r="AE85" t="n">
        <v>136037.0026901809</v>
      </c>
      <c r="AF85" t="n">
        <v>2.060495748397963e-06</v>
      </c>
      <c r="AG85" t="n">
        <v>0.1518055555555556</v>
      </c>
      <c r="AH85" t="n">
        <v>123053.8220825989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9.1568</v>
      </c>
      <c r="E86" t="n">
        <v>10.92</v>
      </c>
      <c r="F86" t="n">
        <v>7.93</v>
      </c>
      <c r="G86" t="n">
        <v>95.13</v>
      </c>
      <c r="H86" t="n">
        <v>1.39</v>
      </c>
      <c r="I86" t="n">
        <v>5</v>
      </c>
      <c r="J86" t="n">
        <v>281.75</v>
      </c>
      <c r="K86" t="n">
        <v>58.47</v>
      </c>
      <c r="L86" t="n">
        <v>22</v>
      </c>
      <c r="M86" t="n">
        <v>3</v>
      </c>
      <c r="N86" t="n">
        <v>76.28</v>
      </c>
      <c r="O86" t="n">
        <v>34983.29</v>
      </c>
      <c r="P86" t="n">
        <v>120.07</v>
      </c>
      <c r="Q86" t="n">
        <v>198.05</v>
      </c>
      <c r="R86" t="n">
        <v>29.55</v>
      </c>
      <c r="S86" t="n">
        <v>21.27</v>
      </c>
      <c r="T86" t="n">
        <v>1437.22</v>
      </c>
      <c r="U86" t="n">
        <v>0.72</v>
      </c>
      <c r="V86" t="n">
        <v>0.77</v>
      </c>
      <c r="W86" t="n">
        <v>0.12</v>
      </c>
      <c r="X86" t="n">
        <v>0.07000000000000001</v>
      </c>
      <c r="Y86" t="n">
        <v>1</v>
      </c>
      <c r="Z86" t="n">
        <v>10</v>
      </c>
      <c r="AA86" t="n">
        <v>99.27941082255695</v>
      </c>
      <c r="AB86" t="n">
        <v>135.8384697858532</v>
      </c>
      <c r="AC86" t="n">
        <v>122.8742368800175</v>
      </c>
      <c r="AD86" t="n">
        <v>99279.41082255695</v>
      </c>
      <c r="AE86" t="n">
        <v>135838.4697858533</v>
      </c>
      <c r="AF86" t="n">
        <v>2.062117192984445e-06</v>
      </c>
      <c r="AG86" t="n">
        <v>0.1516666666666667</v>
      </c>
      <c r="AH86" t="n">
        <v>122874.2368800175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9.1533</v>
      </c>
      <c r="E87" t="n">
        <v>10.92</v>
      </c>
      <c r="F87" t="n">
        <v>7.93</v>
      </c>
      <c r="G87" t="n">
        <v>95.18000000000001</v>
      </c>
      <c r="H87" t="n">
        <v>1.4</v>
      </c>
      <c r="I87" t="n">
        <v>5</v>
      </c>
      <c r="J87" t="n">
        <v>282.24</v>
      </c>
      <c r="K87" t="n">
        <v>58.47</v>
      </c>
      <c r="L87" t="n">
        <v>22.25</v>
      </c>
      <c r="M87" t="n">
        <v>3</v>
      </c>
      <c r="N87" t="n">
        <v>76.52</v>
      </c>
      <c r="O87" t="n">
        <v>35044.38</v>
      </c>
      <c r="P87" t="n">
        <v>120.35</v>
      </c>
      <c r="Q87" t="n">
        <v>198.05</v>
      </c>
      <c r="R87" t="n">
        <v>29.76</v>
      </c>
      <c r="S87" t="n">
        <v>21.27</v>
      </c>
      <c r="T87" t="n">
        <v>1543.31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99.48301512932883</v>
      </c>
      <c r="AB87" t="n">
        <v>136.1170501807665</v>
      </c>
      <c r="AC87" t="n">
        <v>123.1262299530303</v>
      </c>
      <c r="AD87" t="n">
        <v>99483.01512932884</v>
      </c>
      <c r="AE87" t="n">
        <v>136117.0501807665</v>
      </c>
      <c r="AF87" t="n">
        <v>2.061328990754905e-06</v>
      </c>
      <c r="AG87" t="n">
        <v>0.1516666666666667</v>
      </c>
      <c r="AH87" t="n">
        <v>123126.2299530303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9.1533</v>
      </c>
      <c r="E88" t="n">
        <v>10.92</v>
      </c>
      <c r="F88" t="n">
        <v>7.93</v>
      </c>
      <c r="G88" t="n">
        <v>95.18000000000001</v>
      </c>
      <c r="H88" t="n">
        <v>1.42</v>
      </c>
      <c r="I88" t="n">
        <v>5</v>
      </c>
      <c r="J88" t="n">
        <v>282.74</v>
      </c>
      <c r="K88" t="n">
        <v>58.47</v>
      </c>
      <c r="L88" t="n">
        <v>22.5</v>
      </c>
      <c r="M88" t="n">
        <v>3</v>
      </c>
      <c r="N88" t="n">
        <v>76.77</v>
      </c>
      <c r="O88" t="n">
        <v>35105.56</v>
      </c>
      <c r="P88" t="n">
        <v>120.43</v>
      </c>
      <c r="Q88" t="n">
        <v>198.05</v>
      </c>
      <c r="R88" t="n">
        <v>29.63</v>
      </c>
      <c r="S88" t="n">
        <v>21.27</v>
      </c>
      <c r="T88" t="n">
        <v>1478.39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99.53057794114061</v>
      </c>
      <c r="AB88" t="n">
        <v>136.1821277182105</v>
      </c>
      <c r="AC88" t="n">
        <v>123.1850965816376</v>
      </c>
      <c r="AD88" t="n">
        <v>99530.57794114061</v>
      </c>
      <c r="AE88" t="n">
        <v>136182.1277182105</v>
      </c>
      <c r="AF88" t="n">
        <v>2.061328990754905e-06</v>
      </c>
      <c r="AG88" t="n">
        <v>0.1516666666666667</v>
      </c>
      <c r="AH88" t="n">
        <v>123185.0965816376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9.166600000000001</v>
      </c>
      <c r="E89" t="n">
        <v>10.91</v>
      </c>
      <c r="F89" t="n">
        <v>7.92</v>
      </c>
      <c r="G89" t="n">
        <v>94.98999999999999</v>
      </c>
      <c r="H89" t="n">
        <v>1.43</v>
      </c>
      <c r="I89" t="n">
        <v>5</v>
      </c>
      <c r="J89" t="n">
        <v>283.24</v>
      </c>
      <c r="K89" t="n">
        <v>58.47</v>
      </c>
      <c r="L89" t="n">
        <v>22.75</v>
      </c>
      <c r="M89" t="n">
        <v>3</v>
      </c>
      <c r="N89" t="n">
        <v>77.01000000000001</v>
      </c>
      <c r="O89" t="n">
        <v>35166.85</v>
      </c>
      <c r="P89" t="n">
        <v>120.26</v>
      </c>
      <c r="Q89" t="n">
        <v>198.05</v>
      </c>
      <c r="R89" t="n">
        <v>29.11</v>
      </c>
      <c r="S89" t="n">
        <v>21.27</v>
      </c>
      <c r="T89" t="n">
        <v>1218.11</v>
      </c>
      <c r="U89" t="n">
        <v>0.73</v>
      </c>
      <c r="V89" t="n">
        <v>0.77</v>
      </c>
      <c r="W89" t="n">
        <v>0.12</v>
      </c>
      <c r="X89" t="n">
        <v>0.06</v>
      </c>
      <c r="Y89" t="n">
        <v>1</v>
      </c>
      <c r="Z89" t="n">
        <v>10</v>
      </c>
      <c r="AA89" t="n">
        <v>99.25545107103346</v>
      </c>
      <c r="AB89" t="n">
        <v>135.8056869967892</v>
      </c>
      <c r="AC89" t="n">
        <v>122.8445828343308</v>
      </c>
      <c r="AD89" t="n">
        <v>99255.45107103346</v>
      </c>
      <c r="AE89" t="n">
        <v>135805.6869967892</v>
      </c>
      <c r="AF89" t="n">
        <v>2.064324159227155e-06</v>
      </c>
      <c r="AG89" t="n">
        <v>0.1515277777777778</v>
      </c>
      <c r="AH89" t="n">
        <v>122844.5828343308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9.1645</v>
      </c>
      <c r="E90" t="n">
        <v>10.91</v>
      </c>
      <c r="F90" t="n">
        <v>7.92</v>
      </c>
      <c r="G90" t="n">
        <v>95.02</v>
      </c>
      <c r="H90" t="n">
        <v>1.44</v>
      </c>
      <c r="I90" t="n">
        <v>5</v>
      </c>
      <c r="J90" t="n">
        <v>283.74</v>
      </c>
      <c r="K90" t="n">
        <v>58.47</v>
      </c>
      <c r="L90" t="n">
        <v>23</v>
      </c>
      <c r="M90" t="n">
        <v>3</v>
      </c>
      <c r="N90" t="n">
        <v>77.26000000000001</v>
      </c>
      <c r="O90" t="n">
        <v>35228.23</v>
      </c>
      <c r="P90" t="n">
        <v>120.41</v>
      </c>
      <c r="Q90" t="n">
        <v>198.05</v>
      </c>
      <c r="R90" t="n">
        <v>29.32</v>
      </c>
      <c r="S90" t="n">
        <v>21.27</v>
      </c>
      <c r="T90" t="n">
        <v>1322.78</v>
      </c>
      <c r="U90" t="n">
        <v>0.73</v>
      </c>
      <c r="V90" t="n">
        <v>0.77</v>
      </c>
      <c r="W90" t="n">
        <v>0.11</v>
      </c>
      <c r="X90" t="n">
        <v>0.07000000000000001</v>
      </c>
      <c r="Y90" t="n">
        <v>1</v>
      </c>
      <c r="Z90" t="n">
        <v>10</v>
      </c>
      <c r="AA90" t="n">
        <v>99.36677042649285</v>
      </c>
      <c r="AB90" t="n">
        <v>135.957999049992</v>
      </c>
      <c r="AC90" t="n">
        <v>122.9823584389473</v>
      </c>
      <c r="AD90" t="n">
        <v>99366.77042649285</v>
      </c>
      <c r="AE90" t="n">
        <v>135957.999049992</v>
      </c>
      <c r="AF90" t="n">
        <v>2.063851237889431e-06</v>
      </c>
      <c r="AG90" t="n">
        <v>0.1515277777777778</v>
      </c>
      <c r="AH90" t="n">
        <v>122982.3584389473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9.149800000000001</v>
      </c>
      <c r="E91" t="n">
        <v>10.93</v>
      </c>
      <c r="F91" t="n">
        <v>7.94</v>
      </c>
      <c r="G91" t="n">
        <v>95.23</v>
      </c>
      <c r="H91" t="n">
        <v>1.46</v>
      </c>
      <c r="I91" t="n">
        <v>5</v>
      </c>
      <c r="J91" t="n">
        <v>284.23</v>
      </c>
      <c r="K91" t="n">
        <v>58.47</v>
      </c>
      <c r="L91" t="n">
        <v>23.25</v>
      </c>
      <c r="M91" t="n">
        <v>3</v>
      </c>
      <c r="N91" t="n">
        <v>77.51000000000001</v>
      </c>
      <c r="O91" t="n">
        <v>35289.71</v>
      </c>
      <c r="P91" t="n">
        <v>120.62</v>
      </c>
      <c r="Q91" t="n">
        <v>198.05</v>
      </c>
      <c r="R91" t="n">
        <v>29.93</v>
      </c>
      <c r="S91" t="n">
        <v>21.27</v>
      </c>
      <c r="T91" t="n">
        <v>1627.19</v>
      </c>
      <c r="U91" t="n">
        <v>0.71</v>
      </c>
      <c r="V91" t="n">
        <v>0.77</v>
      </c>
      <c r="W91" t="n">
        <v>0.11</v>
      </c>
      <c r="X91" t="n">
        <v>0.08</v>
      </c>
      <c r="Y91" t="n">
        <v>1</v>
      </c>
      <c r="Z91" t="n">
        <v>10</v>
      </c>
      <c r="AA91" t="n">
        <v>99.71381903904633</v>
      </c>
      <c r="AB91" t="n">
        <v>136.4328462723917</v>
      </c>
      <c r="AC91" t="n">
        <v>123.4118869088935</v>
      </c>
      <c r="AD91" t="n">
        <v>99713.81903904633</v>
      </c>
      <c r="AE91" t="n">
        <v>136432.8462723916</v>
      </c>
      <c r="AF91" t="n">
        <v>2.060540788525366e-06</v>
      </c>
      <c r="AG91" t="n">
        <v>0.1518055555555556</v>
      </c>
      <c r="AH91" t="n">
        <v>123411.8869088935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9.1463</v>
      </c>
      <c r="E92" t="n">
        <v>10.93</v>
      </c>
      <c r="F92" t="n">
        <v>7.94</v>
      </c>
      <c r="G92" t="n">
        <v>95.28</v>
      </c>
      <c r="H92" t="n">
        <v>1.47</v>
      </c>
      <c r="I92" t="n">
        <v>5</v>
      </c>
      <c r="J92" t="n">
        <v>284.73</v>
      </c>
      <c r="K92" t="n">
        <v>58.47</v>
      </c>
      <c r="L92" t="n">
        <v>23.5</v>
      </c>
      <c r="M92" t="n">
        <v>3</v>
      </c>
      <c r="N92" t="n">
        <v>77.76000000000001</v>
      </c>
      <c r="O92" t="n">
        <v>35351.29</v>
      </c>
      <c r="P92" t="n">
        <v>120.74</v>
      </c>
      <c r="Q92" t="n">
        <v>198.05</v>
      </c>
      <c r="R92" t="n">
        <v>29.99</v>
      </c>
      <c r="S92" t="n">
        <v>21.27</v>
      </c>
      <c r="T92" t="n">
        <v>1657.72</v>
      </c>
      <c r="U92" t="n">
        <v>0.71</v>
      </c>
      <c r="V92" t="n">
        <v>0.76</v>
      </c>
      <c r="W92" t="n">
        <v>0.12</v>
      </c>
      <c r="X92" t="n">
        <v>0.09</v>
      </c>
      <c r="Y92" t="n">
        <v>1</v>
      </c>
      <c r="Z92" t="n">
        <v>10</v>
      </c>
      <c r="AA92" t="n">
        <v>99.82254679297333</v>
      </c>
      <c r="AB92" t="n">
        <v>136.5816123820445</v>
      </c>
      <c r="AC92" t="n">
        <v>123.5464549898357</v>
      </c>
      <c r="AD92" t="n">
        <v>99822.54679297333</v>
      </c>
      <c r="AE92" t="n">
        <v>136581.6123820445</v>
      </c>
      <c r="AF92" t="n">
        <v>2.059752586295827e-06</v>
      </c>
      <c r="AG92" t="n">
        <v>0.1518055555555556</v>
      </c>
      <c r="AH92" t="n">
        <v>123546.4549898357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9.1526</v>
      </c>
      <c r="E93" t="n">
        <v>10.93</v>
      </c>
      <c r="F93" t="n">
        <v>7.93</v>
      </c>
      <c r="G93" t="n">
        <v>95.19</v>
      </c>
      <c r="H93" t="n">
        <v>1.48</v>
      </c>
      <c r="I93" t="n">
        <v>5</v>
      </c>
      <c r="J93" t="n">
        <v>285.23</v>
      </c>
      <c r="K93" t="n">
        <v>58.47</v>
      </c>
      <c r="L93" t="n">
        <v>23.75</v>
      </c>
      <c r="M93" t="n">
        <v>3</v>
      </c>
      <c r="N93" t="n">
        <v>78.01000000000001</v>
      </c>
      <c r="O93" t="n">
        <v>35412.96</v>
      </c>
      <c r="P93" t="n">
        <v>120.64</v>
      </c>
      <c r="Q93" t="n">
        <v>198.05</v>
      </c>
      <c r="R93" t="n">
        <v>29.77</v>
      </c>
      <c r="S93" t="n">
        <v>21.27</v>
      </c>
      <c r="T93" t="n">
        <v>1547.67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99.66337324927079</v>
      </c>
      <c r="AB93" t="n">
        <v>136.3638241173096</v>
      </c>
      <c r="AC93" t="n">
        <v>123.3494521314193</v>
      </c>
      <c r="AD93" t="n">
        <v>99663.37324927079</v>
      </c>
      <c r="AE93" t="n">
        <v>136363.8241173096</v>
      </c>
      <c r="AF93" t="n">
        <v>2.061171350308998e-06</v>
      </c>
      <c r="AG93" t="n">
        <v>0.1518055555555556</v>
      </c>
      <c r="AH93" t="n">
        <v>123349.4521314193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9.148</v>
      </c>
      <c r="E94" t="n">
        <v>10.93</v>
      </c>
      <c r="F94" t="n">
        <v>7.94</v>
      </c>
      <c r="G94" t="n">
        <v>95.26000000000001</v>
      </c>
      <c r="H94" t="n">
        <v>1.5</v>
      </c>
      <c r="I94" t="n">
        <v>5</v>
      </c>
      <c r="J94" t="n">
        <v>285.73</v>
      </c>
      <c r="K94" t="n">
        <v>58.47</v>
      </c>
      <c r="L94" t="n">
        <v>24</v>
      </c>
      <c r="M94" t="n">
        <v>3</v>
      </c>
      <c r="N94" t="n">
        <v>78.26000000000001</v>
      </c>
      <c r="O94" t="n">
        <v>35474.75</v>
      </c>
      <c r="P94" t="n">
        <v>120.77</v>
      </c>
      <c r="Q94" t="n">
        <v>198.05</v>
      </c>
      <c r="R94" t="n">
        <v>29.97</v>
      </c>
      <c r="S94" t="n">
        <v>21.27</v>
      </c>
      <c r="T94" t="n">
        <v>1648.81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99.82224514865742</v>
      </c>
      <c r="AB94" t="n">
        <v>136.5811996589838</v>
      </c>
      <c r="AC94" t="n">
        <v>123.5460816564847</v>
      </c>
      <c r="AD94" t="n">
        <v>99822.24514865741</v>
      </c>
      <c r="AE94" t="n">
        <v>136581.1996589839</v>
      </c>
      <c r="AF94" t="n">
        <v>2.060135427378746e-06</v>
      </c>
      <c r="AG94" t="n">
        <v>0.1518055555555556</v>
      </c>
      <c r="AH94" t="n">
        <v>123546.0816564847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9.148899999999999</v>
      </c>
      <c r="E95" t="n">
        <v>10.93</v>
      </c>
      <c r="F95" t="n">
        <v>7.94</v>
      </c>
      <c r="G95" t="n">
        <v>95.25</v>
      </c>
      <c r="H95" t="n">
        <v>1.51</v>
      </c>
      <c r="I95" t="n">
        <v>5</v>
      </c>
      <c r="J95" t="n">
        <v>286.24</v>
      </c>
      <c r="K95" t="n">
        <v>58.47</v>
      </c>
      <c r="L95" t="n">
        <v>24.25</v>
      </c>
      <c r="M95" t="n">
        <v>3</v>
      </c>
      <c r="N95" t="n">
        <v>78.51000000000001</v>
      </c>
      <c r="O95" t="n">
        <v>35536.63</v>
      </c>
      <c r="P95" t="n">
        <v>120.76</v>
      </c>
      <c r="Q95" t="n">
        <v>198.05</v>
      </c>
      <c r="R95" t="n">
        <v>29.9</v>
      </c>
      <c r="S95" t="n">
        <v>21.27</v>
      </c>
      <c r="T95" t="n">
        <v>1613.22</v>
      </c>
      <c r="U95" t="n">
        <v>0.71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99.80669013089489</v>
      </c>
      <c r="AB95" t="n">
        <v>136.5599165974422</v>
      </c>
      <c r="AC95" t="n">
        <v>123.5268298204656</v>
      </c>
      <c r="AD95" t="n">
        <v>99806.69013089489</v>
      </c>
      <c r="AE95" t="n">
        <v>136559.9165974422</v>
      </c>
      <c r="AF95" t="n">
        <v>2.060338107952056e-06</v>
      </c>
      <c r="AG95" t="n">
        <v>0.1518055555555556</v>
      </c>
      <c r="AH95" t="n">
        <v>123526.8298204656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9.1515</v>
      </c>
      <c r="E96" t="n">
        <v>10.93</v>
      </c>
      <c r="F96" t="n">
        <v>7.93</v>
      </c>
      <c r="G96" t="n">
        <v>95.20999999999999</v>
      </c>
      <c r="H96" t="n">
        <v>1.52</v>
      </c>
      <c r="I96" t="n">
        <v>5</v>
      </c>
      <c r="J96" t="n">
        <v>286.74</v>
      </c>
      <c r="K96" t="n">
        <v>58.47</v>
      </c>
      <c r="L96" t="n">
        <v>24.5</v>
      </c>
      <c r="M96" t="n">
        <v>3</v>
      </c>
      <c r="N96" t="n">
        <v>78.77</v>
      </c>
      <c r="O96" t="n">
        <v>35598.74</v>
      </c>
      <c r="P96" t="n">
        <v>120.83</v>
      </c>
      <c r="Q96" t="n">
        <v>198.05</v>
      </c>
      <c r="R96" t="n">
        <v>29.79</v>
      </c>
      <c r="S96" t="n">
        <v>21.27</v>
      </c>
      <c r="T96" t="n">
        <v>1559.2</v>
      </c>
      <c r="U96" t="n">
        <v>0.71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99.78807636651824</v>
      </c>
      <c r="AB96" t="n">
        <v>136.5344484238408</v>
      </c>
      <c r="AC96" t="n">
        <v>123.5037922936079</v>
      </c>
      <c r="AD96" t="n">
        <v>99788.07636651825</v>
      </c>
      <c r="AE96" t="n">
        <v>136534.4484238408</v>
      </c>
      <c r="AF96" t="n">
        <v>2.060923629608285e-06</v>
      </c>
      <c r="AG96" t="n">
        <v>0.1518055555555556</v>
      </c>
      <c r="AH96" t="n">
        <v>123503.7922936079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9.1531</v>
      </c>
      <c r="E97" t="n">
        <v>10.93</v>
      </c>
      <c r="F97" t="n">
        <v>7.93</v>
      </c>
      <c r="G97" t="n">
        <v>95.19</v>
      </c>
      <c r="H97" t="n">
        <v>1.53</v>
      </c>
      <c r="I97" t="n">
        <v>5</v>
      </c>
      <c r="J97" t="n">
        <v>287.24</v>
      </c>
      <c r="K97" t="n">
        <v>58.47</v>
      </c>
      <c r="L97" t="n">
        <v>24.75</v>
      </c>
      <c r="M97" t="n">
        <v>3</v>
      </c>
      <c r="N97" t="n">
        <v>79.02</v>
      </c>
      <c r="O97" t="n">
        <v>35660.82</v>
      </c>
      <c r="P97" t="n">
        <v>120.83</v>
      </c>
      <c r="Q97" t="n">
        <v>198.05</v>
      </c>
      <c r="R97" t="n">
        <v>29.7</v>
      </c>
      <c r="S97" t="n">
        <v>21.27</v>
      </c>
      <c r="T97" t="n">
        <v>1513.32</v>
      </c>
      <c r="U97" t="n">
        <v>0.72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99.77101140818672</v>
      </c>
      <c r="AB97" t="n">
        <v>136.5110993949988</v>
      </c>
      <c r="AC97" t="n">
        <v>123.482671663308</v>
      </c>
      <c r="AD97" t="n">
        <v>99771.01140818672</v>
      </c>
      <c r="AE97" t="n">
        <v>136511.0993949987</v>
      </c>
      <c r="AF97" t="n">
        <v>2.061283950627503e-06</v>
      </c>
      <c r="AG97" t="n">
        <v>0.1518055555555556</v>
      </c>
      <c r="AH97" t="n">
        <v>123482.671663308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9.1561</v>
      </c>
      <c r="E98" t="n">
        <v>10.92</v>
      </c>
      <c r="F98" t="n">
        <v>7.93</v>
      </c>
      <c r="G98" t="n">
        <v>95.14</v>
      </c>
      <c r="H98" t="n">
        <v>1.55</v>
      </c>
      <c r="I98" t="n">
        <v>5</v>
      </c>
      <c r="J98" t="n">
        <v>287.75</v>
      </c>
      <c r="K98" t="n">
        <v>58.47</v>
      </c>
      <c r="L98" t="n">
        <v>25</v>
      </c>
      <c r="M98" t="n">
        <v>3</v>
      </c>
      <c r="N98" t="n">
        <v>79.27</v>
      </c>
      <c r="O98" t="n">
        <v>35723.02</v>
      </c>
      <c r="P98" t="n">
        <v>120.72</v>
      </c>
      <c r="Q98" t="n">
        <v>198.05</v>
      </c>
      <c r="R98" t="n">
        <v>29.53</v>
      </c>
      <c r="S98" t="n">
        <v>21.27</v>
      </c>
      <c r="T98" t="n">
        <v>1427.03</v>
      </c>
      <c r="U98" t="n">
        <v>0.72</v>
      </c>
      <c r="V98" t="n">
        <v>0.77</v>
      </c>
      <c r="W98" t="n">
        <v>0.12</v>
      </c>
      <c r="X98" t="n">
        <v>0.08</v>
      </c>
      <c r="Y98" t="n">
        <v>1</v>
      </c>
      <c r="Z98" t="n">
        <v>10</v>
      </c>
      <c r="AA98" t="n">
        <v>99.67316511193872</v>
      </c>
      <c r="AB98" t="n">
        <v>136.3772217757984</v>
      </c>
      <c r="AC98" t="n">
        <v>123.3615711361856</v>
      </c>
      <c r="AD98" t="n">
        <v>99673.16511193871</v>
      </c>
      <c r="AE98" t="n">
        <v>136377.2217757984</v>
      </c>
      <c r="AF98" t="n">
        <v>2.061959552538537e-06</v>
      </c>
      <c r="AG98" t="n">
        <v>0.1516666666666667</v>
      </c>
      <c r="AH98" t="n">
        <v>123361.5711361856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9.1638</v>
      </c>
      <c r="E99" t="n">
        <v>10.91</v>
      </c>
      <c r="F99" t="n">
        <v>7.92</v>
      </c>
      <c r="G99" t="n">
        <v>95.03</v>
      </c>
      <c r="H99" t="n">
        <v>1.56</v>
      </c>
      <c r="I99" t="n">
        <v>5</v>
      </c>
      <c r="J99" t="n">
        <v>288.25</v>
      </c>
      <c r="K99" t="n">
        <v>58.47</v>
      </c>
      <c r="L99" t="n">
        <v>25.25</v>
      </c>
      <c r="M99" t="n">
        <v>3</v>
      </c>
      <c r="N99" t="n">
        <v>79.53</v>
      </c>
      <c r="O99" t="n">
        <v>35785.31</v>
      </c>
      <c r="P99" t="n">
        <v>120.4</v>
      </c>
      <c r="Q99" t="n">
        <v>198.05</v>
      </c>
      <c r="R99" t="n">
        <v>29.29</v>
      </c>
      <c r="S99" t="n">
        <v>21.27</v>
      </c>
      <c r="T99" t="n">
        <v>1307.18</v>
      </c>
      <c r="U99" t="n">
        <v>0.73</v>
      </c>
      <c r="V99" t="n">
        <v>0.77</v>
      </c>
      <c r="W99" t="n">
        <v>0.12</v>
      </c>
      <c r="X99" t="n">
        <v>0.07000000000000001</v>
      </c>
      <c r="Y99" t="n">
        <v>1</v>
      </c>
      <c r="Z99" t="n">
        <v>10</v>
      </c>
      <c r="AA99" t="n">
        <v>99.3682569808954</v>
      </c>
      <c r="AB99" t="n">
        <v>135.9600330193077</v>
      </c>
      <c r="AC99" t="n">
        <v>122.9841982890862</v>
      </c>
      <c r="AD99" t="n">
        <v>99368.2569808954</v>
      </c>
      <c r="AE99" t="n">
        <v>135960.0330193077</v>
      </c>
      <c r="AF99" t="n">
        <v>2.063693597443523e-06</v>
      </c>
      <c r="AG99" t="n">
        <v>0.1515277777777778</v>
      </c>
      <c r="AH99" t="n">
        <v>122984.1982890862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9.157299999999999</v>
      </c>
      <c r="E100" t="n">
        <v>10.92</v>
      </c>
      <c r="F100" t="n">
        <v>7.93</v>
      </c>
      <c r="G100" t="n">
        <v>95.13</v>
      </c>
      <c r="H100" t="n">
        <v>1.57</v>
      </c>
      <c r="I100" t="n">
        <v>5</v>
      </c>
      <c r="J100" t="n">
        <v>288.76</v>
      </c>
      <c r="K100" t="n">
        <v>58.47</v>
      </c>
      <c r="L100" t="n">
        <v>25.5</v>
      </c>
      <c r="M100" t="n">
        <v>3</v>
      </c>
      <c r="N100" t="n">
        <v>79.78</v>
      </c>
      <c r="O100" t="n">
        <v>35847.71</v>
      </c>
      <c r="P100" t="n">
        <v>120.48</v>
      </c>
      <c r="Q100" t="n">
        <v>198.06</v>
      </c>
      <c r="R100" t="n">
        <v>29.6</v>
      </c>
      <c r="S100" t="n">
        <v>21.27</v>
      </c>
      <c r="T100" t="n">
        <v>1465.38</v>
      </c>
      <c r="U100" t="n">
        <v>0.72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99.51776115016045</v>
      </c>
      <c r="AB100" t="n">
        <v>136.1645912193545</v>
      </c>
      <c r="AC100" t="n">
        <v>123.1692337416199</v>
      </c>
      <c r="AD100" t="n">
        <v>99517.76115016046</v>
      </c>
      <c r="AE100" t="n">
        <v>136164.5912193545</v>
      </c>
      <c r="AF100" t="n">
        <v>2.06222979330295e-06</v>
      </c>
      <c r="AG100" t="n">
        <v>0.1516666666666667</v>
      </c>
      <c r="AH100" t="n">
        <v>123169.2337416199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9.1431</v>
      </c>
      <c r="E101" t="n">
        <v>10.94</v>
      </c>
      <c r="F101" t="n">
        <v>7.94</v>
      </c>
      <c r="G101" t="n">
        <v>95.33</v>
      </c>
      <c r="H101" t="n">
        <v>1.59</v>
      </c>
      <c r="I101" t="n">
        <v>5</v>
      </c>
      <c r="J101" t="n">
        <v>289.26</v>
      </c>
      <c r="K101" t="n">
        <v>58.47</v>
      </c>
      <c r="L101" t="n">
        <v>25.75</v>
      </c>
      <c r="M101" t="n">
        <v>3</v>
      </c>
      <c r="N101" t="n">
        <v>80.04000000000001</v>
      </c>
      <c r="O101" t="n">
        <v>35910.21</v>
      </c>
      <c r="P101" t="n">
        <v>120.6</v>
      </c>
      <c r="Q101" t="n">
        <v>198.05</v>
      </c>
      <c r="R101" t="n">
        <v>30.22</v>
      </c>
      <c r="S101" t="n">
        <v>21.27</v>
      </c>
      <c r="T101" t="n">
        <v>1774.47</v>
      </c>
      <c r="U101" t="n">
        <v>0.7</v>
      </c>
      <c r="V101" t="n">
        <v>0.76</v>
      </c>
      <c r="W101" t="n">
        <v>0.11</v>
      </c>
      <c r="X101" t="n">
        <v>0.09</v>
      </c>
      <c r="Y101" t="n">
        <v>1</v>
      </c>
      <c r="Z101" t="n">
        <v>10</v>
      </c>
      <c r="AA101" t="n">
        <v>99.77388503308222</v>
      </c>
      <c r="AB101" t="n">
        <v>136.5150312153562</v>
      </c>
      <c r="AC101" t="n">
        <v>123.4862282362488</v>
      </c>
      <c r="AD101" t="n">
        <v>99773.88503308222</v>
      </c>
      <c r="AE101" t="n">
        <v>136515.0312153562</v>
      </c>
      <c r="AF101" t="n">
        <v>2.059031944257391e-06</v>
      </c>
      <c r="AG101" t="n">
        <v>0.1519444444444444</v>
      </c>
      <c r="AH101" t="n">
        <v>123486.2282362488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9.1456</v>
      </c>
      <c r="E102" t="n">
        <v>10.93</v>
      </c>
      <c r="F102" t="n">
        <v>7.94</v>
      </c>
      <c r="G102" t="n">
        <v>95.29000000000001</v>
      </c>
      <c r="H102" t="n">
        <v>1.6</v>
      </c>
      <c r="I102" t="n">
        <v>5</v>
      </c>
      <c r="J102" t="n">
        <v>289.77</v>
      </c>
      <c r="K102" t="n">
        <v>58.47</v>
      </c>
      <c r="L102" t="n">
        <v>26</v>
      </c>
      <c r="M102" t="n">
        <v>3</v>
      </c>
      <c r="N102" t="n">
        <v>80.3</v>
      </c>
      <c r="O102" t="n">
        <v>35972.82</v>
      </c>
      <c r="P102" t="n">
        <v>120.48</v>
      </c>
      <c r="Q102" t="n">
        <v>198.05</v>
      </c>
      <c r="R102" t="n">
        <v>30.02</v>
      </c>
      <c r="S102" t="n">
        <v>21.27</v>
      </c>
      <c r="T102" t="n">
        <v>1673.87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99.67531218918134</v>
      </c>
      <c r="AB102" t="n">
        <v>136.3801595016041</v>
      </c>
      <c r="AC102" t="n">
        <v>123.3642284895636</v>
      </c>
      <c r="AD102" t="n">
        <v>99675.31218918134</v>
      </c>
      <c r="AE102" t="n">
        <v>136380.1595016041</v>
      </c>
      <c r="AF102" t="n">
        <v>2.059594945849919e-06</v>
      </c>
      <c r="AG102" t="n">
        <v>0.1518055555555556</v>
      </c>
      <c r="AH102" t="n">
        <v>123364.2284895636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9.1494</v>
      </c>
      <c r="E103" t="n">
        <v>10.93</v>
      </c>
      <c r="F103" t="n">
        <v>7.94</v>
      </c>
      <c r="G103" t="n">
        <v>95.23999999999999</v>
      </c>
      <c r="H103" t="n">
        <v>1.61</v>
      </c>
      <c r="I103" t="n">
        <v>5</v>
      </c>
      <c r="J103" t="n">
        <v>290.28</v>
      </c>
      <c r="K103" t="n">
        <v>58.47</v>
      </c>
      <c r="L103" t="n">
        <v>26.25</v>
      </c>
      <c r="M103" t="n">
        <v>3</v>
      </c>
      <c r="N103" t="n">
        <v>80.56</v>
      </c>
      <c r="O103" t="n">
        <v>36035.53</v>
      </c>
      <c r="P103" t="n">
        <v>120.17</v>
      </c>
      <c r="Q103" t="n">
        <v>198.05</v>
      </c>
      <c r="R103" t="n">
        <v>29.92</v>
      </c>
      <c r="S103" t="n">
        <v>21.27</v>
      </c>
      <c r="T103" t="n">
        <v>1621.65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99.45042889974361</v>
      </c>
      <c r="AB103" t="n">
        <v>136.072464263845</v>
      </c>
      <c r="AC103" t="n">
        <v>123.0858992534431</v>
      </c>
      <c r="AD103" t="n">
        <v>99450.42889974361</v>
      </c>
      <c r="AE103" t="n">
        <v>136072.464263845</v>
      </c>
      <c r="AF103" t="n">
        <v>2.060450708270562e-06</v>
      </c>
      <c r="AG103" t="n">
        <v>0.1518055555555556</v>
      </c>
      <c r="AH103" t="n">
        <v>123085.8992534431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9.1447</v>
      </c>
      <c r="E104" t="n">
        <v>10.94</v>
      </c>
      <c r="F104" t="n">
        <v>7.94</v>
      </c>
      <c r="G104" t="n">
        <v>95.31</v>
      </c>
      <c r="H104" t="n">
        <v>1.62</v>
      </c>
      <c r="I104" t="n">
        <v>5</v>
      </c>
      <c r="J104" t="n">
        <v>290.79</v>
      </c>
      <c r="K104" t="n">
        <v>58.47</v>
      </c>
      <c r="L104" t="n">
        <v>26.5</v>
      </c>
      <c r="M104" t="n">
        <v>3</v>
      </c>
      <c r="N104" t="n">
        <v>80.81999999999999</v>
      </c>
      <c r="O104" t="n">
        <v>36098.35</v>
      </c>
      <c r="P104" t="n">
        <v>120.19</v>
      </c>
      <c r="Q104" t="n">
        <v>198.05</v>
      </c>
      <c r="R104" t="n">
        <v>30.1</v>
      </c>
      <c r="S104" t="n">
        <v>21.27</v>
      </c>
      <c r="T104" t="n">
        <v>1712.43</v>
      </c>
      <c r="U104" t="n">
        <v>0.71</v>
      </c>
      <c r="V104" t="n">
        <v>0.76</v>
      </c>
      <c r="W104" t="n">
        <v>0.12</v>
      </c>
      <c r="X104" t="n">
        <v>0.09</v>
      </c>
      <c r="Y104" t="n">
        <v>1</v>
      </c>
      <c r="Z104" t="n">
        <v>10</v>
      </c>
      <c r="AA104" t="n">
        <v>99.51281831709463</v>
      </c>
      <c r="AB104" t="n">
        <v>136.1578282170915</v>
      </c>
      <c r="AC104" t="n">
        <v>123.1631161908008</v>
      </c>
      <c r="AD104" t="n">
        <v>99512.81831709463</v>
      </c>
      <c r="AE104" t="n">
        <v>136157.8282170915</v>
      </c>
      <c r="AF104" t="n">
        <v>2.059392265276609e-06</v>
      </c>
      <c r="AG104" t="n">
        <v>0.1519444444444444</v>
      </c>
      <c r="AH104" t="n">
        <v>123163.1161908008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9.1473</v>
      </c>
      <c r="E105" t="n">
        <v>10.93</v>
      </c>
      <c r="F105" t="n">
        <v>7.94</v>
      </c>
      <c r="G105" t="n">
        <v>95.27</v>
      </c>
      <c r="H105" t="n">
        <v>1.64</v>
      </c>
      <c r="I105" t="n">
        <v>5</v>
      </c>
      <c r="J105" t="n">
        <v>291.3</v>
      </c>
      <c r="K105" t="n">
        <v>58.47</v>
      </c>
      <c r="L105" t="n">
        <v>26.75</v>
      </c>
      <c r="M105" t="n">
        <v>3</v>
      </c>
      <c r="N105" t="n">
        <v>81.08</v>
      </c>
      <c r="O105" t="n">
        <v>36161.27</v>
      </c>
      <c r="P105" t="n">
        <v>119.99</v>
      </c>
      <c r="Q105" t="n">
        <v>198.05</v>
      </c>
      <c r="R105" t="n">
        <v>29.94</v>
      </c>
      <c r="S105" t="n">
        <v>21.27</v>
      </c>
      <c r="T105" t="n">
        <v>1634.92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99.3656768215653</v>
      </c>
      <c r="AB105" t="n">
        <v>135.9565027314837</v>
      </c>
      <c r="AC105" t="n">
        <v>122.9810049269773</v>
      </c>
      <c r="AD105" t="n">
        <v>99365.6768215653</v>
      </c>
      <c r="AE105" t="n">
        <v>135956.5027314837</v>
      </c>
      <c r="AF105" t="n">
        <v>2.059977786932838e-06</v>
      </c>
      <c r="AG105" t="n">
        <v>0.1518055555555556</v>
      </c>
      <c r="AH105" t="n">
        <v>122981.0049269773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9.147500000000001</v>
      </c>
      <c r="E106" t="n">
        <v>10.93</v>
      </c>
      <c r="F106" t="n">
        <v>7.94</v>
      </c>
      <c r="G106" t="n">
        <v>95.27</v>
      </c>
      <c r="H106" t="n">
        <v>1.65</v>
      </c>
      <c r="I106" t="n">
        <v>5</v>
      </c>
      <c r="J106" t="n">
        <v>291.81</v>
      </c>
      <c r="K106" t="n">
        <v>58.47</v>
      </c>
      <c r="L106" t="n">
        <v>27</v>
      </c>
      <c r="M106" t="n">
        <v>3</v>
      </c>
      <c r="N106" t="n">
        <v>81.34</v>
      </c>
      <c r="O106" t="n">
        <v>36224.3</v>
      </c>
      <c r="P106" t="n">
        <v>119.74</v>
      </c>
      <c r="Q106" t="n">
        <v>198.05</v>
      </c>
      <c r="R106" t="n">
        <v>29.94</v>
      </c>
      <c r="S106" t="n">
        <v>21.27</v>
      </c>
      <c r="T106" t="n">
        <v>1635.35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99.21482360258814</v>
      </c>
      <c r="AB106" t="n">
        <v>135.7500987021049</v>
      </c>
      <c r="AC106" t="n">
        <v>122.7942998084725</v>
      </c>
      <c r="AD106" t="n">
        <v>99214.82360258813</v>
      </c>
      <c r="AE106" t="n">
        <v>135750.0987021049</v>
      </c>
      <c r="AF106" t="n">
        <v>2.060022827060241e-06</v>
      </c>
      <c r="AG106" t="n">
        <v>0.1518055555555556</v>
      </c>
      <c r="AH106" t="n">
        <v>122794.2998084725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9.1517</v>
      </c>
      <c r="E107" t="n">
        <v>10.93</v>
      </c>
      <c r="F107" t="n">
        <v>7.93</v>
      </c>
      <c r="G107" t="n">
        <v>95.20999999999999</v>
      </c>
      <c r="H107" t="n">
        <v>1.66</v>
      </c>
      <c r="I107" t="n">
        <v>5</v>
      </c>
      <c r="J107" t="n">
        <v>292.32</v>
      </c>
      <c r="K107" t="n">
        <v>58.47</v>
      </c>
      <c r="L107" t="n">
        <v>27.25</v>
      </c>
      <c r="M107" t="n">
        <v>3</v>
      </c>
      <c r="N107" t="n">
        <v>81.59999999999999</v>
      </c>
      <c r="O107" t="n">
        <v>36287.44</v>
      </c>
      <c r="P107" t="n">
        <v>119.21</v>
      </c>
      <c r="Q107" t="n">
        <v>198.05</v>
      </c>
      <c r="R107" t="n">
        <v>29.78</v>
      </c>
      <c r="S107" t="n">
        <v>21.27</v>
      </c>
      <c r="T107" t="n">
        <v>1553.67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98.82262759336838</v>
      </c>
      <c r="AB107" t="n">
        <v>135.213478819824</v>
      </c>
      <c r="AC107" t="n">
        <v>122.3088941746055</v>
      </c>
      <c r="AD107" t="n">
        <v>98822.62759336838</v>
      </c>
      <c r="AE107" t="n">
        <v>135213.478819824</v>
      </c>
      <c r="AF107" t="n">
        <v>2.060968669735688e-06</v>
      </c>
      <c r="AG107" t="n">
        <v>0.1518055555555556</v>
      </c>
      <c r="AH107" t="n">
        <v>122308.8941746055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9.1587</v>
      </c>
      <c r="E108" t="n">
        <v>10.92</v>
      </c>
      <c r="F108" t="n">
        <v>7.93</v>
      </c>
      <c r="G108" t="n">
        <v>95.11</v>
      </c>
      <c r="H108" t="n">
        <v>1.67</v>
      </c>
      <c r="I108" t="n">
        <v>5</v>
      </c>
      <c r="J108" t="n">
        <v>292.84</v>
      </c>
      <c r="K108" t="n">
        <v>58.47</v>
      </c>
      <c r="L108" t="n">
        <v>27.5</v>
      </c>
      <c r="M108" t="n">
        <v>3</v>
      </c>
      <c r="N108" t="n">
        <v>81.86</v>
      </c>
      <c r="O108" t="n">
        <v>36350.69</v>
      </c>
      <c r="P108" t="n">
        <v>119.06</v>
      </c>
      <c r="Q108" t="n">
        <v>198.05</v>
      </c>
      <c r="R108" t="n">
        <v>29.49</v>
      </c>
      <c r="S108" t="n">
        <v>21.27</v>
      </c>
      <c r="T108" t="n">
        <v>1409.15</v>
      </c>
      <c r="U108" t="n">
        <v>0.72</v>
      </c>
      <c r="V108" t="n">
        <v>0.77</v>
      </c>
      <c r="W108" t="n">
        <v>0.12</v>
      </c>
      <c r="X108" t="n">
        <v>0.07000000000000001</v>
      </c>
      <c r="Y108" t="n">
        <v>1</v>
      </c>
      <c r="Z108" t="n">
        <v>10</v>
      </c>
      <c r="AA108" t="n">
        <v>98.65913754457119</v>
      </c>
      <c r="AB108" t="n">
        <v>134.9897845223879</v>
      </c>
      <c r="AC108" t="n">
        <v>122.1065489469597</v>
      </c>
      <c r="AD108" t="n">
        <v>98659.13754457119</v>
      </c>
      <c r="AE108" t="n">
        <v>134989.7845223878</v>
      </c>
      <c r="AF108" t="n">
        <v>2.062545074194766e-06</v>
      </c>
      <c r="AG108" t="n">
        <v>0.1516666666666667</v>
      </c>
      <c r="AH108" t="n">
        <v>122106.5489469597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9.1591</v>
      </c>
      <c r="E109" t="n">
        <v>10.92</v>
      </c>
      <c r="F109" t="n">
        <v>7.92</v>
      </c>
      <c r="G109" t="n">
        <v>95.09999999999999</v>
      </c>
      <c r="H109" t="n">
        <v>1.68</v>
      </c>
      <c r="I109" t="n">
        <v>5</v>
      </c>
      <c r="J109" t="n">
        <v>293.35</v>
      </c>
      <c r="K109" t="n">
        <v>58.47</v>
      </c>
      <c r="L109" t="n">
        <v>27.75</v>
      </c>
      <c r="M109" t="n">
        <v>3</v>
      </c>
      <c r="N109" t="n">
        <v>82.13</v>
      </c>
      <c r="O109" t="n">
        <v>36414.05</v>
      </c>
      <c r="P109" t="n">
        <v>118.84</v>
      </c>
      <c r="Q109" t="n">
        <v>198.05</v>
      </c>
      <c r="R109" t="n">
        <v>29.55</v>
      </c>
      <c r="S109" t="n">
        <v>21.27</v>
      </c>
      <c r="T109" t="n">
        <v>1436.73</v>
      </c>
      <c r="U109" t="n">
        <v>0.72</v>
      </c>
      <c r="V109" t="n">
        <v>0.77</v>
      </c>
      <c r="W109" t="n">
        <v>0.11</v>
      </c>
      <c r="X109" t="n">
        <v>0.07000000000000001</v>
      </c>
      <c r="Y109" t="n">
        <v>1</v>
      </c>
      <c r="Z109" t="n">
        <v>10</v>
      </c>
      <c r="AA109" t="n">
        <v>98.49173672723283</v>
      </c>
      <c r="AB109" t="n">
        <v>134.7607393389028</v>
      </c>
      <c r="AC109" t="n">
        <v>121.8993635143195</v>
      </c>
      <c r="AD109" t="n">
        <v>98491.73672723283</v>
      </c>
      <c r="AE109" t="n">
        <v>134760.7393389028</v>
      </c>
      <c r="AF109" t="n">
        <v>2.062635154449571e-06</v>
      </c>
      <c r="AG109" t="n">
        <v>0.1516666666666667</v>
      </c>
      <c r="AH109" t="n">
        <v>121899.3635143195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9.147500000000001</v>
      </c>
      <c r="E110" t="n">
        <v>10.93</v>
      </c>
      <c r="F110" t="n">
        <v>7.94</v>
      </c>
      <c r="G110" t="n">
        <v>95.27</v>
      </c>
      <c r="H110" t="n">
        <v>1.7</v>
      </c>
      <c r="I110" t="n">
        <v>5</v>
      </c>
      <c r="J110" t="n">
        <v>293.86</v>
      </c>
      <c r="K110" t="n">
        <v>58.47</v>
      </c>
      <c r="L110" t="n">
        <v>28</v>
      </c>
      <c r="M110" t="n">
        <v>3</v>
      </c>
      <c r="N110" t="n">
        <v>82.39</v>
      </c>
      <c r="O110" t="n">
        <v>36477.51</v>
      </c>
      <c r="P110" t="n">
        <v>118.8</v>
      </c>
      <c r="Q110" t="n">
        <v>198.05</v>
      </c>
      <c r="R110" t="n">
        <v>30.03</v>
      </c>
      <c r="S110" t="n">
        <v>21.27</v>
      </c>
      <c r="T110" t="n">
        <v>1675.8</v>
      </c>
      <c r="U110" t="n">
        <v>0.71</v>
      </c>
      <c r="V110" t="n">
        <v>0.76</v>
      </c>
      <c r="W110" t="n">
        <v>0.11</v>
      </c>
      <c r="X110" t="n">
        <v>0.09</v>
      </c>
      <c r="Y110" t="n">
        <v>1</v>
      </c>
      <c r="Z110" t="n">
        <v>10</v>
      </c>
      <c r="AA110" t="n">
        <v>98.65560621500235</v>
      </c>
      <c r="AB110" t="n">
        <v>134.9849528014805</v>
      </c>
      <c r="AC110" t="n">
        <v>122.1021783587144</v>
      </c>
      <c r="AD110" t="n">
        <v>98655.60621500235</v>
      </c>
      <c r="AE110" t="n">
        <v>134984.9528014805</v>
      </c>
      <c r="AF110" t="n">
        <v>2.060022827060241e-06</v>
      </c>
      <c r="AG110" t="n">
        <v>0.1518055555555556</v>
      </c>
      <c r="AH110" t="n">
        <v>122102.1783587144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9.207599999999999</v>
      </c>
      <c r="E111" t="n">
        <v>10.86</v>
      </c>
      <c r="F111" t="n">
        <v>7.91</v>
      </c>
      <c r="G111" t="n">
        <v>118.72</v>
      </c>
      <c r="H111" t="n">
        <v>1.71</v>
      </c>
      <c r="I111" t="n">
        <v>4</v>
      </c>
      <c r="J111" t="n">
        <v>294.38</v>
      </c>
      <c r="K111" t="n">
        <v>58.47</v>
      </c>
      <c r="L111" t="n">
        <v>28.25</v>
      </c>
      <c r="M111" t="n">
        <v>2</v>
      </c>
      <c r="N111" t="n">
        <v>82.66</v>
      </c>
      <c r="O111" t="n">
        <v>36541.09</v>
      </c>
      <c r="P111" t="n">
        <v>118.14</v>
      </c>
      <c r="Q111" t="n">
        <v>198.05</v>
      </c>
      <c r="R111" t="n">
        <v>29.2</v>
      </c>
      <c r="S111" t="n">
        <v>21.27</v>
      </c>
      <c r="T111" t="n">
        <v>1269.7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97.53540148874356</v>
      </c>
      <c r="AB111" t="n">
        <v>133.4522392750694</v>
      </c>
      <c r="AC111" t="n">
        <v>120.7157448600865</v>
      </c>
      <c r="AD111" t="n">
        <v>97535.40148874356</v>
      </c>
      <c r="AE111" t="n">
        <v>133452.2392750694</v>
      </c>
      <c r="AF111" t="n">
        <v>2.073557385344615e-06</v>
      </c>
      <c r="AG111" t="n">
        <v>0.1508333333333333</v>
      </c>
      <c r="AH111" t="n">
        <v>120715.7448600865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9.208600000000001</v>
      </c>
      <c r="E112" t="n">
        <v>10.86</v>
      </c>
      <c r="F112" t="n">
        <v>7.91</v>
      </c>
      <c r="G112" t="n">
        <v>118.7</v>
      </c>
      <c r="H112" t="n">
        <v>1.72</v>
      </c>
      <c r="I112" t="n">
        <v>4</v>
      </c>
      <c r="J112" t="n">
        <v>294.9</v>
      </c>
      <c r="K112" t="n">
        <v>58.47</v>
      </c>
      <c r="L112" t="n">
        <v>28.5</v>
      </c>
      <c r="M112" t="n">
        <v>2</v>
      </c>
      <c r="N112" t="n">
        <v>82.92</v>
      </c>
      <c r="O112" t="n">
        <v>36604.77</v>
      </c>
      <c r="P112" t="n">
        <v>118.39</v>
      </c>
      <c r="Q112" t="n">
        <v>198.05</v>
      </c>
      <c r="R112" t="n">
        <v>29.15</v>
      </c>
      <c r="S112" t="n">
        <v>21.27</v>
      </c>
      <c r="T112" t="n">
        <v>1242.17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97.67278563137634</v>
      </c>
      <c r="AB112" t="n">
        <v>133.64021431998</v>
      </c>
      <c r="AC112" t="n">
        <v>120.8857798305356</v>
      </c>
      <c r="AD112" t="n">
        <v>97672.78563137635</v>
      </c>
      <c r="AE112" t="n">
        <v>133640.21431998</v>
      </c>
      <c r="AF112" t="n">
        <v>2.073782585981626e-06</v>
      </c>
      <c r="AG112" t="n">
        <v>0.1508333333333333</v>
      </c>
      <c r="AH112" t="n">
        <v>120885.7798305356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9.2079</v>
      </c>
      <c r="E113" t="n">
        <v>10.86</v>
      </c>
      <c r="F113" t="n">
        <v>7.91</v>
      </c>
      <c r="G113" t="n">
        <v>118.72</v>
      </c>
      <c r="H113" t="n">
        <v>1.73</v>
      </c>
      <c r="I113" t="n">
        <v>4</v>
      </c>
      <c r="J113" t="n">
        <v>295.41</v>
      </c>
      <c r="K113" t="n">
        <v>58.47</v>
      </c>
      <c r="L113" t="n">
        <v>28.75</v>
      </c>
      <c r="M113" t="n">
        <v>2</v>
      </c>
      <c r="N113" t="n">
        <v>83.19</v>
      </c>
      <c r="O113" t="n">
        <v>36668.57</v>
      </c>
      <c r="P113" t="n">
        <v>118.4</v>
      </c>
      <c r="Q113" t="n">
        <v>198.06</v>
      </c>
      <c r="R113" t="n">
        <v>29.19</v>
      </c>
      <c r="S113" t="n">
        <v>21.27</v>
      </c>
      <c r="T113" t="n">
        <v>1262.62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97.68595666632388</v>
      </c>
      <c r="AB113" t="n">
        <v>133.6582355110603</v>
      </c>
      <c r="AC113" t="n">
        <v>120.9020811044321</v>
      </c>
      <c r="AD113" t="n">
        <v>97685.95666632388</v>
      </c>
      <c r="AE113" t="n">
        <v>133658.2355110603</v>
      </c>
      <c r="AF113" t="n">
        <v>2.073624945535719e-06</v>
      </c>
      <c r="AG113" t="n">
        <v>0.1508333333333333</v>
      </c>
      <c r="AH113" t="n">
        <v>120902.0811044321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9.2095</v>
      </c>
      <c r="E114" t="n">
        <v>10.86</v>
      </c>
      <c r="F114" t="n">
        <v>7.91</v>
      </c>
      <c r="G114" t="n">
        <v>118.69</v>
      </c>
      <c r="H114" t="n">
        <v>1.75</v>
      </c>
      <c r="I114" t="n">
        <v>4</v>
      </c>
      <c r="J114" t="n">
        <v>295.93</v>
      </c>
      <c r="K114" t="n">
        <v>58.47</v>
      </c>
      <c r="L114" t="n">
        <v>29</v>
      </c>
      <c r="M114" t="n">
        <v>2</v>
      </c>
      <c r="N114" t="n">
        <v>83.45999999999999</v>
      </c>
      <c r="O114" t="n">
        <v>36732.47</v>
      </c>
      <c r="P114" t="n">
        <v>118.48</v>
      </c>
      <c r="Q114" t="n">
        <v>198.05</v>
      </c>
      <c r="R114" t="n">
        <v>29.14</v>
      </c>
      <c r="S114" t="n">
        <v>21.27</v>
      </c>
      <c r="T114" t="n">
        <v>1238.04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97.71663339748694</v>
      </c>
      <c r="AB114" t="n">
        <v>133.7002087679994</v>
      </c>
      <c r="AC114" t="n">
        <v>120.9400484926388</v>
      </c>
      <c r="AD114" t="n">
        <v>97716.63339748695</v>
      </c>
      <c r="AE114" t="n">
        <v>133700.2087679994</v>
      </c>
      <c r="AF114" t="n">
        <v>2.073985266554937e-06</v>
      </c>
      <c r="AG114" t="n">
        <v>0.1508333333333333</v>
      </c>
      <c r="AH114" t="n">
        <v>120940.0484926388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9.2074</v>
      </c>
      <c r="E115" t="n">
        <v>10.86</v>
      </c>
      <c r="F115" t="n">
        <v>7.92</v>
      </c>
      <c r="G115" t="n">
        <v>118.72</v>
      </c>
      <c r="H115" t="n">
        <v>1.76</v>
      </c>
      <c r="I115" t="n">
        <v>4</v>
      </c>
      <c r="J115" t="n">
        <v>296.45</v>
      </c>
      <c r="K115" t="n">
        <v>58.47</v>
      </c>
      <c r="L115" t="n">
        <v>29.25</v>
      </c>
      <c r="M115" t="n">
        <v>2</v>
      </c>
      <c r="N115" t="n">
        <v>83.73</v>
      </c>
      <c r="O115" t="n">
        <v>36796.49</v>
      </c>
      <c r="P115" t="n">
        <v>118.69</v>
      </c>
      <c r="Q115" t="n">
        <v>198.05</v>
      </c>
      <c r="R115" t="n">
        <v>29.2</v>
      </c>
      <c r="S115" t="n">
        <v>21.27</v>
      </c>
      <c r="T115" t="n">
        <v>1268.14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97.89484758880199</v>
      </c>
      <c r="AB115" t="n">
        <v>133.9440492868118</v>
      </c>
      <c r="AC115" t="n">
        <v>121.1606172145681</v>
      </c>
      <c r="AD115" t="n">
        <v>97894.84758880199</v>
      </c>
      <c r="AE115" t="n">
        <v>133944.0492868118</v>
      </c>
      <c r="AF115" t="n">
        <v>2.073512345217213e-06</v>
      </c>
      <c r="AG115" t="n">
        <v>0.1508333333333333</v>
      </c>
      <c r="AH115" t="n">
        <v>121160.6172145681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9.213800000000001</v>
      </c>
      <c r="E116" t="n">
        <v>10.85</v>
      </c>
      <c r="F116" t="n">
        <v>7.91</v>
      </c>
      <c r="G116" t="n">
        <v>118.61</v>
      </c>
      <c r="H116" t="n">
        <v>1.77</v>
      </c>
      <c r="I116" t="n">
        <v>4</v>
      </c>
      <c r="J116" t="n">
        <v>296.97</v>
      </c>
      <c r="K116" t="n">
        <v>58.47</v>
      </c>
      <c r="L116" t="n">
        <v>29.5</v>
      </c>
      <c r="M116" t="n">
        <v>2</v>
      </c>
      <c r="N116" t="n">
        <v>84</v>
      </c>
      <c r="O116" t="n">
        <v>36860.62</v>
      </c>
      <c r="P116" t="n">
        <v>118.59</v>
      </c>
      <c r="Q116" t="n">
        <v>198.05</v>
      </c>
      <c r="R116" t="n">
        <v>28.87</v>
      </c>
      <c r="S116" t="n">
        <v>21.27</v>
      </c>
      <c r="T116" t="n">
        <v>1101.9</v>
      </c>
      <c r="U116" t="n">
        <v>0.74</v>
      </c>
      <c r="V116" t="n">
        <v>0.77</v>
      </c>
      <c r="W116" t="n">
        <v>0.12</v>
      </c>
      <c r="X116" t="n">
        <v>0.05</v>
      </c>
      <c r="Y116" t="n">
        <v>1</v>
      </c>
      <c r="Z116" t="n">
        <v>10</v>
      </c>
      <c r="AA116" t="n">
        <v>97.73652132718509</v>
      </c>
      <c r="AB116" t="n">
        <v>133.727420310806</v>
      </c>
      <c r="AC116" t="n">
        <v>120.9646630039915</v>
      </c>
      <c r="AD116" t="n">
        <v>97736.52132718508</v>
      </c>
      <c r="AE116" t="n">
        <v>133727.420310806</v>
      </c>
      <c r="AF116" t="n">
        <v>2.074953629294085e-06</v>
      </c>
      <c r="AG116" t="n">
        <v>0.1506944444444444</v>
      </c>
      <c r="AH116" t="n">
        <v>120964.6630039915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9.2194</v>
      </c>
      <c r="E117" t="n">
        <v>10.85</v>
      </c>
      <c r="F117" t="n">
        <v>7.9</v>
      </c>
      <c r="G117" t="n">
        <v>118.51</v>
      </c>
      <c r="H117" t="n">
        <v>1.78</v>
      </c>
      <c r="I117" t="n">
        <v>4</v>
      </c>
      <c r="J117" t="n">
        <v>297.49</v>
      </c>
      <c r="K117" t="n">
        <v>58.47</v>
      </c>
      <c r="L117" t="n">
        <v>29.75</v>
      </c>
      <c r="M117" t="n">
        <v>2</v>
      </c>
      <c r="N117" t="n">
        <v>84.27</v>
      </c>
      <c r="O117" t="n">
        <v>36924.87</v>
      </c>
      <c r="P117" t="n">
        <v>118.54</v>
      </c>
      <c r="Q117" t="n">
        <v>198.05</v>
      </c>
      <c r="R117" t="n">
        <v>28.65</v>
      </c>
      <c r="S117" t="n">
        <v>21.27</v>
      </c>
      <c r="T117" t="n">
        <v>992.59</v>
      </c>
      <c r="U117" t="n">
        <v>0.74</v>
      </c>
      <c r="V117" t="n">
        <v>0.77</v>
      </c>
      <c r="W117" t="n">
        <v>0.12</v>
      </c>
      <c r="X117" t="n">
        <v>0.05</v>
      </c>
      <c r="Y117" t="n">
        <v>1</v>
      </c>
      <c r="Z117" t="n">
        <v>10</v>
      </c>
      <c r="AA117" t="n">
        <v>97.61669428044996</v>
      </c>
      <c r="AB117" t="n">
        <v>133.5634676590668</v>
      </c>
      <c r="AC117" t="n">
        <v>120.8163577632253</v>
      </c>
      <c r="AD117" t="n">
        <v>97616.69428044996</v>
      </c>
      <c r="AE117" t="n">
        <v>133563.4676590668</v>
      </c>
      <c r="AF117" t="n">
        <v>2.076214752861348e-06</v>
      </c>
      <c r="AG117" t="n">
        <v>0.1506944444444444</v>
      </c>
      <c r="AH117" t="n">
        <v>120816.3577632253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9.218999999999999</v>
      </c>
      <c r="E118" t="n">
        <v>10.85</v>
      </c>
      <c r="F118" t="n">
        <v>7.9</v>
      </c>
      <c r="G118" t="n">
        <v>118.52</v>
      </c>
      <c r="H118" t="n">
        <v>1.79</v>
      </c>
      <c r="I118" t="n">
        <v>4</v>
      </c>
      <c r="J118" t="n">
        <v>298.01</v>
      </c>
      <c r="K118" t="n">
        <v>58.47</v>
      </c>
      <c r="L118" t="n">
        <v>30</v>
      </c>
      <c r="M118" t="n">
        <v>2</v>
      </c>
      <c r="N118" t="n">
        <v>84.54000000000001</v>
      </c>
      <c r="O118" t="n">
        <v>36989.23</v>
      </c>
      <c r="P118" t="n">
        <v>118.57</v>
      </c>
      <c r="Q118" t="n">
        <v>198.05</v>
      </c>
      <c r="R118" t="n">
        <v>28.76</v>
      </c>
      <c r="S118" t="n">
        <v>21.27</v>
      </c>
      <c r="T118" t="n">
        <v>1049.96</v>
      </c>
      <c r="U118" t="n">
        <v>0.74</v>
      </c>
      <c r="V118" t="n">
        <v>0.77</v>
      </c>
      <c r="W118" t="n">
        <v>0.11</v>
      </c>
      <c r="X118" t="n">
        <v>0.05</v>
      </c>
      <c r="Y118" t="n">
        <v>1</v>
      </c>
      <c r="Z118" t="n">
        <v>10</v>
      </c>
      <c r="AA118" t="n">
        <v>97.63854492359619</v>
      </c>
      <c r="AB118" t="n">
        <v>133.5933646730018</v>
      </c>
      <c r="AC118" t="n">
        <v>120.8434014481111</v>
      </c>
      <c r="AD118" t="n">
        <v>97638.54492359619</v>
      </c>
      <c r="AE118" t="n">
        <v>133593.3646730018</v>
      </c>
      <c r="AF118" t="n">
        <v>2.076124672606543e-06</v>
      </c>
      <c r="AG118" t="n">
        <v>0.1506944444444444</v>
      </c>
      <c r="AH118" t="n">
        <v>120843.4014481111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9.211600000000001</v>
      </c>
      <c r="E119" t="n">
        <v>10.86</v>
      </c>
      <c r="F119" t="n">
        <v>7.91</v>
      </c>
      <c r="G119" t="n">
        <v>118.65</v>
      </c>
      <c r="H119" t="n">
        <v>1.8</v>
      </c>
      <c r="I119" t="n">
        <v>4</v>
      </c>
      <c r="J119" t="n">
        <v>298.54</v>
      </c>
      <c r="K119" t="n">
        <v>58.47</v>
      </c>
      <c r="L119" t="n">
        <v>30.25</v>
      </c>
      <c r="M119" t="n">
        <v>2</v>
      </c>
      <c r="N119" t="n">
        <v>84.81</v>
      </c>
      <c r="O119" t="n">
        <v>37053.7</v>
      </c>
      <c r="P119" t="n">
        <v>118.7</v>
      </c>
      <c r="Q119" t="n">
        <v>198.05</v>
      </c>
      <c r="R119" t="n">
        <v>29.06</v>
      </c>
      <c r="S119" t="n">
        <v>21.27</v>
      </c>
      <c r="T119" t="n">
        <v>1199.3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97.82481925481369</v>
      </c>
      <c r="AB119" t="n">
        <v>133.848233430817</v>
      </c>
      <c r="AC119" t="n">
        <v>121.073945889391</v>
      </c>
      <c r="AD119" t="n">
        <v>97824.81925481369</v>
      </c>
      <c r="AE119" t="n">
        <v>133848.233430817</v>
      </c>
      <c r="AF119" t="n">
        <v>2.07445818789266e-06</v>
      </c>
      <c r="AG119" t="n">
        <v>0.1508333333333333</v>
      </c>
      <c r="AH119" t="n">
        <v>121073.945889391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9.2067</v>
      </c>
      <c r="E120" t="n">
        <v>10.86</v>
      </c>
      <c r="F120" t="n">
        <v>7.92</v>
      </c>
      <c r="G120" t="n">
        <v>118.74</v>
      </c>
      <c r="H120" t="n">
        <v>1.82</v>
      </c>
      <c r="I120" t="n">
        <v>4</v>
      </c>
      <c r="J120" t="n">
        <v>299.06</v>
      </c>
      <c r="K120" t="n">
        <v>58.47</v>
      </c>
      <c r="L120" t="n">
        <v>30.5</v>
      </c>
      <c r="M120" t="n">
        <v>2</v>
      </c>
      <c r="N120" t="n">
        <v>85.09</v>
      </c>
      <c r="O120" t="n">
        <v>37118.29</v>
      </c>
      <c r="P120" t="n">
        <v>118.86</v>
      </c>
      <c r="Q120" t="n">
        <v>198.05</v>
      </c>
      <c r="R120" t="n">
        <v>29.24</v>
      </c>
      <c r="S120" t="n">
        <v>21.27</v>
      </c>
      <c r="T120" t="n">
        <v>1285.57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98.00261110741096</v>
      </c>
      <c r="AB120" t="n">
        <v>134.0914960871634</v>
      </c>
      <c r="AC120" t="n">
        <v>121.2939918992371</v>
      </c>
      <c r="AD120" t="n">
        <v>98002.61110741095</v>
      </c>
      <c r="AE120" t="n">
        <v>134091.4960871634</v>
      </c>
      <c r="AF120" t="n">
        <v>2.073354704771305e-06</v>
      </c>
      <c r="AG120" t="n">
        <v>0.1508333333333333</v>
      </c>
      <c r="AH120" t="n">
        <v>121293.9918992371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9.2088</v>
      </c>
      <c r="E121" t="n">
        <v>10.86</v>
      </c>
      <c r="F121" t="n">
        <v>7.91</v>
      </c>
      <c r="G121" t="n">
        <v>118.7</v>
      </c>
      <c r="H121" t="n">
        <v>1.83</v>
      </c>
      <c r="I121" t="n">
        <v>4</v>
      </c>
      <c r="J121" t="n">
        <v>299.59</v>
      </c>
      <c r="K121" t="n">
        <v>58.47</v>
      </c>
      <c r="L121" t="n">
        <v>30.75</v>
      </c>
      <c r="M121" t="n">
        <v>2</v>
      </c>
      <c r="N121" t="n">
        <v>85.36</v>
      </c>
      <c r="O121" t="n">
        <v>37183.12</v>
      </c>
      <c r="P121" t="n">
        <v>118.87</v>
      </c>
      <c r="Q121" t="n">
        <v>198.05</v>
      </c>
      <c r="R121" t="n">
        <v>29.15</v>
      </c>
      <c r="S121" t="n">
        <v>21.27</v>
      </c>
      <c r="T121" t="n">
        <v>1241.69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97.95436822955779</v>
      </c>
      <c r="AB121" t="n">
        <v>134.0254880533592</v>
      </c>
      <c r="AC121" t="n">
        <v>121.2342835795363</v>
      </c>
      <c r="AD121" t="n">
        <v>97954.36822955779</v>
      </c>
      <c r="AE121" t="n">
        <v>134025.4880533592</v>
      </c>
      <c r="AF121" t="n">
        <v>2.073827626109029e-06</v>
      </c>
      <c r="AG121" t="n">
        <v>0.1508333333333333</v>
      </c>
      <c r="AH121" t="n">
        <v>121234.2835795363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9.207599999999999</v>
      </c>
      <c r="E122" t="n">
        <v>10.86</v>
      </c>
      <c r="F122" t="n">
        <v>7.91</v>
      </c>
      <c r="G122" t="n">
        <v>118.72</v>
      </c>
      <c r="H122" t="n">
        <v>1.84</v>
      </c>
      <c r="I122" t="n">
        <v>4</v>
      </c>
      <c r="J122" t="n">
        <v>300.11</v>
      </c>
      <c r="K122" t="n">
        <v>58.47</v>
      </c>
      <c r="L122" t="n">
        <v>31</v>
      </c>
      <c r="M122" t="n">
        <v>2</v>
      </c>
      <c r="N122" t="n">
        <v>85.64</v>
      </c>
      <c r="O122" t="n">
        <v>37247.94</v>
      </c>
      <c r="P122" t="n">
        <v>118.9</v>
      </c>
      <c r="Q122" t="n">
        <v>198.05</v>
      </c>
      <c r="R122" t="n">
        <v>29.24</v>
      </c>
      <c r="S122" t="n">
        <v>21.27</v>
      </c>
      <c r="T122" t="n">
        <v>1285.93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97.98458352433246</v>
      </c>
      <c r="AB122" t="n">
        <v>134.0668299526746</v>
      </c>
      <c r="AC122" t="n">
        <v>121.2716798660047</v>
      </c>
      <c r="AD122" t="n">
        <v>97984.58352433247</v>
      </c>
      <c r="AE122" t="n">
        <v>134066.8299526746</v>
      </c>
      <c r="AF122" t="n">
        <v>2.073557385344615e-06</v>
      </c>
      <c r="AG122" t="n">
        <v>0.1508333333333333</v>
      </c>
      <c r="AH122" t="n">
        <v>121271.6798660047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9.2074</v>
      </c>
      <c r="E123" t="n">
        <v>10.86</v>
      </c>
      <c r="F123" t="n">
        <v>7.92</v>
      </c>
      <c r="G123" t="n">
        <v>118.72</v>
      </c>
      <c r="H123" t="n">
        <v>1.85</v>
      </c>
      <c r="I123" t="n">
        <v>4</v>
      </c>
      <c r="J123" t="n">
        <v>300.64</v>
      </c>
      <c r="K123" t="n">
        <v>58.47</v>
      </c>
      <c r="L123" t="n">
        <v>31.25</v>
      </c>
      <c r="M123" t="n">
        <v>2</v>
      </c>
      <c r="N123" t="n">
        <v>85.91</v>
      </c>
      <c r="O123" t="n">
        <v>37312.88</v>
      </c>
      <c r="P123" t="n">
        <v>118.83</v>
      </c>
      <c r="Q123" t="n">
        <v>198.05</v>
      </c>
      <c r="R123" t="n">
        <v>29.23</v>
      </c>
      <c r="S123" t="n">
        <v>21.27</v>
      </c>
      <c r="T123" t="n">
        <v>1283.74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97.97759344532761</v>
      </c>
      <c r="AB123" t="n">
        <v>134.0572658181996</v>
      </c>
      <c r="AC123" t="n">
        <v>121.2630285191007</v>
      </c>
      <c r="AD123" t="n">
        <v>97977.59344532761</v>
      </c>
      <c r="AE123" t="n">
        <v>134057.2658181996</v>
      </c>
      <c r="AF123" t="n">
        <v>2.073512345217213e-06</v>
      </c>
      <c r="AG123" t="n">
        <v>0.1508333333333333</v>
      </c>
      <c r="AH123" t="n">
        <v>121263.0285191007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9.205</v>
      </c>
      <c r="E124" t="n">
        <v>10.86</v>
      </c>
      <c r="F124" t="n">
        <v>7.92</v>
      </c>
      <c r="G124" t="n">
        <v>118.77</v>
      </c>
      <c r="H124" t="n">
        <v>1.86</v>
      </c>
      <c r="I124" t="n">
        <v>4</v>
      </c>
      <c r="J124" t="n">
        <v>301.17</v>
      </c>
      <c r="K124" t="n">
        <v>58.47</v>
      </c>
      <c r="L124" t="n">
        <v>31.5</v>
      </c>
      <c r="M124" t="n">
        <v>2</v>
      </c>
      <c r="N124" t="n">
        <v>86.19</v>
      </c>
      <c r="O124" t="n">
        <v>37377.94</v>
      </c>
      <c r="P124" t="n">
        <v>118.92</v>
      </c>
      <c r="Q124" t="n">
        <v>198.05</v>
      </c>
      <c r="R124" t="n">
        <v>29.31</v>
      </c>
      <c r="S124" t="n">
        <v>21.27</v>
      </c>
      <c r="T124" t="n">
        <v>1323.87</v>
      </c>
      <c r="U124" t="n">
        <v>0.73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98.05578303727343</v>
      </c>
      <c r="AB124" t="n">
        <v>134.1642482673812</v>
      </c>
      <c r="AC124" t="n">
        <v>121.3598007134832</v>
      </c>
      <c r="AD124" t="n">
        <v>98055.78303727343</v>
      </c>
      <c r="AE124" t="n">
        <v>134164.2482673812</v>
      </c>
      <c r="AF124" t="n">
        <v>2.072971863688386e-06</v>
      </c>
      <c r="AG124" t="n">
        <v>0.1508333333333333</v>
      </c>
      <c r="AH124" t="n">
        <v>121359.8007134832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9.2121</v>
      </c>
      <c r="E125" t="n">
        <v>10.86</v>
      </c>
      <c r="F125" t="n">
        <v>7.91</v>
      </c>
      <c r="G125" t="n">
        <v>118.64</v>
      </c>
      <c r="H125" t="n">
        <v>1.87</v>
      </c>
      <c r="I125" t="n">
        <v>4</v>
      </c>
      <c r="J125" t="n">
        <v>301.69</v>
      </c>
      <c r="K125" t="n">
        <v>58.47</v>
      </c>
      <c r="L125" t="n">
        <v>31.75</v>
      </c>
      <c r="M125" t="n">
        <v>2</v>
      </c>
      <c r="N125" t="n">
        <v>86.47</v>
      </c>
      <c r="O125" t="n">
        <v>37443.11</v>
      </c>
      <c r="P125" t="n">
        <v>118.74</v>
      </c>
      <c r="Q125" t="n">
        <v>198.05</v>
      </c>
      <c r="R125" t="n">
        <v>28.95</v>
      </c>
      <c r="S125" t="n">
        <v>21.27</v>
      </c>
      <c r="T125" t="n">
        <v>1142.15</v>
      </c>
      <c r="U125" t="n">
        <v>0.73</v>
      </c>
      <c r="V125" t="n">
        <v>0.77</v>
      </c>
      <c r="W125" t="n">
        <v>0.12</v>
      </c>
      <c r="X125" t="n">
        <v>0.06</v>
      </c>
      <c r="Y125" t="n">
        <v>1</v>
      </c>
      <c r="Z125" t="n">
        <v>10</v>
      </c>
      <c r="AA125" t="n">
        <v>97.8432565949261</v>
      </c>
      <c r="AB125" t="n">
        <v>133.8734602129568</v>
      </c>
      <c r="AC125" t="n">
        <v>121.0967650628494</v>
      </c>
      <c r="AD125" t="n">
        <v>97843.2565949261</v>
      </c>
      <c r="AE125" t="n">
        <v>133873.4602129568</v>
      </c>
      <c r="AF125" t="n">
        <v>2.074570788211166e-06</v>
      </c>
      <c r="AG125" t="n">
        <v>0.1508333333333333</v>
      </c>
      <c r="AH125" t="n">
        <v>121096.7650628494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9.2178</v>
      </c>
      <c r="E126" t="n">
        <v>10.85</v>
      </c>
      <c r="F126" t="n">
        <v>7.9</v>
      </c>
      <c r="G126" t="n">
        <v>118.54</v>
      </c>
      <c r="H126" t="n">
        <v>1.89</v>
      </c>
      <c r="I126" t="n">
        <v>4</v>
      </c>
      <c r="J126" t="n">
        <v>302.22</v>
      </c>
      <c r="K126" t="n">
        <v>58.47</v>
      </c>
      <c r="L126" t="n">
        <v>32</v>
      </c>
      <c r="M126" t="n">
        <v>2</v>
      </c>
      <c r="N126" t="n">
        <v>86.75</v>
      </c>
      <c r="O126" t="n">
        <v>37508.41</v>
      </c>
      <c r="P126" t="n">
        <v>118.67</v>
      </c>
      <c r="Q126" t="n">
        <v>198.05</v>
      </c>
      <c r="R126" t="n">
        <v>28.73</v>
      </c>
      <c r="S126" t="n">
        <v>21.27</v>
      </c>
      <c r="T126" t="n">
        <v>1031.32</v>
      </c>
      <c r="U126" t="n">
        <v>0.74</v>
      </c>
      <c r="V126" t="n">
        <v>0.77</v>
      </c>
      <c r="W126" t="n">
        <v>0.12</v>
      </c>
      <c r="X126" t="n">
        <v>0.05</v>
      </c>
      <c r="Y126" t="n">
        <v>1</v>
      </c>
      <c r="Z126" t="n">
        <v>10</v>
      </c>
      <c r="AA126" t="n">
        <v>97.71001198123862</v>
      </c>
      <c r="AB126" t="n">
        <v>133.6911490541723</v>
      </c>
      <c r="AC126" t="n">
        <v>120.9318534251839</v>
      </c>
      <c r="AD126" t="n">
        <v>97710.01198123863</v>
      </c>
      <c r="AE126" t="n">
        <v>133691.1490541722</v>
      </c>
      <c r="AF126" t="n">
        <v>2.07585443184213e-06</v>
      </c>
      <c r="AG126" t="n">
        <v>0.1506944444444444</v>
      </c>
      <c r="AH126" t="n">
        <v>120931.8534251839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9.2178</v>
      </c>
      <c r="E127" t="n">
        <v>10.85</v>
      </c>
      <c r="F127" t="n">
        <v>7.9</v>
      </c>
      <c r="G127" t="n">
        <v>118.54</v>
      </c>
      <c r="H127" t="n">
        <v>1.9</v>
      </c>
      <c r="I127" t="n">
        <v>4</v>
      </c>
      <c r="J127" t="n">
        <v>302.75</v>
      </c>
      <c r="K127" t="n">
        <v>58.47</v>
      </c>
      <c r="L127" t="n">
        <v>32.25</v>
      </c>
      <c r="M127" t="n">
        <v>2</v>
      </c>
      <c r="N127" t="n">
        <v>87.03</v>
      </c>
      <c r="O127" t="n">
        <v>37573.82</v>
      </c>
      <c r="P127" t="n">
        <v>118.69</v>
      </c>
      <c r="Q127" t="n">
        <v>198.06</v>
      </c>
      <c r="R127" t="n">
        <v>28.82</v>
      </c>
      <c r="S127" t="n">
        <v>21.27</v>
      </c>
      <c r="T127" t="n">
        <v>1076.45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97.72181948100419</v>
      </c>
      <c r="AB127" t="n">
        <v>133.7073045962616</v>
      </c>
      <c r="AC127" t="n">
        <v>120.9464671050107</v>
      </c>
      <c r="AD127" t="n">
        <v>97721.81948100419</v>
      </c>
      <c r="AE127" t="n">
        <v>133707.3045962616</v>
      </c>
      <c r="AF127" t="n">
        <v>2.07585443184213e-06</v>
      </c>
      <c r="AG127" t="n">
        <v>0.1506944444444444</v>
      </c>
      <c r="AH127" t="n">
        <v>120946.4671050107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9.211600000000001</v>
      </c>
      <c r="E128" t="n">
        <v>10.86</v>
      </c>
      <c r="F128" t="n">
        <v>7.91</v>
      </c>
      <c r="G128" t="n">
        <v>118.65</v>
      </c>
      <c r="H128" t="n">
        <v>1.91</v>
      </c>
      <c r="I128" t="n">
        <v>4</v>
      </c>
      <c r="J128" t="n">
        <v>303.28</v>
      </c>
      <c r="K128" t="n">
        <v>58.47</v>
      </c>
      <c r="L128" t="n">
        <v>32.5</v>
      </c>
      <c r="M128" t="n">
        <v>2</v>
      </c>
      <c r="N128" t="n">
        <v>87.31</v>
      </c>
      <c r="O128" t="n">
        <v>37639.36</v>
      </c>
      <c r="P128" t="n">
        <v>118.82</v>
      </c>
      <c r="Q128" t="n">
        <v>198.05</v>
      </c>
      <c r="R128" t="n">
        <v>29.08</v>
      </c>
      <c r="S128" t="n">
        <v>21.27</v>
      </c>
      <c r="T128" t="n">
        <v>1206.12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97.89571193665343</v>
      </c>
      <c r="AB128" t="n">
        <v>133.9452319256745</v>
      </c>
      <c r="AC128" t="n">
        <v>121.1616869840376</v>
      </c>
      <c r="AD128" t="n">
        <v>97895.71193665343</v>
      </c>
      <c r="AE128" t="n">
        <v>133945.2319256745</v>
      </c>
      <c r="AF128" t="n">
        <v>2.07445818789266e-06</v>
      </c>
      <c r="AG128" t="n">
        <v>0.1508333333333333</v>
      </c>
      <c r="AH128" t="n">
        <v>121161.6869840376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9.205299999999999</v>
      </c>
      <c r="E129" t="n">
        <v>10.86</v>
      </c>
      <c r="F129" t="n">
        <v>7.92</v>
      </c>
      <c r="G129" t="n">
        <v>118.76</v>
      </c>
      <c r="H129" t="n">
        <v>1.92</v>
      </c>
      <c r="I129" t="n">
        <v>4</v>
      </c>
      <c r="J129" t="n">
        <v>303.82</v>
      </c>
      <c r="K129" t="n">
        <v>58.47</v>
      </c>
      <c r="L129" t="n">
        <v>32.75</v>
      </c>
      <c r="M129" t="n">
        <v>2</v>
      </c>
      <c r="N129" t="n">
        <v>87.59</v>
      </c>
      <c r="O129" t="n">
        <v>37705.01</v>
      </c>
      <c r="P129" t="n">
        <v>119.02</v>
      </c>
      <c r="Q129" t="n">
        <v>198.05</v>
      </c>
      <c r="R129" t="n">
        <v>29.27</v>
      </c>
      <c r="S129" t="n">
        <v>21.27</v>
      </c>
      <c r="T129" t="n">
        <v>1305.19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98.11177551274564</v>
      </c>
      <c r="AB129" t="n">
        <v>134.2408596425359</v>
      </c>
      <c r="AC129" t="n">
        <v>121.4291004065179</v>
      </c>
      <c r="AD129" t="n">
        <v>98111.77551274563</v>
      </c>
      <c r="AE129" t="n">
        <v>134240.8596425359</v>
      </c>
      <c r="AF129" t="n">
        <v>2.073039423879489e-06</v>
      </c>
      <c r="AG129" t="n">
        <v>0.1508333333333333</v>
      </c>
      <c r="AH129" t="n">
        <v>121429.1004065179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9.208299999999999</v>
      </c>
      <c r="E130" t="n">
        <v>10.86</v>
      </c>
      <c r="F130" t="n">
        <v>7.91</v>
      </c>
      <c r="G130" t="n">
        <v>118.71</v>
      </c>
      <c r="H130" t="n">
        <v>1.93</v>
      </c>
      <c r="I130" t="n">
        <v>4</v>
      </c>
      <c r="J130" t="n">
        <v>304.35</v>
      </c>
      <c r="K130" t="n">
        <v>58.47</v>
      </c>
      <c r="L130" t="n">
        <v>33</v>
      </c>
      <c r="M130" t="n">
        <v>2</v>
      </c>
      <c r="N130" t="n">
        <v>87.88</v>
      </c>
      <c r="O130" t="n">
        <v>37770.79</v>
      </c>
      <c r="P130" t="n">
        <v>118.96</v>
      </c>
      <c r="Q130" t="n">
        <v>198.05</v>
      </c>
      <c r="R130" t="n">
        <v>29.19</v>
      </c>
      <c r="S130" t="n">
        <v>21.27</v>
      </c>
      <c r="T130" t="n">
        <v>1262.7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98.01275824371265</v>
      </c>
      <c r="AB130" t="n">
        <v>134.1053798467114</v>
      </c>
      <c r="AC130" t="n">
        <v>121.3065506122598</v>
      </c>
      <c r="AD130" t="n">
        <v>98012.75824371265</v>
      </c>
      <c r="AE130" t="n">
        <v>134105.3798467114</v>
      </c>
      <c r="AF130" t="n">
        <v>2.073715025790523e-06</v>
      </c>
      <c r="AG130" t="n">
        <v>0.1508333333333333</v>
      </c>
      <c r="AH130" t="n">
        <v>121306.5506122598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9.206200000000001</v>
      </c>
      <c r="E131" t="n">
        <v>10.86</v>
      </c>
      <c r="F131" t="n">
        <v>7.92</v>
      </c>
      <c r="G131" t="n">
        <v>118.75</v>
      </c>
      <c r="H131" t="n">
        <v>1.94</v>
      </c>
      <c r="I131" t="n">
        <v>4</v>
      </c>
      <c r="J131" t="n">
        <v>304.88</v>
      </c>
      <c r="K131" t="n">
        <v>58.47</v>
      </c>
      <c r="L131" t="n">
        <v>33.25</v>
      </c>
      <c r="M131" t="n">
        <v>2</v>
      </c>
      <c r="N131" t="n">
        <v>88.16</v>
      </c>
      <c r="O131" t="n">
        <v>37836.69</v>
      </c>
      <c r="P131" t="n">
        <v>119.01</v>
      </c>
      <c r="Q131" t="n">
        <v>198.05</v>
      </c>
      <c r="R131" t="n">
        <v>29.24</v>
      </c>
      <c r="S131" t="n">
        <v>21.27</v>
      </c>
      <c r="T131" t="n">
        <v>1289.2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98.09648419324422</v>
      </c>
      <c r="AB131" t="n">
        <v>134.2199373845887</v>
      </c>
      <c r="AC131" t="n">
        <v>121.4101749395046</v>
      </c>
      <c r="AD131" t="n">
        <v>98096.48419324422</v>
      </c>
      <c r="AE131" t="n">
        <v>134219.9373845887</v>
      </c>
      <c r="AF131" t="n">
        <v>2.073242104452799e-06</v>
      </c>
      <c r="AG131" t="n">
        <v>0.1508333333333333</v>
      </c>
      <c r="AH131" t="n">
        <v>121410.1749395046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9.206200000000001</v>
      </c>
      <c r="E132" t="n">
        <v>10.86</v>
      </c>
      <c r="F132" t="n">
        <v>7.92</v>
      </c>
      <c r="G132" t="n">
        <v>118.75</v>
      </c>
      <c r="H132" t="n">
        <v>1.95</v>
      </c>
      <c r="I132" t="n">
        <v>4</v>
      </c>
      <c r="J132" t="n">
        <v>305.42</v>
      </c>
      <c r="K132" t="n">
        <v>58.47</v>
      </c>
      <c r="L132" t="n">
        <v>33.5</v>
      </c>
      <c r="M132" t="n">
        <v>2</v>
      </c>
      <c r="N132" t="n">
        <v>88.45</v>
      </c>
      <c r="O132" t="n">
        <v>37902.71</v>
      </c>
      <c r="P132" t="n">
        <v>118.93</v>
      </c>
      <c r="Q132" t="n">
        <v>198.05</v>
      </c>
      <c r="R132" t="n">
        <v>29.28</v>
      </c>
      <c r="S132" t="n">
        <v>21.27</v>
      </c>
      <c r="T132" t="n">
        <v>1307.57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98.04919468341862</v>
      </c>
      <c r="AB132" t="n">
        <v>134.1552337909794</v>
      </c>
      <c r="AC132" t="n">
        <v>121.3516465660573</v>
      </c>
      <c r="AD132" t="n">
        <v>98049.19468341862</v>
      </c>
      <c r="AE132" t="n">
        <v>134155.2337909794</v>
      </c>
      <c r="AF132" t="n">
        <v>2.073242104452799e-06</v>
      </c>
      <c r="AG132" t="n">
        <v>0.1508333333333333</v>
      </c>
      <c r="AH132" t="n">
        <v>121351.6465660573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9.2041</v>
      </c>
      <c r="E133" t="n">
        <v>10.86</v>
      </c>
      <c r="F133" t="n">
        <v>7.92</v>
      </c>
      <c r="G133" t="n">
        <v>118.78</v>
      </c>
      <c r="H133" t="n">
        <v>1.97</v>
      </c>
      <c r="I133" t="n">
        <v>4</v>
      </c>
      <c r="J133" t="n">
        <v>305.96</v>
      </c>
      <c r="K133" t="n">
        <v>58.47</v>
      </c>
      <c r="L133" t="n">
        <v>33.75</v>
      </c>
      <c r="M133" t="n">
        <v>2</v>
      </c>
      <c r="N133" t="n">
        <v>88.73</v>
      </c>
      <c r="O133" t="n">
        <v>37968.85</v>
      </c>
      <c r="P133" t="n">
        <v>118.96</v>
      </c>
      <c r="Q133" t="n">
        <v>198.05</v>
      </c>
      <c r="R133" t="n">
        <v>29.3</v>
      </c>
      <c r="S133" t="n">
        <v>21.27</v>
      </c>
      <c r="T133" t="n">
        <v>1318.47</v>
      </c>
      <c r="U133" t="n">
        <v>0.73</v>
      </c>
      <c r="V133" t="n">
        <v>0.77</v>
      </c>
      <c r="W133" t="n">
        <v>0.12</v>
      </c>
      <c r="X133" t="n">
        <v>0.07000000000000001</v>
      </c>
      <c r="Y133" t="n">
        <v>1</v>
      </c>
      <c r="Z133" t="n">
        <v>10</v>
      </c>
      <c r="AA133" t="n">
        <v>98.08880998280577</v>
      </c>
      <c r="AB133" t="n">
        <v>134.2094371913045</v>
      </c>
      <c r="AC133" t="n">
        <v>121.4006768699304</v>
      </c>
      <c r="AD133" t="n">
        <v>98088.80998280577</v>
      </c>
      <c r="AE133" t="n">
        <v>134209.4371913045</v>
      </c>
      <c r="AF133" t="n">
        <v>2.072769183115076e-06</v>
      </c>
      <c r="AG133" t="n">
        <v>0.1508333333333333</v>
      </c>
      <c r="AH133" t="n">
        <v>121400.6768699304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9.207599999999999</v>
      </c>
      <c r="E134" t="n">
        <v>10.86</v>
      </c>
      <c r="F134" t="n">
        <v>7.91</v>
      </c>
      <c r="G134" t="n">
        <v>118.72</v>
      </c>
      <c r="H134" t="n">
        <v>1.98</v>
      </c>
      <c r="I134" t="n">
        <v>4</v>
      </c>
      <c r="J134" t="n">
        <v>306.49</v>
      </c>
      <c r="K134" t="n">
        <v>58.47</v>
      </c>
      <c r="L134" t="n">
        <v>34</v>
      </c>
      <c r="M134" t="n">
        <v>2</v>
      </c>
      <c r="N134" t="n">
        <v>89.02</v>
      </c>
      <c r="O134" t="n">
        <v>38035.12</v>
      </c>
      <c r="P134" t="n">
        <v>118.81</v>
      </c>
      <c r="Q134" t="n">
        <v>198.06</v>
      </c>
      <c r="R134" t="n">
        <v>29.15</v>
      </c>
      <c r="S134" t="n">
        <v>21.27</v>
      </c>
      <c r="T134" t="n">
        <v>1241.28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97.93139091485483</v>
      </c>
      <c r="AB134" t="n">
        <v>133.994049477695</v>
      </c>
      <c r="AC134" t="n">
        <v>121.2058454574091</v>
      </c>
      <c r="AD134" t="n">
        <v>97931.39091485483</v>
      </c>
      <c r="AE134" t="n">
        <v>133994.049477695</v>
      </c>
      <c r="AF134" t="n">
        <v>2.073557385344615e-06</v>
      </c>
      <c r="AG134" t="n">
        <v>0.1508333333333333</v>
      </c>
      <c r="AH134" t="n">
        <v>121205.8454574091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9.215199999999999</v>
      </c>
      <c r="E135" t="n">
        <v>10.85</v>
      </c>
      <c r="F135" t="n">
        <v>7.91</v>
      </c>
      <c r="G135" t="n">
        <v>118.59</v>
      </c>
      <c r="H135" t="n">
        <v>1.99</v>
      </c>
      <c r="I135" t="n">
        <v>4</v>
      </c>
      <c r="J135" t="n">
        <v>307.03</v>
      </c>
      <c r="K135" t="n">
        <v>58.47</v>
      </c>
      <c r="L135" t="n">
        <v>34.25</v>
      </c>
      <c r="M135" t="n">
        <v>2</v>
      </c>
      <c r="N135" t="n">
        <v>89.31</v>
      </c>
      <c r="O135" t="n">
        <v>38101.52</v>
      </c>
      <c r="P135" t="n">
        <v>118.56</v>
      </c>
      <c r="Q135" t="n">
        <v>198.05</v>
      </c>
      <c r="R135" t="n">
        <v>28.83</v>
      </c>
      <c r="S135" t="n">
        <v>21.27</v>
      </c>
      <c r="T135" t="n">
        <v>1081.66</v>
      </c>
      <c r="U135" t="n">
        <v>0.74</v>
      </c>
      <c r="V135" t="n">
        <v>0.77</v>
      </c>
      <c r="W135" t="n">
        <v>0.12</v>
      </c>
      <c r="X135" t="n">
        <v>0.05</v>
      </c>
      <c r="Y135" t="n">
        <v>1</v>
      </c>
      <c r="Z135" t="n">
        <v>10</v>
      </c>
      <c r="AA135" t="n">
        <v>97.7042849522371</v>
      </c>
      <c r="AB135" t="n">
        <v>133.6833130804336</v>
      </c>
      <c r="AC135" t="n">
        <v>120.924765305781</v>
      </c>
      <c r="AD135" t="n">
        <v>97704.2849522371</v>
      </c>
      <c r="AE135" t="n">
        <v>133683.3130804336</v>
      </c>
      <c r="AF135" t="n">
        <v>2.0752689101859e-06</v>
      </c>
      <c r="AG135" t="n">
        <v>0.1506944444444444</v>
      </c>
      <c r="AH135" t="n">
        <v>120924.765305781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9.216799999999999</v>
      </c>
      <c r="E136" t="n">
        <v>10.85</v>
      </c>
      <c r="F136" t="n">
        <v>7.9</v>
      </c>
      <c r="G136" t="n">
        <v>118.56</v>
      </c>
      <c r="H136" t="n">
        <v>2</v>
      </c>
      <c r="I136" t="n">
        <v>4</v>
      </c>
      <c r="J136" t="n">
        <v>307.57</v>
      </c>
      <c r="K136" t="n">
        <v>58.47</v>
      </c>
      <c r="L136" t="n">
        <v>34.5</v>
      </c>
      <c r="M136" t="n">
        <v>2</v>
      </c>
      <c r="N136" t="n">
        <v>89.59999999999999</v>
      </c>
      <c r="O136" t="n">
        <v>38168.04</v>
      </c>
      <c r="P136" t="n">
        <v>118.49</v>
      </c>
      <c r="Q136" t="n">
        <v>198.05</v>
      </c>
      <c r="R136" t="n">
        <v>28.84</v>
      </c>
      <c r="S136" t="n">
        <v>21.27</v>
      </c>
      <c r="T136" t="n">
        <v>1086.16</v>
      </c>
      <c r="U136" t="n">
        <v>0.74</v>
      </c>
      <c r="V136" t="n">
        <v>0.77</v>
      </c>
      <c r="W136" t="n">
        <v>0.11</v>
      </c>
      <c r="X136" t="n">
        <v>0.05</v>
      </c>
      <c r="Y136" t="n">
        <v>1</v>
      </c>
      <c r="Z136" t="n">
        <v>10</v>
      </c>
      <c r="AA136" t="n">
        <v>97.61409979707915</v>
      </c>
      <c r="AB136" t="n">
        <v>133.5599177724584</v>
      </c>
      <c r="AC136" t="n">
        <v>120.8131466728125</v>
      </c>
      <c r="AD136" t="n">
        <v>97614.09979707915</v>
      </c>
      <c r="AE136" t="n">
        <v>133559.9177724584</v>
      </c>
      <c r="AF136" t="n">
        <v>2.075629231205119e-06</v>
      </c>
      <c r="AG136" t="n">
        <v>0.1506944444444444</v>
      </c>
      <c r="AH136" t="n">
        <v>120813.1466728125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9.2121</v>
      </c>
      <c r="E137" t="n">
        <v>10.86</v>
      </c>
      <c r="F137" t="n">
        <v>7.91</v>
      </c>
      <c r="G137" t="n">
        <v>118.64</v>
      </c>
      <c r="H137" t="n">
        <v>2.01</v>
      </c>
      <c r="I137" t="n">
        <v>4</v>
      </c>
      <c r="J137" t="n">
        <v>308.11</v>
      </c>
      <c r="K137" t="n">
        <v>58.47</v>
      </c>
      <c r="L137" t="n">
        <v>34.75</v>
      </c>
      <c r="M137" t="n">
        <v>2</v>
      </c>
      <c r="N137" t="n">
        <v>89.89</v>
      </c>
      <c r="O137" t="n">
        <v>38234.68</v>
      </c>
      <c r="P137" t="n">
        <v>118.47</v>
      </c>
      <c r="Q137" t="n">
        <v>198.05</v>
      </c>
      <c r="R137" t="n">
        <v>29.04</v>
      </c>
      <c r="S137" t="n">
        <v>21.27</v>
      </c>
      <c r="T137" t="n">
        <v>1190.01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97.6837567183422</v>
      </c>
      <c r="AB137" t="n">
        <v>133.6552254451769</v>
      </c>
      <c r="AC137" t="n">
        <v>120.8993583150119</v>
      </c>
      <c r="AD137" t="n">
        <v>97683.75671834219</v>
      </c>
      <c r="AE137" t="n">
        <v>133655.2254451769</v>
      </c>
      <c r="AF137" t="n">
        <v>2.074570788211166e-06</v>
      </c>
      <c r="AG137" t="n">
        <v>0.1508333333333333</v>
      </c>
      <c r="AH137" t="n">
        <v>120899.3583150119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9.204800000000001</v>
      </c>
      <c r="E138" t="n">
        <v>10.86</v>
      </c>
      <c r="F138" t="n">
        <v>7.92</v>
      </c>
      <c r="G138" t="n">
        <v>118.77</v>
      </c>
      <c r="H138" t="n">
        <v>2.02</v>
      </c>
      <c r="I138" t="n">
        <v>4</v>
      </c>
      <c r="J138" t="n">
        <v>308.65</v>
      </c>
      <c r="K138" t="n">
        <v>58.47</v>
      </c>
      <c r="L138" t="n">
        <v>35</v>
      </c>
      <c r="M138" t="n">
        <v>2</v>
      </c>
      <c r="N138" t="n">
        <v>90.18000000000001</v>
      </c>
      <c r="O138" t="n">
        <v>38301.46</v>
      </c>
      <c r="P138" t="n">
        <v>118.67</v>
      </c>
      <c r="Q138" t="n">
        <v>198.05</v>
      </c>
      <c r="R138" t="n">
        <v>29.32</v>
      </c>
      <c r="S138" t="n">
        <v>21.27</v>
      </c>
      <c r="T138" t="n">
        <v>1329</v>
      </c>
      <c r="U138" t="n">
        <v>0.73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97.91006441652648</v>
      </c>
      <c r="AB138" t="n">
        <v>133.9648696218235</v>
      </c>
      <c r="AC138" t="n">
        <v>121.1794504860278</v>
      </c>
      <c r="AD138" t="n">
        <v>97910.06441652648</v>
      </c>
      <c r="AE138" t="n">
        <v>133964.8696218235</v>
      </c>
      <c r="AF138" t="n">
        <v>2.072926823560984e-06</v>
      </c>
      <c r="AG138" t="n">
        <v>0.1508333333333333</v>
      </c>
      <c r="AH138" t="n">
        <v>121179.4504860278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9.206</v>
      </c>
      <c r="E139" t="n">
        <v>10.86</v>
      </c>
      <c r="F139" t="n">
        <v>7.92</v>
      </c>
      <c r="G139" t="n">
        <v>118.75</v>
      </c>
      <c r="H139" t="n">
        <v>2.03</v>
      </c>
      <c r="I139" t="n">
        <v>4</v>
      </c>
      <c r="J139" t="n">
        <v>309.2</v>
      </c>
      <c r="K139" t="n">
        <v>58.47</v>
      </c>
      <c r="L139" t="n">
        <v>35.25</v>
      </c>
      <c r="M139" t="n">
        <v>2</v>
      </c>
      <c r="N139" t="n">
        <v>90.47</v>
      </c>
      <c r="O139" t="n">
        <v>38368.36</v>
      </c>
      <c r="P139" t="n">
        <v>118.58</v>
      </c>
      <c r="Q139" t="n">
        <v>198.05</v>
      </c>
      <c r="R139" t="n">
        <v>29.29</v>
      </c>
      <c r="S139" t="n">
        <v>21.27</v>
      </c>
      <c r="T139" t="n">
        <v>1312.74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97.84438174244336</v>
      </c>
      <c r="AB139" t="n">
        <v>133.8749996894279</v>
      </c>
      <c r="AC139" t="n">
        <v>121.0981576138468</v>
      </c>
      <c r="AD139" t="n">
        <v>97844.38174244337</v>
      </c>
      <c r="AE139" t="n">
        <v>133874.9996894279</v>
      </c>
      <c r="AF139" t="n">
        <v>2.073197064325397e-06</v>
      </c>
      <c r="AG139" t="n">
        <v>0.1508333333333333</v>
      </c>
      <c r="AH139" t="n">
        <v>121098.1576138468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9.2057</v>
      </c>
      <c r="E140" t="n">
        <v>10.86</v>
      </c>
      <c r="F140" t="n">
        <v>7.92</v>
      </c>
      <c r="G140" t="n">
        <v>118.75</v>
      </c>
      <c r="H140" t="n">
        <v>2.04</v>
      </c>
      <c r="I140" t="n">
        <v>4</v>
      </c>
      <c r="J140" t="n">
        <v>309.74</v>
      </c>
      <c r="K140" t="n">
        <v>58.47</v>
      </c>
      <c r="L140" t="n">
        <v>35.5</v>
      </c>
      <c r="M140" t="n">
        <v>2</v>
      </c>
      <c r="N140" t="n">
        <v>90.77</v>
      </c>
      <c r="O140" t="n">
        <v>38435.39</v>
      </c>
      <c r="P140" t="n">
        <v>118.39</v>
      </c>
      <c r="Q140" t="n">
        <v>198.05</v>
      </c>
      <c r="R140" t="n">
        <v>29.27</v>
      </c>
      <c r="S140" t="n">
        <v>21.27</v>
      </c>
      <c r="T140" t="n">
        <v>1305.38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97.73518122256127</v>
      </c>
      <c r="AB140" t="n">
        <v>133.7255867205384</v>
      </c>
      <c r="AC140" t="n">
        <v>120.9630044090056</v>
      </c>
      <c r="AD140" t="n">
        <v>97735.18122256127</v>
      </c>
      <c r="AE140" t="n">
        <v>133725.5867205384</v>
      </c>
      <c r="AF140" t="n">
        <v>2.073129504134294e-06</v>
      </c>
      <c r="AG140" t="n">
        <v>0.1508333333333333</v>
      </c>
      <c r="AH140" t="n">
        <v>120963.0044090056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9.2043</v>
      </c>
      <c r="E141" t="n">
        <v>10.86</v>
      </c>
      <c r="F141" t="n">
        <v>7.92</v>
      </c>
      <c r="G141" t="n">
        <v>118.78</v>
      </c>
      <c r="H141" t="n">
        <v>2.05</v>
      </c>
      <c r="I141" t="n">
        <v>4</v>
      </c>
      <c r="J141" t="n">
        <v>310.28</v>
      </c>
      <c r="K141" t="n">
        <v>58.47</v>
      </c>
      <c r="L141" t="n">
        <v>35.75</v>
      </c>
      <c r="M141" t="n">
        <v>2</v>
      </c>
      <c r="N141" t="n">
        <v>91.06</v>
      </c>
      <c r="O141" t="n">
        <v>38502.55</v>
      </c>
      <c r="P141" t="n">
        <v>118.39</v>
      </c>
      <c r="Q141" t="n">
        <v>198.05</v>
      </c>
      <c r="R141" t="n">
        <v>29.35</v>
      </c>
      <c r="S141" t="n">
        <v>21.27</v>
      </c>
      <c r="T141" t="n">
        <v>1342</v>
      </c>
      <c r="U141" t="n">
        <v>0.72</v>
      </c>
      <c r="V141" t="n">
        <v>0.77</v>
      </c>
      <c r="W141" t="n">
        <v>0.11</v>
      </c>
      <c r="X141" t="n">
        <v>0.07000000000000001</v>
      </c>
      <c r="Y141" t="n">
        <v>1</v>
      </c>
      <c r="Z141" t="n">
        <v>10</v>
      </c>
      <c r="AA141" t="n">
        <v>97.74971826805906</v>
      </c>
      <c r="AB141" t="n">
        <v>133.7454769475176</v>
      </c>
      <c r="AC141" t="n">
        <v>120.9809963406381</v>
      </c>
      <c r="AD141" t="n">
        <v>97749.71826805905</v>
      </c>
      <c r="AE141" t="n">
        <v>133745.4769475176</v>
      </c>
      <c r="AF141" t="n">
        <v>2.072814223242478e-06</v>
      </c>
      <c r="AG141" t="n">
        <v>0.1508333333333333</v>
      </c>
      <c r="AH141" t="n">
        <v>120980.9963406381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9.2027</v>
      </c>
      <c r="E142" t="n">
        <v>10.87</v>
      </c>
      <c r="F142" t="n">
        <v>7.92</v>
      </c>
      <c r="G142" t="n">
        <v>118.81</v>
      </c>
      <c r="H142" t="n">
        <v>2.06</v>
      </c>
      <c r="I142" t="n">
        <v>4</v>
      </c>
      <c r="J142" t="n">
        <v>310.83</v>
      </c>
      <c r="K142" t="n">
        <v>58.47</v>
      </c>
      <c r="L142" t="n">
        <v>36</v>
      </c>
      <c r="M142" t="n">
        <v>2</v>
      </c>
      <c r="N142" t="n">
        <v>91.36</v>
      </c>
      <c r="O142" t="n">
        <v>38569.84</v>
      </c>
      <c r="P142" t="n">
        <v>118.15</v>
      </c>
      <c r="Q142" t="n">
        <v>198.05</v>
      </c>
      <c r="R142" t="n">
        <v>29.39</v>
      </c>
      <c r="S142" t="n">
        <v>21.27</v>
      </c>
      <c r="T142" t="n">
        <v>1362.2</v>
      </c>
      <c r="U142" t="n">
        <v>0.72</v>
      </c>
      <c r="V142" t="n">
        <v>0.77</v>
      </c>
      <c r="W142" t="n">
        <v>0.12</v>
      </c>
      <c r="X142" t="n">
        <v>0.07000000000000001</v>
      </c>
      <c r="Y142" t="n">
        <v>1</v>
      </c>
      <c r="Z142" t="n">
        <v>10</v>
      </c>
      <c r="AA142" t="n">
        <v>97.6249016725947</v>
      </c>
      <c r="AB142" t="n">
        <v>133.5746973750839</v>
      </c>
      <c r="AC142" t="n">
        <v>120.8265157309067</v>
      </c>
      <c r="AD142" t="n">
        <v>97624.9016725947</v>
      </c>
      <c r="AE142" t="n">
        <v>133574.6973750839</v>
      </c>
      <c r="AF142" t="n">
        <v>2.07245390222326e-06</v>
      </c>
      <c r="AG142" t="n">
        <v>0.1509722222222222</v>
      </c>
      <c r="AH142" t="n">
        <v>120826.5157309067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9.206</v>
      </c>
      <c r="E143" t="n">
        <v>10.86</v>
      </c>
      <c r="F143" t="n">
        <v>7.92</v>
      </c>
      <c r="G143" t="n">
        <v>118.75</v>
      </c>
      <c r="H143" t="n">
        <v>2.07</v>
      </c>
      <c r="I143" t="n">
        <v>4</v>
      </c>
      <c r="J143" t="n">
        <v>311.38</v>
      </c>
      <c r="K143" t="n">
        <v>58.47</v>
      </c>
      <c r="L143" t="n">
        <v>36.25</v>
      </c>
      <c r="M143" t="n">
        <v>2</v>
      </c>
      <c r="N143" t="n">
        <v>91.65000000000001</v>
      </c>
      <c r="O143" t="n">
        <v>38637.26</v>
      </c>
      <c r="P143" t="n">
        <v>117.94</v>
      </c>
      <c r="Q143" t="n">
        <v>198.05</v>
      </c>
      <c r="R143" t="n">
        <v>29.23</v>
      </c>
      <c r="S143" t="n">
        <v>21.27</v>
      </c>
      <c r="T143" t="n">
        <v>1282.69</v>
      </c>
      <c r="U143" t="n">
        <v>0.73</v>
      </c>
      <c r="V143" t="n">
        <v>0.77</v>
      </c>
      <c r="W143" t="n">
        <v>0.12</v>
      </c>
      <c r="X143" t="n">
        <v>0.06</v>
      </c>
      <c r="Y143" t="n">
        <v>1</v>
      </c>
      <c r="Z143" t="n">
        <v>10</v>
      </c>
      <c r="AA143" t="n">
        <v>97.46605744493594</v>
      </c>
      <c r="AB143" t="n">
        <v>133.3573596950885</v>
      </c>
      <c r="AC143" t="n">
        <v>120.6299204540547</v>
      </c>
      <c r="AD143" t="n">
        <v>97466.05744493594</v>
      </c>
      <c r="AE143" t="n">
        <v>133357.3596950885</v>
      </c>
      <c r="AF143" t="n">
        <v>2.073197064325397e-06</v>
      </c>
      <c r="AG143" t="n">
        <v>0.1508333333333333</v>
      </c>
      <c r="AH143" t="n">
        <v>120629.9204540547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9.2119</v>
      </c>
      <c r="E144" t="n">
        <v>10.86</v>
      </c>
      <c r="F144" t="n">
        <v>7.91</v>
      </c>
      <c r="G144" t="n">
        <v>118.65</v>
      </c>
      <c r="H144" t="n">
        <v>2.08</v>
      </c>
      <c r="I144" t="n">
        <v>4</v>
      </c>
      <c r="J144" t="n">
        <v>311.92</v>
      </c>
      <c r="K144" t="n">
        <v>58.47</v>
      </c>
      <c r="L144" t="n">
        <v>36.5</v>
      </c>
      <c r="M144" t="n">
        <v>2</v>
      </c>
      <c r="N144" t="n">
        <v>91.95</v>
      </c>
      <c r="O144" t="n">
        <v>38704.93</v>
      </c>
      <c r="P144" t="n">
        <v>118.05</v>
      </c>
      <c r="Q144" t="n">
        <v>198.05</v>
      </c>
      <c r="R144" t="n">
        <v>28.98</v>
      </c>
      <c r="S144" t="n">
        <v>21.27</v>
      </c>
      <c r="T144" t="n">
        <v>1159.61</v>
      </c>
      <c r="U144" t="n">
        <v>0.73</v>
      </c>
      <c r="V144" t="n">
        <v>0.77</v>
      </c>
      <c r="W144" t="n">
        <v>0.12</v>
      </c>
      <c r="X144" t="n">
        <v>0.06</v>
      </c>
      <c r="Y144" t="n">
        <v>1</v>
      </c>
      <c r="Z144" t="n">
        <v>10</v>
      </c>
      <c r="AA144" t="n">
        <v>97.43771430343337</v>
      </c>
      <c r="AB144" t="n">
        <v>133.3185793584735</v>
      </c>
      <c r="AC144" t="n">
        <v>120.5948412583377</v>
      </c>
      <c r="AD144" t="n">
        <v>97437.71430343337</v>
      </c>
      <c r="AE144" t="n">
        <v>133318.5793584735</v>
      </c>
      <c r="AF144" t="n">
        <v>2.074525748083764e-06</v>
      </c>
      <c r="AG144" t="n">
        <v>0.1508333333333333</v>
      </c>
      <c r="AH144" t="n">
        <v>120594.8412583377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9.215400000000001</v>
      </c>
      <c r="E145" t="n">
        <v>10.85</v>
      </c>
      <c r="F145" t="n">
        <v>7.91</v>
      </c>
      <c r="G145" t="n">
        <v>118.58</v>
      </c>
      <c r="H145" t="n">
        <v>2.1</v>
      </c>
      <c r="I145" t="n">
        <v>4</v>
      </c>
      <c r="J145" t="n">
        <v>312.47</v>
      </c>
      <c r="K145" t="n">
        <v>58.47</v>
      </c>
      <c r="L145" t="n">
        <v>36.75</v>
      </c>
      <c r="M145" t="n">
        <v>2</v>
      </c>
      <c r="N145" t="n">
        <v>92.25</v>
      </c>
      <c r="O145" t="n">
        <v>38772.62</v>
      </c>
      <c r="P145" t="n">
        <v>117.75</v>
      </c>
      <c r="Q145" t="n">
        <v>198.05</v>
      </c>
      <c r="R145" t="n">
        <v>28.89</v>
      </c>
      <c r="S145" t="n">
        <v>21.27</v>
      </c>
      <c r="T145" t="n">
        <v>1111.24</v>
      </c>
      <c r="U145" t="n">
        <v>0.74</v>
      </c>
      <c r="V145" t="n">
        <v>0.77</v>
      </c>
      <c r="W145" t="n">
        <v>0.11</v>
      </c>
      <c r="X145" t="n">
        <v>0.05</v>
      </c>
      <c r="Y145" t="n">
        <v>1</v>
      </c>
      <c r="Z145" t="n">
        <v>10</v>
      </c>
      <c r="AA145" t="n">
        <v>97.2238831120078</v>
      </c>
      <c r="AB145" t="n">
        <v>133.0260060887988</v>
      </c>
      <c r="AC145" t="n">
        <v>120.3301907708915</v>
      </c>
      <c r="AD145" t="n">
        <v>97223.8831120078</v>
      </c>
      <c r="AE145" t="n">
        <v>133026.0060887988</v>
      </c>
      <c r="AF145" t="n">
        <v>2.075313950313303e-06</v>
      </c>
      <c r="AG145" t="n">
        <v>0.1506944444444444</v>
      </c>
      <c r="AH145" t="n">
        <v>120330.1907708915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9.2128</v>
      </c>
      <c r="E146" t="n">
        <v>10.85</v>
      </c>
      <c r="F146" t="n">
        <v>7.91</v>
      </c>
      <c r="G146" t="n">
        <v>118.63</v>
      </c>
      <c r="H146" t="n">
        <v>2.11</v>
      </c>
      <c r="I146" t="n">
        <v>4</v>
      </c>
      <c r="J146" t="n">
        <v>313.02</v>
      </c>
      <c r="K146" t="n">
        <v>58.47</v>
      </c>
      <c r="L146" t="n">
        <v>37</v>
      </c>
      <c r="M146" t="n">
        <v>2</v>
      </c>
      <c r="N146" t="n">
        <v>92.55</v>
      </c>
      <c r="O146" t="n">
        <v>38840.44</v>
      </c>
      <c r="P146" t="n">
        <v>117.66</v>
      </c>
      <c r="Q146" t="n">
        <v>198.07</v>
      </c>
      <c r="R146" t="n">
        <v>29.01</v>
      </c>
      <c r="S146" t="n">
        <v>21.27</v>
      </c>
      <c r="T146" t="n">
        <v>1174.75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97.19754882861422</v>
      </c>
      <c r="AB146" t="n">
        <v>132.9899743604732</v>
      </c>
      <c r="AC146" t="n">
        <v>120.2975978601464</v>
      </c>
      <c r="AD146" t="n">
        <v>97197.54882861422</v>
      </c>
      <c r="AE146" t="n">
        <v>132989.9743604732</v>
      </c>
      <c r="AF146" t="n">
        <v>2.074728428657074e-06</v>
      </c>
      <c r="AG146" t="n">
        <v>0.1506944444444444</v>
      </c>
      <c r="AH146" t="n">
        <v>120297.5978601464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9.2057</v>
      </c>
      <c r="E147" t="n">
        <v>10.86</v>
      </c>
      <c r="F147" t="n">
        <v>7.92</v>
      </c>
      <c r="G147" t="n">
        <v>118.75</v>
      </c>
      <c r="H147" t="n">
        <v>2.12</v>
      </c>
      <c r="I147" t="n">
        <v>4</v>
      </c>
      <c r="J147" t="n">
        <v>313.57</v>
      </c>
      <c r="K147" t="n">
        <v>58.47</v>
      </c>
      <c r="L147" t="n">
        <v>37.25</v>
      </c>
      <c r="M147" t="n">
        <v>2</v>
      </c>
      <c r="N147" t="n">
        <v>92.84999999999999</v>
      </c>
      <c r="O147" t="n">
        <v>38908.39</v>
      </c>
      <c r="P147" t="n">
        <v>117.65</v>
      </c>
      <c r="Q147" t="n">
        <v>198.05</v>
      </c>
      <c r="R147" t="n">
        <v>29.3</v>
      </c>
      <c r="S147" t="n">
        <v>21.27</v>
      </c>
      <c r="T147" t="n">
        <v>1317.13</v>
      </c>
      <c r="U147" t="n">
        <v>0.73</v>
      </c>
      <c r="V147" t="n">
        <v>0.77</v>
      </c>
      <c r="W147" t="n">
        <v>0.11</v>
      </c>
      <c r="X147" t="n">
        <v>0.06</v>
      </c>
      <c r="Y147" t="n">
        <v>1</v>
      </c>
      <c r="Z147" t="n">
        <v>10</v>
      </c>
      <c r="AA147" t="n">
        <v>97.29772949813517</v>
      </c>
      <c r="AB147" t="n">
        <v>133.1270459721709</v>
      </c>
      <c r="AC147" t="n">
        <v>120.4215875496049</v>
      </c>
      <c r="AD147" t="n">
        <v>97297.72949813517</v>
      </c>
      <c r="AE147" t="n">
        <v>133127.0459721709</v>
      </c>
      <c r="AF147" t="n">
        <v>2.073129504134294e-06</v>
      </c>
      <c r="AG147" t="n">
        <v>0.1508333333333333</v>
      </c>
      <c r="AH147" t="n">
        <v>120421.5875496049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9.2036</v>
      </c>
      <c r="E148" t="n">
        <v>10.87</v>
      </c>
      <c r="F148" t="n">
        <v>7.92</v>
      </c>
      <c r="G148" t="n">
        <v>118.79</v>
      </c>
      <c r="H148" t="n">
        <v>2.13</v>
      </c>
      <c r="I148" t="n">
        <v>4</v>
      </c>
      <c r="J148" t="n">
        <v>314.13</v>
      </c>
      <c r="K148" t="n">
        <v>58.47</v>
      </c>
      <c r="L148" t="n">
        <v>37.5</v>
      </c>
      <c r="M148" t="n">
        <v>2</v>
      </c>
      <c r="N148" t="n">
        <v>93.15000000000001</v>
      </c>
      <c r="O148" t="n">
        <v>38976.48</v>
      </c>
      <c r="P148" t="n">
        <v>117.49</v>
      </c>
      <c r="Q148" t="n">
        <v>198.05</v>
      </c>
      <c r="R148" t="n">
        <v>29.35</v>
      </c>
      <c r="S148" t="n">
        <v>21.27</v>
      </c>
      <c r="T148" t="n">
        <v>1342.55</v>
      </c>
      <c r="U148" t="n">
        <v>0.72</v>
      </c>
      <c r="V148" t="n">
        <v>0.77</v>
      </c>
      <c r="W148" t="n">
        <v>0.12</v>
      </c>
      <c r="X148" t="n">
        <v>0.07000000000000001</v>
      </c>
      <c r="Y148" t="n">
        <v>1</v>
      </c>
      <c r="Z148" t="n">
        <v>10</v>
      </c>
      <c r="AA148" t="n">
        <v>97.22531788042392</v>
      </c>
      <c r="AB148" t="n">
        <v>133.0279692022433</v>
      </c>
      <c r="AC148" t="n">
        <v>120.3319665275441</v>
      </c>
      <c r="AD148" t="n">
        <v>97225.31788042391</v>
      </c>
      <c r="AE148" t="n">
        <v>133027.9692022433</v>
      </c>
      <c r="AF148" t="n">
        <v>2.07265658279657e-06</v>
      </c>
      <c r="AG148" t="n">
        <v>0.1509722222222222</v>
      </c>
      <c r="AH148" t="n">
        <v>120331.966527544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9.204599999999999</v>
      </c>
      <c r="E149" t="n">
        <v>10.86</v>
      </c>
      <c r="F149" t="n">
        <v>7.92</v>
      </c>
      <c r="G149" t="n">
        <v>118.78</v>
      </c>
      <c r="H149" t="n">
        <v>2.14</v>
      </c>
      <c r="I149" t="n">
        <v>4</v>
      </c>
      <c r="J149" t="n">
        <v>314.68</v>
      </c>
      <c r="K149" t="n">
        <v>58.47</v>
      </c>
      <c r="L149" t="n">
        <v>37.75</v>
      </c>
      <c r="M149" t="n">
        <v>2</v>
      </c>
      <c r="N149" t="n">
        <v>93.45999999999999</v>
      </c>
      <c r="O149" t="n">
        <v>39044.7</v>
      </c>
      <c r="P149" t="n">
        <v>117.3</v>
      </c>
      <c r="Q149" t="n">
        <v>198.05</v>
      </c>
      <c r="R149" t="n">
        <v>29.33</v>
      </c>
      <c r="S149" t="n">
        <v>21.27</v>
      </c>
      <c r="T149" t="n">
        <v>1333.58</v>
      </c>
      <c r="U149" t="n">
        <v>0.73</v>
      </c>
      <c r="V149" t="n">
        <v>0.77</v>
      </c>
      <c r="W149" t="n">
        <v>0.11</v>
      </c>
      <c r="X149" t="n">
        <v>0.07000000000000001</v>
      </c>
      <c r="Y149" t="n">
        <v>1</v>
      </c>
      <c r="Z149" t="n">
        <v>10</v>
      </c>
      <c r="AA149" t="n">
        <v>97.10217124365973</v>
      </c>
      <c r="AB149" t="n">
        <v>132.8594745409765</v>
      </c>
      <c r="AC149" t="n">
        <v>120.1795527602647</v>
      </c>
      <c r="AD149" t="n">
        <v>97102.17124365973</v>
      </c>
      <c r="AE149" t="n">
        <v>132859.4745409765</v>
      </c>
      <c r="AF149" t="n">
        <v>2.072881783433581e-06</v>
      </c>
      <c r="AG149" t="n">
        <v>0.1508333333333333</v>
      </c>
      <c r="AH149" t="n">
        <v>120179.5527602647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9.202</v>
      </c>
      <c r="E150" t="n">
        <v>10.87</v>
      </c>
      <c r="F150" t="n">
        <v>7.92</v>
      </c>
      <c r="G150" t="n">
        <v>118.82</v>
      </c>
      <c r="H150" t="n">
        <v>2.15</v>
      </c>
      <c r="I150" t="n">
        <v>4</v>
      </c>
      <c r="J150" t="n">
        <v>315.23</v>
      </c>
      <c r="K150" t="n">
        <v>58.47</v>
      </c>
      <c r="L150" t="n">
        <v>38</v>
      </c>
      <c r="M150" t="n">
        <v>2</v>
      </c>
      <c r="N150" t="n">
        <v>93.76000000000001</v>
      </c>
      <c r="O150" t="n">
        <v>39113.07</v>
      </c>
      <c r="P150" t="n">
        <v>117.12</v>
      </c>
      <c r="Q150" t="n">
        <v>198.05</v>
      </c>
      <c r="R150" t="n">
        <v>29.42</v>
      </c>
      <c r="S150" t="n">
        <v>21.27</v>
      </c>
      <c r="T150" t="n">
        <v>1378.59</v>
      </c>
      <c r="U150" t="n">
        <v>0.72</v>
      </c>
      <c r="V150" t="n">
        <v>0.77</v>
      </c>
      <c r="W150" t="n">
        <v>0.11</v>
      </c>
      <c r="X150" t="n">
        <v>0.07000000000000001</v>
      </c>
      <c r="Y150" t="n">
        <v>1</v>
      </c>
      <c r="Z150" t="n">
        <v>10</v>
      </c>
      <c r="AA150" t="n">
        <v>97.02303325307609</v>
      </c>
      <c r="AB150" t="n">
        <v>132.7511944509382</v>
      </c>
      <c r="AC150" t="n">
        <v>120.0816067700476</v>
      </c>
      <c r="AD150" t="n">
        <v>97023.03325307609</v>
      </c>
      <c r="AE150" t="n">
        <v>132751.1944509382</v>
      </c>
      <c r="AF150" t="n">
        <v>2.072296261777353e-06</v>
      </c>
      <c r="AG150" t="n">
        <v>0.1509722222222222</v>
      </c>
      <c r="AH150" t="n">
        <v>120081.6067700476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9.2041</v>
      </c>
      <c r="E151" t="n">
        <v>10.86</v>
      </c>
      <c r="F151" t="n">
        <v>7.92</v>
      </c>
      <c r="G151" t="n">
        <v>118.78</v>
      </c>
      <c r="H151" t="n">
        <v>2.16</v>
      </c>
      <c r="I151" t="n">
        <v>4</v>
      </c>
      <c r="J151" t="n">
        <v>315.79</v>
      </c>
      <c r="K151" t="n">
        <v>58.47</v>
      </c>
      <c r="L151" t="n">
        <v>38.25</v>
      </c>
      <c r="M151" t="n">
        <v>2</v>
      </c>
      <c r="N151" t="n">
        <v>94.06999999999999</v>
      </c>
      <c r="O151" t="n">
        <v>39181.56</v>
      </c>
      <c r="P151" t="n">
        <v>117.04</v>
      </c>
      <c r="Q151" t="n">
        <v>198.05</v>
      </c>
      <c r="R151" t="n">
        <v>29.36</v>
      </c>
      <c r="S151" t="n">
        <v>21.27</v>
      </c>
      <c r="T151" t="n">
        <v>1346.97</v>
      </c>
      <c r="U151" t="n">
        <v>0.72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96.95360279812066</v>
      </c>
      <c r="AB151" t="n">
        <v>132.6561966394127</v>
      </c>
      <c r="AC151" t="n">
        <v>119.9956754163239</v>
      </c>
      <c r="AD151" t="n">
        <v>96953.60279812066</v>
      </c>
      <c r="AE151" t="n">
        <v>132656.1966394128</v>
      </c>
      <c r="AF151" t="n">
        <v>2.072769183115076e-06</v>
      </c>
      <c r="AG151" t="n">
        <v>0.1508333333333333</v>
      </c>
      <c r="AH151" t="n">
        <v>119995.6754163239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9.202199999999999</v>
      </c>
      <c r="E152" t="n">
        <v>10.87</v>
      </c>
      <c r="F152" t="n">
        <v>7.92</v>
      </c>
      <c r="G152" t="n">
        <v>118.82</v>
      </c>
      <c r="H152" t="n">
        <v>2.17</v>
      </c>
      <c r="I152" t="n">
        <v>4</v>
      </c>
      <c r="J152" t="n">
        <v>316.35</v>
      </c>
      <c r="K152" t="n">
        <v>58.47</v>
      </c>
      <c r="L152" t="n">
        <v>38.5</v>
      </c>
      <c r="M152" t="n">
        <v>2</v>
      </c>
      <c r="N152" t="n">
        <v>94.37</v>
      </c>
      <c r="O152" t="n">
        <v>39250.2</v>
      </c>
      <c r="P152" t="n">
        <v>116.91</v>
      </c>
      <c r="Q152" t="n">
        <v>198.05</v>
      </c>
      <c r="R152" t="n">
        <v>29.43</v>
      </c>
      <c r="S152" t="n">
        <v>21.27</v>
      </c>
      <c r="T152" t="n">
        <v>1382.04</v>
      </c>
      <c r="U152" t="n">
        <v>0.72</v>
      </c>
      <c r="V152" t="n">
        <v>0.77</v>
      </c>
      <c r="W152" t="n">
        <v>0.12</v>
      </c>
      <c r="X152" t="n">
        <v>0.07000000000000001</v>
      </c>
      <c r="Y152" t="n">
        <v>1</v>
      </c>
      <c r="Z152" t="n">
        <v>10</v>
      </c>
      <c r="AA152" t="n">
        <v>96.89678262461219</v>
      </c>
      <c r="AB152" t="n">
        <v>132.5784527712894</v>
      </c>
      <c r="AC152" t="n">
        <v>119.9253513138599</v>
      </c>
      <c r="AD152" t="n">
        <v>96896.78262461218</v>
      </c>
      <c r="AE152" t="n">
        <v>132578.4527712894</v>
      </c>
      <c r="AF152" t="n">
        <v>2.072341301904754e-06</v>
      </c>
      <c r="AG152" t="n">
        <v>0.1509722222222222</v>
      </c>
      <c r="AH152" t="n">
        <v>119925.3513138599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9.2088</v>
      </c>
      <c r="E153" t="n">
        <v>10.86</v>
      </c>
      <c r="F153" t="n">
        <v>7.91</v>
      </c>
      <c r="G153" t="n">
        <v>118.7</v>
      </c>
      <c r="H153" t="n">
        <v>2.18</v>
      </c>
      <c r="I153" t="n">
        <v>4</v>
      </c>
      <c r="J153" t="n">
        <v>316.9</v>
      </c>
      <c r="K153" t="n">
        <v>58.47</v>
      </c>
      <c r="L153" t="n">
        <v>38.75</v>
      </c>
      <c r="M153" t="n">
        <v>2</v>
      </c>
      <c r="N153" t="n">
        <v>94.68000000000001</v>
      </c>
      <c r="O153" t="n">
        <v>39318.97</v>
      </c>
      <c r="P153" t="n">
        <v>116.59</v>
      </c>
      <c r="Q153" t="n">
        <v>198.05</v>
      </c>
      <c r="R153" t="n">
        <v>29.09</v>
      </c>
      <c r="S153" t="n">
        <v>21.27</v>
      </c>
      <c r="T153" t="n">
        <v>1212.72</v>
      </c>
      <c r="U153" t="n">
        <v>0.73</v>
      </c>
      <c r="V153" t="n">
        <v>0.77</v>
      </c>
      <c r="W153" t="n">
        <v>0.12</v>
      </c>
      <c r="X153" t="n">
        <v>0.06</v>
      </c>
      <c r="Y153" t="n">
        <v>1</v>
      </c>
      <c r="Z153" t="n">
        <v>10</v>
      </c>
      <c r="AA153" t="n">
        <v>96.60699772171037</v>
      </c>
      <c r="AB153" t="n">
        <v>132.1819562827317</v>
      </c>
      <c r="AC153" t="n">
        <v>119.5666958936837</v>
      </c>
      <c r="AD153" t="n">
        <v>96606.99772171037</v>
      </c>
      <c r="AE153" t="n">
        <v>132181.9562827317</v>
      </c>
      <c r="AF153" t="n">
        <v>2.073827626109029e-06</v>
      </c>
      <c r="AG153" t="n">
        <v>0.1508333333333333</v>
      </c>
      <c r="AH153" t="n">
        <v>119566.6958936837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9.214</v>
      </c>
      <c r="E154" t="n">
        <v>10.85</v>
      </c>
      <c r="F154" t="n">
        <v>7.91</v>
      </c>
      <c r="G154" t="n">
        <v>118.61</v>
      </c>
      <c r="H154" t="n">
        <v>2.19</v>
      </c>
      <c r="I154" t="n">
        <v>4</v>
      </c>
      <c r="J154" t="n">
        <v>317.46</v>
      </c>
      <c r="K154" t="n">
        <v>58.47</v>
      </c>
      <c r="L154" t="n">
        <v>39</v>
      </c>
      <c r="M154" t="n">
        <v>2</v>
      </c>
      <c r="N154" t="n">
        <v>94.98999999999999</v>
      </c>
      <c r="O154" t="n">
        <v>39387.89</v>
      </c>
      <c r="P154" t="n">
        <v>116.28</v>
      </c>
      <c r="Q154" t="n">
        <v>198.05</v>
      </c>
      <c r="R154" t="n">
        <v>28.94</v>
      </c>
      <c r="S154" t="n">
        <v>21.27</v>
      </c>
      <c r="T154" t="n">
        <v>1136.69</v>
      </c>
      <c r="U154" t="n">
        <v>0.73</v>
      </c>
      <c r="V154" t="n">
        <v>0.77</v>
      </c>
      <c r="W154" t="n">
        <v>0.11</v>
      </c>
      <c r="X154" t="n">
        <v>0.05</v>
      </c>
      <c r="Y154" t="n">
        <v>1</v>
      </c>
      <c r="Z154" t="n">
        <v>10</v>
      </c>
      <c r="AA154" t="n">
        <v>96.37011809122227</v>
      </c>
      <c r="AB154" t="n">
        <v>131.8578471219063</v>
      </c>
      <c r="AC154" t="n">
        <v>119.2735192562774</v>
      </c>
      <c r="AD154" t="n">
        <v>96370.11809122226</v>
      </c>
      <c r="AE154" t="n">
        <v>131857.8471219063</v>
      </c>
      <c r="AF154" t="n">
        <v>2.074998669421487e-06</v>
      </c>
      <c r="AG154" t="n">
        <v>0.1506944444444444</v>
      </c>
      <c r="AH154" t="n">
        <v>119273.5192562774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9.2128</v>
      </c>
      <c r="E155" t="n">
        <v>10.85</v>
      </c>
      <c r="F155" t="n">
        <v>7.91</v>
      </c>
      <c r="G155" t="n">
        <v>118.63</v>
      </c>
      <c r="H155" t="n">
        <v>2.2</v>
      </c>
      <c r="I155" t="n">
        <v>4</v>
      </c>
      <c r="J155" t="n">
        <v>318.02</v>
      </c>
      <c r="K155" t="n">
        <v>58.47</v>
      </c>
      <c r="L155" t="n">
        <v>39.25</v>
      </c>
      <c r="M155" t="n">
        <v>2</v>
      </c>
      <c r="N155" t="n">
        <v>95.3</v>
      </c>
      <c r="O155" t="n">
        <v>39456.94</v>
      </c>
      <c r="P155" t="n">
        <v>116.02</v>
      </c>
      <c r="Q155" t="n">
        <v>198.05</v>
      </c>
      <c r="R155" t="n">
        <v>29.04</v>
      </c>
      <c r="S155" t="n">
        <v>21.27</v>
      </c>
      <c r="T155" t="n">
        <v>1189.19</v>
      </c>
      <c r="U155" t="n">
        <v>0.73</v>
      </c>
      <c r="V155" t="n">
        <v>0.77</v>
      </c>
      <c r="W155" t="n">
        <v>0.11</v>
      </c>
      <c r="X155" t="n">
        <v>0.06</v>
      </c>
      <c r="Y155" t="n">
        <v>1</v>
      </c>
      <c r="Z155" t="n">
        <v>10</v>
      </c>
      <c r="AA155" t="n">
        <v>96.22880837513513</v>
      </c>
      <c r="AB155" t="n">
        <v>131.6645009342113</v>
      </c>
      <c r="AC155" t="n">
        <v>119.0986257573728</v>
      </c>
      <c r="AD155" t="n">
        <v>96228.80837513514</v>
      </c>
      <c r="AE155" t="n">
        <v>131664.5009342113</v>
      </c>
      <c r="AF155" t="n">
        <v>2.074728428657074e-06</v>
      </c>
      <c r="AG155" t="n">
        <v>0.1506944444444444</v>
      </c>
      <c r="AH155" t="n">
        <v>119098.6257573728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9.2067</v>
      </c>
      <c r="E156" t="n">
        <v>10.86</v>
      </c>
      <c r="F156" t="n">
        <v>7.92</v>
      </c>
      <c r="G156" t="n">
        <v>118.74</v>
      </c>
      <c r="H156" t="n">
        <v>2.21</v>
      </c>
      <c r="I156" t="n">
        <v>4</v>
      </c>
      <c r="J156" t="n">
        <v>318.58</v>
      </c>
      <c r="K156" t="n">
        <v>58.47</v>
      </c>
      <c r="L156" t="n">
        <v>39.5</v>
      </c>
      <c r="M156" t="n">
        <v>2</v>
      </c>
      <c r="N156" t="n">
        <v>95.61</v>
      </c>
      <c r="O156" t="n">
        <v>39526.14</v>
      </c>
      <c r="P156" t="n">
        <v>115.93</v>
      </c>
      <c r="Q156" t="n">
        <v>198.05</v>
      </c>
      <c r="R156" t="n">
        <v>29.29</v>
      </c>
      <c r="S156" t="n">
        <v>21.27</v>
      </c>
      <c r="T156" t="n">
        <v>1314.7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96.27072687080191</v>
      </c>
      <c r="AB156" t="n">
        <v>131.721855669296</v>
      </c>
      <c r="AC156" t="n">
        <v>119.150506637039</v>
      </c>
      <c r="AD156" t="n">
        <v>96270.72687080191</v>
      </c>
      <c r="AE156" t="n">
        <v>131721.855669296</v>
      </c>
      <c r="AF156" t="n">
        <v>2.073354704771305e-06</v>
      </c>
      <c r="AG156" t="n">
        <v>0.1508333333333333</v>
      </c>
      <c r="AH156" t="n">
        <v>119150.506637039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9.201499999999999</v>
      </c>
      <c r="E157" t="n">
        <v>10.87</v>
      </c>
      <c r="F157" t="n">
        <v>7.92</v>
      </c>
      <c r="G157" t="n">
        <v>118.83</v>
      </c>
      <c r="H157" t="n">
        <v>2.22</v>
      </c>
      <c r="I157" t="n">
        <v>4</v>
      </c>
      <c r="J157" t="n">
        <v>319.14</v>
      </c>
      <c r="K157" t="n">
        <v>58.47</v>
      </c>
      <c r="L157" t="n">
        <v>39.75</v>
      </c>
      <c r="M157" t="n">
        <v>2</v>
      </c>
      <c r="N157" t="n">
        <v>95.92</v>
      </c>
      <c r="O157" t="n">
        <v>39595.48</v>
      </c>
      <c r="P157" t="n">
        <v>115.8</v>
      </c>
      <c r="Q157" t="n">
        <v>198.05</v>
      </c>
      <c r="R157" t="n">
        <v>29.46</v>
      </c>
      <c r="S157" t="n">
        <v>21.27</v>
      </c>
      <c r="T157" t="n">
        <v>1396.17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96.24751244419589</v>
      </c>
      <c r="AB157" t="n">
        <v>131.6900926666654</v>
      </c>
      <c r="AC157" t="n">
        <v>119.1217750507998</v>
      </c>
      <c r="AD157" t="n">
        <v>96247.51244419589</v>
      </c>
      <c r="AE157" t="n">
        <v>131690.0926666654</v>
      </c>
      <c r="AF157" t="n">
        <v>2.072183661458847e-06</v>
      </c>
      <c r="AG157" t="n">
        <v>0.1509722222222222</v>
      </c>
      <c r="AH157" t="n">
        <v>119121.7750507998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9.202500000000001</v>
      </c>
      <c r="E158" t="n">
        <v>10.87</v>
      </c>
      <c r="F158" t="n">
        <v>7.92</v>
      </c>
      <c r="G158" t="n">
        <v>118.81</v>
      </c>
      <c r="H158" t="n">
        <v>2.23</v>
      </c>
      <c r="I158" t="n">
        <v>4</v>
      </c>
      <c r="J158" t="n">
        <v>319.71</v>
      </c>
      <c r="K158" t="n">
        <v>58.47</v>
      </c>
      <c r="L158" t="n">
        <v>40</v>
      </c>
      <c r="M158" t="n">
        <v>2</v>
      </c>
      <c r="N158" t="n">
        <v>96.23</v>
      </c>
      <c r="O158" t="n">
        <v>39664.96</v>
      </c>
      <c r="P158" t="n">
        <v>115.63</v>
      </c>
      <c r="Q158" t="n">
        <v>198.05</v>
      </c>
      <c r="R158" t="n">
        <v>29.42</v>
      </c>
      <c r="S158" t="n">
        <v>21.27</v>
      </c>
      <c r="T158" t="n">
        <v>1379.8</v>
      </c>
      <c r="U158" t="n">
        <v>0.72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96.13675790939318</v>
      </c>
      <c r="AB158" t="n">
        <v>131.5385534260032</v>
      </c>
      <c r="AC158" t="n">
        <v>118.9846985025797</v>
      </c>
      <c r="AD158" t="n">
        <v>96136.75790939319</v>
      </c>
      <c r="AE158" t="n">
        <v>131538.5534260032</v>
      </c>
      <c r="AF158" t="n">
        <v>2.072408862095858e-06</v>
      </c>
      <c r="AG158" t="n">
        <v>0.1509722222222222</v>
      </c>
      <c r="AH158" t="n">
        <v>118984.6985025797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8.875299999999999</v>
      </c>
      <c r="E2" t="n">
        <v>11.27</v>
      </c>
      <c r="F2" t="n">
        <v>8.720000000000001</v>
      </c>
      <c r="G2" t="n">
        <v>11.63</v>
      </c>
      <c r="H2" t="n">
        <v>0.24</v>
      </c>
      <c r="I2" t="n">
        <v>45</v>
      </c>
      <c r="J2" t="n">
        <v>71.52</v>
      </c>
      <c r="K2" t="n">
        <v>32.27</v>
      </c>
      <c r="L2" t="n">
        <v>1</v>
      </c>
      <c r="M2" t="n">
        <v>43</v>
      </c>
      <c r="N2" t="n">
        <v>8.25</v>
      </c>
      <c r="O2" t="n">
        <v>9054.6</v>
      </c>
      <c r="P2" t="n">
        <v>61</v>
      </c>
      <c r="Q2" t="n">
        <v>198.14</v>
      </c>
      <c r="R2" t="n">
        <v>54.31</v>
      </c>
      <c r="S2" t="n">
        <v>21.27</v>
      </c>
      <c r="T2" t="n">
        <v>13617.95</v>
      </c>
      <c r="U2" t="n">
        <v>0.39</v>
      </c>
      <c r="V2" t="n">
        <v>0.7</v>
      </c>
      <c r="W2" t="n">
        <v>0.18</v>
      </c>
      <c r="X2" t="n">
        <v>0.87</v>
      </c>
      <c r="Y2" t="n">
        <v>1</v>
      </c>
      <c r="Z2" t="n">
        <v>10</v>
      </c>
      <c r="AA2" t="n">
        <v>55.92187028618688</v>
      </c>
      <c r="AB2" t="n">
        <v>76.51477002433168</v>
      </c>
      <c r="AC2" t="n">
        <v>69.21230776238112</v>
      </c>
      <c r="AD2" t="n">
        <v>55921.87028618688</v>
      </c>
      <c r="AE2" t="n">
        <v>76514.77002433168</v>
      </c>
      <c r="AF2" t="n">
        <v>2.434313364588211e-06</v>
      </c>
      <c r="AG2" t="n">
        <v>0.1565277777777778</v>
      </c>
      <c r="AH2" t="n">
        <v>69212.30776238111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9.1938</v>
      </c>
      <c r="E3" t="n">
        <v>10.88</v>
      </c>
      <c r="F3" t="n">
        <v>8.49</v>
      </c>
      <c r="G3" t="n">
        <v>14.55</v>
      </c>
      <c r="H3" t="n">
        <v>0.3</v>
      </c>
      <c r="I3" t="n">
        <v>35</v>
      </c>
      <c r="J3" t="n">
        <v>71.81</v>
      </c>
      <c r="K3" t="n">
        <v>32.27</v>
      </c>
      <c r="L3" t="n">
        <v>1.25</v>
      </c>
      <c r="M3" t="n">
        <v>33</v>
      </c>
      <c r="N3" t="n">
        <v>8.289999999999999</v>
      </c>
      <c r="O3" t="n">
        <v>9090.98</v>
      </c>
      <c r="P3" t="n">
        <v>58.63</v>
      </c>
      <c r="Q3" t="n">
        <v>198.06</v>
      </c>
      <c r="R3" t="n">
        <v>47.56</v>
      </c>
      <c r="S3" t="n">
        <v>21.27</v>
      </c>
      <c r="T3" t="n">
        <v>10292.29</v>
      </c>
      <c r="U3" t="n">
        <v>0.45</v>
      </c>
      <c r="V3" t="n">
        <v>0.72</v>
      </c>
      <c r="W3" t="n">
        <v>0.14</v>
      </c>
      <c r="X3" t="n">
        <v>0.64</v>
      </c>
      <c r="Y3" t="n">
        <v>1</v>
      </c>
      <c r="Z3" t="n">
        <v>10</v>
      </c>
      <c r="AA3" t="n">
        <v>52.21991836642503</v>
      </c>
      <c r="AB3" t="n">
        <v>71.44959608912377</v>
      </c>
      <c r="AC3" t="n">
        <v>64.63054691853161</v>
      </c>
      <c r="AD3" t="n">
        <v>52219.91836642504</v>
      </c>
      <c r="AE3" t="n">
        <v>71449.59608912378</v>
      </c>
      <c r="AF3" t="n">
        <v>2.521671403935764e-06</v>
      </c>
      <c r="AG3" t="n">
        <v>0.1511111111111111</v>
      </c>
      <c r="AH3" t="n">
        <v>64630.54691853161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9.319900000000001</v>
      </c>
      <c r="E4" t="n">
        <v>10.73</v>
      </c>
      <c r="F4" t="n">
        <v>8.43</v>
      </c>
      <c r="G4" t="n">
        <v>17.45</v>
      </c>
      <c r="H4" t="n">
        <v>0.36</v>
      </c>
      <c r="I4" t="n">
        <v>29</v>
      </c>
      <c r="J4" t="n">
        <v>72.11</v>
      </c>
      <c r="K4" t="n">
        <v>32.27</v>
      </c>
      <c r="L4" t="n">
        <v>1.5</v>
      </c>
      <c r="M4" t="n">
        <v>27</v>
      </c>
      <c r="N4" t="n">
        <v>8.34</v>
      </c>
      <c r="O4" t="n">
        <v>9127.379999999999</v>
      </c>
      <c r="P4" t="n">
        <v>57.84</v>
      </c>
      <c r="Q4" t="n">
        <v>198.1</v>
      </c>
      <c r="R4" t="n">
        <v>45.29</v>
      </c>
      <c r="S4" t="n">
        <v>21.27</v>
      </c>
      <c r="T4" t="n">
        <v>9186.82</v>
      </c>
      <c r="U4" t="n">
        <v>0.47</v>
      </c>
      <c r="V4" t="n">
        <v>0.72</v>
      </c>
      <c r="W4" t="n">
        <v>0.16</v>
      </c>
      <c r="X4" t="n">
        <v>0.58</v>
      </c>
      <c r="Y4" t="n">
        <v>1</v>
      </c>
      <c r="Z4" t="n">
        <v>10</v>
      </c>
      <c r="AA4" t="n">
        <v>50.96639566380787</v>
      </c>
      <c r="AB4" t="n">
        <v>69.73447102588517</v>
      </c>
      <c r="AC4" t="n">
        <v>63.07911098413479</v>
      </c>
      <c r="AD4" t="n">
        <v>50966.39566380787</v>
      </c>
      <c r="AE4" t="n">
        <v>69734.47102588517</v>
      </c>
      <c r="AF4" t="n">
        <v>2.556258056248878e-06</v>
      </c>
      <c r="AG4" t="n">
        <v>0.1490277777777778</v>
      </c>
      <c r="AH4" t="n">
        <v>63079.11098413479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9.452999999999999</v>
      </c>
      <c r="E5" t="n">
        <v>10.58</v>
      </c>
      <c r="F5" t="n">
        <v>8.35</v>
      </c>
      <c r="G5" t="n">
        <v>20.03</v>
      </c>
      <c r="H5" t="n">
        <v>0.42</v>
      </c>
      <c r="I5" t="n">
        <v>25</v>
      </c>
      <c r="J5" t="n">
        <v>72.40000000000001</v>
      </c>
      <c r="K5" t="n">
        <v>32.27</v>
      </c>
      <c r="L5" t="n">
        <v>1.75</v>
      </c>
      <c r="M5" t="n">
        <v>23</v>
      </c>
      <c r="N5" t="n">
        <v>8.380000000000001</v>
      </c>
      <c r="O5" t="n">
        <v>9163.799999999999</v>
      </c>
      <c r="P5" t="n">
        <v>56.64</v>
      </c>
      <c r="Q5" t="n">
        <v>198.05</v>
      </c>
      <c r="R5" t="n">
        <v>42.64</v>
      </c>
      <c r="S5" t="n">
        <v>21.27</v>
      </c>
      <c r="T5" t="n">
        <v>7883.26</v>
      </c>
      <c r="U5" t="n">
        <v>0.5</v>
      </c>
      <c r="V5" t="n">
        <v>0.73</v>
      </c>
      <c r="W5" t="n">
        <v>0.15</v>
      </c>
      <c r="X5" t="n">
        <v>0.49</v>
      </c>
      <c r="Y5" t="n">
        <v>1</v>
      </c>
      <c r="Z5" t="n">
        <v>10</v>
      </c>
      <c r="AA5" t="n">
        <v>49.43945121276334</v>
      </c>
      <c r="AB5" t="n">
        <v>67.64523826393224</v>
      </c>
      <c r="AC5" t="n">
        <v>61.1892716647254</v>
      </c>
      <c r="AD5" t="n">
        <v>49439.45121276334</v>
      </c>
      <c r="AE5" t="n">
        <v>67645.23826393225</v>
      </c>
      <c r="AF5" t="n">
        <v>2.592764665470728e-06</v>
      </c>
      <c r="AG5" t="n">
        <v>0.1469444444444444</v>
      </c>
      <c r="AH5" t="n">
        <v>61189.27166472541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9.5928</v>
      </c>
      <c r="E6" t="n">
        <v>10.42</v>
      </c>
      <c r="F6" t="n">
        <v>8.25</v>
      </c>
      <c r="G6" t="n">
        <v>23.58</v>
      </c>
      <c r="H6" t="n">
        <v>0.48</v>
      </c>
      <c r="I6" t="n">
        <v>21</v>
      </c>
      <c r="J6" t="n">
        <v>72.7</v>
      </c>
      <c r="K6" t="n">
        <v>32.27</v>
      </c>
      <c r="L6" t="n">
        <v>2</v>
      </c>
      <c r="M6" t="n">
        <v>19</v>
      </c>
      <c r="N6" t="n">
        <v>8.43</v>
      </c>
      <c r="O6" t="n">
        <v>9200.25</v>
      </c>
      <c r="P6" t="n">
        <v>55.44</v>
      </c>
      <c r="Q6" t="n">
        <v>198.05</v>
      </c>
      <c r="R6" t="n">
        <v>39.68</v>
      </c>
      <c r="S6" t="n">
        <v>21.27</v>
      </c>
      <c r="T6" t="n">
        <v>6420.75</v>
      </c>
      <c r="U6" t="n">
        <v>0.54</v>
      </c>
      <c r="V6" t="n">
        <v>0.74</v>
      </c>
      <c r="W6" t="n">
        <v>0.14</v>
      </c>
      <c r="X6" t="n">
        <v>0.4</v>
      </c>
      <c r="Y6" t="n">
        <v>1</v>
      </c>
      <c r="Z6" t="n">
        <v>10</v>
      </c>
      <c r="AA6" t="n">
        <v>47.88740940773675</v>
      </c>
      <c r="AB6" t="n">
        <v>65.52166619504395</v>
      </c>
      <c r="AC6" t="n">
        <v>59.268370333639</v>
      </c>
      <c r="AD6" t="n">
        <v>47887.40940773676</v>
      </c>
      <c r="AE6" t="n">
        <v>65521.66619504394</v>
      </c>
      <c r="AF6" t="n">
        <v>2.6311089477338e-06</v>
      </c>
      <c r="AG6" t="n">
        <v>0.1447222222222222</v>
      </c>
      <c r="AH6" t="n">
        <v>59268.370333639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9.710599999999999</v>
      </c>
      <c r="E7" t="n">
        <v>10.3</v>
      </c>
      <c r="F7" t="n">
        <v>8.16</v>
      </c>
      <c r="G7" t="n">
        <v>25.76</v>
      </c>
      <c r="H7" t="n">
        <v>0.54</v>
      </c>
      <c r="I7" t="n">
        <v>19</v>
      </c>
      <c r="J7" t="n">
        <v>73</v>
      </c>
      <c r="K7" t="n">
        <v>32.27</v>
      </c>
      <c r="L7" t="n">
        <v>2.25</v>
      </c>
      <c r="M7" t="n">
        <v>17</v>
      </c>
      <c r="N7" t="n">
        <v>8.48</v>
      </c>
      <c r="O7" t="n">
        <v>9236.709999999999</v>
      </c>
      <c r="P7" t="n">
        <v>54.24</v>
      </c>
      <c r="Q7" t="n">
        <v>198.05</v>
      </c>
      <c r="R7" t="n">
        <v>36.47</v>
      </c>
      <c r="S7" t="n">
        <v>21.27</v>
      </c>
      <c r="T7" t="n">
        <v>4827.6</v>
      </c>
      <c r="U7" t="n">
        <v>0.58</v>
      </c>
      <c r="V7" t="n">
        <v>0.74</v>
      </c>
      <c r="W7" t="n">
        <v>0.14</v>
      </c>
      <c r="X7" t="n">
        <v>0.31</v>
      </c>
      <c r="Y7" t="n">
        <v>1</v>
      </c>
      <c r="Z7" t="n">
        <v>10</v>
      </c>
      <c r="AA7" t="n">
        <v>46.49904548476377</v>
      </c>
      <c r="AB7" t="n">
        <v>63.62204542533982</v>
      </c>
      <c r="AC7" t="n">
        <v>57.55004670406034</v>
      </c>
      <c r="AD7" t="n">
        <v>46499.04548476377</v>
      </c>
      <c r="AE7" t="n">
        <v>63622.04542533982</v>
      </c>
      <c r="AF7" t="n">
        <v>2.663419079712266e-06</v>
      </c>
      <c r="AG7" t="n">
        <v>0.1430555555555556</v>
      </c>
      <c r="AH7" t="n">
        <v>57550.04670406033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9.709300000000001</v>
      </c>
      <c r="E8" t="n">
        <v>10.3</v>
      </c>
      <c r="F8" t="n">
        <v>8.19</v>
      </c>
      <c r="G8" t="n">
        <v>28.91</v>
      </c>
      <c r="H8" t="n">
        <v>0.6</v>
      </c>
      <c r="I8" t="n">
        <v>17</v>
      </c>
      <c r="J8" t="n">
        <v>73.29000000000001</v>
      </c>
      <c r="K8" t="n">
        <v>32.27</v>
      </c>
      <c r="L8" t="n">
        <v>2.5</v>
      </c>
      <c r="M8" t="n">
        <v>15</v>
      </c>
      <c r="N8" t="n">
        <v>8.52</v>
      </c>
      <c r="O8" t="n">
        <v>9273.200000000001</v>
      </c>
      <c r="P8" t="n">
        <v>53.95</v>
      </c>
      <c r="Q8" t="n">
        <v>198.05</v>
      </c>
      <c r="R8" t="n">
        <v>37.91</v>
      </c>
      <c r="S8" t="n">
        <v>21.27</v>
      </c>
      <c r="T8" t="n">
        <v>5556.11</v>
      </c>
      <c r="U8" t="n">
        <v>0.5600000000000001</v>
      </c>
      <c r="V8" t="n">
        <v>0.74</v>
      </c>
      <c r="W8" t="n">
        <v>0.13</v>
      </c>
      <c r="X8" t="n">
        <v>0.34</v>
      </c>
      <c r="Y8" t="n">
        <v>1</v>
      </c>
      <c r="Z8" t="n">
        <v>10</v>
      </c>
      <c r="AA8" t="n">
        <v>46.394131216598</v>
      </c>
      <c r="AB8" t="n">
        <v>63.47849709514463</v>
      </c>
      <c r="AC8" t="n">
        <v>57.42019842502758</v>
      </c>
      <c r="AD8" t="n">
        <v>46394.131216598</v>
      </c>
      <c r="AE8" t="n">
        <v>63478.49709514463</v>
      </c>
      <c r="AF8" t="n">
        <v>2.663062516286358e-06</v>
      </c>
      <c r="AG8" t="n">
        <v>0.1430555555555556</v>
      </c>
      <c r="AH8" t="n">
        <v>57420.19842502758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9.7935</v>
      </c>
      <c r="E9" t="n">
        <v>10.21</v>
      </c>
      <c r="F9" t="n">
        <v>8.130000000000001</v>
      </c>
      <c r="G9" t="n">
        <v>32.53</v>
      </c>
      <c r="H9" t="n">
        <v>0.65</v>
      </c>
      <c r="I9" t="n">
        <v>15</v>
      </c>
      <c r="J9" t="n">
        <v>73.59</v>
      </c>
      <c r="K9" t="n">
        <v>32.27</v>
      </c>
      <c r="L9" t="n">
        <v>2.75</v>
      </c>
      <c r="M9" t="n">
        <v>13</v>
      </c>
      <c r="N9" t="n">
        <v>8.57</v>
      </c>
      <c r="O9" t="n">
        <v>9309.700000000001</v>
      </c>
      <c r="P9" t="n">
        <v>52.9</v>
      </c>
      <c r="Q9" t="n">
        <v>198.05</v>
      </c>
      <c r="R9" t="n">
        <v>36.01</v>
      </c>
      <c r="S9" t="n">
        <v>21.27</v>
      </c>
      <c r="T9" t="n">
        <v>4617.45</v>
      </c>
      <c r="U9" t="n">
        <v>0.59</v>
      </c>
      <c r="V9" t="n">
        <v>0.75</v>
      </c>
      <c r="W9" t="n">
        <v>0.13</v>
      </c>
      <c r="X9" t="n">
        <v>0.28</v>
      </c>
      <c r="Y9" t="n">
        <v>1</v>
      </c>
      <c r="Z9" t="n">
        <v>10</v>
      </c>
      <c r="AA9" t="n">
        <v>45.32331832831603</v>
      </c>
      <c r="AB9" t="n">
        <v>62.01336366046745</v>
      </c>
      <c r="AC9" t="n">
        <v>56.09489526902784</v>
      </c>
      <c r="AD9" t="n">
        <v>45323.31832831603</v>
      </c>
      <c r="AE9" t="n">
        <v>62013.36366046745</v>
      </c>
      <c r="AF9" t="n">
        <v>2.686156855102885e-06</v>
      </c>
      <c r="AG9" t="n">
        <v>0.1418055555555556</v>
      </c>
      <c r="AH9" t="n">
        <v>56094.89526902784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9.8194</v>
      </c>
      <c r="E10" t="n">
        <v>10.18</v>
      </c>
      <c r="F10" t="n">
        <v>8.119999999999999</v>
      </c>
      <c r="G10" t="n">
        <v>34.81</v>
      </c>
      <c r="H10" t="n">
        <v>0.71</v>
      </c>
      <c r="I10" t="n">
        <v>14</v>
      </c>
      <c r="J10" t="n">
        <v>73.88</v>
      </c>
      <c r="K10" t="n">
        <v>32.27</v>
      </c>
      <c r="L10" t="n">
        <v>3</v>
      </c>
      <c r="M10" t="n">
        <v>12</v>
      </c>
      <c r="N10" t="n">
        <v>8.609999999999999</v>
      </c>
      <c r="O10" t="n">
        <v>9346.23</v>
      </c>
      <c r="P10" t="n">
        <v>52.34</v>
      </c>
      <c r="Q10" t="n">
        <v>198.05</v>
      </c>
      <c r="R10" t="n">
        <v>35.63</v>
      </c>
      <c r="S10" t="n">
        <v>21.27</v>
      </c>
      <c r="T10" t="n">
        <v>4430.87</v>
      </c>
      <c r="U10" t="n">
        <v>0.6</v>
      </c>
      <c r="V10" t="n">
        <v>0.75</v>
      </c>
      <c r="W10" t="n">
        <v>0.13</v>
      </c>
      <c r="X10" t="n">
        <v>0.27</v>
      </c>
      <c r="Y10" t="n">
        <v>1</v>
      </c>
      <c r="Z10" t="n">
        <v>10</v>
      </c>
      <c r="AA10" t="n">
        <v>44.88056801185444</v>
      </c>
      <c r="AB10" t="n">
        <v>61.40757314471959</v>
      </c>
      <c r="AC10" t="n">
        <v>55.54692054987044</v>
      </c>
      <c r="AD10" t="n">
        <v>44880.56801185444</v>
      </c>
      <c r="AE10" t="n">
        <v>61407.57314471959</v>
      </c>
      <c r="AF10" t="n">
        <v>2.693260695665214e-06</v>
      </c>
      <c r="AG10" t="n">
        <v>0.1413888888888889</v>
      </c>
      <c r="AH10" t="n">
        <v>55546.92054987043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9.8964</v>
      </c>
      <c r="E11" t="n">
        <v>10.1</v>
      </c>
      <c r="F11" t="n">
        <v>8.06</v>
      </c>
      <c r="G11" t="n">
        <v>37.19</v>
      </c>
      <c r="H11" t="n">
        <v>0.77</v>
      </c>
      <c r="I11" t="n">
        <v>13</v>
      </c>
      <c r="J11" t="n">
        <v>74.18000000000001</v>
      </c>
      <c r="K11" t="n">
        <v>32.27</v>
      </c>
      <c r="L11" t="n">
        <v>3.25</v>
      </c>
      <c r="M11" t="n">
        <v>11</v>
      </c>
      <c r="N11" t="n">
        <v>8.66</v>
      </c>
      <c r="O11" t="n">
        <v>9382.780000000001</v>
      </c>
      <c r="P11" t="n">
        <v>51.08</v>
      </c>
      <c r="Q11" t="n">
        <v>198.05</v>
      </c>
      <c r="R11" t="n">
        <v>33.7</v>
      </c>
      <c r="S11" t="n">
        <v>21.27</v>
      </c>
      <c r="T11" t="n">
        <v>3472.47</v>
      </c>
      <c r="U11" t="n">
        <v>0.63</v>
      </c>
      <c r="V11" t="n">
        <v>0.75</v>
      </c>
      <c r="W11" t="n">
        <v>0.12</v>
      </c>
      <c r="X11" t="n">
        <v>0.21</v>
      </c>
      <c r="Y11" t="n">
        <v>1</v>
      </c>
      <c r="Z11" t="n">
        <v>10</v>
      </c>
      <c r="AA11" t="n">
        <v>43.74977931469257</v>
      </c>
      <c r="AB11" t="n">
        <v>59.86037816238702</v>
      </c>
      <c r="AC11" t="n">
        <v>54.1473876851494</v>
      </c>
      <c r="AD11" t="n">
        <v>43749.77931469258</v>
      </c>
      <c r="AE11" t="n">
        <v>59860.37816238702</v>
      </c>
      <c r="AF11" t="n">
        <v>2.714380221661326e-06</v>
      </c>
      <c r="AG11" t="n">
        <v>0.1402777777777778</v>
      </c>
      <c r="AH11" t="n">
        <v>54147.3876851494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9.887700000000001</v>
      </c>
      <c r="E12" t="n">
        <v>10.11</v>
      </c>
      <c r="F12" t="n">
        <v>8.08</v>
      </c>
      <c r="G12" t="n">
        <v>40.42</v>
      </c>
      <c r="H12" t="n">
        <v>0.82</v>
      </c>
      <c r="I12" t="n">
        <v>12</v>
      </c>
      <c r="J12" t="n">
        <v>74.48</v>
      </c>
      <c r="K12" t="n">
        <v>32.27</v>
      </c>
      <c r="L12" t="n">
        <v>3.5</v>
      </c>
      <c r="M12" t="n">
        <v>10</v>
      </c>
      <c r="N12" t="n">
        <v>8.710000000000001</v>
      </c>
      <c r="O12" t="n">
        <v>9419.35</v>
      </c>
      <c r="P12" t="n">
        <v>50.89</v>
      </c>
      <c r="Q12" t="n">
        <v>198.05</v>
      </c>
      <c r="R12" t="n">
        <v>34.47</v>
      </c>
      <c r="S12" t="n">
        <v>21.27</v>
      </c>
      <c r="T12" t="n">
        <v>3864.43</v>
      </c>
      <c r="U12" t="n">
        <v>0.62</v>
      </c>
      <c r="V12" t="n">
        <v>0.75</v>
      </c>
      <c r="W12" t="n">
        <v>0.13</v>
      </c>
      <c r="X12" t="n">
        <v>0.23</v>
      </c>
      <c r="Y12" t="n">
        <v>1</v>
      </c>
      <c r="Z12" t="n">
        <v>10</v>
      </c>
      <c r="AA12" t="n">
        <v>43.71613966412351</v>
      </c>
      <c r="AB12" t="n">
        <v>59.81435090840182</v>
      </c>
      <c r="AC12" t="n">
        <v>54.10575320768487</v>
      </c>
      <c r="AD12" t="n">
        <v>43716.13966412351</v>
      </c>
      <c r="AE12" t="n">
        <v>59814.35090840182</v>
      </c>
      <c r="AF12" t="n">
        <v>2.711993989503324e-06</v>
      </c>
      <c r="AG12" t="n">
        <v>0.1404166666666667</v>
      </c>
      <c r="AH12" t="n">
        <v>54105.75320768487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9.930999999999999</v>
      </c>
      <c r="E13" t="n">
        <v>10.07</v>
      </c>
      <c r="F13" t="n">
        <v>8.050000000000001</v>
      </c>
      <c r="G13" t="n">
        <v>43.93</v>
      </c>
      <c r="H13" t="n">
        <v>0.88</v>
      </c>
      <c r="I13" t="n">
        <v>11</v>
      </c>
      <c r="J13" t="n">
        <v>74.77</v>
      </c>
      <c r="K13" t="n">
        <v>32.27</v>
      </c>
      <c r="L13" t="n">
        <v>3.75</v>
      </c>
      <c r="M13" t="n">
        <v>9</v>
      </c>
      <c r="N13" t="n">
        <v>8.75</v>
      </c>
      <c r="O13" t="n">
        <v>9455.940000000001</v>
      </c>
      <c r="P13" t="n">
        <v>49.91</v>
      </c>
      <c r="Q13" t="n">
        <v>198.05</v>
      </c>
      <c r="R13" t="n">
        <v>33.48</v>
      </c>
      <c r="S13" t="n">
        <v>21.27</v>
      </c>
      <c r="T13" t="n">
        <v>3374.54</v>
      </c>
      <c r="U13" t="n">
        <v>0.64</v>
      </c>
      <c r="V13" t="n">
        <v>0.75</v>
      </c>
      <c r="W13" t="n">
        <v>0.13</v>
      </c>
      <c r="X13" t="n">
        <v>0.2</v>
      </c>
      <c r="Y13" t="n">
        <v>1</v>
      </c>
      <c r="Z13" t="n">
        <v>10</v>
      </c>
      <c r="AA13" t="n">
        <v>42.94527760730962</v>
      </c>
      <c r="AB13" t="n">
        <v>58.75962343423579</v>
      </c>
      <c r="AC13" t="n">
        <v>53.15168744333361</v>
      </c>
      <c r="AD13" t="n">
        <v>42945.27760730962</v>
      </c>
      <c r="AE13" t="n">
        <v>58759.62343423579</v>
      </c>
      <c r="AF13" t="n">
        <v>2.723870294381657e-06</v>
      </c>
      <c r="AG13" t="n">
        <v>0.1398611111111111</v>
      </c>
      <c r="AH13" t="n">
        <v>53151.68744333361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9.964600000000001</v>
      </c>
      <c r="E14" t="n">
        <v>10.04</v>
      </c>
      <c r="F14" t="n">
        <v>8.039999999999999</v>
      </c>
      <c r="G14" t="n">
        <v>48.22</v>
      </c>
      <c r="H14" t="n">
        <v>0.93</v>
      </c>
      <c r="I14" t="n">
        <v>10</v>
      </c>
      <c r="J14" t="n">
        <v>75.06999999999999</v>
      </c>
      <c r="K14" t="n">
        <v>32.27</v>
      </c>
      <c r="L14" t="n">
        <v>4</v>
      </c>
      <c r="M14" t="n">
        <v>8</v>
      </c>
      <c r="N14" t="n">
        <v>8.800000000000001</v>
      </c>
      <c r="O14" t="n">
        <v>9492.549999999999</v>
      </c>
      <c r="P14" t="n">
        <v>49.46</v>
      </c>
      <c r="Q14" t="n">
        <v>198.06</v>
      </c>
      <c r="R14" t="n">
        <v>32.97</v>
      </c>
      <c r="S14" t="n">
        <v>21.27</v>
      </c>
      <c r="T14" t="n">
        <v>3123.17</v>
      </c>
      <c r="U14" t="n">
        <v>0.65</v>
      </c>
      <c r="V14" t="n">
        <v>0.76</v>
      </c>
      <c r="W14" t="n">
        <v>0.12</v>
      </c>
      <c r="X14" t="n">
        <v>0.18</v>
      </c>
      <c r="Y14" t="n">
        <v>1</v>
      </c>
      <c r="Z14" t="n">
        <v>10</v>
      </c>
      <c r="AA14" t="n">
        <v>42.54359197280841</v>
      </c>
      <c r="AB14" t="n">
        <v>58.21001942799203</v>
      </c>
      <c r="AC14" t="n">
        <v>52.6545368720715</v>
      </c>
      <c r="AD14" t="n">
        <v>42543.59197280841</v>
      </c>
      <c r="AE14" t="n">
        <v>58210.01942799203</v>
      </c>
      <c r="AF14" t="n">
        <v>2.733086087543597e-06</v>
      </c>
      <c r="AG14" t="n">
        <v>0.1394444444444444</v>
      </c>
      <c r="AH14" t="n">
        <v>52654.5368720715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9.962400000000001</v>
      </c>
      <c r="E15" t="n">
        <v>10.04</v>
      </c>
      <c r="F15" t="n">
        <v>8.039999999999999</v>
      </c>
      <c r="G15" t="n">
        <v>48.23</v>
      </c>
      <c r="H15" t="n">
        <v>0.99</v>
      </c>
      <c r="I15" t="n">
        <v>10</v>
      </c>
      <c r="J15" t="n">
        <v>75.37</v>
      </c>
      <c r="K15" t="n">
        <v>32.27</v>
      </c>
      <c r="L15" t="n">
        <v>4.25</v>
      </c>
      <c r="M15" t="n">
        <v>8</v>
      </c>
      <c r="N15" t="n">
        <v>8.85</v>
      </c>
      <c r="O15" t="n">
        <v>9529.18</v>
      </c>
      <c r="P15" t="n">
        <v>48.48</v>
      </c>
      <c r="Q15" t="n">
        <v>198.05</v>
      </c>
      <c r="R15" t="n">
        <v>33.16</v>
      </c>
      <c r="S15" t="n">
        <v>21.27</v>
      </c>
      <c r="T15" t="n">
        <v>3216.41</v>
      </c>
      <c r="U15" t="n">
        <v>0.64</v>
      </c>
      <c r="V15" t="n">
        <v>0.76</v>
      </c>
      <c r="W15" t="n">
        <v>0.12</v>
      </c>
      <c r="X15" t="n">
        <v>0.19</v>
      </c>
      <c r="Y15" t="n">
        <v>1</v>
      </c>
      <c r="Z15" t="n">
        <v>10</v>
      </c>
      <c r="AA15" t="n">
        <v>42.01721214087878</v>
      </c>
      <c r="AB15" t="n">
        <v>57.48980331954328</v>
      </c>
      <c r="AC15" t="n">
        <v>52.00305717828581</v>
      </c>
      <c r="AD15" t="n">
        <v>42017.21214087879</v>
      </c>
      <c r="AE15" t="n">
        <v>57489.80331954328</v>
      </c>
      <c r="AF15" t="n">
        <v>2.732482672515137e-06</v>
      </c>
      <c r="AG15" t="n">
        <v>0.1394444444444444</v>
      </c>
      <c r="AH15" t="n">
        <v>52003.05717828582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9.995799999999999</v>
      </c>
      <c r="E16" t="n">
        <v>10</v>
      </c>
      <c r="F16" t="n">
        <v>8.02</v>
      </c>
      <c r="G16" t="n">
        <v>53.47</v>
      </c>
      <c r="H16" t="n">
        <v>1.04</v>
      </c>
      <c r="I16" t="n">
        <v>9</v>
      </c>
      <c r="J16" t="n">
        <v>75.66</v>
      </c>
      <c r="K16" t="n">
        <v>32.27</v>
      </c>
      <c r="L16" t="n">
        <v>4.5</v>
      </c>
      <c r="M16" t="n">
        <v>6</v>
      </c>
      <c r="N16" t="n">
        <v>8.890000000000001</v>
      </c>
      <c r="O16" t="n">
        <v>9565.83</v>
      </c>
      <c r="P16" t="n">
        <v>48.09</v>
      </c>
      <c r="Q16" t="n">
        <v>198.05</v>
      </c>
      <c r="R16" t="n">
        <v>32.42</v>
      </c>
      <c r="S16" t="n">
        <v>21.27</v>
      </c>
      <c r="T16" t="n">
        <v>2854.89</v>
      </c>
      <c r="U16" t="n">
        <v>0.66</v>
      </c>
      <c r="V16" t="n">
        <v>0.76</v>
      </c>
      <c r="W16" t="n">
        <v>0.12</v>
      </c>
      <c r="X16" t="n">
        <v>0.17</v>
      </c>
      <c r="Y16" t="n">
        <v>1</v>
      </c>
      <c r="Z16" t="n">
        <v>10</v>
      </c>
      <c r="AA16" t="n">
        <v>41.6362225591899</v>
      </c>
      <c r="AB16" t="n">
        <v>56.96851656580498</v>
      </c>
      <c r="AC16" t="n">
        <v>51.53152130069221</v>
      </c>
      <c r="AD16" t="n">
        <v>41636.2225591899</v>
      </c>
      <c r="AE16" t="n">
        <v>56968.51656580497</v>
      </c>
      <c r="AF16" t="n">
        <v>2.741643609765398e-06</v>
      </c>
      <c r="AG16" t="n">
        <v>0.1388888888888889</v>
      </c>
      <c r="AH16" t="n">
        <v>51531.52130069221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10.0025</v>
      </c>
      <c r="E17" t="n">
        <v>10</v>
      </c>
      <c r="F17" t="n">
        <v>8.01</v>
      </c>
      <c r="G17" t="n">
        <v>53.42</v>
      </c>
      <c r="H17" t="n">
        <v>1.09</v>
      </c>
      <c r="I17" t="n">
        <v>9</v>
      </c>
      <c r="J17" t="n">
        <v>75.95999999999999</v>
      </c>
      <c r="K17" t="n">
        <v>32.27</v>
      </c>
      <c r="L17" t="n">
        <v>4.75</v>
      </c>
      <c r="M17" t="n">
        <v>5</v>
      </c>
      <c r="N17" t="n">
        <v>8.94</v>
      </c>
      <c r="O17" t="n">
        <v>9602.5</v>
      </c>
      <c r="P17" t="n">
        <v>47.04</v>
      </c>
      <c r="Q17" t="n">
        <v>198.08</v>
      </c>
      <c r="R17" t="n">
        <v>32.12</v>
      </c>
      <c r="S17" t="n">
        <v>21.27</v>
      </c>
      <c r="T17" t="n">
        <v>2702.74</v>
      </c>
      <c r="U17" t="n">
        <v>0.66</v>
      </c>
      <c r="V17" t="n">
        <v>0.76</v>
      </c>
      <c r="W17" t="n">
        <v>0.13</v>
      </c>
      <c r="X17" t="n">
        <v>0.16</v>
      </c>
      <c r="Y17" t="n">
        <v>1</v>
      </c>
      <c r="Z17" t="n">
        <v>10</v>
      </c>
      <c r="AA17" t="n">
        <v>41.02171385508924</v>
      </c>
      <c r="AB17" t="n">
        <v>56.12771864664783</v>
      </c>
      <c r="AC17" t="n">
        <v>50.77096795486961</v>
      </c>
      <c r="AD17" t="n">
        <v>41021.71385508924</v>
      </c>
      <c r="AE17" t="n">
        <v>56127.71864664783</v>
      </c>
      <c r="AF17" t="n">
        <v>2.743481282806618e-06</v>
      </c>
      <c r="AG17" t="n">
        <v>0.1388888888888889</v>
      </c>
      <c r="AH17" t="n">
        <v>50770.96795486961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10.0371</v>
      </c>
      <c r="E18" t="n">
        <v>9.960000000000001</v>
      </c>
      <c r="F18" t="n">
        <v>7.99</v>
      </c>
      <c r="G18" t="n">
        <v>59.96</v>
      </c>
      <c r="H18" t="n">
        <v>1.15</v>
      </c>
      <c r="I18" t="n">
        <v>8</v>
      </c>
      <c r="J18" t="n">
        <v>76.26000000000001</v>
      </c>
      <c r="K18" t="n">
        <v>32.27</v>
      </c>
      <c r="L18" t="n">
        <v>5</v>
      </c>
      <c r="M18" t="n">
        <v>2</v>
      </c>
      <c r="N18" t="n">
        <v>8.99</v>
      </c>
      <c r="O18" t="n">
        <v>9639.200000000001</v>
      </c>
      <c r="P18" t="n">
        <v>46.82</v>
      </c>
      <c r="Q18" t="n">
        <v>198.05</v>
      </c>
      <c r="R18" t="n">
        <v>31.47</v>
      </c>
      <c r="S18" t="n">
        <v>21.27</v>
      </c>
      <c r="T18" t="n">
        <v>2385.36</v>
      </c>
      <c r="U18" t="n">
        <v>0.68</v>
      </c>
      <c r="V18" t="n">
        <v>0.76</v>
      </c>
      <c r="W18" t="n">
        <v>0.13</v>
      </c>
      <c r="X18" t="n">
        <v>0.14</v>
      </c>
      <c r="Y18" t="n">
        <v>1</v>
      </c>
      <c r="Z18" t="n">
        <v>10</v>
      </c>
      <c r="AA18" t="n">
        <v>40.73310297037835</v>
      </c>
      <c r="AB18" t="n">
        <v>55.73282850157468</v>
      </c>
      <c r="AC18" t="n">
        <v>50.41376557100928</v>
      </c>
      <c r="AD18" t="n">
        <v>40733.10297037835</v>
      </c>
      <c r="AE18" t="n">
        <v>55732.82850157468</v>
      </c>
      <c r="AF18" t="n">
        <v>2.752971355526949e-06</v>
      </c>
      <c r="AG18" t="n">
        <v>0.1383333333333333</v>
      </c>
      <c r="AH18" t="n">
        <v>50413.76557100928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10.0522</v>
      </c>
      <c r="E19" t="n">
        <v>9.949999999999999</v>
      </c>
      <c r="F19" t="n">
        <v>7.98</v>
      </c>
      <c r="G19" t="n">
        <v>59.85</v>
      </c>
      <c r="H19" t="n">
        <v>1.2</v>
      </c>
      <c r="I19" t="n">
        <v>8</v>
      </c>
      <c r="J19" t="n">
        <v>76.56</v>
      </c>
      <c r="K19" t="n">
        <v>32.27</v>
      </c>
      <c r="L19" t="n">
        <v>5.25</v>
      </c>
      <c r="M19" t="n">
        <v>1</v>
      </c>
      <c r="N19" t="n">
        <v>9.039999999999999</v>
      </c>
      <c r="O19" t="n">
        <v>9675.91</v>
      </c>
      <c r="P19" t="n">
        <v>46.79</v>
      </c>
      <c r="Q19" t="n">
        <v>198.05</v>
      </c>
      <c r="R19" t="n">
        <v>30.89</v>
      </c>
      <c r="S19" t="n">
        <v>21.27</v>
      </c>
      <c r="T19" t="n">
        <v>2095.13</v>
      </c>
      <c r="U19" t="n">
        <v>0.6899999999999999</v>
      </c>
      <c r="V19" t="n">
        <v>0.76</v>
      </c>
      <c r="W19" t="n">
        <v>0.13</v>
      </c>
      <c r="X19" t="n">
        <v>0.13</v>
      </c>
      <c r="Y19" t="n">
        <v>1</v>
      </c>
      <c r="Z19" t="n">
        <v>10</v>
      </c>
      <c r="AA19" t="n">
        <v>40.64168937148683</v>
      </c>
      <c r="AB19" t="n">
        <v>55.60775238268857</v>
      </c>
      <c r="AC19" t="n">
        <v>50.30062654136385</v>
      </c>
      <c r="AD19" t="n">
        <v>40641.68937148683</v>
      </c>
      <c r="AE19" t="n">
        <v>55607.75238268857</v>
      </c>
      <c r="AF19" t="n">
        <v>2.757112976858654e-06</v>
      </c>
      <c r="AG19" t="n">
        <v>0.1381944444444444</v>
      </c>
      <c r="AH19" t="n">
        <v>50300.62654136385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10.0477</v>
      </c>
      <c r="E20" t="n">
        <v>9.949999999999999</v>
      </c>
      <c r="F20" t="n">
        <v>7.98</v>
      </c>
      <c r="G20" t="n">
        <v>59.88</v>
      </c>
      <c r="H20" t="n">
        <v>1.25</v>
      </c>
      <c r="I20" t="n">
        <v>8</v>
      </c>
      <c r="J20" t="n">
        <v>76.84999999999999</v>
      </c>
      <c r="K20" t="n">
        <v>32.27</v>
      </c>
      <c r="L20" t="n">
        <v>5.5</v>
      </c>
      <c r="M20" t="n">
        <v>0</v>
      </c>
      <c r="N20" t="n">
        <v>9.08</v>
      </c>
      <c r="O20" t="n">
        <v>9712.65</v>
      </c>
      <c r="P20" t="n">
        <v>46.94</v>
      </c>
      <c r="Q20" t="n">
        <v>198.05</v>
      </c>
      <c r="R20" t="n">
        <v>31.03</v>
      </c>
      <c r="S20" t="n">
        <v>21.27</v>
      </c>
      <c r="T20" t="n">
        <v>2161.17</v>
      </c>
      <c r="U20" t="n">
        <v>0.6899999999999999</v>
      </c>
      <c r="V20" t="n">
        <v>0.76</v>
      </c>
      <c r="W20" t="n">
        <v>0.13</v>
      </c>
      <c r="X20" t="n">
        <v>0.13</v>
      </c>
      <c r="Y20" t="n">
        <v>1</v>
      </c>
      <c r="Z20" t="n">
        <v>10</v>
      </c>
      <c r="AA20" t="n">
        <v>40.74022217612525</v>
      </c>
      <c r="AB20" t="n">
        <v>55.74256931295475</v>
      </c>
      <c r="AC20" t="n">
        <v>50.42257673302257</v>
      </c>
      <c r="AD20" t="n">
        <v>40740.22217612525</v>
      </c>
      <c r="AE20" t="n">
        <v>55742.56931295475</v>
      </c>
      <c r="AF20" t="n">
        <v>2.755878718845894e-06</v>
      </c>
      <c r="AG20" t="n">
        <v>0.1381944444444444</v>
      </c>
      <c r="AH20" t="n">
        <v>50422.57673302257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9.632400000000001</v>
      </c>
      <c r="E2" t="n">
        <v>10.38</v>
      </c>
      <c r="F2" t="n">
        <v>8.380000000000001</v>
      </c>
      <c r="G2" t="n">
        <v>18.63</v>
      </c>
      <c r="H2" t="n">
        <v>0.43</v>
      </c>
      <c r="I2" t="n">
        <v>27</v>
      </c>
      <c r="J2" t="n">
        <v>39.78</v>
      </c>
      <c r="K2" t="n">
        <v>19.54</v>
      </c>
      <c r="L2" t="n">
        <v>1</v>
      </c>
      <c r="M2" t="n">
        <v>25</v>
      </c>
      <c r="N2" t="n">
        <v>4.24</v>
      </c>
      <c r="O2" t="n">
        <v>5140</v>
      </c>
      <c r="P2" t="n">
        <v>36.18</v>
      </c>
      <c r="Q2" t="n">
        <v>198.09</v>
      </c>
      <c r="R2" t="n">
        <v>43.76</v>
      </c>
      <c r="S2" t="n">
        <v>21.27</v>
      </c>
      <c r="T2" t="n">
        <v>8430.9</v>
      </c>
      <c r="U2" t="n">
        <v>0.49</v>
      </c>
      <c r="V2" t="n">
        <v>0.72</v>
      </c>
      <c r="W2" t="n">
        <v>0.15</v>
      </c>
      <c r="X2" t="n">
        <v>0.53</v>
      </c>
      <c r="Y2" t="n">
        <v>1</v>
      </c>
      <c r="Z2" t="n">
        <v>10</v>
      </c>
      <c r="AA2" t="n">
        <v>33.46584633834323</v>
      </c>
      <c r="AB2" t="n">
        <v>45.78944736893718</v>
      </c>
      <c r="AC2" t="n">
        <v>41.41936677801804</v>
      </c>
      <c r="AD2" t="n">
        <v>33465.84633834322</v>
      </c>
      <c r="AE2" t="n">
        <v>45789.44736893718</v>
      </c>
      <c r="AF2" t="n">
        <v>2.835640196352421e-06</v>
      </c>
      <c r="AG2" t="n">
        <v>0.1441666666666667</v>
      </c>
      <c r="AH2" t="n">
        <v>41419.36677801804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9.8202</v>
      </c>
      <c r="E3" t="n">
        <v>10.18</v>
      </c>
      <c r="F3" t="n">
        <v>8.25</v>
      </c>
      <c r="G3" t="n">
        <v>23.57</v>
      </c>
      <c r="H3" t="n">
        <v>0.53</v>
      </c>
      <c r="I3" t="n">
        <v>21</v>
      </c>
      <c r="J3" t="n">
        <v>40.06</v>
      </c>
      <c r="K3" t="n">
        <v>19.54</v>
      </c>
      <c r="L3" t="n">
        <v>1.25</v>
      </c>
      <c r="M3" t="n">
        <v>19</v>
      </c>
      <c r="N3" t="n">
        <v>4.26</v>
      </c>
      <c r="O3" t="n">
        <v>5174.29</v>
      </c>
      <c r="P3" t="n">
        <v>34.51</v>
      </c>
      <c r="Q3" t="n">
        <v>198.12</v>
      </c>
      <c r="R3" t="n">
        <v>39.79</v>
      </c>
      <c r="S3" t="n">
        <v>21.27</v>
      </c>
      <c r="T3" t="n">
        <v>6478.22</v>
      </c>
      <c r="U3" t="n">
        <v>0.53</v>
      </c>
      <c r="V3" t="n">
        <v>0.74</v>
      </c>
      <c r="W3" t="n">
        <v>0.14</v>
      </c>
      <c r="X3" t="n">
        <v>0.4</v>
      </c>
      <c r="Y3" t="n">
        <v>1</v>
      </c>
      <c r="Z3" t="n">
        <v>10</v>
      </c>
      <c r="AA3" t="n">
        <v>31.76417434489437</v>
      </c>
      <c r="AB3" t="n">
        <v>43.46114467504172</v>
      </c>
      <c r="AC3" t="n">
        <v>39.31327402542768</v>
      </c>
      <c r="AD3" t="n">
        <v>31764.17434489437</v>
      </c>
      <c r="AE3" t="n">
        <v>43461.14467504172</v>
      </c>
      <c r="AF3" t="n">
        <v>2.890925818718081e-06</v>
      </c>
      <c r="AG3" t="n">
        <v>0.1413888888888889</v>
      </c>
      <c r="AH3" t="n">
        <v>39313.27402542768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9.9094</v>
      </c>
      <c r="E4" t="n">
        <v>10.09</v>
      </c>
      <c r="F4" t="n">
        <v>8.199999999999999</v>
      </c>
      <c r="G4" t="n">
        <v>28.95</v>
      </c>
      <c r="H4" t="n">
        <v>0.64</v>
      </c>
      <c r="I4" t="n">
        <v>17</v>
      </c>
      <c r="J4" t="n">
        <v>40.34</v>
      </c>
      <c r="K4" t="n">
        <v>19.54</v>
      </c>
      <c r="L4" t="n">
        <v>1.5</v>
      </c>
      <c r="M4" t="n">
        <v>14</v>
      </c>
      <c r="N4" t="n">
        <v>4.29</v>
      </c>
      <c r="O4" t="n">
        <v>5208.6</v>
      </c>
      <c r="P4" t="n">
        <v>32.97</v>
      </c>
      <c r="Q4" t="n">
        <v>198.05</v>
      </c>
      <c r="R4" t="n">
        <v>38.24</v>
      </c>
      <c r="S4" t="n">
        <v>21.27</v>
      </c>
      <c r="T4" t="n">
        <v>5724.21</v>
      </c>
      <c r="U4" t="n">
        <v>0.5600000000000001</v>
      </c>
      <c r="V4" t="n">
        <v>0.74</v>
      </c>
      <c r="W4" t="n">
        <v>0.14</v>
      </c>
      <c r="X4" t="n">
        <v>0.35</v>
      </c>
      <c r="Y4" t="n">
        <v>1</v>
      </c>
      <c r="Z4" t="n">
        <v>10</v>
      </c>
      <c r="AA4" t="n">
        <v>30.58347841611131</v>
      </c>
      <c r="AB4" t="n">
        <v>41.8456644166604</v>
      </c>
      <c r="AC4" t="n">
        <v>37.85197293556068</v>
      </c>
      <c r="AD4" t="n">
        <v>30583.47841611131</v>
      </c>
      <c r="AE4" t="n">
        <v>41845.66441666039</v>
      </c>
      <c r="AF4" t="n">
        <v>2.917185017413592e-06</v>
      </c>
      <c r="AG4" t="n">
        <v>0.1401388888888889</v>
      </c>
      <c r="AH4" t="n">
        <v>37851.97293556068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9.975099999999999</v>
      </c>
      <c r="E5" t="n">
        <v>10.02</v>
      </c>
      <c r="F5" t="n">
        <v>8.16</v>
      </c>
      <c r="G5" t="n">
        <v>32.64</v>
      </c>
      <c r="H5" t="n">
        <v>0.74</v>
      </c>
      <c r="I5" t="n">
        <v>15</v>
      </c>
      <c r="J5" t="n">
        <v>40.61</v>
      </c>
      <c r="K5" t="n">
        <v>19.54</v>
      </c>
      <c r="L5" t="n">
        <v>1.75</v>
      </c>
      <c r="M5" t="n">
        <v>5</v>
      </c>
      <c r="N5" t="n">
        <v>4.32</v>
      </c>
      <c r="O5" t="n">
        <v>5242.92</v>
      </c>
      <c r="P5" t="n">
        <v>31.99</v>
      </c>
      <c r="Q5" t="n">
        <v>198.08</v>
      </c>
      <c r="R5" t="n">
        <v>36.49</v>
      </c>
      <c r="S5" t="n">
        <v>21.27</v>
      </c>
      <c r="T5" t="n">
        <v>4856.44</v>
      </c>
      <c r="U5" t="n">
        <v>0.58</v>
      </c>
      <c r="V5" t="n">
        <v>0.74</v>
      </c>
      <c r="W5" t="n">
        <v>0.14</v>
      </c>
      <c r="X5" t="n">
        <v>0.31</v>
      </c>
      <c r="Y5" t="n">
        <v>1</v>
      </c>
      <c r="Z5" t="n">
        <v>10</v>
      </c>
      <c r="AA5" t="n">
        <v>29.8073133861542</v>
      </c>
      <c r="AB5" t="n">
        <v>40.78368118069378</v>
      </c>
      <c r="AC5" t="n">
        <v>36.89134388912872</v>
      </c>
      <c r="AD5" t="n">
        <v>29807.3133861542</v>
      </c>
      <c r="AE5" t="n">
        <v>40783.68118069378</v>
      </c>
      <c r="AF5" t="n">
        <v>2.936526153672505e-06</v>
      </c>
      <c r="AG5" t="n">
        <v>0.1391666666666667</v>
      </c>
      <c r="AH5" t="n">
        <v>36891.34388912872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9.9781</v>
      </c>
      <c r="E6" t="n">
        <v>10.02</v>
      </c>
      <c r="F6" t="n">
        <v>8.16</v>
      </c>
      <c r="G6" t="n">
        <v>32.63</v>
      </c>
      <c r="H6" t="n">
        <v>0.84</v>
      </c>
      <c r="I6" t="n">
        <v>15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31.98</v>
      </c>
      <c r="Q6" t="n">
        <v>198.06</v>
      </c>
      <c r="R6" t="n">
        <v>36.2</v>
      </c>
      <c r="S6" t="n">
        <v>21.27</v>
      </c>
      <c r="T6" t="n">
        <v>4715.03</v>
      </c>
      <c r="U6" t="n">
        <v>0.59</v>
      </c>
      <c r="V6" t="n">
        <v>0.74</v>
      </c>
      <c r="W6" t="n">
        <v>0.15</v>
      </c>
      <c r="X6" t="n">
        <v>0.3</v>
      </c>
      <c r="Y6" t="n">
        <v>1</v>
      </c>
      <c r="Z6" t="n">
        <v>10</v>
      </c>
      <c r="AA6" t="n">
        <v>29.79350219616576</v>
      </c>
      <c r="AB6" t="n">
        <v>40.76478410124498</v>
      </c>
      <c r="AC6" t="n">
        <v>36.87425032042025</v>
      </c>
      <c r="AD6" t="n">
        <v>29793.50219616576</v>
      </c>
      <c r="AE6" t="n">
        <v>40764.78410124499</v>
      </c>
      <c r="AF6" t="n">
        <v>2.937409310579305e-06</v>
      </c>
      <c r="AG6" t="n">
        <v>0.1391666666666667</v>
      </c>
      <c r="AH6" t="n">
        <v>36874.25032042025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7.2228</v>
      </c>
      <c r="E2" t="n">
        <v>13.84</v>
      </c>
      <c r="F2" t="n">
        <v>9.390000000000001</v>
      </c>
      <c r="G2" t="n">
        <v>7.32</v>
      </c>
      <c r="H2" t="n">
        <v>0.12</v>
      </c>
      <c r="I2" t="n">
        <v>77</v>
      </c>
      <c r="J2" t="n">
        <v>141.81</v>
      </c>
      <c r="K2" t="n">
        <v>47.83</v>
      </c>
      <c r="L2" t="n">
        <v>1</v>
      </c>
      <c r="M2" t="n">
        <v>75</v>
      </c>
      <c r="N2" t="n">
        <v>22.98</v>
      </c>
      <c r="O2" t="n">
        <v>17723.39</v>
      </c>
      <c r="P2" t="n">
        <v>105.89</v>
      </c>
      <c r="Q2" t="n">
        <v>198.05</v>
      </c>
      <c r="R2" t="n">
        <v>75.38</v>
      </c>
      <c r="S2" t="n">
        <v>21.27</v>
      </c>
      <c r="T2" t="n">
        <v>23991.89</v>
      </c>
      <c r="U2" t="n">
        <v>0.28</v>
      </c>
      <c r="V2" t="n">
        <v>0.65</v>
      </c>
      <c r="W2" t="n">
        <v>0.23</v>
      </c>
      <c r="X2" t="n">
        <v>1.54</v>
      </c>
      <c r="Y2" t="n">
        <v>1</v>
      </c>
      <c r="Z2" t="n">
        <v>10</v>
      </c>
      <c r="AA2" t="n">
        <v>112.6350381892204</v>
      </c>
      <c r="AB2" t="n">
        <v>154.1122283576082</v>
      </c>
      <c r="AC2" t="n">
        <v>139.4039735810712</v>
      </c>
      <c r="AD2" t="n">
        <v>112635.0381892204</v>
      </c>
      <c r="AE2" t="n">
        <v>154112.2283576082</v>
      </c>
      <c r="AF2" t="n">
        <v>1.778192513748945e-06</v>
      </c>
      <c r="AG2" t="n">
        <v>0.1922222222222222</v>
      </c>
      <c r="AH2" t="n">
        <v>139403.9735810712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7.6871</v>
      </c>
      <c r="E3" t="n">
        <v>13.01</v>
      </c>
      <c r="F3" t="n">
        <v>9.050000000000001</v>
      </c>
      <c r="G3" t="n">
        <v>9.050000000000001</v>
      </c>
      <c r="H3" t="n">
        <v>0.16</v>
      </c>
      <c r="I3" t="n">
        <v>60</v>
      </c>
      <c r="J3" t="n">
        <v>142.15</v>
      </c>
      <c r="K3" t="n">
        <v>47.83</v>
      </c>
      <c r="L3" t="n">
        <v>1.25</v>
      </c>
      <c r="M3" t="n">
        <v>58</v>
      </c>
      <c r="N3" t="n">
        <v>23.07</v>
      </c>
      <c r="O3" t="n">
        <v>17765.46</v>
      </c>
      <c r="P3" t="n">
        <v>101.69</v>
      </c>
      <c r="Q3" t="n">
        <v>198.06</v>
      </c>
      <c r="R3" t="n">
        <v>64.59999999999999</v>
      </c>
      <c r="S3" t="n">
        <v>21.27</v>
      </c>
      <c r="T3" t="n">
        <v>18685.52</v>
      </c>
      <c r="U3" t="n">
        <v>0.33</v>
      </c>
      <c r="V3" t="n">
        <v>0.67</v>
      </c>
      <c r="W3" t="n">
        <v>0.2</v>
      </c>
      <c r="X3" t="n">
        <v>1.19</v>
      </c>
      <c r="Y3" t="n">
        <v>1</v>
      </c>
      <c r="Z3" t="n">
        <v>10</v>
      </c>
      <c r="AA3" t="n">
        <v>101.9163358592355</v>
      </c>
      <c r="AB3" t="n">
        <v>139.4464269539573</v>
      </c>
      <c r="AC3" t="n">
        <v>126.1378556797985</v>
      </c>
      <c r="AD3" t="n">
        <v>101916.3358592355</v>
      </c>
      <c r="AE3" t="n">
        <v>139446.4269539573</v>
      </c>
      <c r="AF3" t="n">
        <v>1.892499262396787e-06</v>
      </c>
      <c r="AG3" t="n">
        <v>0.1806944444444444</v>
      </c>
      <c r="AH3" t="n">
        <v>126137.8556797985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8.0219</v>
      </c>
      <c r="E4" t="n">
        <v>12.47</v>
      </c>
      <c r="F4" t="n">
        <v>8.82</v>
      </c>
      <c r="G4" t="n">
        <v>10.8</v>
      </c>
      <c r="H4" t="n">
        <v>0.19</v>
      </c>
      <c r="I4" t="n">
        <v>49</v>
      </c>
      <c r="J4" t="n">
        <v>142.49</v>
      </c>
      <c r="K4" t="n">
        <v>47.83</v>
      </c>
      <c r="L4" t="n">
        <v>1.5</v>
      </c>
      <c r="M4" t="n">
        <v>47</v>
      </c>
      <c r="N4" t="n">
        <v>23.16</v>
      </c>
      <c r="O4" t="n">
        <v>17807.56</v>
      </c>
      <c r="P4" t="n">
        <v>98.97</v>
      </c>
      <c r="Q4" t="n">
        <v>198.06</v>
      </c>
      <c r="R4" t="n">
        <v>57.43</v>
      </c>
      <c r="S4" t="n">
        <v>21.27</v>
      </c>
      <c r="T4" t="n">
        <v>15160.32</v>
      </c>
      <c r="U4" t="n">
        <v>0.37</v>
      </c>
      <c r="V4" t="n">
        <v>0.6899999999999999</v>
      </c>
      <c r="W4" t="n">
        <v>0.19</v>
      </c>
      <c r="X4" t="n">
        <v>0.97</v>
      </c>
      <c r="Y4" t="n">
        <v>1</v>
      </c>
      <c r="Z4" t="n">
        <v>10</v>
      </c>
      <c r="AA4" t="n">
        <v>95.21095157769317</v>
      </c>
      <c r="AB4" t="n">
        <v>130.2718243592792</v>
      </c>
      <c r="AC4" t="n">
        <v>117.8388642801179</v>
      </c>
      <c r="AD4" t="n">
        <v>95210.95157769317</v>
      </c>
      <c r="AE4" t="n">
        <v>130271.8243592792</v>
      </c>
      <c r="AF4" t="n">
        <v>1.974924201977442e-06</v>
      </c>
      <c r="AG4" t="n">
        <v>0.1731944444444445</v>
      </c>
      <c r="AH4" t="n">
        <v>117838.864280118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8.298400000000001</v>
      </c>
      <c r="E5" t="n">
        <v>12.05</v>
      </c>
      <c r="F5" t="n">
        <v>8.640000000000001</v>
      </c>
      <c r="G5" t="n">
        <v>12.64</v>
      </c>
      <c r="H5" t="n">
        <v>0.22</v>
      </c>
      <c r="I5" t="n">
        <v>41</v>
      </c>
      <c r="J5" t="n">
        <v>142.83</v>
      </c>
      <c r="K5" t="n">
        <v>47.83</v>
      </c>
      <c r="L5" t="n">
        <v>1.75</v>
      </c>
      <c r="M5" t="n">
        <v>39</v>
      </c>
      <c r="N5" t="n">
        <v>23.25</v>
      </c>
      <c r="O5" t="n">
        <v>17849.7</v>
      </c>
      <c r="P5" t="n">
        <v>96.62</v>
      </c>
      <c r="Q5" t="n">
        <v>198.06</v>
      </c>
      <c r="R5" t="n">
        <v>51.66</v>
      </c>
      <c r="S5" t="n">
        <v>21.27</v>
      </c>
      <c r="T5" t="n">
        <v>12314.16</v>
      </c>
      <c r="U5" t="n">
        <v>0.41</v>
      </c>
      <c r="V5" t="n">
        <v>0.7</v>
      </c>
      <c r="W5" t="n">
        <v>0.17</v>
      </c>
      <c r="X5" t="n">
        <v>0.78</v>
      </c>
      <c r="Y5" t="n">
        <v>1</v>
      </c>
      <c r="Z5" t="n">
        <v>10</v>
      </c>
      <c r="AA5" t="n">
        <v>90.04108444891861</v>
      </c>
      <c r="AB5" t="n">
        <v>123.1981840752526</v>
      </c>
      <c r="AC5" t="n">
        <v>111.4403222968802</v>
      </c>
      <c r="AD5" t="n">
        <v>90041.08444891861</v>
      </c>
      <c r="AE5" t="n">
        <v>123198.1840752526</v>
      </c>
      <c r="AF5" t="n">
        <v>2.042996172688466e-06</v>
      </c>
      <c r="AG5" t="n">
        <v>0.1673611111111111</v>
      </c>
      <c r="AH5" t="n">
        <v>111440.3222968802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8.5578</v>
      </c>
      <c r="E6" t="n">
        <v>11.69</v>
      </c>
      <c r="F6" t="n">
        <v>8.449999999999999</v>
      </c>
      <c r="G6" t="n">
        <v>14.48</v>
      </c>
      <c r="H6" t="n">
        <v>0.25</v>
      </c>
      <c r="I6" t="n">
        <v>35</v>
      </c>
      <c r="J6" t="n">
        <v>143.17</v>
      </c>
      <c r="K6" t="n">
        <v>47.83</v>
      </c>
      <c r="L6" t="n">
        <v>2</v>
      </c>
      <c r="M6" t="n">
        <v>33</v>
      </c>
      <c r="N6" t="n">
        <v>23.34</v>
      </c>
      <c r="O6" t="n">
        <v>17891.86</v>
      </c>
      <c r="P6" t="n">
        <v>94.18000000000001</v>
      </c>
      <c r="Q6" t="n">
        <v>198.05</v>
      </c>
      <c r="R6" t="n">
        <v>45.84</v>
      </c>
      <c r="S6" t="n">
        <v>21.27</v>
      </c>
      <c r="T6" t="n">
        <v>9432.530000000001</v>
      </c>
      <c r="U6" t="n">
        <v>0.46</v>
      </c>
      <c r="V6" t="n">
        <v>0.72</v>
      </c>
      <c r="W6" t="n">
        <v>0.15</v>
      </c>
      <c r="X6" t="n">
        <v>0.59</v>
      </c>
      <c r="Y6" t="n">
        <v>1</v>
      </c>
      <c r="Z6" t="n">
        <v>10</v>
      </c>
      <c r="AA6" t="n">
        <v>85.28730887388214</v>
      </c>
      <c r="AB6" t="n">
        <v>116.693858611714</v>
      </c>
      <c r="AC6" t="n">
        <v>105.5567605267015</v>
      </c>
      <c r="AD6" t="n">
        <v>85287.30887388214</v>
      </c>
      <c r="AE6" t="n">
        <v>116693.858611714</v>
      </c>
      <c r="AF6" t="n">
        <v>2.106858267453165e-06</v>
      </c>
      <c r="AG6" t="n">
        <v>0.1623611111111111</v>
      </c>
      <c r="AH6" t="n">
        <v>105556.7605267015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8.572900000000001</v>
      </c>
      <c r="E7" t="n">
        <v>11.66</v>
      </c>
      <c r="F7" t="n">
        <v>8.51</v>
      </c>
      <c r="G7" t="n">
        <v>15.96</v>
      </c>
      <c r="H7" t="n">
        <v>0.28</v>
      </c>
      <c r="I7" t="n">
        <v>32</v>
      </c>
      <c r="J7" t="n">
        <v>143.51</v>
      </c>
      <c r="K7" t="n">
        <v>47.83</v>
      </c>
      <c r="L7" t="n">
        <v>2.25</v>
      </c>
      <c r="M7" t="n">
        <v>30</v>
      </c>
      <c r="N7" t="n">
        <v>23.44</v>
      </c>
      <c r="O7" t="n">
        <v>17934.06</v>
      </c>
      <c r="P7" t="n">
        <v>94.75</v>
      </c>
      <c r="Q7" t="n">
        <v>198.07</v>
      </c>
      <c r="R7" t="n">
        <v>47.96</v>
      </c>
      <c r="S7" t="n">
        <v>21.27</v>
      </c>
      <c r="T7" t="n">
        <v>10508.52</v>
      </c>
      <c r="U7" t="n">
        <v>0.44</v>
      </c>
      <c r="V7" t="n">
        <v>0.71</v>
      </c>
      <c r="W7" t="n">
        <v>0.16</v>
      </c>
      <c r="X7" t="n">
        <v>0.66</v>
      </c>
      <c r="Y7" t="n">
        <v>1</v>
      </c>
      <c r="Z7" t="n">
        <v>10</v>
      </c>
      <c r="AA7" t="n">
        <v>85.66611419578679</v>
      </c>
      <c r="AB7" t="n">
        <v>117.2121567648551</v>
      </c>
      <c r="AC7" t="n">
        <v>106.0255930315429</v>
      </c>
      <c r="AD7" t="n">
        <v>85666.11419578679</v>
      </c>
      <c r="AE7" t="n">
        <v>117212.1567648551</v>
      </c>
      <c r="AF7" t="n">
        <v>2.110575760247873e-06</v>
      </c>
      <c r="AG7" t="n">
        <v>0.1619444444444444</v>
      </c>
      <c r="AH7" t="n">
        <v>106025.5930315429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8.7372</v>
      </c>
      <c r="E8" t="n">
        <v>11.45</v>
      </c>
      <c r="F8" t="n">
        <v>8.41</v>
      </c>
      <c r="G8" t="n">
        <v>18.02</v>
      </c>
      <c r="H8" t="n">
        <v>0.31</v>
      </c>
      <c r="I8" t="n">
        <v>28</v>
      </c>
      <c r="J8" t="n">
        <v>143.86</v>
      </c>
      <c r="K8" t="n">
        <v>47.83</v>
      </c>
      <c r="L8" t="n">
        <v>2.5</v>
      </c>
      <c r="M8" t="n">
        <v>26</v>
      </c>
      <c r="N8" t="n">
        <v>23.53</v>
      </c>
      <c r="O8" t="n">
        <v>17976.29</v>
      </c>
      <c r="P8" t="n">
        <v>93.34</v>
      </c>
      <c r="Q8" t="n">
        <v>198.05</v>
      </c>
      <c r="R8" t="n">
        <v>44.65</v>
      </c>
      <c r="S8" t="n">
        <v>21.27</v>
      </c>
      <c r="T8" t="n">
        <v>8871.9</v>
      </c>
      <c r="U8" t="n">
        <v>0.48</v>
      </c>
      <c r="V8" t="n">
        <v>0.72</v>
      </c>
      <c r="W8" t="n">
        <v>0.15</v>
      </c>
      <c r="X8" t="n">
        <v>0.5600000000000001</v>
      </c>
      <c r="Y8" t="n">
        <v>1</v>
      </c>
      <c r="Z8" t="n">
        <v>10</v>
      </c>
      <c r="AA8" t="n">
        <v>82.93868398844529</v>
      </c>
      <c r="AB8" t="n">
        <v>113.4803664294437</v>
      </c>
      <c r="AC8" t="n">
        <v>102.6499595281414</v>
      </c>
      <c r="AD8" t="n">
        <v>82938.68398844529</v>
      </c>
      <c r="AE8" t="n">
        <v>113480.3664294437</v>
      </c>
      <c r="AF8" t="n">
        <v>2.151025036153193e-06</v>
      </c>
      <c r="AG8" t="n">
        <v>0.1590277777777778</v>
      </c>
      <c r="AH8" t="n">
        <v>102649.9595281414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8.810600000000001</v>
      </c>
      <c r="E9" t="n">
        <v>11.35</v>
      </c>
      <c r="F9" t="n">
        <v>8.369999999999999</v>
      </c>
      <c r="G9" t="n">
        <v>19.32</v>
      </c>
      <c r="H9" t="n">
        <v>0.34</v>
      </c>
      <c r="I9" t="n">
        <v>26</v>
      </c>
      <c r="J9" t="n">
        <v>144.2</v>
      </c>
      <c r="K9" t="n">
        <v>47.83</v>
      </c>
      <c r="L9" t="n">
        <v>2.75</v>
      </c>
      <c r="M9" t="n">
        <v>24</v>
      </c>
      <c r="N9" t="n">
        <v>23.62</v>
      </c>
      <c r="O9" t="n">
        <v>18018.55</v>
      </c>
      <c r="P9" t="n">
        <v>92.66</v>
      </c>
      <c r="Q9" t="n">
        <v>198.08</v>
      </c>
      <c r="R9" t="n">
        <v>43.39</v>
      </c>
      <c r="S9" t="n">
        <v>21.27</v>
      </c>
      <c r="T9" t="n">
        <v>8251.049999999999</v>
      </c>
      <c r="U9" t="n">
        <v>0.49</v>
      </c>
      <c r="V9" t="n">
        <v>0.73</v>
      </c>
      <c r="W9" t="n">
        <v>0.15</v>
      </c>
      <c r="X9" t="n">
        <v>0.52</v>
      </c>
      <c r="Y9" t="n">
        <v>1</v>
      </c>
      <c r="Z9" t="n">
        <v>10</v>
      </c>
      <c r="AA9" t="n">
        <v>81.73425368305065</v>
      </c>
      <c r="AB9" t="n">
        <v>111.8324117498886</v>
      </c>
      <c r="AC9" t="n">
        <v>101.1592833302836</v>
      </c>
      <c r="AD9" t="n">
        <v>81734.25368305066</v>
      </c>
      <c r="AE9" t="n">
        <v>111832.4117498886</v>
      </c>
      <c r="AF9" t="n">
        <v>2.16909549781753e-06</v>
      </c>
      <c r="AG9" t="n">
        <v>0.1576388888888889</v>
      </c>
      <c r="AH9" t="n">
        <v>101159.2833302836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8.941000000000001</v>
      </c>
      <c r="E10" t="n">
        <v>11.18</v>
      </c>
      <c r="F10" t="n">
        <v>8.289999999999999</v>
      </c>
      <c r="G10" t="n">
        <v>21.63</v>
      </c>
      <c r="H10" t="n">
        <v>0.37</v>
      </c>
      <c r="I10" t="n">
        <v>23</v>
      </c>
      <c r="J10" t="n">
        <v>144.54</v>
      </c>
      <c r="K10" t="n">
        <v>47.83</v>
      </c>
      <c r="L10" t="n">
        <v>3</v>
      </c>
      <c r="M10" t="n">
        <v>21</v>
      </c>
      <c r="N10" t="n">
        <v>23.71</v>
      </c>
      <c r="O10" t="n">
        <v>18060.85</v>
      </c>
      <c r="P10" t="n">
        <v>91.52</v>
      </c>
      <c r="Q10" t="n">
        <v>198.05</v>
      </c>
      <c r="R10" t="n">
        <v>40.95</v>
      </c>
      <c r="S10" t="n">
        <v>21.27</v>
      </c>
      <c r="T10" t="n">
        <v>7046.83</v>
      </c>
      <c r="U10" t="n">
        <v>0.52</v>
      </c>
      <c r="V10" t="n">
        <v>0.73</v>
      </c>
      <c r="W10" t="n">
        <v>0.14</v>
      </c>
      <c r="X10" t="n">
        <v>0.44</v>
      </c>
      <c r="Y10" t="n">
        <v>1</v>
      </c>
      <c r="Z10" t="n">
        <v>10</v>
      </c>
      <c r="AA10" t="n">
        <v>79.66133621022033</v>
      </c>
      <c r="AB10" t="n">
        <v>108.996154612899</v>
      </c>
      <c r="AC10" t="n">
        <v>98.59371459373548</v>
      </c>
      <c r="AD10" t="n">
        <v>79661.33621022032</v>
      </c>
      <c r="AE10" t="n">
        <v>108996.154612899</v>
      </c>
      <c r="AF10" t="n">
        <v>2.201198879302946e-06</v>
      </c>
      <c r="AG10" t="n">
        <v>0.1552777777777778</v>
      </c>
      <c r="AH10" t="n">
        <v>98593.71459373548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8.9679</v>
      </c>
      <c r="E11" t="n">
        <v>11.15</v>
      </c>
      <c r="F11" t="n">
        <v>8.289999999999999</v>
      </c>
      <c r="G11" t="n">
        <v>22.6</v>
      </c>
      <c r="H11" t="n">
        <v>0.4</v>
      </c>
      <c r="I11" t="n">
        <v>22</v>
      </c>
      <c r="J11" t="n">
        <v>144.89</v>
      </c>
      <c r="K11" t="n">
        <v>47.83</v>
      </c>
      <c r="L11" t="n">
        <v>3.25</v>
      </c>
      <c r="M11" t="n">
        <v>20</v>
      </c>
      <c r="N11" t="n">
        <v>23.81</v>
      </c>
      <c r="O11" t="n">
        <v>18103.18</v>
      </c>
      <c r="P11" t="n">
        <v>91.29000000000001</v>
      </c>
      <c r="Q11" t="n">
        <v>198.05</v>
      </c>
      <c r="R11" t="n">
        <v>40.71</v>
      </c>
      <c r="S11" t="n">
        <v>21.27</v>
      </c>
      <c r="T11" t="n">
        <v>6933.06</v>
      </c>
      <c r="U11" t="n">
        <v>0.52</v>
      </c>
      <c r="V11" t="n">
        <v>0.73</v>
      </c>
      <c r="W11" t="n">
        <v>0.15</v>
      </c>
      <c r="X11" t="n">
        <v>0.43</v>
      </c>
      <c r="Y11" t="n">
        <v>1</v>
      </c>
      <c r="Z11" t="n">
        <v>10</v>
      </c>
      <c r="AA11" t="n">
        <v>79.28787076907489</v>
      </c>
      <c r="AB11" t="n">
        <v>108.4851627201916</v>
      </c>
      <c r="AC11" t="n">
        <v>98.13149105008632</v>
      </c>
      <c r="AD11" t="n">
        <v>79287.87076907489</v>
      </c>
      <c r="AE11" t="n">
        <v>108485.1627201916</v>
      </c>
      <c r="AF11" t="n">
        <v>2.207821432692192e-06</v>
      </c>
      <c r="AG11" t="n">
        <v>0.1548611111111111</v>
      </c>
      <c r="AH11" t="n">
        <v>98131.49105008632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9.0639</v>
      </c>
      <c r="E12" t="n">
        <v>11.03</v>
      </c>
      <c r="F12" t="n">
        <v>8.23</v>
      </c>
      <c r="G12" t="n">
        <v>24.68</v>
      </c>
      <c r="H12" t="n">
        <v>0.43</v>
      </c>
      <c r="I12" t="n">
        <v>20</v>
      </c>
      <c r="J12" t="n">
        <v>145.23</v>
      </c>
      <c r="K12" t="n">
        <v>47.83</v>
      </c>
      <c r="L12" t="n">
        <v>3.5</v>
      </c>
      <c r="M12" t="n">
        <v>18</v>
      </c>
      <c r="N12" t="n">
        <v>23.9</v>
      </c>
      <c r="O12" t="n">
        <v>18145.54</v>
      </c>
      <c r="P12" t="n">
        <v>90.45</v>
      </c>
      <c r="Q12" t="n">
        <v>198.06</v>
      </c>
      <c r="R12" t="n">
        <v>38.83</v>
      </c>
      <c r="S12" t="n">
        <v>21.27</v>
      </c>
      <c r="T12" t="n">
        <v>6000.78</v>
      </c>
      <c r="U12" t="n">
        <v>0.55</v>
      </c>
      <c r="V12" t="n">
        <v>0.74</v>
      </c>
      <c r="W12" t="n">
        <v>0.14</v>
      </c>
      <c r="X12" t="n">
        <v>0.37</v>
      </c>
      <c r="Y12" t="n">
        <v>1</v>
      </c>
      <c r="Z12" t="n">
        <v>10</v>
      </c>
      <c r="AA12" t="n">
        <v>77.80514976671158</v>
      </c>
      <c r="AB12" t="n">
        <v>106.4564384317251</v>
      </c>
      <c r="AC12" t="n">
        <v>96.29638536037804</v>
      </c>
      <c r="AD12" t="n">
        <v>77805.14976671158</v>
      </c>
      <c r="AE12" t="n">
        <v>106456.4384317252</v>
      </c>
      <c r="AF12" t="n">
        <v>2.231455823969799e-06</v>
      </c>
      <c r="AG12" t="n">
        <v>0.1531944444444444</v>
      </c>
      <c r="AH12" t="n">
        <v>96296.38536037804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9.2095</v>
      </c>
      <c r="E13" t="n">
        <v>10.86</v>
      </c>
      <c r="F13" t="n">
        <v>8.109999999999999</v>
      </c>
      <c r="G13" t="n">
        <v>27.03</v>
      </c>
      <c r="H13" t="n">
        <v>0.46</v>
      </c>
      <c r="I13" t="n">
        <v>18</v>
      </c>
      <c r="J13" t="n">
        <v>145.57</v>
      </c>
      <c r="K13" t="n">
        <v>47.83</v>
      </c>
      <c r="L13" t="n">
        <v>3.75</v>
      </c>
      <c r="M13" t="n">
        <v>16</v>
      </c>
      <c r="N13" t="n">
        <v>23.99</v>
      </c>
      <c r="O13" t="n">
        <v>18187.93</v>
      </c>
      <c r="P13" t="n">
        <v>88.79000000000001</v>
      </c>
      <c r="Q13" t="n">
        <v>198.06</v>
      </c>
      <c r="R13" t="n">
        <v>34.98</v>
      </c>
      <c r="S13" t="n">
        <v>21.27</v>
      </c>
      <c r="T13" t="n">
        <v>4087.09</v>
      </c>
      <c r="U13" t="n">
        <v>0.61</v>
      </c>
      <c r="V13" t="n">
        <v>0.75</v>
      </c>
      <c r="W13" t="n">
        <v>0.13</v>
      </c>
      <c r="X13" t="n">
        <v>0.26</v>
      </c>
      <c r="Y13" t="n">
        <v>1</v>
      </c>
      <c r="Z13" t="n">
        <v>10</v>
      </c>
      <c r="AA13" t="n">
        <v>75.31346134994466</v>
      </c>
      <c r="AB13" t="n">
        <v>103.0472004143716</v>
      </c>
      <c r="AC13" t="n">
        <v>93.212520234504</v>
      </c>
      <c r="AD13" t="n">
        <v>75313.46134994466</v>
      </c>
      <c r="AE13" t="n">
        <v>103047.2004143716</v>
      </c>
      <c r="AF13" t="n">
        <v>2.267301317407503e-06</v>
      </c>
      <c r="AG13" t="n">
        <v>0.1508333333333333</v>
      </c>
      <c r="AH13" t="n">
        <v>93212.520234504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9.1135</v>
      </c>
      <c r="E14" t="n">
        <v>10.97</v>
      </c>
      <c r="F14" t="n">
        <v>8.220000000000001</v>
      </c>
      <c r="G14" t="n">
        <v>27.41</v>
      </c>
      <c r="H14" t="n">
        <v>0.49</v>
      </c>
      <c r="I14" t="n">
        <v>18</v>
      </c>
      <c r="J14" t="n">
        <v>145.92</v>
      </c>
      <c r="K14" t="n">
        <v>47.83</v>
      </c>
      <c r="L14" t="n">
        <v>4</v>
      </c>
      <c r="M14" t="n">
        <v>16</v>
      </c>
      <c r="N14" t="n">
        <v>24.09</v>
      </c>
      <c r="O14" t="n">
        <v>18230.35</v>
      </c>
      <c r="P14" t="n">
        <v>89.84999999999999</v>
      </c>
      <c r="Q14" t="n">
        <v>198.05</v>
      </c>
      <c r="R14" t="n">
        <v>39.15</v>
      </c>
      <c r="S14" t="n">
        <v>21.27</v>
      </c>
      <c r="T14" t="n">
        <v>6171.65</v>
      </c>
      <c r="U14" t="n">
        <v>0.54</v>
      </c>
      <c r="V14" t="n">
        <v>0.74</v>
      </c>
      <c r="W14" t="n">
        <v>0.13</v>
      </c>
      <c r="X14" t="n">
        <v>0.37</v>
      </c>
      <c r="Y14" t="n">
        <v>1</v>
      </c>
      <c r="Z14" t="n">
        <v>10</v>
      </c>
      <c r="AA14" t="n">
        <v>77.00647753224672</v>
      </c>
      <c r="AB14" t="n">
        <v>105.3636598455986</v>
      </c>
      <c r="AC14" t="n">
        <v>95.3079000287867</v>
      </c>
      <c r="AD14" t="n">
        <v>77006.47753224672</v>
      </c>
      <c r="AE14" t="n">
        <v>105363.6598455986</v>
      </c>
      <c r="AF14" t="n">
        <v>2.243666926129896e-06</v>
      </c>
      <c r="AG14" t="n">
        <v>0.1523611111111111</v>
      </c>
      <c r="AH14" t="n">
        <v>95307.90002878671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9.2178</v>
      </c>
      <c r="E15" t="n">
        <v>10.85</v>
      </c>
      <c r="F15" t="n">
        <v>8.16</v>
      </c>
      <c r="G15" t="n">
        <v>30.59</v>
      </c>
      <c r="H15" t="n">
        <v>0.51</v>
      </c>
      <c r="I15" t="n">
        <v>16</v>
      </c>
      <c r="J15" t="n">
        <v>146.26</v>
      </c>
      <c r="K15" t="n">
        <v>47.83</v>
      </c>
      <c r="L15" t="n">
        <v>4.25</v>
      </c>
      <c r="M15" t="n">
        <v>14</v>
      </c>
      <c r="N15" t="n">
        <v>24.18</v>
      </c>
      <c r="O15" t="n">
        <v>18272.81</v>
      </c>
      <c r="P15" t="n">
        <v>89</v>
      </c>
      <c r="Q15" t="n">
        <v>198.06</v>
      </c>
      <c r="R15" t="n">
        <v>36.8</v>
      </c>
      <c r="S15" t="n">
        <v>21.27</v>
      </c>
      <c r="T15" t="n">
        <v>5006.62</v>
      </c>
      <c r="U15" t="n">
        <v>0.58</v>
      </c>
      <c r="V15" t="n">
        <v>0.74</v>
      </c>
      <c r="W15" t="n">
        <v>0.13</v>
      </c>
      <c r="X15" t="n">
        <v>0.3</v>
      </c>
      <c r="Y15" t="n">
        <v>1</v>
      </c>
      <c r="Z15" t="n">
        <v>10</v>
      </c>
      <c r="AA15" t="n">
        <v>75.49876740933114</v>
      </c>
      <c r="AB15" t="n">
        <v>103.3007443399504</v>
      </c>
      <c r="AC15" t="n">
        <v>93.44186628367677</v>
      </c>
      <c r="AD15" t="n">
        <v>75498.76740933114</v>
      </c>
      <c r="AE15" t="n">
        <v>103300.7443399504</v>
      </c>
      <c r="AF15" t="n">
        <v>2.269344707486712e-06</v>
      </c>
      <c r="AG15" t="n">
        <v>0.1506944444444444</v>
      </c>
      <c r="AH15" t="n">
        <v>93441.86628367678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9.2149</v>
      </c>
      <c r="E16" t="n">
        <v>10.85</v>
      </c>
      <c r="F16" t="n">
        <v>8.16</v>
      </c>
      <c r="G16" t="n">
        <v>30.61</v>
      </c>
      <c r="H16" t="n">
        <v>0.54</v>
      </c>
      <c r="I16" t="n">
        <v>16</v>
      </c>
      <c r="J16" t="n">
        <v>146.61</v>
      </c>
      <c r="K16" t="n">
        <v>47.83</v>
      </c>
      <c r="L16" t="n">
        <v>4.5</v>
      </c>
      <c r="M16" t="n">
        <v>14</v>
      </c>
      <c r="N16" t="n">
        <v>24.28</v>
      </c>
      <c r="O16" t="n">
        <v>18315.3</v>
      </c>
      <c r="P16" t="n">
        <v>88.67</v>
      </c>
      <c r="Q16" t="n">
        <v>198.05</v>
      </c>
      <c r="R16" t="n">
        <v>37</v>
      </c>
      <c r="S16" t="n">
        <v>21.27</v>
      </c>
      <c r="T16" t="n">
        <v>5109.34</v>
      </c>
      <c r="U16" t="n">
        <v>0.57</v>
      </c>
      <c r="V16" t="n">
        <v>0.74</v>
      </c>
      <c r="W16" t="n">
        <v>0.13</v>
      </c>
      <c r="X16" t="n">
        <v>0.31</v>
      </c>
      <c r="Y16" t="n">
        <v>1</v>
      </c>
      <c r="Z16" t="n">
        <v>10</v>
      </c>
      <c r="AA16" t="n">
        <v>75.3269759201108</v>
      </c>
      <c r="AB16" t="n">
        <v>103.0656916454936</v>
      </c>
      <c r="AC16" t="n">
        <v>93.22924668848037</v>
      </c>
      <c r="AD16" t="n">
        <v>75326.9759201108</v>
      </c>
      <c r="AE16" t="n">
        <v>103065.6916454936</v>
      </c>
      <c r="AF16" t="n">
        <v>2.268630751916868e-06</v>
      </c>
      <c r="AG16" t="n">
        <v>0.1506944444444444</v>
      </c>
      <c r="AH16" t="n">
        <v>93229.24668848037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9.2552</v>
      </c>
      <c r="E17" t="n">
        <v>10.8</v>
      </c>
      <c r="F17" t="n">
        <v>8.140000000000001</v>
      </c>
      <c r="G17" t="n">
        <v>32.57</v>
      </c>
      <c r="H17" t="n">
        <v>0.57</v>
      </c>
      <c r="I17" t="n">
        <v>15</v>
      </c>
      <c r="J17" t="n">
        <v>146.95</v>
      </c>
      <c r="K17" t="n">
        <v>47.83</v>
      </c>
      <c r="L17" t="n">
        <v>4.75</v>
      </c>
      <c r="M17" t="n">
        <v>13</v>
      </c>
      <c r="N17" t="n">
        <v>24.37</v>
      </c>
      <c r="O17" t="n">
        <v>18357.82</v>
      </c>
      <c r="P17" t="n">
        <v>88.17</v>
      </c>
      <c r="Q17" t="n">
        <v>198.05</v>
      </c>
      <c r="R17" t="n">
        <v>36.32</v>
      </c>
      <c r="S17" t="n">
        <v>21.27</v>
      </c>
      <c r="T17" t="n">
        <v>4774.24</v>
      </c>
      <c r="U17" t="n">
        <v>0.59</v>
      </c>
      <c r="V17" t="n">
        <v>0.75</v>
      </c>
      <c r="W17" t="n">
        <v>0.13</v>
      </c>
      <c r="X17" t="n">
        <v>0.29</v>
      </c>
      <c r="Y17" t="n">
        <v>1</v>
      </c>
      <c r="Z17" t="n">
        <v>10</v>
      </c>
      <c r="AA17" t="n">
        <v>74.66110468323849</v>
      </c>
      <c r="AB17" t="n">
        <v>102.1546172430397</v>
      </c>
      <c r="AC17" t="n">
        <v>92.40512394829538</v>
      </c>
      <c r="AD17" t="n">
        <v>74661.10468323849</v>
      </c>
      <c r="AE17" t="n">
        <v>102154.6172430397</v>
      </c>
      <c r="AF17" t="n">
        <v>2.278552272421947e-06</v>
      </c>
      <c r="AG17" t="n">
        <v>0.15</v>
      </c>
      <c r="AH17" t="n">
        <v>92405.12394829538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9.303800000000001</v>
      </c>
      <c r="E18" t="n">
        <v>10.75</v>
      </c>
      <c r="F18" t="n">
        <v>8.119999999999999</v>
      </c>
      <c r="G18" t="n">
        <v>34.78</v>
      </c>
      <c r="H18" t="n">
        <v>0.6</v>
      </c>
      <c r="I18" t="n">
        <v>14</v>
      </c>
      <c r="J18" t="n">
        <v>147.3</v>
      </c>
      <c r="K18" t="n">
        <v>47.83</v>
      </c>
      <c r="L18" t="n">
        <v>5</v>
      </c>
      <c r="M18" t="n">
        <v>12</v>
      </c>
      <c r="N18" t="n">
        <v>24.47</v>
      </c>
      <c r="O18" t="n">
        <v>18400.38</v>
      </c>
      <c r="P18" t="n">
        <v>87.91</v>
      </c>
      <c r="Q18" t="n">
        <v>198.06</v>
      </c>
      <c r="R18" t="n">
        <v>35.51</v>
      </c>
      <c r="S18" t="n">
        <v>21.27</v>
      </c>
      <c r="T18" t="n">
        <v>4371.55</v>
      </c>
      <c r="U18" t="n">
        <v>0.6</v>
      </c>
      <c r="V18" t="n">
        <v>0.75</v>
      </c>
      <c r="W18" t="n">
        <v>0.13</v>
      </c>
      <c r="X18" t="n">
        <v>0.26</v>
      </c>
      <c r="Y18" t="n">
        <v>1</v>
      </c>
      <c r="Z18" t="n">
        <v>10</v>
      </c>
      <c r="AA18" t="n">
        <v>74.077236390905</v>
      </c>
      <c r="AB18" t="n">
        <v>101.3557428870183</v>
      </c>
      <c r="AC18" t="n">
        <v>91.68249303958524</v>
      </c>
      <c r="AD18" t="n">
        <v>74077.236390905</v>
      </c>
      <c r="AE18" t="n">
        <v>101355.7428870183</v>
      </c>
      <c r="AF18" t="n">
        <v>2.290517183006236e-06</v>
      </c>
      <c r="AG18" t="n">
        <v>0.1493055555555556</v>
      </c>
      <c r="AH18" t="n">
        <v>91682.49303958524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9.3575</v>
      </c>
      <c r="E19" t="n">
        <v>10.69</v>
      </c>
      <c r="F19" t="n">
        <v>8.08</v>
      </c>
      <c r="G19" t="n">
        <v>37.31</v>
      </c>
      <c r="H19" t="n">
        <v>0.63</v>
      </c>
      <c r="I19" t="n">
        <v>13</v>
      </c>
      <c r="J19" t="n">
        <v>147.64</v>
      </c>
      <c r="K19" t="n">
        <v>47.83</v>
      </c>
      <c r="L19" t="n">
        <v>5.25</v>
      </c>
      <c r="M19" t="n">
        <v>11</v>
      </c>
      <c r="N19" t="n">
        <v>24.56</v>
      </c>
      <c r="O19" t="n">
        <v>18442.97</v>
      </c>
      <c r="P19" t="n">
        <v>87.22</v>
      </c>
      <c r="Q19" t="n">
        <v>198.06</v>
      </c>
      <c r="R19" t="n">
        <v>34.42</v>
      </c>
      <c r="S19" t="n">
        <v>21.27</v>
      </c>
      <c r="T19" t="n">
        <v>3831.13</v>
      </c>
      <c r="U19" t="n">
        <v>0.62</v>
      </c>
      <c r="V19" t="n">
        <v>0.75</v>
      </c>
      <c r="W19" t="n">
        <v>0.13</v>
      </c>
      <c r="X19" t="n">
        <v>0.23</v>
      </c>
      <c r="Y19" t="n">
        <v>1</v>
      </c>
      <c r="Z19" t="n">
        <v>10</v>
      </c>
      <c r="AA19" t="n">
        <v>73.15967673034055</v>
      </c>
      <c r="AB19" t="n">
        <v>100.1002972795594</v>
      </c>
      <c r="AC19" t="n">
        <v>90.54686539887277</v>
      </c>
      <c r="AD19" t="n">
        <v>73159.67673034055</v>
      </c>
      <c r="AE19" t="n">
        <v>100100.2972795594</v>
      </c>
      <c r="AF19" t="n">
        <v>2.303737670627147e-06</v>
      </c>
      <c r="AG19" t="n">
        <v>0.1484722222222222</v>
      </c>
      <c r="AH19" t="n">
        <v>90546.86539887277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9.3902</v>
      </c>
      <c r="E20" t="n">
        <v>10.65</v>
      </c>
      <c r="F20" t="n">
        <v>8.050000000000001</v>
      </c>
      <c r="G20" t="n">
        <v>37.13</v>
      </c>
      <c r="H20" t="n">
        <v>0.66</v>
      </c>
      <c r="I20" t="n">
        <v>13</v>
      </c>
      <c r="J20" t="n">
        <v>147.99</v>
      </c>
      <c r="K20" t="n">
        <v>47.83</v>
      </c>
      <c r="L20" t="n">
        <v>5.5</v>
      </c>
      <c r="M20" t="n">
        <v>11</v>
      </c>
      <c r="N20" t="n">
        <v>24.66</v>
      </c>
      <c r="O20" t="n">
        <v>18485.59</v>
      </c>
      <c r="P20" t="n">
        <v>86.40000000000001</v>
      </c>
      <c r="Q20" t="n">
        <v>198.05</v>
      </c>
      <c r="R20" t="n">
        <v>33.21</v>
      </c>
      <c r="S20" t="n">
        <v>21.27</v>
      </c>
      <c r="T20" t="n">
        <v>3228.91</v>
      </c>
      <c r="U20" t="n">
        <v>0.64</v>
      </c>
      <c r="V20" t="n">
        <v>0.75</v>
      </c>
      <c r="W20" t="n">
        <v>0.12</v>
      </c>
      <c r="X20" t="n">
        <v>0.19</v>
      </c>
      <c r="Y20" t="n">
        <v>1</v>
      </c>
      <c r="Z20" t="n">
        <v>10</v>
      </c>
      <c r="AA20" t="n">
        <v>72.36004895816964</v>
      </c>
      <c r="AB20" t="n">
        <v>99.00621128458806</v>
      </c>
      <c r="AC20" t="n">
        <v>89.55719743570188</v>
      </c>
      <c r="AD20" t="n">
        <v>72360.04895816965</v>
      </c>
      <c r="AE20" t="n">
        <v>99006.21128458806</v>
      </c>
      <c r="AF20" t="n">
        <v>2.311788135156081e-06</v>
      </c>
      <c r="AG20" t="n">
        <v>0.1479166666666667</v>
      </c>
      <c r="AH20" t="n">
        <v>89557.19743570188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9.392899999999999</v>
      </c>
      <c r="E21" t="n">
        <v>10.65</v>
      </c>
      <c r="F21" t="n">
        <v>8.07</v>
      </c>
      <c r="G21" t="n">
        <v>40.36</v>
      </c>
      <c r="H21" t="n">
        <v>0.6899999999999999</v>
      </c>
      <c r="I21" t="n">
        <v>12</v>
      </c>
      <c r="J21" t="n">
        <v>148.33</v>
      </c>
      <c r="K21" t="n">
        <v>47.83</v>
      </c>
      <c r="L21" t="n">
        <v>5.75</v>
      </c>
      <c r="M21" t="n">
        <v>10</v>
      </c>
      <c r="N21" t="n">
        <v>24.75</v>
      </c>
      <c r="O21" t="n">
        <v>18528.25</v>
      </c>
      <c r="P21" t="n">
        <v>86.48</v>
      </c>
      <c r="Q21" t="n">
        <v>198.05</v>
      </c>
      <c r="R21" t="n">
        <v>34.18</v>
      </c>
      <c r="S21" t="n">
        <v>21.27</v>
      </c>
      <c r="T21" t="n">
        <v>3720</v>
      </c>
      <c r="U21" t="n">
        <v>0.62</v>
      </c>
      <c r="V21" t="n">
        <v>0.75</v>
      </c>
      <c r="W21" t="n">
        <v>0.12</v>
      </c>
      <c r="X21" t="n">
        <v>0.22</v>
      </c>
      <c r="Y21" t="n">
        <v>1</v>
      </c>
      <c r="Z21" t="n">
        <v>10</v>
      </c>
      <c r="AA21" t="n">
        <v>72.43632526764983</v>
      </c>
      <c r="AB21" t="n">
        <v>99.11057589629206</v>
      </c>
      <c r="AC21" t="n">
        <v>89.65160163534154</v>
      </c>
      <c r="AD21" t="n">
        <v>72436.32526764984</v>
      </c>
      <c r="AE21" t="n">
        <v>99110.57589629207</v>
      </c>
      <c r="AF21" t="n">
        <v>2.312452852410764e-06</v>
      </c>
      <c r="AG21" t="n">
        <v>0.1479166666666667</v>
      </c>
      <c r="AH21" t="n">
        <v>89651.60163534153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9.3809</v>
      </c>
      <c r="E22" t="n">
        <v>10.66</v>
      </c>
      <c r="F22" t="n">
        <v>8.09</v>
      </c>
      <c r="G22" t="n">
        <v>40.42</v>
      </c>
      <c r="H22" t="n">
        <v>0.71</v>
      </c>
      <c r="I22" t="n">
        <v>12</v>
      </c>
      <c r="J22" t="n">
        <v>148.68</v>
      </c>
      <c r="K22" t="n">
        <v>47.83</v>
      </c>
      <c r="L22" t="n">
        <v>6</v>
      </c>
      <c r="M22" t="n">
        <v>10</v>
      </c>
      <c r="N22" t="n">
        <v>24.85</v>
      </c>
      <c r="O22" t="n">
        <v>18570.94</v>
      </c>
      <c r="P22" t="n">
        <v>86.55</v>
      </c>
      <c r="Q22" t="n">
        <v>198.05</v>
      </c>
      <c r="R22" t="n">
        <v>34.56</v>
      </c>
      <c r="S22" t="n">
        <v>21.27</v>
      </c>
      <c r="T22" t="n">
        <v>3909.71</v>
      </c>
      <c r="U22" t="n">
        <v>0.62</v>
      </c>
      <c r="V22" t="n">
        <v>0.75</v>
      </c>
      <c r="W22" t="n">
        <v>0.13</v>
      </c>
      <c r="X22" t="n">
        <v>0.23</v>
      </c>
      <c r="Y22" t="n">
        <v>1</v>
      </c>
      <c r="Z22" t="n">
        <v>10</v>
      </c>
      <c r="AA22" t="n">
        <v>72.61752722244347</v>
      </c>
      <c r="AB22" t="n">
        <v>99.35850440490665</v>
      </c>
      <c r="AC22" t="n">
        <v>89.87586819506387</v>
      </c>
      <c r="AD22" t="n">
        <v>72617.52722244347</v>
      </c>
      <c r="AE22" t="n">
        <v>99358.50440490665</v>
      </c>
      <c r="AF22" t="n">
        <v>2.309498553501063e-06</v>
      </c>
      <c r="AG22" t="n">
        <v>0.1480555555555556</v>
      </c>
      <c r="AH22" t="n">
        <v>89875.86819506387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9.432499999999999</v>
      </c>
      <c r="E23" t="n">
        <v>10.6</v>
      </c>
      <c r="F23" t="n">
        <v>8.06</v>
      </c>
      <c r="G23" t="n">
        <v>43.94</v>
      </c>
      <c r="H23" t="n">
        <v>0.74</v>
      </c>
      <c r="I23" t="n">
        <v>11</v>
      </c>
      <c r="J23" t="n">
        <v>149.02</v>
      </c>
      <c r="K23" t="n">
        <v>47.83</v>
      </c>
      <c r="L23" t="n">
        <v>6.25</v>
      </c>
      <c r="M23" t="n">
        <v>9</v>
      </c>
      <c r="N23" t="n">
        <v>24.95</v>
      </c>
      <c r="O23" t="n">
        <v>18613.66</v>
      </c>
      <c r="P23" t="n">
        <v>85.84999999999999</v>
      </c>
      <c r="Q23" t="n">
        <v>198.05</v>
      </c>
      <c r="R23" t="n">
        <v>33.57</v>
      </c>
      <c r="S23" t="n">
        <v>21.27</v>
      </c>
      <c r="T23" t="n">
        <v>3419.11</v>
      </c>
      <c r="U23" t="n">
        <v>0.63</v>
      </c>
      <c r="V23" t="n">
        <v>0.75</v>
      </c>
      <c r="W23" t="n">
        <v>0.13</v>
      </c>
      <c r="X23" t="n">
        <v>0.2</v>
      </c>
      <c r="Y23" t="n">
        <v>1</v>
      </c>
      <c r="Z23" t="n">
        <v>10</v>
      </c>
      <c r="AA23" t="n">
        <v>71.75041258455863</v>
      </c>
      <c r="AB23" t="n">
        <v>98.17207990295529</v>
      </c>
      <c r="AC23" t="n">
        <v>88.80267438242112</v>
      </c>
      <c r="AD23" t="n">
        <v>71750.41258455864</v>
      </c>
      <c r="AE23" t="n">
        <v>98172.07990295529</v>
      </c>
      <c r="AF23" t="n">
        <v>2.322202038812777e-06</v>
      </c>
      <c r="AG23" t="n">
        <v>0.1472222222222222</v>
      </c>
      <c r="AH23" t="n">
        <v>88802.67438242112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9.4322</v>
      </c>
      <c r="E24" t="n">
        <v>10.6</v>
      </c>
      <c r="F24" t="n">
        <v>8.06</v>
      </c>
      <c r="G24" t="n">
        <v>43.94</v>
      </c>
      <c r="H24" t="n">
        <v>0.77</v>
      </c>
      <c r="I24" t="n">
        <v>11</v>
      </c>
      <c r="J24" t="n">
        <v>149.37</v>
      </c>
      <c r="K24" t="n">
        <v>47.83</v>
      </c>
      <c r="L24" t="n">
        <v>6.5</v>
      </c>
      <c r="M24" t="n">
        <v>9</v>
      </c>
      <c r="N24" t="n">
        <v>25.04</v>
      </c>
      <c r="O24" t="n">
        <v>18656.42</v>
      </c>
      <c r="P24" t="n">
        <v>85.75</v>
      </c>
      <c r="Q24" t="n">
        <v>198.05</v>
      </c>
      <c r="R24" t="n">
        <v>33.57</v>
      </c>
      <c r="S24" t="n">
        <v>21.27</v>
      </c>
      <c r="T24" t="n">
        <v>3417.54</v>
      </c>
      <c r="U24" t="n">
        <v>0.63</v>
      </c>
      <c r="V24" t="n">
        <v>0.75</v>
      </c>
      <c r="W24" t="n">
        <v>0.13</v>
      </c>
      <c r="X24" t="n">
        <v>0.2</v>
      </c>
      <c r="Y24" t="n">
        <v>1</v>
      </c>
      <c r="Z24" t="n">
        <v>10</v>
      </c>
      <c r="AA24" t="n">
        <v>71.69493213380832</v>
      </c>
      <c r="AB24" t="n">
        <v>98.09616910261397</v>
      </c>
      <c r="AC24" t="n">
        <v>88.73400840232287</v>
      </c>
      <c r="AD24" t="n">
        <v>71694.93213380832</v>
      </c>
      <c r="AE24" t="n">
        <v>98096.16910261397</v>
      </c>
      <c r="AF24" t="n">
        <v>2.322128181340034e-06</v>
      </c>
      <c r="AG24" t="n">
        <v>0.1472222222222222</v>
      </c>
      <c r="AH24" t="n">
        <v>88734.00840232287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9.427</v>
      </c>
      <c r="E25" t="n">
        <v>10.61</v>
      </c>
      <c r="F25" t="n">
        <v>8.06</v>
      </c>
      <c r="G25" t="n">
        <v>43.97</v>
      </c>
      <c r="H25" t="n">
        <v>0.8</v>
      </c>
      <c r="I25" t="n">
        <v>11</v>
      </c>
      <c r="J25" t="n">
        <v>149.72</v>
      </c>
      <c r="K25" t="n">
        <v>47.83</v>
      </c>
      <c r="L25" t="n">
        <v>6.75</v>
      </c>
      <c r="M25" t="n">
        <v>9</v>
      </c>
      <c r="N25" t="n">
        <v>25.14</v>
      </c>
      <c r="O25" t="n">
        <v>18699.2</v>
      </c>
      <c r="P25" t="n">
        <v>85.61</v>
      </c>
      <c r="Q25" t="n">
        <v>198.05</v>
      </c>
      <c r="R25" t="n">
        <v>33.78</v>
      </c>
      <c r="S25" t="n">
        <v>21.27</v>
      </c>
      <c r="T25" t="n">
        <v>3523.89</v>
      </c>
      <c r="U25" t="n">
        <v>0.63</v>
      </c>
      <c r="V25" t="n">
        <v>0.75</v>
      </c>
      <c r="W25" t="n">
        <v>0.13</v>
      </c>
      <c r="X25" t="n">
        <v>0.21</v>
      </c>
      <c r="Y25" t="n">
        <v>1</v>
      </c>
      <c r="Z25" t="n">
        <v>10</v>
      </c>
      <c r="AA25" t="n">
        <v>71.65294620557692</v>
      </c>
      <c r="AB25" t="n">
        <v>98.03872210331936</v>
      </c>
      <c r="AC25" t="n">
        <v>88.68204406401357</v>
      </c>
      <c r="AD25" t="n">
        <v>71652.94620557693</v>
      </c>
      <c r="AE25" t="n">
        <v>98038.72210331936</v>
      </c>
      <c r="AF25" t="n">
        <v>2.32084798514583e-06</v>
      </c>
      <c r="AG25" t="n">
        <v>0.1473611111111111</v>
      </c>
      <c r="AH25" t="n">
        <v>88682.04406401356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9.4839</v>
      </c>
      <c r="E26" t="n">
        <v>10.54</v>
      </c>
      <c r="F26" t="n">
        <v>8.029999999999999</v>
      </c>
      <c r="G26" t="n">
        <v>48.16</v>
      </c>
      <c r="H26" t="n">
        <v>0.83</v>
      </c>
      <c r="I26" t="n">
        <v>10</v>
      </c>
      <c r="J26" t="n">
        <v>150.07</v>
      </c>
      <c r="K26" t="n">
        <v>47.83</v>
      </c>
      <c r="L26" t="n">
        <v>7</v>
      </c>
      <c r="M26" t="n">
        <v>8</v>
      </c>
      <c r="N26" t="n">
        <v>25.24</v>
      </c>
      <c r="O26" t="n">
        <v>18742.03</v>
      </c>
      <c r="P26" t="n">
        <v>85.19</v>
      </c>
      <c r="Q26" t="n">
        <v>198.05</v>
      </c>
      <c r="R26" t="n">
        <v>32.56</v>
      </c>
      <c r="S26" t="n">
        <v>21.27</v>
      </c>
      <c r="T26" t="n">
        <v>2919.92</v>
      </c>
      <c r="U26" t="n">
        <v>0.65</v>
      </c>
      <c r="V26" t="n">
        <v>0.76</v>
      </c>
      <c r="W26" t="n">
        <v>0.13</v>
      </c>
      <c r="X26" t="n">
        <v>0.17</v>
      </c>
      <c r="Y26" t="n">
        <v>1</v>
      </c>
      <c r="Z26" t="n">
        <v>10</v>
      </c>
      <c r="AA26" t="n">
        <v>70.91710721279638</v>
      </c>
      <c r="AB26" t="n">
        <v>97.03191473047232</v>
      </c>
      <c r="AC26" t="n">
        <v>87.77132497376769</v>
      </c>
      <c r="AD26" t="n">
        <v>70917.10721279639</v>
      </c>
      <c r="AE26" t="n">
        <v>97031.91473047233</v>
      </c>
      <c r="AF26" t="n">
        <v>2.334856285809329e-06</v>
      </c>
      <c r="AG26" t="n">
        <v>0.1463888888888889</v>
      </c>
      <c r="AH26" t="n">
        <v>87771.3249737677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9.4932</v>
      </c>
      <c r="E27" t="n">
        <v>10.53</v>
      </c>
      <c r="F27" t="n">
        <v>8.02</v>
      </c>
      <c r="G27" t="n">
        <v>48.1</v>
      </c>
      <c r="H27" t="n">
        <v>0.85</v>
      </c>
      <c r="I27" t="n">
        <v>10</v>
      </c>
      <c r="J27" t="n">
        <v>150.41</v>
      </c>
      <c r="K27" t="n">
        <v>47.83</v>
      </c>
      <c r="L27" t="n">
        <v>7.25</v>
      </c>
      <c r="M27" t="n">
        <v>8</v>
      </c>
      <c r="N27" t="n">
        <v>25.33</v>
      </c>
      <c r="O27" t="n">
        <v>18784.88</v>
      </c>
      <c r="P27" t="n">
        <v>84.77</v>
      </c>
      <c r="Q27" t="n">
        <v>198.05</v>
      </c>
      <c r="R27" t="n">
        <v>32.46</v>
      </c>
      <c r="S27" t="n">
        <v>21.27</v>
      </c>
      <c r="T27" t="n">
        <v>2866.82</v>
      </c>
      <c r="U27" t="n">
        <v>0.66</v>
      </c>
      <c r="V27" t="n">
        <v>0.76</v>
      </c>
      <c r="W27" t="n">
        <v>0.12</v>
      </c>
      <c r="X27" t="n">
        <v>0.16</v>
      </c>
      <c r="Y27" t="n">
        <v>1</v>
      </c>
      <c r="Z27" t="n">
        <v>10</v>
      </c>
      <c r="AA27" t="n">
        <v>70.58368780334558</v>
      </c>
      <c r="AB27" t="n">
        <v>96.57571558503575</v>
      </c>
      <c r="AC27" t="n">
        <v>87.35866483449192</v>
      </c>
      <c r="AD27" t="n">
        <v>70583.68780334559</v>
      </c>
      <c r="AE27" t="n">
        <v>96575.71558503575</v>
      </c>
      <c r="AF27" t="n">
        <v>2.337145867464347e-06</v>
      </c>
      <c r="AG27" t="n">
        <v>0.14625</v>
      </c>
      <c r="AH27" t="n">
        <v>87358.66483449192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9.467000000000001</v>
      </c>
      <c r="E28" t="n">
        <v>10.56</v>
      </c>
      <c r="F28" t="n">
        <v>8.050000000000001</v>
      </c>
      <c r="G28" t="n">
        <v>48.27</v>
      </c>
      <c r="H28" t="n">
        <v>0.88</v>
      </c>
      <c r="I28" t="n">
        <v>10</v>
      </c>
      <c r="J28" t="n">
        <v>150.76</v>
      </c>
      <c r="K28" t="n">
        <v>47.83</v>
      </c>
      <c r="L28" t="n">
        <v>7.5</v>
      </c>
      <c r="M28" t="n">
        <v>8</v>
      </c>
      <c r="N28" t="n">
        <v>25.43</v>
      </c>
      <c r="O28" t="n">
        <v>18827.77</v>
      </c>
      <c r="P28" t="n">
        <v>84.54000000000001</v>
      </c>
      <c r="Q28" t="n">
        <v>198.05</v>
      </c>
      <c r="R28" t="n">
        <v>33.43</v>
      </c>
      <c r="S28" t="n">
        <v>21.27</v>
      </c>
      <c r="T28" t="n">
        <v>3353.32</v>
      </c>
      <c r="U28" t="n">
        <v>0.64</v>
      </c>
      <c r="V28" t="n">
        <v>0.75</v>
      </c>
      <c r="W28" t="n">
        <v>0.12</v>
      </c>
      <c r="X28" t="n">
        <v>0.19</v>
      </c>
      <c r="Y28" t="n">
        <v>1</v>
      </c>
      <c r="Z28" t="n">
        <v>10</v>
      </c>
      <c r="AA28" t="n">
        <v>70.71692871262958</v>
      </c>
      <c r="AB28" t="n">
        <v>96.7580216752921</v>
      </c>
      <c r="AC28" t="n">
        <v>87.52357188736246</v>
      </c>
      <c r="AD28" t="n">
        <v>70716.92871262958</v>
      </c>
      <c r="AE28" t="n">
        <v>96758.0216752921</v>
      </c>
      <c r="AF28" t="n">
        <v>2.330695648178167e-06</v>
      </c>
      <c r="AG28" t="n">
        <v>0.1466666666666667</v>
      </c>
      <c r="AH28" t="n">
        <v>87523.57188736247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9.5215</v>
      </c>
      <c r="E29" t="n">
        <v>10.5</v>
      </c>
      <c r="F29" t="n">
        <v>8.01</v>
      </c>
      <c r="G29" t="n">
        <v>53.43</v>
      </c>
      <c r="H29" t="n">
        <v>0.91</v>
      </c>
      <c r="I29" t="n">
        <v>9</v>
      </c>
      <c r="J29" t="n">
        <v>151.11</v>
      </c>
      <c r="K29" t="n">
        <v>47.83</v>
      </c>
      <c r="L29" t="n">
        <v>7.75</v>
      </c>
      <c r="M29" t="n">
        <v>7</v>
      </c>
      <c r="N29" t="n">
        <v>25.53</v>
      </c>
      <c r="O29" t="n">
        <v>18870.7</v>
      </c>
      <c r="P29" t="n">
        <v>84.05</v>
      </c>
      <c r="Q29" t="n">
        <v>198.05</v>
      </c>
      <c r="R29" t="n">
        <v>32.36</v>
      </c>
      <c r="S29" t="n">
        <v>21.27</v>
      </c>
      <c r="T29" t="n">
        <v>2822.36</v>
      </c>
      <c r="U29" t="n">
        <v>0.66</v>
      </c>
      <c r="V29" t="n">
        <v>0.76</v>
      </c>
      <c r="W29" t="n">
        <v>0.12</v>
      </c>
      <c r="X29" t="n">
        <v>0.16</v>
      </c>
      <c r="Y29" t="n">
        <v>1</v>
      </c>
      <c r="Z29" t="n">
        <v>10</v>
      </c>
      <c r="AA29" t="n">
        <v>69.94257490019049</v>
      </c>
      <c r="AB29" t="n">
        <v>95.69851662703427</v>
      </c>
      <c r="AC29" t="n">
        <v>86.56518451388534</v>
      </c>
      <c r="AD29" t="n">
        <v>69942.57490019049</v>
      </c>
      <c r="AE29" t="n">
        <v>95698.51662703426</v>
      </c>
      <c r="AF29" t="n">
        <v>2.344113089059725e-06</v>
      </c>
      <c r="AG29" t="n">
        <v>0.1458333333333333</v>
      </c>
      <c r="AH29" t="n">
        <v>86565.18451388534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9.513199999999999</v>
      </c>
      <c r="E30" t="n">
        <v>10.51</v>
      </c>
      <c r="F30" t="n">
        <v>8.02</v>
      </c>
      <c r="G30" t="n">
        <v>53.49</v>
      </c>
      <c r="H30" t="n">
        <v>0.9399999999999999</v>
      </c>
      <c r="I30" t="n">
        <v>9</v>
      </c>
      <c r="J30" t="n">
        <v>151.46</v>
      </c>
      <c r="K30" t="n">
        <v>47.83</v>
      </c>
      <c r="L30" t="n">
        <v>8</v>
      </c>
      <c r="M30" t="n">
        <v>7</v>
      </c>
      <c r="N30" t="n">
        <v>25.63</v>
      </c>
      <c r="O30" t="n">
        <v>18913.66</v>
      </c>
      <c r="P30" t="n">
        <v>84.15000000000001</v>
      </c>
      <c r="Q30" t="n">
        <v>198.05</v>
      </c>
      <c r="R30" t="n">
        <v>32.61</v>
      </c>
      <c r="S30" t="n">
        <v>21.27</v>
      </c>
      <c r="T30" t="n">
        <v>2945.66</v>
      </c>
      <c r="U30" t="n">
        <v>0.65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70.08415842091357</v>
      </c>
      <c r="AB30" t="n">
        <v>95.89223744631158</v>
      </c>
      <c r="AC30" t="n">
        <v>86.74041689005979</v>
      </c>
      <c r="AD30" t="n">
        <v>70084.15842091356</v>
      </c>
      <c r="AE30" t="n">
        <v>95892.23744631158</v>
      </c>
      <c r="AF30" t="n">
        <v>2.342069698980515e-06</v>
      </c>
      <c r="AG30" t="n">
        <v>0.1459722222222222</v>
      </c>
      <c r="AH30" t="n">
        <v>86740.41689005979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9.516500000000001</v>
      </c>
      <c r="E31" t="n">
        <v>10.51</v>
      </c>
      <c r="F31" t="n">
        <v>8.02</v>
      </c>
      <c r="G31" t="n">
        <v>53.46</v>
      </c>
      <c r="H31" t="n">
        <v>0.96</v>
      </c>
      <c r="I31" t="n">
        <v>9</v>
      </c>
      <c r="J31" t="n">
        <v>151.81</v>
      </c>
      <c r="K31" t="n">
        <v>47.83</v>
      </c>
      <c r="L31" t="n">
        <v>8.25</v>
      </c>
      <c r="M31" t="n">
        <v>7</v>
      </c>
      <c r="N31" t="n">
        <v>25.73</v>
      </c>
      <c r="O31" t="n">
        <v>18956.65</v>
      </c>
      <c r="P31" t="n">
        <v>83.7</v>
      </c>
      <c r="Q31" t="n">
        <v>198.05</v>
      </c>
      <c r="R31" t="n">
        <v>32.48</v>
      </c>
      <c r="S31" t="n">
        <v>21.27</v>
      </c>
      <c r="T31" t="n">
        <v>2883.73</v>
      </c>
      <c r="U31" t="n">
        <v>0.65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69.80325466098758</v>
      </c>
      <c r="AB31" t="n">
        <v>95.50789252938178</v>
      </c>
      <c r="AC31" t="n">
        <v>86.39275331257014</v>
      </c>
      <c r="AD31" t="n">
        <v>69803.25466098757</v>
      </c>
      <c r="AE31" t="n">
        <v>95507.89252938177</v>
      </c>
      <c r="AF31" t="n">
        <v>2.342882131180683e-06</v>
      </c>
      <c r="AG31" t="n">
        <v>0.1459722222222222</v>
      </c>
      <c r="AH31" t="n">
        <v>86392.75331257013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9.5717</v>
      </c>
      <c r="E32" t="n">
        <v>10.45</v>
      </c>
      <c r="F32" t="n">
        <v>7.99</v>
      </c>
      <c r="G32" t="n">
        <v>59.91</v>
      </c>
      <c r="H32" t="n">
        <v>0.99</v>
      </c>
      <c r="I32" t="n">
        <v>8</v>
      </c>
      <c r="J32" t="n">
        <v>152.15</v>
      </c>
      <c r="K32" t="n">
        <v>47.83</v>
      </c>
      <c r="L32" t="n">
        <v>8.5</v>
      </c>
      <c r="M32" t="n">
        <v>6</v>
      </c>
      <c r="N32" t="n">
        <v>25.83</v>
      </c>
      <c r="O32" t="n">
        <v>18999.67</v>
      </c>
      <c r="P32" t="n">
        <v>82.91</v>
      </c>
      <c r="Q32" t="n">
        <v>198.05</v>
      </c>
      <c r="R32" t="n">
        <v>31.42</v>
      </c>
      <c r="S32" t="n">
        <v>21.27</v>
      </c>
      <c r="T32" t="n">
        <v>2355.9</v>
      </c>
      <c r="U32" t="n">
        <v>0.68</v>
      </c>
      <c r="V32" t="n">
        <v>0.76</v>
      </c>
      <c r="W32" t="n">
        <v>0.12</v>
      </c>
      <c r="X32" t="n">
        <v>0.14</v>
      </c>
      <c r="Y32" t="n">
        <v>1</v>
      </c>
      <c r="Z32" t="n">
        <v>10</v>
      </c>
      <c r="AA32" t="n">
        <v>68.88721462952181</v>
      </c>
      <c r="AB32" t="n">
        <v>94.25452614549697</v>
      </c>
      <c r="AC32" t="n">
        <v>85.25900645725214</v>
      </c>
      <c r="AD32" t="n">
        <v>68887.21462952181</v>
      </c>
      <c r="AE32" t="n">
        <v>94254.52614549697</v>
      </c>
      <c r="AF32" t="n">
        <v>2.356471906165307e-06</v>
      </c>
      <c r="AG32" t="n">
        <v>0.1451388888888889</v>
      </c>
      <c r="AH32" t="n">
        <v>85259.00645725214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9.598699999999999</v>
      </c>
      <c r="E33" t="n">
        <v>10.42</v>
      </c>
      <c r="F33" t="n">
        <v>7.96</v>
      </c>
      <c r="G33" t="n">
        <v>59.69</v>
      </c>
      <c r="H33" t="n">
        <v>1.02</v>
      </c>
      <c r="I33" t="n">
        <v>8</v>
      </c>
      <c r="J33" t="n">
        <v>152.5</v>
      </c>
      <c r="K33" t="n">
        <v>47.83</v>
      </c>
      <c r="L33" t="n">
        <v>8.75</v>
      </c>
      <c r="M33" t="n">
        <v>6</v>
      </c>
      <c r="N33" t="n">
        <v>25.93</v>
      </c>
      <c r="O33" t="n">
        <v>19042.73</v>
      </c>
      <c r="P33" t="n">
        <v>82.59</v>
      </c>
      <c r="Q33" t="n">
        <v>198.05</v>
      </c>
      <c r="R33" t="n">
        <v>30.54</v>
      </c>
      <c r="S33" t="n">
        <v>21.27</v>
      </c>
      <c r="T33" t="n">
        <v>1915.53</v>
      </c>
      <c r="U33" t="n">
        <v>0.7</v>
      </c>
      <c r="V33" t="n">
        <v>0.76</v>
      </c>
      <c r="W33" t="n">
        <v>0.12</v>
      </c>
      <c r="X33" t="n">
        <v>0.11</v>
      </c>
      <c r="Y33" t="n">
        <v>1</v>
      </c>
      <c r="Z33" t="n">
        <v>10</v>
      </c>
      <c r="AA33" t="n">
        <v>68.44301682718506</v>
      </c>
      <c r="AB33" t="n">
        <v>93.64675511571616</v>
      </c>
      <c r="AC33" t="n">
        <v>84.70924024154142</v>
      </c>
      <c r="AD33" t="n">
        <v>68443.01682718506</v>
      </c>
      <c r="AE33" t="n">
        <v>93646.75511571617</v>
      </c>
      <c r="AF33" t="n">
        <v>2.363119078712133e-06</v>
      </c>
      <c r="AG33" t="n">
        <v>0.1447222222222222</v>
      </c>
      <c r="AH33" t="n">
        <v>84709.24024154143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9.557399999999999</v>
      </c>
      <c r="E34" t="n">
        <v>10.46</v>
      </c>
      <c r="F34" t="n">
        <v>8</v>
      </c>
      <c r="G34" t="n">
        <v>60.03</v>
      </c>
      <c r="H34" t="n">
        <v>1.04</v>
      </c>
      <c r="I34" t="n">
        <v>8</v>
      </c>
      <c r="J34" t="n">
        <v>152.85</v>
      </c>
      <c r="K34" t="n">
        <v>47.83</v>
      </c>
      <c r="L34" t="n">
        <v>9</v>
      </c>
      <c r="M34" t="n">
        <v>6</v>
      </c>
      <c r="N34" t="n">
        <v>26.03</v>
      </c>
      <c r="O34" t="n">
        <v>19085.83</v>
      </c>
      <c r="P34" t="n">
        <v>82.98</v>
      </c>
      <c r="Q34" t="n">
        <v>198.05</v>
      </c>
      <c r="R34" t="n">
        <v>32.02</v>
      </c>
      <c r="S34" t="n">
        <v>21.27</v>
      </c>
      <c r="T34" t="n">
        <v>2656.91</v>
      </c>
      <c r="U34" t="n">
        <v>0.66</v>
      </c>
      <c r="V34" t="n">
        <v>0.76</v>
      </c>
      <c r="W34" t="n">
        <v>0.12</v>
      </c>
      <c r="X34" t="n">
        <v>0.15</v>
      </c>
      <c r="Y34" t="n">
        <v>1</v>
      </c>
      <c r="Z34" t="n">
        <v>10</v>
      </c>
      <c r="AA34" t="n">
        <v>69.05207708444914</v>
      </c>
      <c r="AB34" t="n">
        <v>94.48009822954664</v>
      </c>
      <c r="AC34" t="n">
        <v>85.46305025819258</v>
      </c>
      <c r="AD34" t="n">
        <v>69052.07708444913</v>
      </c>
      <c r="AE34" t="n">
        <v>94480.09822954664</v>
      </c>
      <c r="AF34" t="n">
        <v>2.352951366631246e-06</v>
      </c>
      <c r="AG34" t="n">
        <v>0.1452777777777778</v>
      </c>
      <c r="AH34" t="n">
        <v>85463.05025819258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9.555199999999999</v>
      </c>
      <c r="E35" t="n">
        <v>10.47</v>
      </c>
      <c r="F35" t="n">
        <v>8.01</v>
      </c>
      <c r="G35" t="n">
        <v>60.05</v>
      </c>
      <c r="H35" t="n">
        <v>1.07</v>
      </c>
      <c r="I35" t="n">
        <v>8</v>
      </c>
      <c r="J35" t="n">
        <v>153.2</v>
      </c>
      <c r="K35" t="n">
        <v>47.83</v>
      </c>
      <c r="L35" t="n">
        <v>9.25</v>
      </c>
      <c r="M35" t="n">
        <v>6</v>
      </c>
      <c r="N35" t="n">
        <v>26.12</v>
      </c>
      <c r="O35" t="n">
        <v>19128.96</v>
      </c>
      <c r="P35" t="n">
        <v>82.87</v>
      </c>
      <c r="Q35" t="n">
        <v>198.05</v>
      </c>
      <c r="R35" t="n">
        <v>32.11</v>
      </c>
      <c r="S35" t="n">
        <v>21.27</v>
      </c>
      <c r="T35" t="n">
        <v>2704.92</v>
      </c>
      <c r="U35" t="n">
        <v>0.66</v>
      </c>
      <c r="V35" t="n">
        <v>0.76</v>
      </c>
      <c r="W35" t="n">
        <v>0.12</v>
      </c>
      <c r="X35" t="n">
        <v>0.15</v>
      </c>
      <c r="Y35" t="n">
        <v>1</v>
      </c>
      <c r="Z35" t="n">
        <v>10</v>
      </c>
      <c r="AA35" t="n">
        <v>69.0299255690876</v>
      </c>
      <c r="AB35" t="n">
        <v>94.44978954897309</v>
      </c>
      <c r="AC35" t="n">
        <v>85.43563419555444</v>
      </c>
      <c r="AD35" t="n">
        <v>69029.9255690876</v>
      </c>
      <c r="AE35" t="n">
        <v>94449.78954897309</v>
      </c>
      <c r="AF35" t="n">
        <v>2.352409745164468e-06</v>
      </c>
      <c r="AG35" t="n">
        <v>0.1454166666666667</v>
      </c>
      <c r="AH35" t="n">
        <v>85435.63419555445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9.558199999999999</v>
      </c>
      <c r="E36" t="n">
        <v>10.46</v>
      </c>
      <c r="F36" t="n">
        <v>8</v>
      </c>
      <c r="G36" t="n">
        <v>60.02</v>
      </c>
      <c r="H36" t="n">
        <v>1.1</v>
      </c>
      <c r="I36" t="n">
        <v>8</v>
      </c>
      <c r="J36" t="n">
        <v>153.55</v>
      </c>
      <c r="K36" t="n">
        <v>47.83</v>
      </c>
      <c r="L36" t="n">
        <v>9.5</v>
      </c>
      <c r="M36" t="n">
        <v>6</v>
      </c>
      <c r="N36" t="n">
        <v>26.22</v>
      </c>
      <c r="O36" t="n">
        <v>19172.12</v>
      </c>
      <c r="P36" t="n">
        <v>82.25</v>
      </c>
      <c r="Q36" t="n">
        <v>198.05</v>
      </c>
      <c r="R36" t="n">
        <v>31.93</v>
      </c>
      <c r="S36" t="n">
        <v>21.27</v>
      </c>
      <c r="T36" t="n">
        <v>2610.71</v>
      </c>
      <c r="U36" t="n">
        <v>0.67</v>
      </c>
      <c r="V36" t="n">
        <v>0.76</v>
      </c>
      <c r="W36" t="n">
        <v>0.12</v>
      </c>
      <c r="X36" t="n">
        <v>0.15</v>
      </c>
      <c r="Y36" t="n">
        <v>1</v>
      </c>
      <c r="Z36" t="n">
        <v>10</v>
      </c>
      <c r="AA36" t="n">
        <v>68.63084807106735</v>
      </c>
      <c r="AB36" t="n">
        <v>93.90375411012543</v>
      </c>
      <c r="AC36" t="n">
        <v>84.9417116126247</v>
      </c>
      <c r="AD36" t="n">
        <v>68630.84807106735</v>
      </c>
      <c r="AE36" t="n">
        <v>93903.75411012543</v>
      </c>
      <c r="AF36" t="n">
        <v>2.353148319891893e-06</v>
      </c>
      <c r="AG36" t="n">
        <v>0.1452777777777778</v>
      </c>
      <c r="AH36" t="n">
        <v>84941.7116126247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9.616199999999999</v>
      </c>
      <c r="E37" t="n">
        <v>10.4</v>
      </c>
      <c r="F37" t="n">
        <v>7.97</v>
      </c>
      <c r="G37" t="n">
        <v>68.3</v>
      </c>
      <c r="H37" t="n">
        <v>1.12</v>
      </c>
      <c r="I37" t="n">
        <v>7</v>
      </c>
      <c r="J37" t="n">
        <v>153.9</v>
      </c>
      <c r="K37" t="n">
        <v>47.83</v>
      </c>
      <c r="L37" t="n">
        <v>9.75</v>
      </c>
      <c r="M37" t="n">
        <v>5</v>
      </c>
      <c r="N37" t="n">
        <v>26.32</v>
      </c>
      <c r="O37" t="n">
        <v>19215.32</v>
      </c>
      <c r="P37" t="n">
        <v>81.31</v>
      </c>
      <c r="Q37" t="n">
        <v>198.05</v>
      </c>
      <c r="R37" t="n">
        <v>30.79</v>
      </c>
      <c r="S37" t="n">
        <v>21.27</v>
      </c>
      <c r="T37" t="n">
        <v>2046.92</v>
      </c>
      <c r="U37" t="n">
        <v>0.6899999999999999</v>
      </c>
      <c r="V37" t="n">
        <v>0.76</v>
      </c>
      <c r="W37" t="n">
        <v>0.12</v>
      </c>
      <c r="X37" t="n">
        <v>0.12</v>
      </c>
      <c r="Y37" t="n">
        <v>1</v>
      </c>
      <c r="Z37" t="n">
        <v>10</v>
      </c>
      <c r="AA37" t="n">
        <v>67.62149245538117</v>
      </c>
      <c r="AB37" t="n">
        <v>92.52270922711726</v>
      </c>
      <c r="AC37" t="n">
        <v>83.69247171494173</v>
      </c>
      <c r="AD37" t="n">
        <v>67621.49245538117</v>
      </c>
      <c r="AE37" t="n">
        <v>92522.70922711726</v>
      </c>
      <c r="AF37" t="n">
        <v>2.367427431288781e-06</v>
      </c>
      <c r="AG37" t="n">
        <v>0.1444444444444445</v>
      </c>
      <c r="AH37" t="n">
        <v>83692.47171494173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9.614100000000001</v>
      </c>
      <c r="E38" t="n">
        <v>10.4</v>
      </c>
      <c r="F38" t="n">
        <v>7.97</v>
      </c>
      <c r="G38" t="n">
        <v>68.31999999999999</v>
      </c>
      <c r="H38" t="n">
        <v>1.15</v>
      </c>
      <c r="I38" t="n">
        <v>7</v>
      </c>
      <c r="J38" t="n">
        <v>154.25</v>
      </c>
      <c r="K38" t="n">
        <v>47.83</v>
      </c>
      <c r="L38" t="n">
        <v>10</v>
      </c>
      <c r="M38" t="n">
        <v>5</v>
      </c>
      <c r="N38" t="n">
        <v>26.43</v>
      </c>
      <c r="O38" t="n">
        <v>19258.55</v>
      </c>
      <c r="P38" t="n">
        <v>81.37</v>
      </c>
      <c r="Q38" t="n">
        <v>198.05</v>
      </c>
      <c r="R38" t="n">
        <v>30.92</v>
      </c>
      <c r="S38" t="n">
        <v>21.27</v>
      </c>
      <c r="T38" t="n">
        <v>2115.2</v>
      </c>
      <c r="U38" t="n">
        <v>0.6899999999999999</v>
      </c>
      <c r="V38" t="n">
        <v>0.76</v>
      </c>
      <c r="W38" t="n">
        <v>0.12</v>
      </c>
      <c r="X38" t="n">
        <v>0.12</v>
      </c>
      <c r="Y38" t="n">
        <v>1</v>
      </c>
      <c r="Z38" t="n">
        <v>10</v>
      </c>
      <c r="AA38" t="n">
        <v>67.66976713504005</v>
      </c>
      <c r="AB38" t="n">
        <v>92.58876077355508</v>
      </c>
      <c r="AC38" t="n">
        <v>83.75221939449146</v>
      </c>
      <c r="AD38" t="n">
        <v>67669.76713504005</v>
      </c>
      <c r="AE38" t="n">
        <v>92588.76077355508</v>
      </c>
      <c r="AF38" t="n">
        <v>2.366910428979583e-06</v>
      </c>
      <c r="AG38" t="n">
        <v>0.1444444444444445</v>
      </c>
      <c r="AH38" t="n">
        <v>83752.21939449146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9.6365</v>
      </c>
      <c r="E39" t="n">
        <v>10.38</v>
      </c>
      <c r="F39" t="n">
        <v>7.95</v>
      </c>
      <c r="G39" t="n">
        <v>68.11</v>
      </c>
      <c r="H39" t="n">
        <v>1.17</v>
      </c>
      <c r="I39" t="n">
        <v>7</v>
      </c>
      <c r="J39" t="n">
        <v>154.6</v>
      </c>
      <c r="K39" t="n">
        <v>47.83</v>
      </c>
      <c r="L39" t="n">
        <v>10.25</v>
      </c>
      <c r="M39" t="n">
        <v>5</v>
      </c>
      <c r="N39" t="n">
        <v>26.53</v>
      </c>
      <c r="O39" t="n">
        <v>19301.82</v>
      </c>
      <c r="P39" t="n">
        <v>81.08</v>
      </c>
      <c r="Q39" t="n">
        <v>198.05</v>
      </c>
      <c r="R39" t="n">
        <v>30.14</v>
      </c>
      <c r="S39" t="n">
        <v>21.27</v>
      </c>
      <c r="T39" t="n">
        <v>1725.24</v>
      </c>
      <c r="U39" t="n">
        <v>0.71</v>
      </c>
      <c r="V39" t="n">
        <v>0.76</v>
      </c>
      <c r="W39" t="n">
        <v>0.12</v>
      </c>
      <c r="X39" t="n">
        <v>0.09</v>
      </c>
      <c r="Y39" t="n">
        <v>1</v>
      </c>
      <c r="Z39" t="n">
        <v>10</v>
      </c>
      <c r="AA39" t="n">
        <v>67.30382772825334</v>
      </c>
      <c r="AB39" t="n">
        <v>92.08806633308249</v>
      </c>
      <c r="AC39" t="n">
        <v>83.29931052868838</v>
      </c>
      <c r="AD39" t="n">
        <v>67303.82772825334</v>
      </c>
      <c r="AE39" t="n">
        <v>92088.06633308249</v>
      </c>
      <c r="AF39" t="n">
        <v>2.372425120277692e-06</v>
      </c>
      <c r="AG39" t="n">
        <v>0.1441666666666667</v>
      </c>
      <c r="AH39" t="n">
        <v>83299.31052868838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9.5946</v>
      </c>
      <c r="E40" t="n">
        <v>10.42</v>
      </c>
      <c r="F40" t="n">
        <v>7.99</v>
      </c>
      <c r="G40" t="n">
        <v>68.5</v>
      </c>
      <c r="H40" t="n">
        <v>1.2</v>
      </c>
      <c r="I40" t="n">
        <v>7</v>
      </c>
      <c r="J40" t="n">
        <v>154.95</v>
      </c>
      <c r="K40" t="n">
        <v>47.83</v>
      </c>
      <c r="L40" t="n">
        <v>10.5</v>
      </c>
      <c r="M40" t="n">
        <v>5</v>
      </c>
      <c r="N40" t="n">
        <v>26.63</v>
      </c>
      <c r="O40" t="n">
        <v>19345.12</v>
      </c>
      <c r="P40" t="n">
        <v>81.41</v>
      </c>
      <c r="Q40" t="n">
        <v>198.05</v>
      </c>
      <c r="R40" t="n">
        <v>31.65</v>
      </c>
      <c r="S40" t="n">
        <v>21.27</v>
      </c>
      <c r="T40" t="n">
        <v>2479.49</v>
      </c>
      <c r="U40" t="n">
        <v>0.67</v>
      </c>
      <c r="V40" t="n">
        <v>0.76</v>
      </c>
      <c r="W40" t="n">
        <v>0.12</v>
      </c>
      <c r="X40" t="n">
        <v>0.14</v>
      </c>
      <c r="Y40" t="n">
        <v>1</v>
      </c>
      <c r="Z40" t="n">
        <v>10</v>
      </c>
      <c r="AA40" t="n">
        <v>67.87568388375948</v>
      </c>
      <c r="AB40" t="n">
        <v>92.87050515355867</v>
      </c>
      <c r="AC40" t="n">
        <v>84.00707448629832</v>
      </c>
      <c r="AD40" t="n">
        <v>67875.68388375948</v>
      </c>
      <c r="AE40" t="n">
        <v>92870.50515355867</v>
      </c>
      <c r="AF40" t="n">
        <v>2.362109693251319e-06</v>
      </c>
      <c r="AG40" t="n">
        <v>0.1447222222222222</v>
      </c>
      <c r="AH40" t="n">
        <v>84007.07448629833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9.6036</v>
      </c>
      <c r="E41" t="n">
        <v>10.41</v>
      </c>
      <c r="F41" t="n">
        <v>7.98</v>
      </c>
      <c r="G41" t="n">
        <v>68.42</v>
      </c>
      <c r="H41" t="n">
        <v>1.23</v>
      </c>
      <c r="I41" t="n">
        <v>7</v>
      </c>
      <c r="J41" t="n">
        <v>155.31</v>
      </c>
      <c r="K41" t="n">
        <v>47.83</v>
      </c>
      <c r="L41" t="n">
        <v>10.75</v>
      </c>
      <c r="M41" t="n">
        <v>5</v>
      </c>
      <c r="N41" t="n">
        <v>26.73</v>
      </c>
      <c r="O41" t="n">
        <v>19388.45</v>
      </c>
      <c r="P41" t="n">
        <v>80.88</v>
      </c>
      <c r="Q41" t="n">
        <v>198.05</v>
      </c>
      <c r="R41" t="n">
        <v>31.36</v>
      </c>
      <c r="S41" t="n">
        <v>21.27</v>
      </c>
      <c r="T41" t="n">
        <v>2335.25</v>
      </c>
      <c r="U41" t="n">
        <v>0.68</v>
      </c>
      <c r="V41" t="n">
        <v>0.76</v>
      </c>
      <c r="W41" t="n">
        <v>0.12</v>
      </c>
      <c r="X41" t="n">
        <v>0.13</v>
      </c>
      <c r="Y41" t="n">
        <v>1</v>
      </c>
      <c r="Z41" t="n">
        <v>10</v>
      </c>
      <c r="AA41" t="n">
        <v>67.48875466733108</v>
      </c>
      <c r="AB41" t="n">
        <v>92.34109152952931</v>
      </c>
      <c r="AC41" t="n">
        <v>83.52818735550946</v>
      </c>
      <c r="AD41" t="n">
        <v>67488.75466733109</v>
      </c>
      <c r="AE41" t="n">
        <v>92341.09152952931</v>
      </c>
      <c r="AF41" t="n">
        <v>2.364325417433595e-06</v>
      </c>
      <c r="AG41" t="n">
        <v>0.1445833333333333</v>
      </c>
      <c r="AH41" t="n">
        <v>83528.18735550946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9.6031</v>
      </c>
      <c r="E42" t="n">
        <v>10.41</v>
      </c>
      <c r="F42" t="n">
        <v>7.98</v>
      </c>
      <c r="G42" t="n">
        <v>68.42</v>
      </c>
      <c r="H42" t="n">
        <v>1.25</v>
      </c>
      <c r="I42" t="n">
        <v>7</v>
      </c>
      <c r="J42" t="n">
        <v>155.66</v>
      </c>
      <c r="K42" t="n">
        <v>47.83</v>
      </c>
      <c r="L42" t="n">
        <v>11</v>
      </c>
      <c r="M42" t="n">
        <v>5</v>
      </c>
      <c r="N42" t="n">
        <v>26.83</v>
      </c>
      <c r="O42" t="n">
        <v>19431.82</v>
      </c>
      <c r="P42" t="n">
        <v>80.48999999999999</v>
      </c>
      <c r="Q42" t="n">
        <v>198.09</v>
      </c>
      <c r="R42" t="n">
        <v>31.29</v>
      </c>
      <c r="S42" t="n">
        <v>21.27</v>
      </c>
      <c r="T42" t="n">
        <v>2297.62</v>
      </c>
      <c r="U42" t="n">
        <v>0.68</v>
      </c>
      <c r="V42" t="n">
        <v>0.76</v>
      </c>
      <c r="W42" t="n">
        <v>0.12</v>
      </c>
      <c r="X42" t="n">
        <v>0.13</v>
      </c>
      <c r="Y42" t="n">
        <v>1</v>
      </c>
      <c r="Z42" t="n">
        <v>10</v>
      </c>
      <c r="AA42" t="n">
        <v>67.27115113213969</v>
      </c>
      <c r="AB42" t="n">
        <v>92.04335677269017</v>
      </c>
      <c r="AC42" t="n">
        <v>83.25886798598961</v>
      </c>
      <c r="AD42" t="n">
        <v>67271.1511321397</v>
      </c>
      <c r="AE42" t="n">
        <v>92043.35677269017</v>
      </c>
      <c r="AF42" t="n">
        <v>2.36420232164569e-06</v>
      </c>
      <c r="AG42" t="n">
        <v>0.1445833333333333</v>
      </c>
      <c r="AH42" t="n">
        <v>83258.86798598961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9.607900000000001</v>
      </c>
      <c r="E43" t="n">
        <v>10.41</v>
      </c>
      <c r="F43" t="n">
        <v>7.98</v>
      </c>
      <c r="G43" t="n">
        <v>68.38</v>
      </c>
      <c r="H43" t="n">
        <v>1.28</v>
      </c>
      <c r="I43" t="n">
        <v>7</v>
      </c>
      <c r="J43" t="n">
        <v>156.01</v>
      </c>
      <c r="K43" t="n">
        <v>47.83</v>
      </c>
      <c r="L43" t="n">
        <v>11.25</v>
      </c>
      <c r="M43" t="n">
        <v>5</v>
      </c>
      <c r="N43" t="n">
        <v>26.93</v>
      </c>
      <c r="O43" t="n">
        <v>19475.23</v>
      </c>
      <c r="P43" t="n">
        <v>80.02</v>
      </c>
      <c r="Q43" t="n">
        <v>198.06</v>
      </c>
      <c r="R43" t="n">
        <v>31.19</v>
      </c>
      <c r="S43" t="n">
        <v>21.27</v>
      </c>
      <c r="T43" t="n">
        <v>2245.8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66.97238124280396</v>
      </c>
      <c r="AB43" t="n">
        <v>91.63456662930395</v>
      </c>
      <c r="AC43" t="n">
        <v>82.8890922001475</v>
      </c>
      <c r="AD43" t="n">
        <v>66972.38124280397</v>
      </c>
      <c r="AE43" t="n">
        <v>91634.56662930395</v>
      </c>
      <c r="AF43" t="n">
        <v>2.365384041209571e-06</v>
      </c>
      <c r="AG43" t="n">
        <v>0.1445833333333333</v>
      </c>
      <c r="AH43" t="n">
        <v>82889.0922001475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9.6624</v>
      </c>
      <c r="E44" t="n">
        <v>10.35</v>
      </c>
      <c r="F44" t="n">
        <v>7.95</v>
      </c>
      <c r="G44" t="n">
        <v>79.48</v>
      </c>
      <c r="H44" t="n">
        <v>1.3</v>
      </c>
      <c r="I44" t="n">
        <v>6</v>
      </c>
      <c r="J44" t="n">
        <v>156.36</v>
      </c>
      <c r="K44" t="n">
        <v>47.83</v>
      </c>
      <c r="L44" t="n">
        <v>11.5</v>
      </c>
      <c r="M44" t="n">
        <v>4</v>
      </c>
      <c r="N44" t="n">
        <v>27.03</v>
      </c>
      <c r="O44" t="n">
        <v>19518.67</v>
      </c>
      <c r="P44" t="n">
        <v>79.16</v>
      </c>
      <c r="Q44" t="n">
        <v>198.05</v>
      </c>
      <c r="R44" t="n">
        <v>30.12</v>
      </c>
      <c r="S44" t="n">
        <v>21.27</v>
      </c>
      <c r="T44" t="n">
        <v>1718.14</v>
      </c>
      <c r="U44" t="n">
        <v>0.71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66.04633686426864</v>
      </c>
      <c r="AB44" t="n">
        <v>90.36751185639794</v>
      </c>
      <c r="AC44" t="n">
        <v>81.74296335644466</v>
      </c>
      <c r="AD44" t="n">
        <v>66046.33686426864</v>
      </c>
      <c r="AE44" t="n">
        <v>90367.51185639793</v>
      </c>
      <c r="AF44" t="n">
        <v>2.378801482091129e-06</v>
      </c>
      <c r="AG44" t="n">
        <v>0.14375</v>
      </c>
      <c r="AH44" t="n">
        <v>81742.96335644466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9.672000000000001</v>
      </c>
      <c r="E45" t="n">
        <v>10.34</v>
      </c>
      <c r="F45" t="n">
        <v>7.94</v>
      </c>
      <c r="G45" t="n">
        <v>79.38</v>
      </c>
      <c r="H45" t="n">
        <v>1.33</v>
      </c>
      <c r="I45" t="n">
        <v>6</v>
      </c>
      <c r="J45" t="n">
        <v>156.71</v>
      </c>
      <c r="K45" t="n">
        <v>47.83</v>
      </c>
      <c r="L45" t="n">
        <v>11.75</v>
      </c>
      <c r="M45" t="n">
        <v>4</v>
      </c>
      <c r="N45" t="n">
        <v>27.14</v>
      </c>
      <c r="O45" t="n">
        <v>19562.15</v>
      </c>
      <c r="P45" t="n">
        <v>79.11</v>
      </c>
      <c r="Q45" t="n">
        <v>198.05</v>
      </c>
      <c r="R45" t="n">
        <v>29.89</v>
      </c>
      <c r="S45" t="n">
        <v>21.27</v>
      </c>
      <c r="T45" t="n">
        <v>1605.46</v>
      </c>
      <c r="U45" t="n">
        <v>0.71</v>
      </c>
      <c r="V45" t="n">
        <v>0.77</v>
      </c>
      <c r="W45" t="n">
        <v>0.12</v>
      </c>
      <c r="X45" t="n">
        <v>0.08</v>
      </c>
      <c r="Y45" t="n">
        <v>1</v>
      </c>
      <c r="Z45" t="n">
        <v>10</v>
      </c>
      <c r="AA45" t="n">
        <v>65.92994537600903</v>
      </c>
      <c r="AB45" t="n">
        <v>90.20825988733114</v>
      </c>
      <c r="AC45" t="n">
        <v>81.59891017179399</v>
      </c>
      <c r="AD45" t="n">
        <v>65929.94537600903</v>
      </c>
      <c r="AE45" t="n">
        <v>90208.25988733114</v>
      </c>
      <c r="AF45" t="n">
        <v>2.38116492121889e-06</v>
      </c>
      <c r="AG45" t="n">
        <v>0.1436111111111111</v>
      </c>
      <c r="AH45" t="n">
        <v>81598.91017179399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9.655099999999999</v>
      </c>
      <c r="E46" t="n">
        <v>10.36</v>
      </c>
      <c r="F46" t="n">
        <v>7.96</v>
      </c>
      <c r="G46" t="n">
        <v>79.56</v>
      </c>
      <c r="H46" t="n">
        <v>1.35</v>
      </c>
      <c r="I46" t="n">
        <v>6</v>
      </c>
      <c r="J46" t="n">
        <v>157.07</v>
      </c>
      <c r="K46" t="n">
        <v>47.83</v>
      </c>
      <c r="L46" t="n">
        <v>12</v>
      </c>
      <c r="M46" t="n">
        <v>4</v>
      </c>
      <c r="N46" t="n">
        <v>27.24</v>
      </c>
      <c r="O46" t="n">
        <v>19605.66</v>
      </c>
      <c r="P46" t="n">
        <v>79.25</v>
      </c>
      <c r="Q46" t="n">
        <v>198.05</v>
      </c>
      <c r="R46" t="n">
        <v>30.49</v>
      </c>
      <c r="S46" t="n">
        <v>21.27</v>
      </c>
      <c r="T46" t="n">
        <v>1902.99</v>
      </c>
      <c r="U46" t="n">
        <v>0.7</v>
      </c>
      <c r="V46" t="n">
        <v>0.76</v>
      </c>
      <c r="W46" t="n">
        <v>0.12</v>
      </c>
      <c r="X46" t="n">
        <v>0.1</v>
      </c>
      <c r="Y46" t="n">
        <v>1</v>
      </c>
      <c r="Z46" t="n">
        <v>10</v>
      </c>
      <c r="AA46" t="n">
        <v>66.17024258538274</v>
      </c>
      <c r="AB46" t="n">
        <v>90.53704513036075</v>
      </c>
      <c r="AC46" t="n">
        <v>81.89631661268199</v>
      </c>
      <c r="AD46" t="n">
        <v>66170.24258538274</v>
      </c>
      <c r="AE46" t="n">
        <v>90537.04513036076</v>
      </c>
      <c r="AF46" t="n">
        <v>2.377004283587728e-06</v>
      </c>
      <c r="AG46" t="n">
        <v>0.1438888888888889</v>
      </c>
      <c r="AH46" t="n">
        <v>81896.31661268199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9.649699999999999</v>
      </c>
      <c r="E47" t="n">
        <v>10.36</v>
      </c>
      <c r="F47" t="n">
        <v>7.96</v>
      </c>
      <c r="G47" t="n">
        <v>79.61</v>
      </c>
      <c r="H47" t="n">
        <v>1.38</v>
      </c>
      <c r="I47" t="n">
        <v>6</v>
      </c>
      <c r="J47" t="n">
        <v>157.42</v>
      </c>
      <c r="K47" t="n">
        <v>47.83</v>
      </c>
      <c r="L47" t="n">
        <v>12.25</v>
      </c>
      <c r="M47" t="n">
        <v>4</v>
      </c>
      <c r="N47" t="n">
        <v>27.34</v>
      </c>
      <c r="O47" t="n">
        <v>19649.2</v>
      </c>
      <c r="P47" t="n">
        <v>79.3</v>
      </c>
      <c r="Q47" t="n">
        <v>198.07</v>
      </c>
      <c r="R47" t="n">
        <v>30.72</v>
      </c>
      <c r="S47" t="n">
        <v>21.27</v>
      </c>
      <c r="T47" t="n">
        <v>2015.65</v>
      </c>
      <c r="U47" t="n">
        <v>0.6899999999999999</v>
      </c>
      <c r="V47" t="n">
        <v>0.76</v>
      </c>
      <c r="W47" t="n">
        <v>0.12</v>
      </c>
      <c r="X47" t="n">
        <v>0.11</v>
      </c>
      <c r="Y47" t="n">
        <v>1</v>
      </c>
      <c r="Z47" t="n">
        <v>10</v>
      </c>
      <c r="AA47" t="n">
        <v>66.23429635077311</v>
      </c>
      <c r="AB47" t="n">
        <v>90.62468631802051</v>
      </c>
      <c r="AC47" t="n">
        <v>81.97559344839668</v>
      </c>
      <c r="AD47" t="n">
        <v>66234.2963507731</v>
      </c>
      <c r="AE47" t="n">
        <v>90624.68631802051</v>
      </c>
      <c r="AF47" t="n">
        <v>2.375674849078362e-06</v>
      </c>
      <c r="AG47" t="n">
        <v>0.1438888888888889</v>
      </c>
      <c r="AH47" t="n">
        <v>81975.59344839668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9.659800000000001</v>
      </c>
      <c r="E48" t="n">
        <v>10.35</v>
      </c>
      <c r="F48" t="n">
        <v>7.95</v>
      </c>
      <c r="G48" t="n">
        <v>79.51000000000001</v>
      </c>
      <c r="H48" t="n">
        <v>1.4</v>
      </c>
      <c r="I48" t="n">
        <v>6</v>
      </c>
      <c r="J48" t="n">
        <v>157.77</v>
      </c>
      <c r="K48" t="n">
        <v>47.83</v>
      </c>
      <c r="L48" t="n">
        <v>12.5</v>
      </c>
      <c r="M48" t="n">
        <v>4</v>
      </c>
      <c r="N48" t="n">
        <v>27.45</v>
      </c>
      <c r="O48" t="n">
        <v>19692.79</v>
      </c>
      <c r="P48" t="n">
        <v>79.13</v>
      </c>
      <c r="Q48" t="n">
        <v>198.05</v>
      </c>
      <c r="R48" t="n">
        <v>30.29</v>
      </c>
      <c r="S48" t="n">
        <v>21.27</v>
      </c>
      <c r="T48" t="n">
        <v>1803.79</v>
      </c>
      <c r="U48" t="n">
        <v>0.7</v>
      </c>
      <c r="V48" t="n">
        <v>0.76</v>
      </c>
      <c r="W48" t="n">
        <v>0.12</v>
      </c>
      <c r="X48" t="n">
        <v>0.1</v>
      </c>
      <c r="Y48" t="n">
        <v>1</v>
      </c>
      <c r="Z48" t="n">
        <v>10</v>
      </c>
      <c r="AA48" t="n">
        <v>66.04664884352637</v>
      </c>
      <c r="AB48" t="n">
        <v>90.36793872018194</v>
      </c>
      <c r="AC48" t="n">
        <v>81.74334948094823</v>
      </c>
      <c r="AD48" t="n">
        <v>66046.64884352637</v>
      </c>
      <c r="AE48" t="n">
        <v>90367.93872018193</v>
      </c>
      <c r="AF48" t="n">
        <v>2.378161383994027e-06</v>
      </c>
      <c r="AG48" t="n">
        <v>0.14375</v>
      </c>
      <c r="AH48" t="n">
        <v>81743.34948094822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9.649900000000001</v>
      </c>
      <c r="E49" t="n">
        <v>10.36</v>
      </c>
      <c r="F49" t="n">
        <v>7.96</v>
      </c>
      <c r="G49" t="n">
        <v>79.61</v>
      </c>
      <c r="H49" t="n">
        <v>1.43</v>
      </c>
      <c r="I49" t="n">
        <v>6</v>
      </c>
      <c r="J49" t="n">
        <v>158.13</v>
      </c>
      <c r="K49" t="n">
        <v>47.83</v>
      </c>
      <c r="L49" t="n">
        <v>12.75</v>
      </c>
      <c r="M49" t="n">
        <v>4</v>
      </c>
      <c r="N49" t="n">
        <v>27.55</v>
      </c>
      <c r="O49" t="n">
        <v>19736.4</v>
      </c>
      <c r="P49" t="n">
        <v>78.68000000000001</v>
      </c>
      <c r="Q49" t="n">
        <v>198.05</v>
      </c>
      <c r="R49" t="n">
        <v>30.64</v>
      </c>
      <c r="S49" t="n">
        <v>21.27</v>
      </c>
      <c r="T49" t="n">
        <v>1980.43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65.8833246308867</v>
      </c>
      <c r="AB49" t="n">
        <v>90.1444713270927</v>
      </c>
      <c r="AC49" t="n">
        <v>81.54120950221692</v>
      </c>
      <c r="AD49" t="n">
        <v>65883.32463088671</v>
      </c>
      <c r="AE49" t="n">
        <v>90144.4713270927</v>
      </c>
      <c r="AF49" t="n">
        <v>2.375724087393524e-06</v>
      </c>
      <c r="AG49" t="n">
        <v>0.1438888888888889</v>
      </c>
      <c r="AH49" t="n">
        <v>81541.20950221691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9.6668</v>
      </c>
      <c r="E50" t="n">
        <v>10.34</v>
      </c>
      <c r="F50" t="n">
        <v>7.94</v>
      </c>
      <c r="G50" t="n">
        <v>79.43000000000001</v>
      </c>
      <c r="H50" t="n">
        <v>1.45</v>
      </c>
      <c r="I50" t="n">
        <v>6</v>
      </c>
      <c r="J50" t="n">
        <v>158.48</v>
      </c>
      <c r="K50" t="n">
        <v>47.83</v>
      </c>
      <c r="L50" t="n">
        <v>13</v>
      </c>
      <c r="M50" t="n">
        <v>4</v>
      </c>
      <c r="N50" t="n">
        <v>27.65</v>
      </c>
      <c r="O50" t="n">
        <v>19780.06</v>
      </c>
      <c r="P50" t="n">
        <v>78.18000000000001</v>
      </c>
      <c r="Q50" t="n">
        <v>198.05</v>
      </c>
      <c r="R50" t="n">
        <v>29.93</v>
      </c>
      <c r="S50" t="n">
        <v>21.27</v>
      </c>
      <c r="T50" t="n">
        <v>1625.1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65.44073699781099</v>
      </c>
      <c r="AB50" t="n">
        <v>89.53890340193048</v>
      </c>
      <c r="AC50" t="n">
        <v>80.99343612991206</v>
      </c>
      <c r="AD50" t="n">
        <v>65440.73699781099</v>
      </c>
      <c r="AE50" t="n">
        <v>89538.90340193048</v>
      </c>
      <c r="AF50" t="n">
        <v>2.379884725024686e-06</v>
      </c>
      <c r="AG50" t="n">
        <v>0.1436111111111111</v>
      </c>
      <c r="AH50" t="n">
        <v>80993.43612991205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9.660500000000001</v>
      </c>
      <c r="E51" t="n">
        <v>10.35</v>
      </c>
      <c r="F51" t="n">
        <v>7.95</v>
      </c>
      <c r="G51" t="n">
        <v>79.5</v>
      </c>
      <c r="H51" t="n">
        <v>1.48</v>
      </c>
      <c r="I51" t="n">
        <v>6</v>
      </c>
      <c r="J51" t="n">
        <v>158.84</v>
      </c>
      <c r="K51" t="n">
        <v>47.83</v>
      </c>
      <c r="L51" t="n">
        <v>13.25</v>
      </c>
      <c r="M51" t="n">
        <v>4</v>
      </c>
      <c r="N51" t="n">
        <v>27.76</v>
      </c>
      <c r="O51" t="n">
        <v>19823.75</v>
      </c>
      <c r="P51" t="n">
        <v>77.89</v>
      </c>
      <c r="Q51" t="n">
        <v>198.07</v>
      </c>
      <c r="R51" t="n">
        <v>30.34</v>
      </c>
      <c r="S51" t="n">
        <v>21.27</v>
      </c>
      <c r="T51" t="n">
        <v>1830.11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65.34349740297957</v>
      </c>
      <c r="AB51" t="n">
        <v>89.40585589837406</v>
      </c>
      <c r="AC51" t="n">
        <v>80.87308649336164</v>
      </c>
      <c r="AD51" t="n">
        <v>65343.49740297956</v>
      </c>
      <c r="AE51" t="n">
        <v>89405.85589837405</v>
      </c>
      <c r="AF51" t="n">
        <v>2.378333718097093e-06</v>
      </c>
      <c r="AG51" t="n">
        <v>0.14375</v>
      </c>
      <c r="AH51" t="n">
        <v>80873.08649336164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9.649100000000001</v>
      </c>
      <c r="E52" t="n">
        <v>10.36</v>
      </c>
      <c r="F52" t="n">
        <v>7.96</v>
      </c>
      <c r="G52" t="n">
        <v>79.62</v>
      </c>
      <c r="H52" t="n">
        <v>1.5</v>
      </c>
      <c r="I52" t="n">
        <v>6</v>
      </c>
      <c r="J52" t="n">
        <v>159.19</v>
      </c>
      <c r="K52" t="n">
        <v>47.83</v>
      </c>
      <c r="L52" t="n">
        <v>13.5</v>
      </c>
      <c r="M52" t="n">
        <v>4</v>
      </c>
      <c r="N52" t="n">
        <v>27.86</v>
      </c>
      <c r="O52" t="n">
        <v>19867.59</v>
      </c>
      <c r="P52" t="n">
        <v>77.5</v>
      </c>
      <c r="Q52" t="n">
        <v>198.06</v>
      </c>
      <c r="R52" t="n">
        <v>30.66</v>
      </c>
      <c r="S52" t="n">
        <v>21.27</v>
      </c>
      <c r="T52" t="n">
        <v>1987.91</v>
      </c>
      <c r="U52" t="n">
        <v>0.6899999999999999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65.22310957108662</v>
      </c>
      <c r="AB52" t="n">
        <v>89.24113595564191</v>
      </c>
      <c r="AC52" t="n">
        <v>80.72408719077794</v>
      </c>
      <c r="AD52" t="n">
        <v>65223.10957108663</v>
      </c>
      <c r="AE52" t="n">
        <v>89241.1359556419</v>
      </c>
      <c r="AF52" t="n">
        <v>2.375527134132877e-06</v>
      </c>
      <c r="AG52" t="n">
        <v>0.1438888888888889</v>
      </c>
      <c r="AH52" t="n">
        <v>80724.08719077794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9.6957</v>
      </c>
      <c r="E53" t="n">
        <v>10.31</v>
      </c>
      <c r="F53" t="n">
        <v>7.94</v>
      </c>
      <c r="G53" t="n">
        <v>95.29000000000001</v>
      </c>
      <c r="H53" t="n">
        <v>1.53</v>
      </c>
      <c r="I53" t="n">
        <v>5</v>
      </c>
      <c r="J53" t="n">
        <v>159.55</v>
      </c>
      <c r="K53" t="n">
        <v>47.83</v>
      </c>
      <c r="L53" t="n">
        <v>13.75</v>
      </c>
      <c r="M53" t="n">
        <v>3</v>
      </c>
      <c r="N53" t="n">
        <v>27.97</v>
      </c>
      <c r="O53" t="n">
        <v>19911.36</v>
      </c>
      <c r="P53" t="n">
        <v>76.53</v>
      </c>
      <c r="Q53" t="n">
        <v>198.05</v>
      </c>
      <c r="R53" t="n">
        <v>30.03</v>
      </c>
      <c r="S53" t="n">
        <v>21.27</v>
      </c>
      <c r="T53" t="n">
        <v>1676.97</v>
      </c>
      <c r="U53" t="n">
        <v>0.71</v>
      </c>
      <c r="V53" t="n">
        <v>0.76</v>
      </c>
      <c r="W53" t="n">
        <v>0.12</v>
      </c>
      <c r="X53" t="n">
        <v>0.09</v>
      </c>
      <c r="Y53" t="n">
        <v>1</v>
      </c>
      <c r="Z53" t="n">
        <v>10</v>
      </c>
      <c r="AA53" t="n">
        <v>64.32447668208277</v>
      </c>
      <c r="AB53" t="n">
        <v>88.01158679202237</v>
      </c>
      <c r="AC53" t="n">
        <v>79.61188447365076</v>
      </c>
      <c r="AD53" t="n">
        <v>64324.47668208277</v>
      </c>
      <c r="AE53" t="n">
        <v>88011.58679202237</v>
      </c>
      <c r="AF53" t="n">
        <v>2.386999661565549e-06</v>
      </c>
      <c r="AG53" t="n">
        <v>0.1431944444444445</v>
      </c>
      <c r="AH53" t="n">
        <v>79611.88447365076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9.710000000000001</v>
      </c>
      <c r="E54" t="n">
        <v>10.3</v>
      </c>
      <c r="F54" t="n">
        <v>7.93</v>
      </c>
      <c r="G54" t="n">
        <v>95.11</v>
      </c>
      <c r="H54" t="n">
        <v>1.55</v>
      </c>
      <c r="I54" t="n">
        <v>5</v>
      </c>
      <c r="J54" t="n">
        <v>159.9</v>
      </c>
      <c r="K54" t="n">
        <v>47.83</v>
      </c>
      <c r="L54" t="n">
        <v>14</v>
      </c>
      <c r="M54" t="n">
        <v>3</v>
      </c>
      <c r="N54" t="n">
        <v>28.07</v>
      </c>
      <c r="O54" t="n">
        <v>19955.16</v>
      </c>
      <c r="P54" t="n">
        <v>76.41</v>
      </c>
      <c r="Q54" t="n">
        <v>198.05</v>
      </c>
      <c r="R54" t="n">
        <v>29.53</v>
      </c>
      <c r="S54" t="n">
        <v>21.27</v>
      </c>
      <c r="T54" t="n">
        <v>1426.93</v>
      </c>
      <c r="U54" t="n">
        <v>0.72</v>
      </c>
      <c r="V54" t="n">
        <v>0.77</v>
      </c>
      <c r="W54" t="n">
        <v>0.12</v>
      </c>
      <c r="X54" t="n">
        <v>0.07000000000000001</v>
      </c>
      <c r="Y54" t="n">
        <v>1</v>
      </c>
      <c r="Z54" t="n">
        <v>10</v>
      </c>
      <c r="AA54" t="n">
        <v>64.14088606542526</v>
      </c>
      <c r="AB54" t="n">
        <v>87.76039001086531</v>
      </c>
      <c r="AC54" t="n">
        <v>79.38466156073034</v>
      </c>
      <c r="AD54" t="n">
        <v>64140.88606542526</v>
      </c>
      <c r="AE54" t="n">
        <v>87760.3900108653</v>
      </c>
      <c r="AF54" t="n">
        <v>2.390520201099609e-06</v>
      </c>
      <c r="AG54" t="n">
        <v>0.1430555555555556</v>
      </c>
      <c r="AH54" t="n">
        <v>79384.66156073034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9.7087</v>
      </c>
      <c r="E55" t="n">
        <v>10.3</v>
      </c>
      <c r="F55" t="n">
        <v>7.93</v>
      </c>
      <c r="G55" t="n">
        <v>95.13</v>
      </c>
      <c r="H55" t="n">
        <v>1.58</v>
      </c>
      <c r="I55" t="n">
        <v>5</v>
      </c>
      <c r="J55" t="n">
        <v>160.26</v>
      </c>
      <c r="K55" t="n">
        <v>47.83</v>
      </c>
      <c r="L55" t="n">
        <v>14.25</v>
      </c>
      <c r="M55" t="n">
        <v>3</v>
      </c>
      <c r="N55" t="n">
        <v>28.18</v>
      </c>
      <c r="O55" t="n">
        <v>19998.99</v>
      </c>
      <c r="P55" t="n">
        <v>76.56</v>
      </c>
      <c r="Q55" t="n">
        <v>198.05</v>
      </c>
      <c r="R55" t="n">
        <v>29.48</v>
      </c>
      <c r="S55" t="n">
        <v>21.27</v>
      </c>
      <c r="T55" t="n">
        <v>1403.65</v>
      </c>
      <c r="U55" t="n">
        <v>0.72</v>
      </c>
      <c r="V55" t="n">
        <v>0.77</v>
      </c>
      <c r="W55" t="n">
        <v>0.12</v>
      </c>
      <c r="X55" t="n">
        <v>0.07000000000000001</v>
      </c>
      <c r="Y55" t="n">
        <v>1</v>
      </c>
      <c r="Z55" t="n">
        <v>10</v>
      </c>
      <c r="AA55" t="n">
        <v>64.23327287430048</v>
      </c>
      <c r="AB55" t="n">
        <v>87.88679771858665</v>
      </c>
      <c r="AC55" t="n">
        <v>79.49900509424114</v>
      </c>
      <c r="AD55" t="n">
        <v>64233.27287430048</v>
      </c>
      <c r="AE55" t="n">
        <v>87886.79771858665</v>
      </c>
      <c r="AF55" t="n">
        <v>2.390200152051058e-06</v>
      </c>
      <c r="AG55" t="n">
        <v>0.1430555555555556</v>
      </c>
      <c r="AH55" t="n">
        <v>79499.00509424115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9.715</v>
      </c>
      <c r="E56" t="n">
        <v>10.29</v>
      </c>
      <c r="F56" t="n">
        <v>7.92</v>
      </c>
      <c r="G56" t="n">
        <v>95.05</v>
      </c>
      <c r="H56" t="n">
        <v>1.6</v>
      </c>
      <c r="I56" t="n">
        <v>5</v>
      </c>
      <c r="J56" t="n">
        <v>160.61</v>
      </c>
      <c r="K56" t="n">
        <v>47.83</v>
      </c>
      <c r="L56" t="n">
        <v>14.5</v>
      </c>
      <c r="M56" t="n">
        <v>3</v>
      </c>
      <c r="N56" t="n">
        <v>28.28</v>
      </c>
      <c r="O56" t="n">
        <v>20042.86</v>
      </c>
      <c r="P56" t="n">
        <v>76.48999999999999</v>
      </c>
      <c r="Q56" t="n">
        <v>198.05</v>
      </c>
      <c r="R56" t="n">
        <v>29.36</v>
      </c>
      <c r="S56" t="n">
        <v>21.27</v>
      </c>
      <c r="T56" t="n">
        <v>1342.13</v>
      </c>
      <c r="U56" t="n">
        <v>0.72</v>
      </c>
      <c r="V56" t="n">
        <v>0.77</v>
      </c>
      <c r="W56" t="n">
        <v>0.12</v>
      </c>
      <c r="X56" t="n">
        <v>0.07000000000000001</v>
      </c>
      <c r="Y56" t="n">
        <v>1</v>
      </c>
      <c r="Z56" t="n">
        <v>10</v>
      </c>
      <c r="AA56" t="n">
        <v>64.12908856380322</v>
      </c>
      <c r="AB56" t="n">
        <v>87.74424814867702</v>
      </c>
      <c r="AC56" t="n">
        <v>79.37006025521406</v>
      </c>
      <c r="AD56" t="n">
        <v>64129.08856380323</v>
      </c>
      <c r="AE56" t="n">
        <v>87744.24814867701</v>
      </c>
      <c r="AF56" t="n">
        <v>2.391751158978651e-06</v>
      </c>
      <c r="AG56" t="n">
        <v>0.1429166666666667</v>
      </c>
      <c r="AH56" t="n">
        <v>79370.06025521406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9.6951</v>
      </c>
      <c r="E57" t="n">
        <v>10.31</v>
      </c>
      <c r="F57" t="n">
        <v>7.94</v>
      </c>
      <c r="G57" t="n">
        <v>95.3</v>
      </c>
      <c r="H57" t="n">
        <v>1.62</v>
      </c>
      <c r="I57" t="n">
        <v>5</v>
      </c>
      <c r="J57" t="n">
        <v>160.97</v>
      </c>
      <c r="K57" t="n">
        <v>47.83</v>
      </c>
      <c r="L57" t="n">
        <v>14.75</v>
      </c>
      <c r="M57" t="n">
        <v>3</v>
      </c>
      <c r="N57" t="n">
        <v>28.39</v>
      </c>
      <c r="O57" t="n">
        <v>20086.77</v>
      </c>
      <c r="P57" t="n">
        <v>76.53</v>
      </c>
      <c r="Q57" t="n">
        <v>198.05</v>
      </c>
      <c r="R57" t="n">
        <v>30.05</v>
      </c>
      <c r="S57" t="n">
        <v>21.27</v>
      </c>
      <c r="T57" t="n">
        <v>1686.35</v>
      </c>
      <c r="U57" t="n">
        <v>0.71</v>
      </c>
      <c r="V57" t="n">
        <v>0.76</v>
      </c>
      <c r="W57" t="n">
        <v>0.12</v>
      </c>
      <c r="X57" t="n">
        <v>0.09</v>
      </c>
      <c r="Y57" t="n">
        <v>1</v>
      </c>
      <c r="Z57" t="n">
        <v>10</v>
      </c>
      <c r="AA57" t="n">
        <v>64.3283279588837</v>
      </c>
      <c r="AB57" t="n">
        <v>88.01685627884774</v>
      </c>
      <c r="AC57" t="n">
        <v>79.61665104804929</v>
      </c>
      <c r="AD57" t="n">
        <v>64328.3279588837</v>
      </c>
      <c r="AE57" t="n">
        <v>88016.85627884774</v>
      </c>
      <c r="AF57" t="n">
        <v>2.386851946620064e-06</v>
      </c>
      <c r="AG57" t="n">
        <v>0.1431944444444445</v>
      </c>
      <c r="AH57" t="n">
        <v>79616.65104804929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9.700900000000001</v>
      </c>
      <c r="E58" t="n">
        <v>10.31</v>
      </c>
      <c r="F58" t="n">
        <v>7.94</v>
      </c>
      <c r="G58" t="n">
        <v>95.23</v>
      </c>
      <c r="H58" t="n">
        <v>1.65</v>
      </c>
      <c r="I58" t="n">
        <v>5</v>
      </c>
      <c r="J58" t="n">
        <v>161.32</v>
      </c>
      <c r="K58" t="n">
        <v>47.83</v>
      </c>
      <c r="L58" t="n">
        <v>15</v>
      </c>
      <c r="M58" t="n">
        <v>3</v>
      </c>
      <c r="N58" t="n">
        <v>28.5</v>
      </c>
      <c r="O58" t="n">
        <v>20130.71</v>
      </c>
      <c r="P58" t="n">
        <v>76.44</v>
      </c>
      <c r="Q58" t="n">
        <v>198.05</v>
      </c>
      <c r="R58" t="n">
        <v>29.87</v>
      </c>
      <c r="S58" t="n">
        <v>21.27</v>
      </c>
      <c r="T58" t="n">
        <v>1599.03</v>
      </c>
      <c r="U58" t="n">
        <v>0.71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64.24063119112783</v>
      </c>
      <c r="AB58" t="n">
        <v>87.89686569229588</v>
      </c>
      <c r="AC58" t="n">
        <v>79.50811219467006</v>
      </c>
      <c r="AD58" t="n">
        <v>64240.63119112784</v>
      </c>
      <c r="AE58" t="n">
        <v>87896.86569229588</v>
      </c>
      <c r="AF58" t="n">
        <v>2.388279857759753e-06</v>
      </c>
      <c r="AG58" t="n">
        <v>0.1431944444444445</v>
      </c>
      <c r="AH58" t="n">
        <v>79508.11219467006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9.700100000000001</v>
      </c>
      <c r="E59" t="n">
        <v>10.31</v>
      </c>
      <c r="F59" t="n">
        <v>7.94</v>
      </c>
      <c r="G59" t="n">
        <v>95.23999999999999</v>
      </c>
      <c r="H59" t="n">
        <v>1.67</v>
      </c>
      <c r="I59" t="n">
        <v>5</v>
      </c>
      <c r="J59" t="n">
        <v>161.68</v>
      </c>
      <c r="K59" t="n">
        <v>47.83</v>
      </c>
      <c r="L59" t="n">
        <v>15.25</v>
      </c>
      <c r="M59" t="n">
        <v>3</v>
      </c>
      <c r="N59" t="n">
        <v>28.6</v>
      </c>
      <c r="O59" t="n">
        <v>20174.69</v>
      </c>
      <c r="P59" t="n">
        <v>76.43000000000001</v>
      </c>
      <c r="Q59" t="n">
        <v>198.05</v>
      </c>
      <c r="R59" t="n">
        <v>29.87</v>
      </c>
      <c r="S59" t="n">
        <v>21.27</v>
      </c>
      <c r="T59" t="n">
        <v>1597.29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64.24014645621666</v>
      </c>
      <c r="AB59" t="n">
        <v>87.89620245660542</v>
      </c>
      <c r="AC59" t="n">
        <v>79.50751225726302</v>
      </c>
      <c r="AD59" t="n">
        <v>64240.14645621666</v>
      </c>
      <c r="AE59" t="n">
        <v>87896.20245660542</v>
      </c>
      <c r="AF59" t="n">
        <v>2.388082904499106e-06</v>
      </c>
      <c r="AG59" t="n">
        <v>0.1431944444444445</v>
      </c>
      <c r="AH59" t="n">
        <v>79507.51225726302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9.709300000000001</v>
      </c>
      <c r="E60" t="n">
        <v>10.3</v>
      </c>
      <c r="F60" t="n">
        <v>7.93</v>
      </c>
      <c r="G60" t="n">
        <v>95.12</v>
      </c>
      <c r="H60" t="n">
        <v>1.69</v>
      </c>
      <c r="I60" t="n">
        <v>5</v>
      </c>
      <c r="J60" t="n">
        <v>162.04</v>
      </c>
      <c r="K60" t="n">
        <v>47.83</v>
      </c>
      <c r="L60" t="n">
        <v>15.5</v>
      </c>
      <c r="M60" t="n">
        <v>3</v>
      </c>
      <c r="N60" t="n">
        <v>28.71</v>
      </c>
      <c r="O60" t="n">
        <v>20218.71</v>
      </c>
      <c r="P60" t="n">
        <v>76.15000000000001</v>
      </c>
      <c r="Q60" t="n">
        <v>198.05</v>
      </c>
      <c r="R60" t="n">
        <v>29.52</v>
      </c>
      <c r="S60" t="n">
        <v>21.27</v>
      </c>
      <c r="T60" t="n">
        <v>1423.63</v>
      </c>
      <c r="U60" t="n">
        <v>0.72</v>
      </c>
      <c r="V60" t="n">
        <v>0.77</v>
      </c>
      <c r="W60" t="n">
        <v>0.12</v>
      </c>
      <c r="X60" t="n">
        <v>0.07000000000000001</v>
      </c>
      <c r="Y60" t="n">
        <v>1</v>
      </c>
      <c r="Z60" t="n">
        <v>10</v>
      </c>
      <c r="AA60" t="n">
        <v>63.99963223367204</v>
      </c>
      <c r="AB60" t="n">
        <v>87.56712028658141</v>
      </c>
      <c r="AC60" t="n">
        <v>79.20983722767629</v>
      </c>
      <c r="AD60" t="n">
        <v>63999.63223367204</v>
      </c>
      <c r="AE60" t="n">
        <v>87567.12028658141</v>
      </c>
      <c r="AF60" t="n">
        <v>2.390347866996544e-06</v>
      </c>
      <c r="AG60" t="n">
        <v>0.1430555555555556</v>
      </c>
      <c r="AH60" t="n">
        <v>79209.83722767628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9.712899999999999</v>
      </c>
      <c r="E61" t="n">
        <v>10.3</v>
      </c>
      <c r="F61" t="n">
        <v>7.92</v>
      </c>
      <c r="G61" t="n">
        <v>95.06999999999999</v>
      </c>
      <c r="H61" t="n">
        <v>1.72</v>
      </c>
      <c r="I61" t="n">
        <v>5</v>
      </c>
      <c r="J61" t="n">
        <v>162.4</v>
      </c>
      <c r="K61" t="n">
        <v>47.83</v>
      </c>
      <c r="L61" t="n">
        <v>15.75</v>
      </c>
      <c r="M61" t="n">
        <v>3</v>
      </c>
      <c r="N61" t="n">
        <v>28.82</v>
      </c>
      <c r="O61" t="n">
        <v>20262.76</v>
      </c>
      <c r="P61" t="n">
        <v>75.83</v>
      </c>
      <c r="Q61" t="n">
        <v>198.05</v>
      </c>
      <c r="R61" t="n">
        <v>29.43</v>
      </c>
      <c r="S61" t="n">
        <v>21.27</v>
      </c>
      <c r="T61" t="n">
        <v>1375.98</v>
      </c>
      <c r="U61" t="n">
        <v>0.72</v>
      </c>
      <c r="V61" t="n">
        <v>0.77</v>
      </c>
      <c r="W61" t="n">
        <v>0.12</v>
      </c>
      <c r="X61" t="n">
        <v>0.07000000000000001</v>
      </c>
      <c r="Y61" t="n">
        <v>1</v>
      </c>
      <c r="Z61" t="n">
        <v>10</v>
      </c>
      <c r="AA61" t="n">
        <v>63.77316241652701</v>
      </c>
      <c r="AB61" t="n">
        <v>87.25725429162054</v>
      </c>
      <c r="AC61" t="n">
        <v>78.92954440837472</v>
      </c>
      <c r="AD61" t="n">
        <v>63773.16241652701</v>
      </c>
      <c r="AE61" t="n">
        <v>87257.25429162054</v>
      </c>
      <c r="AF61" t="n">
        <v>2.391234156669453e-06</v>
      </c>
      <c r="AG61" t="n">
        <v>0.1430555555555556</v>
      </c>
      <c r="AH61" t="n">
        <v>78929.54440837473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9.6891</v>
      </c>
      <c r="E62" t="n">
        <v>10.32</v>
      </c>
      <c r="F62" t="n">
        <v>7.95</v>
      </c>
      <c r="G62" t="n">
        <v>95.38</v>
      </c>
      <c r="H62" t="n">
        <v>1.74</v>
      </c>
      <c r="I62" t="n">
        <v>5</v>
      </c>
      <c r="J62" t="n">
        <v>162.75</v>
      </c>
      <c r="K62" t="n">
        <v>47.83</v>
      </c>
      <c r="L62" t="n">
        <v>16</v>
      </c>
      <c r="M62" t="n">
        <v>3</v>
      </c>
      <c r="N62" t="n">
        <v>28.92</v>
      </c>
      <c r="O62" t="n">
        <v>20306.85</v>
      </c>
      <c r="P62" t="n">
        <v>75.51000000000001</v>
      </c>
      <c r="Q62" t="n">
        <v>198.05</v>
      </c>
      <c r="R62" t="n">
        <v>30.28</v>
      </c>
      <c r="S62" t="n">
        <v>21.27</v>
      </c>
      <c r="T62" t="n">
        <v>1804.39</v>
      </c>
      <c r="U62" t="n">
        <v>0.7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63.81871713655502</v>
      </c>
      <c r="AB62" t="n">
        <v>87.31958426929523</v>
      </c>
      <c r="AC62" t="n">
        <v>78.98592570046084</v>
      </c>
      <c r="AD62" t="n">
        <v>63818.71713655502</v>
      </c>
      <c r="AE62" t="n">
        <v>87319.58426929523</v>
      </c>
      <c r="AF62" t="n">
        <v>2.385374797165213e-06</v>
      </c>
      <c r="AG62" t="n">
        <v>0.1433333333333333</v>
      </c>
      <c r="AH62" t="n">
        <v>78985.92570046084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9.698</v>
      </c>
      <c r="E63" t="n">
        <v>10.31</v>
      </c>
      <c r="F63" t="n">
        <v>7.94</v>
      </c>
      <c r="G63" t="n">
        <v>95.26000000000001</v>
      </c>
      <c r="H63" t="n">
        <v>1.77</v>
      </c>
      <c r="I63" t="n">
        <v>5</v>
      </c>
      <c r="J63" t="n">
        <v>163.11</v>
      </c>
      <c r="K63" t="n">
        <v>47.83</v>
      </c>
      <c r="L63" t="n">
        <v>16.25</v>
      </c>
      <c r="M63" t="n">
        <v>3</v>
      </c>
      <c r="N63" t="n">
        <v>29.03</v>
      </c>
      <c r="O63" t="n">
        <v>20350.97</v>
      </c>
      <c r="P63" t="n">
        <v>74.8</v>
      </c>
      <c r="Q63" t="n">
        <v>198.05</v>
      </c>
      <c r="R63" t="n">
        <v>29.95</v>
      </c>
      <c r="S63" t="n">
        <v>21.27</v>
      </c>
      <c r="T63" t="n">
        <v>1638.25</v>
      </c>
      <c r="U63" t="n">
        <v>0.71</v>
      </c>
      <c r="V63" t="n">
        <v>0.76</v>
      </c>
      <c r="W63" t="n">
        <v>0.12</v>
      </c>
      <c r="X63" t="n">
        <v>0.09</v>
      </c>
      <c r="Y63" t="n">
        <v>1</v>
      </c>
      <c r="Z63" t="n">
        <v>10</v>
      </c>
      <c r="AA63" t="n">
        <v>63.33894159339736</v>
      </c>
      <c r="AB63" t="n">
        <v>86.66313420494411</v>
      </c>
      <c r="AC63" t="n">
        <v>78.39212630891774</v>
      </c>
      <c r="AD63" t="n">
        <v>63338.94159339736</v>
      </c>
      <c r="AE63" t="n">
        <v>86663.13420494412</v>
      </c>
      <c r="AF63" t="n">
        <v>2.387565902189909e-06</v>
      </c>
      <c r="AG63" t="n">
        <v>0.1431944444444445</v>
      </c>
      <c r="AH63" t="n">
        <v>78392.12630891774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9.696199999999999</v>
      </c>
      <c r="E64" t="n">
        <v>10.31</v>
      </c>
      <c r="F64" t="n">
        <v>7.94</v>
      </c>
      <c r="G64" t="n">
        <v>95.29000000000001</v>
      </c>
      <c r="H64" t="n">
        <v>1.79</v>
      </c>
      <c r="I64" t="n">
        <v>5</v>
      </c>
      <c r="J64" t="n">
        <v>163.47</v>
      </c>
      <c r="K64" t="n">
        <v>47.83</v>
      </c>
      <c r="L64" t="n">
        <v>16.5</v>
      </c>
      <c r="M64" t="n">
        <v>3</v>
      </c>
      <c r="N64" t="n">
        <v>29.14</v>
      </c>
      <c r="O64" t="n">
        <v>20395.14</v>
      </c>
      <c r="P64" t="n">
        <v>74.58</v>
      </c>
      <c r="Q64" t="n">
        <v>198.05</v>
      </c>
      <c r="R64" t="n">
        <v>30.01</v>
      </c>
      <c r="S64" t="n">
        <v>21.27</v>
      </c>
      <c r="T64" t="n">
        <v>1668.77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63.22683692283037</v>
      </c>
      <c r="AB64" t="n">
        <v>86.50974764896542</v>
      </c>
      <c r="AC64" t="n">
        <v>78.25337875056222</v>
      </c>
      <c r="AD64" t="n">
        <v>63226.83692283037</v>
      </c>
      <c r="AE64" t="n">
        <v>86509.74764896542</v>
      </c>
      <c r="AF64" t="n">
        <v>2.387122757353453e-06</v>
      </c>
      <c r="AG64" t="n">
        <v>0.1431944444444445</v>
      </c>
      <c r="AH64" t="n">
        <v>78253.37875056222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9.7066</v>
      </c>
      <c r="E65" t="n">
        <v>10.3</v>
      </c>
      <c r="F65" t="n">
        <v>7.93</v>
      </c>
      <c r="G65" t="n">
        <v>95.15000000000001</v>
      </c>
      <c r="H65" t="n">
        <v>1.81</v>
      </c>
      <c r="I65" t="n">
        <v>5</v>
      </c>
      <c r="J65" t="n">
        <v>163.83</v>
      </c>
      <c r="K65" t="n">
        <v>47.83</v>
      </c>
      <c r="L65" t="n">
        <v>16.75</v>
      </c>
      <c r="M65" t="n">
        <v>3</v>
      </c>
      <c r="N65" t="n">
        <v>29.25</v>
      </c>
      <c r="O65" t="n">
        <v>20439.33</v>
      </c>
      <c r="P65" t="n">
        <v>73.72</v>
      </c>
      <c r="Q65" t="n">
        <v>198.05</v>
      </c>
      <c r="R65" t="n">
        <v>29.63</v>
      </c>
      <c r="S65" t="n">
        <v>21.27</v>
      </c>
      <c r="T65" t="n">
        <v>1480.12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62.65448440855962</v>
      </c>
      <c r="AB65" t="n">
        <v>85.72662968852974</v>
      </c>
      <c r="AC65" t="n">
        <v>77.54500046915729</v>
      </c>
      <c r="AD65" t="n">
        <v>62654.48440855962</v>
      </c>
      <c r="AE65" t="n">
        <v>85726.62968852973</v>
      </c>
      <c r="AF65" t="n">
        <v>2.389683149741861e-06</v>
      </c>
      <c r="AG65" t="n">
        <v>0.1430555555555556</v>
      </c>
      <c r="AH65" t="n">
        <v>77545.00046915728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9.701700000000001</v>
      </c>
      <c r="E66" t="n">
        <v>10.31</v>
      </c>
      <c r="F66" t="n">
        <v>7.93</v>
      </c>
      <c r="G66" t="n">
        <v>95.22</v>
      </c>
      <c r="H66" t="n">
        <v>1.83</v>
      </c>
      <c r="I66" t="n">
        <v>5</v>
      </c>
      <c r="J66" t="n">
        <v>164.19</v>
      </c>
      <c r="K66" t="n">
        <v>47.83</v>
      </c>
      <c r="L66" t="n">
        <v>17</v>
      </c>
      <c r="M66" t="n">
        <v>3</v>
      </c>
      <c r="N66" t="n">
        <v>29.36</v>
      </c>
      <c r="O66" t="n">
        <v>20483.57</v>
      </c>
      <c r="P66" t="n">
        <v>73.18000000000001</v>
      </c>
      <c r="Q66" t="n">
        <v>198.05</v>
      </c>
      <c r="R66" t="n">
        <v>29.82</v>
      </c>
      <c r="S66" t="n">
        <v>21.27</v>
      </c>
      <c r="T66" t="n">
        <v>1572.57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62.38261752021791</v>
      </c>
      <c r="AB66" t="n">
        <v>85.35464941798018</v>
      </c>
      <c r="AC66" t="n">
        <v>77.20852147355129</v>
      </c>
      <c r="AD66" t="n">
        <v>62382.61752021791</v>
      </c>
      <c r="AE66" t="n">
        <v>85354.64941798018</v>
      </c>
      <c r="AF66" t="n">
        <v>2.388476811020399e-06</v>
      </c>
      <c r="AG66" t="n">
        <v>0.1431944444444445</v>
      </c>
      <c r="AH66" t="n">
        <v>77208.52147355129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9.6858</v>
      </c>
      <c r="E67" t="n">
        <v>10.32</v>
      </c>
      <c r="F67" t="n">
        <v>7.95</v>
      </c>
      <c r="G67" t="n">
        <v>95.42</v>
      </c>
      <c r="H67" t="n">
        <v>1.86</v>
      </c>
      <c r="I67" t="n">
        <v>5</v>
      </c>
      <c r="J67" t="n">
        <v>164.54</v>
      </c>
      <c r="K67" t="n">
        <v>47.83</v>
      </c>
      <c r="L67" t="n">
        <v>17.25</v>
      </c>
      <c r="M67" t="n">
        <v>2</v>
      </c>
      <c r="N67" t="n">
        <v>29.47</v>
      </c>
      <c r="O67" t="n">
        <v>20527.85</v>
      </c>
      <c r="P67" t="n">
        <v>72.73</v>
      </c>
      <c r="Q67" t="n">
        <v>198.07</v>
      </c>
      <c r="R67" t="n">
        <v>30.36</v>
      </c>
      <c r="S67" t="n">
        <v>21.27</v>
      </c>
      <c r="T67" t="n">
        <v>1845.47</v>
      </c>
      <c r="U67" t="n">
        <v>0.7</v>
      </c>
      <c r="V67" t="n">
        <v>0.76</v>
      </c>
      <c r="W67" t="n">
        <v>0.12</v>
      </c>
      <c r="X67" t="n">
        <v>0.1</v>
      </c>
      <c r="Y67" t="n">
        <v>1</v>
      </c>
      <c r="Z67" t="n">
        <v>10</v>
      </c>
      <c r="AA67" t="n">
        <v>62.27780637315173</v>
      </c>
      <c r="AB67" t="n">
        <v>85.21124218262284</v>
      </c>
      <c r="AC67" t="n">
        <v>77.07880082346308</v>
      </c>
      <c r="AD67" t="n">
        <v>62277.80637315173</v>
      </c>
      <c r="AE67" t="n">
        <v>85211.24218262284</v>
      </c>
      <c r="AF67" t="n">
        <v>2.384562364965046e-06</v>
      </c>
      <c r="AG67" t="n">
        <v>0.1433333333333333</v>
      </c>
      <c r="AH67" t="n">
        <v>77078.80082346308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9.750299999999999</v>
      </c>
      <c r="E68" t="n">
        <v>10.26</v>
      </c>
      <c r="F68" t="n">
        <v>7.91</v>
      </c>
      <c r="G68" t="n">
        <v>118.68</v>
      </c>
      <c r="H68" t="n">
        <v>1.88</v>
      </c>
      <c r="I68" t="n">
        <v>4</v>
      </c>
      <c r="J68" t="n">
        <v>164.9</v>
      </c>
      <c r="K68" t="n">
        <v>47.83</v>
      </c>
      <c r="L68" t="n">
        <v>17.5</v>
      </c>
      <c r="M68" t="n">
        <v>1</v>
      </c>
      <c r="N68" t="n">
        <v>29.58</v>
      </c>
      <c r="O68" t="n">
        <v>20572.16</v>
      </c>
      <c r="P68" t="n">
        <v>72.33</v>
      </c>
      <c r="Q68" t="n">
        <v>198.05</v>
      </c>
      <c r="R68" t="n">
        <v>29.04</v>
      </c>
      <c r="S68" t="n">
        <v>21.27</v>
      </c>
      <c r="T68" t="n">
        <v>1189.9</v>
      </c>
      <c r="U68" t="n">
        <v>0.73</v>
      </c>
      <c r="V68" t="n">
        <v>0.77</v>
      </c>
      <c r="W68" t="n">
        <v>0.12</v>
      </c>
      <c r="X68" t="n">
        <v>0.06</v>
      </c>
      <c r="Y68" t="n">
        <v>1</v>
      </c>
      <c r="Z68" t="n">
        <v>10</v>
      </c>
      <c r="AA68" t="n">
        <v>61.55717860069586</v>
      </c>
      <c r="AB68" t="n">
        <v>84.22524747249564</v>
      </c>
      <c r="AC68" t="n">
        <v>76.18690806461785</v>
      </c>
      <c r="AD68" t="n">
        <v>61557.17860069586</v>
      </c>
      <c r="AE68" t="n">
        <v>84225.24747249564</v>
      </c>
      <c r="AF68" t="n">
        <v>2.400441721604687e-06</v>
      </c>
      <c r="AG68" t="n">
        <v>0.1425</v>
      </c>
      <c r="AH68" t="n">
        <v>76186.90806461785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9.7492</v>
      </c>
      <c r="E69" t="n">
        <v>10.26</v>
      </c>
      <c r="F69" t="n">
        <v>7.91</v>
      </c>
      <c r="G69" t="n">
        <v>118.7</v>
      </c>
      <c r="H69" t="n">
        <v>1.9</v>
      </c>
      <c r="I69" t="n">
        <v>4</v>
      </c>
      <c r="J69" t="n">
        <v>165.26</v>
      </c>
      <c r="K69" t="n">
        <v>47.83</v>
      </c>
      <c r="L69" t="n">
        <v>17.75</v>
      </c>
      <c r="M69" t="n">
        <v>0</v>
      </c>
      <c r="N69" t="n">
        <v>29.69</v>
      </c>
      <c r="O69" t="n">
        <v>20616.5</v>
      </c>
      <c r="P69" t="n">
        <v>72.55</v>
      </c>
      <c r="Q69" t="n">
        <v>198.07</v>
      </c>
      <c r="R69" t="n">
        <v>29.02</v>
      </c>
      <c r="S69" t="n">
        <v>21.27</v>
      </c>
      <c r="T69" t="n">
        <v>1176.9</v>
      </c>
      <c r="U69" t="n">
        <v>0.73</v>
      </c>
      <c r="V69" t="n">
        <v>0.77</v>
      </c>
      <c r="W69" t="n">
        <v>0.12</v>
      </c>
      <c r="X69" t="n">
        <v>0.06</v>
      </c>
      <c r="Y69" t="n">
        <v>1</v>
      </c>
      <c r="Z69" t="n">
        <v>10</v>
      </c>
      <c r="AA69" t="n">
        <v>61.68669109986444</v>
      </c>
      <c r="AB69" t="n">
        <v>84.4024521875462</v>
      </c>
      <c r="AC69" t="n">
        <v>76.34720061037243</v>
      </c>
      <c r="AD69" t="n">
        <v>61686.69109986444</v>
      </c>
      <c r="AE69" t="n">
        <v>84402.45218754621</v>
      </c>
      <c r="AF69" t="n">
        <v>2.400170910871299e-06</v>
      </c>
      <c r="AG69" t="n">
        <v>0.1425</v>
      </c>
      <c r="AH69" t="n">
        <v>76347.20061037243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6.4891</v>
      </c>
      <c r="E2" t="n">
        <v>15.41</v>
      </c>
      <c r="F2" t="n">
        <v>9.720000000000001</v>
      </c>
      <c r="G2" t="n">
        <v>6.34</v>
      </c>
      <c r="H2" t="n">
        <v>0.1</v>
      </c>
      <c r="I2" t="n">
        <v>92</v>
      </c>
      <c r="J2" t="n">
        <v>176.73</v>
      </c>
      <c r="K2" t="n">
        <v>52.44</v>
      </c>
      <c r="L2" t="n">
        <v>1</v>
      </c>
      <c r="M2" t="n">
        <v>90</v>
      </c>
      <c r="N2" t="n">
        <v>33.29</v>
      </c>
      <c r="O2" t="n">
        <v>22031.19</v>
      </c>
      <c r="P2" t="n">
        <v>126.69</v>
      </c>
      <c r="Q2" t="n">
        <v>198.1</v>
      </c>
      <c r="R2" t="n">
        <v>85.31999999999999</v>
      </c>
      <c r="S2" t="n">
        <v>21.27</v>
      </c>
      <c r="T2" t="n">
        <v>28889.63</v>
      </c>
      <c r="U2" t="n">
        <v>0.25</v>
      </c>
      <c r="V2" t="n">
        <v>0.62</v>
      </c>
      <c r="W2" t="n">
        <v>0.26</v>
      </c>
      <c r="X2" t="n">
        <v>1.86</v>
      </c>
      <c r="Y2" t="n">
        <v>1</v>
      </c>
      <c r="Z2" t="n">
        <v>10</v>
      </c>
      <c r="AA2" t="n">
        <v>147.6129925609238</v>
      </c>
      <c r="AB2" t="n">
        <v>201.9706086473877</v>
      </c>
      <c r="AC2" t="n">
        <v>182.694817225668</v>
      </c>
      <c r="AD2" t="n">
        <v>147612.9925609238</v>
      </c>
      <c r="AE2" t="n">
        <v>201970.6086473877</v>
      </c>
      <c r="AF2" t="n">
        <v>1.539461343811583e-06</v>
      </c>
      <c r="AG2" t="n">
        <v>0.2140277777777778</v>
      </c>
      <c r="AH2" t="n">
        <v>182694.817225668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7.0705</v>
      </c>
      <c r="E3" t="n">
        <v>14.14</v>
      </c>
      <c r="F3" t="n">
        <v>9.23</v>
      </c>
      <c r="G3" t="n">
        <v>7.91</v>
      </c>
      <c r="H3" t="n">
        <v>0.13</v>
      </c>
      <c r="I3" t="n">
        <v>70</v>
      </c>
      <c r="J3" t="n">
        <v>177.1</v>
      </c>
      <c r="K3" t="n">
        <v>52.44</v>
      </c>
      <c r="L3" t="n">
        <v>1.25</v>
      </c>
      <c r="M3" t="n">
        <v>68</v>
      </c>
      <c r="N3" t="n">
        <v>33.41</v>
      </c>
      <c r="O3" t="n">
        <v>22076.81</v>
      </c>
      <c r="P3" t="n">
        <v>120.11</v>
      </c>
      <c r="Q3" t="n">
        <v>198.09</v>
      </c>
      <c r="R3" t="n">
        <v>70.27</v>
      </c>
      <c r="S3" t="n">
        <v>21.27</v>
      </c>
      <c r="T3" t="n">
        <v>21474.57</v>
      </c>
      <c r="U3" t="n">
        <v>0.3</v>
      </c>
      <c r="V3" t="n">
        <v>0.66</v>
      </c>
      <c r="W3" t="n">
        <v>0.22</v>
      </c>
      <c r="X3" t="n">
        <v>1.38</v>
      </c>
      <c r="Y3" t="n">
        <v>1</v>
      </c>
      <c r="Z3" t="n">
        <v>10</v>
      </c>
      <c r="AA3" t="n">
        <v>128.7392927867508</v>
      </c>
      <c r="AB3" t="n">
        <v>176.1467799675086</v>
      </c>
      <c r="AC3" t="n">
        <v>159.3355785110171</v>
      </c>
      <c r="AD3" t="n">
        <v>128739.2927867507</v>
      </c>
      <c r="AE3" t="n">
        <v>176146.7799675086</v>
      </c>
      <c r="AF3" t="n">
        <v>1.677391538336564e-06</v>
      </c>
      <c r="AG3" t="n">
        <v>0.1963888888888889</v>
      </c>
      <c r="AH3" t="n">
        <v>159335.5785110171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7.446</v>
      </c>
      <c r="E4" t="n">
        <v>13.43</v>
      </c>
      <c r="F4" t="n">
        <v>8.98</v>
      </c>
      <c r="G4" t="n">
        <v>9.460000000000001</v>
      </c>
      <c r="H4" t="n">
        <v>0.15</v>
      </c>
      <c r="I4" t="n">
        <v>57</v>
      </c>
      <c r="J4" t="n">
        <v>177.47</v>
      </c>
      <c r="K4" t="n">
        <v>52.44</v>
      </c>
      <c r="L4" t="n">
        <v>1.5</v>
      </c>
      <c r="M4" t="n">
        <v>55</v>
      </c>
      <c r="N4" t="n">
        <v>33.53</v>
      </c>
      <c r="O4" t="n">
        <v>22122.46</v>
      </c>
      <c r="P4" t="n">
        <v>116.65</v>
      </c>
      <c r="Q4" t="n">
        <v>198.06</v>
      </c>
      <c r="R4" t="n">
        <v>62.39</v>
      </c>
      <c r="S4" t="n">
        <v>21.27</v>
      </c>
      <c r="T4" t="n">
        <v>17600.29</v>
      </c>
      <c r="U4" t="n">
        <v>0.34</v>
      </c>
      <c r="V4" t="n">
        <v>0.68</v>
      </c>
      <c r="W4" t="n">
        <v>0.2</v>
      </c>
      <c r="X4" t="n">
        <v>1.13</v>
      </c>
      <c r="Y4" t="n">
        <v>1</v>
      </c>
      <c r="Z4" t="n">
        <v>10</v>
      </c>
      <c r="AA4" t="n">
        <v>118.9260845459886</v>
      </c>
      <c r="AB4" t="n">
        <v>162.7199155243115</v>
      </c>
      <c r="AC4" t="n">
        <v>147.1901551655519</v>
      </c>
      <c r="AD4" t="n">
        <v>118926.0845459886</v>
      </c>
      <c r="AE4" t="n">
        <v>162719.9155243115</v>
      </c>
      <c r="AF4" t="n">
        <v>1.766474421109406e-06</v>
      </c>
      <c r="AG4" t="n">
        <v>0.1865277777777778</v>
      </c>
      <c r="AH4" t="n">
        <v>147190.1551655519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7.7403</v>
      </c>
      <c r="E5" t="n">
        <v>12.92</v>
      </c>
      <c r="F5" t="n">
        <v>8.789999999999999</v>
      </c>
      <c r="G5" t="n">
        <v>10.99</v>
      </c>
      <c r="H5" t="n">
        <v>0.17</v>
      </c>
      <c r="I5" t="n">
        <v>48</v>
      </c>
      <c r="J5" t="n">
        <v>177.84</v>
      </c>
      <c r="K5" t="n">
        <v>52.44</v>
      </c>
      <c r="L5" t="n">
        <v>1.75</v>
      </c>
      <c r="M5" t="n">
        <v>46</v>
      </c>
      <c r="N5" t="n">
        <v>33.65</v>
      </c>
      <c r="O5" t="n">
        <v>22168.15</v>
      </c>
      <c r="P5" t="n">
        <v>113.99</v>
      </c>
      <c r="Q5" t="n">
        <v>198.13</v>
      </c>
      <c r="R5" t="n">
        <v>56.58</v>
      </c>
      <c r="S5" t="n">
        <v>21.27</v>
      </c>
      <c r="T5" t="n">
        <v>14737.63</v>
      </c>
      <c r="U5" t="n">
        <v>0.38</v>
      </c>
      <c r="V5" t="n">
        <v>0.6899999999999999</v>
      </c>
      <c r="W5" t="n">
        <v>0.18</v>
      </c>
      <c r="X5" t="n">
        <v>0.9399999999999999</v>
      </c>
      <c r="Y5" t="n">
        <v>1</v>
      </c>
      <c r="Z5" t="n">
        <v>10</v>
      </c>
      <c r="AA5" t="n">
        <v>111.9568029143462</v>
      </c>
      <c r="AB5" t="n">
        <v>153.1842369328972</v>
      </c>
      <c r="AC5" t="n">
        <v>138.5645483554902</v>
      </c>
      <c r="AD5" t="n">
        <v>111956.8029143462</v>
      </c>
      <c r="AE5" t="n">
        <v>153184.2369328972</v>
      </c>
      <c r="AF5" t="n">
        <v>1.83629357530394e-06</v>
      </c>
      <c r="AG5" t="n">
        <v>0.1794444444444444</v>
      </c>
      <c r="AH5" t="n">
        <v>138564.5483554902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7.9911</v>
      </c>
      <c r="E6" t="n">
        <v>12.51</v>
      </c>
      <c r="F6" t="n">
        <v>8.640000000000001</v>
      </c>
      <c r="G6" t="n">
        <v>12.64</v>
      </c>
      <c r="H6" t="n">
        <v>0.2</v>
      </c>
      <c r="I6" t="n">
        <v>41</v>
      </c>
      <c r="J6" t="n">
        <v>178.21</v>
      </c>
      <c r="K6" t="n">
        <v>52.44</v>
      </c>
      <c r="L6" t="n">
        <v>2</v>
      </c>
      <c r="M6" t="n">
        <v>39</v>
      </c>
      <c r="N6" t="n">
        <v>33.77</v>
      </c>
      <c r="O6" t="n">
        <v>22213.89</v>
      </c>
      <c r="P6" t="n">
        <v>111.71</v>
      </c>
      <c r="Q6" t="n">
        <v>198.05</v>
      </c>
      <c r="R6" t="n">
        <v>51.52</v>
      </c>
      <c r="S6" t="n">
        <v>21.27</v>
      </c>
      <c r="T6" t="n">
        <v>12241.4</v>
      </c>
      <c r="U6" t="n">
        <v>0.41</v>
      </c>
      <c r="V6" t="n">
        <v>0.7</v>
      </c>
      <c r="W6" t="n">
        <v>0.17</v>
      </c>
      <c r="X6" t="n">
        <v>0.78</v>
      </c>
      <c r="Y6" t="n">
        <v>1</v>
      </c>
      <c r="Z6" t="n">
        <v>10</v>
      </c>
      <c r="AA6" t="n">
        <v>106.45241432052</v>
      </c>
      <c r="AB6" t="n">
        <v>145.6528896223417</v>
      </c>
      <c r="AC6" t="n">
        <v>131.7519822619394</v>
      </c>
      <c r="AD6" t="n">
        <v>106452.41432052</v>
      </c>
      <c r="AE6" t="n">
        <v>145652.8896223418</v>
      </c>
      <c r="AF6" t="n">
        <v>1.895792874902952e-06</v>
      </c>
      <c r="AG6" t="n">
        <v>0.17375</v>
      </c>
      <c r="AH6" t="n">
        <v>131751.9822619394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8.244999999999999</v>
      </c>
      <c r="E7" t="n">
        <v>12.13</v>
      </c>
      <c r="F7" t="n">
        <v>8.43</v>
      </c>
      <c r="G7" t="n">
        <v>14.05</v>
      </c>
      <c r="H7" t="n">
        <v>0.22</v>
      </c>
      <c r="I7" t="n">
        <v>36</v>
      </c>
      <c r="J7" t="n">
        <v>178.59</v>
      </c>
      <c r="K7" t="n">
        <v>52.44</v>
      </c>
      <c r="L7" t="n">
        <v>2.25</v>
      </c>
      <c r="M7" t="n">
        <v>34</v>
      </c>
      <c r="N7" t="n">
        <v>33.89</v>
      </c>
      <c r="O7" t="n">
        <v>22259.66</v>
      </c>
      <c r="P7" t="n">
        <v>108.83</v>
      </c>
      <c r="Q7" t="n">
        <v>198.07</v>
      </c>
      <c r="R7" t="n">
        <v>44.87</v>
      </c>
      <c r="S7" t="n">
        <v>21.27</v>
      </c>
      <c r="T7" t="n">
        <v>8940.5</v>
      </c>
      <c r="U7" t="n">
        <v>0.47</v>
      </c>
      <c r="V7" t="n">
        <v>0.72</v>
      </c>
      <c r="W7" t="n">
        <v>0.16</v>
      </c>
      <c r="X7" t="n">
        <v>0.57</v>
      </c>
      <c r="Y7" t="n">
        <v>1</v>
      </c>
      <c r="Z7" t="n">
        <v>10</v>
      </c>
      <c r="AA7" t="n">
        <v>100.6604095744399</v>
      </c>
      <c r="AB7" t="n">
        <v>137.7280132035436</v>
      </c>
      <c r="AC7" t="n">
        <v>124.583444925915</v>
      </c>
      <c r="AD7" t="n">
        <v>100660.4095744399</v>
      </c>
      <c r="AE7" t="n">
        <v>137728.0132035436</v>
      </c>
      <c r="AF7" t="n">
        <v>1.956027612415666e-06</v>
      </c>
      <c r="AG7" t="n">
        <v>0.1684722222222222</v>
      </c>
      <c r="AH7" t="n">
        <v>124583.444925915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8.224600000000001</v>
      </c>
      <c r="E8" t="n">
        <v>12.16</v>
      </c>
      <c r="F8" t="n">
        <v>8.56</v>
      </c>
      <c r="G8" t="n">
        <v>15.57</v>
      </c>
      <c r="H8" t="n">
        <v>0.25</v>
      </c>
      <c r="I8" t="n">
        <v>33</v>
      </c>
      <c r="J8" t="n">
        <v>178.96</v>
      </c>
      <c r="K8" t="n">
        <v>52.44</v>
      </c>
      <c r="L8" t="n">
        <v>2.5</v>
      </c>
      <c r="M8" t="n">
        <v>31</v>
      </c>
      <c r="N8" t="n">
        <v>34.02</v>
      </c>
      <c r="O8" t="n">
        <v>22305.48</v>
      </c>
      <c r="P8" t="n">
        <v>110.51</v>
      </c>
      <c r="Q8" t="n">
        <v>198.08</v>
      </c>
      <c r="R8" t="n">
        <v>49.45</v>
      </c>
      <c r="S8" t="n">
        <v>21.27</v>
      </c>
      <c r="T8" t="n">
        <v>11250.26</v>
      </c>
      <c r="U8" t="n">
        <v>0.43</v>
      </c>
      <c r="V8" t="n">
        <v>0.71</v>
      </c>
      <c r="W8" t="n">
        <v>0.17</v>
      </c>
      <c r="X8" t="n">
        <v>0.71</v>
      </c>
      <c r="Y8" t="n">
        <v>1</v>
      </c>
      <c r="Z8" t="n">
        <v>10</v>
      </c>
      <c r="AA8" t="n">
        <v>102.4293887050706</v>
      </c>
      <c r="AB8" t="n">
        <v>140.1484084919227</v>
      </c>
      <c r="AC8" t="n">
        <v>126.772841085018</v>
      </c>
      <c r="AD8" t="n">
        <v>102429.3887050706</v>
      </c>
      <c r="AE8" t="n">
        <v>140148.4084919227</v>
      </c>
      <c r="AF8" t="n">
        <v>1.951187956467422e-06</v>
      </c>
      <c r="AG8" t="n">
        <v>0.1688888888888889</v>
      </c>
      <c r="AH8" t="n">
        <v>126772.841085018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8.3764</v>
      </c>
      <c r="E9" t="n">
        <v>11.94</v>
      </c>
      <c r="F9" t="n">
        <v>8.449999999999999</v>
      </c>
      <c r="G9" t="n">
        <v>16.9</v>
      </c>
      <c r="H9" t="n">
        <v>0.27</v>
      </c>
      <c r="I9" t="n">
        <v>30</v>
      </c>
      <c r="J9" t="n">
        <v>179.33</v>
      </c>
      <c r="K9" t="n">
        <v>52.44</v>
      </c>
      <c r="L9" t="n">
        <v>2.75</v>
      </c>
      <c r="M9" t="n">
        <v>28</v>
      </c>
      <c r="N9" t="n">
        <v>34.14</v>
      </c>
      <c r="O9" t="n">
        <v>22351.34</v>
      </c>
      <c r="P9" t="n">
        <v>108.79</v>
      </c>
      <c r="Q9" t="n">
        <v>198.06</v>
      </c>
      <c r="R9" t="n">
        <v>46.01</v>
      </c>
      <c r="S9" t="n">
        <v>21.27</v>
      </c>
      <c r="T9" t="n">
        <v>9543.49</v>
      </c>
      <c r="U9" t="n">
        <v>0.46</v>
      </c>
      <c r="V9" t="n">
        <v>0.72</v>
      </c>
      <c r="W9" t="n">
        <v>0.15</v>
      </c>
      <c r="X9" t="n">
        <v>0.6</v>
      </c>
      <c r="Y9" t="n">
        <v>1</v>
      </c>
      <c r="Z9" t="n">
        <v>10</v>
      </c>
      <c r="AA9" t="n">
        <v>99.14319557808652</v>
      </c>
      <c r="AB9" t="n">
        <v>135.6520940789765</v>
      </c>
      <c r="AC9" t="n">
        <v>122.705648609025</v>
      </c>
      <c r="AD9" t="n">
        <v>99143.19557808652</v>
      </c>
      <c r="AE9" t="n">
        <v>135652.0940789765</v>
      </c>
      <c r="AF9" t="n">
        <v>1.987200690435244e-06</v>
      </c>
      <c r="AG9" t="n">
        <v>0.1658333333333333</v>
      </c>
      <c r="AH9" t="n">
        <v>122705.648609025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8.5032</v>
      </c>
      <c r="E10" t="n">
        <v>11.76</v>
      </c>
      <c r="F10" t="n">
        <v>8.380000000000001</v>
      </c>
      <c r="G10" t="n">
        <v>18.62</v>
      </c>
      <c r="H10" t="n">
        <v>0.3</v>
      </c>
      <c r="I10" t="n">
        <v>27</v>
      </c>
      <c r="J10" t="n">
        <v>179.7</v>
      </c>
      <c r="K10" t="n">
        <v>52.44</v>
      </c>
      <c r="L10" t="n">
        <v>3</v>
      </c>
      <c r="M10" t="n">
        <v>25</v>
      </c>
      <c r="N10" t="n">
        <v>34.26</v>
      </c>
      <c r="O10" t="n">
        <v>22397.24</v>
      </c>
      <c r="P10" t="n">
        <v>107.79</v>
      </c>
      <c r="Q10" t="n">
        <v>198.05</v>
      </c>
      <c r="R10" t="n">
        <v>43.72</v>
      </c>
      <c r="S10" t="n">
        <v>21.27</v>
      </c>
      <c r="T10" t="n">
        <v>8414.049999999999</v>
      </c>
      <c r="U10" t="n">
        <v>0.49</v>
      </c>
      <c r="V10" t="n">
        <v>0.72</v>
      </c>
      <c r="W10" t="n">
        <v>0.15</v>
      </c>
      <c r="X10" t="n">
        <v>0.53</v>
      </c>
      <c r="Y10" t="n">
        <v>1</v>
      </c>
      <c r="Z10" t="n">
        <v>10</v>
      </c>
      <c r="AA10" t="n">
        <v>96.83458741501225</v>
      </c>
      <c r="AB10" t="n">
        <v>132.4933545416558</v>
      </c>
      <c r="AC10" t="n">
        <v>119.8483747398265</v>
      </c>
      <c r="AD10" t="n">
        <v>96834.58741501225</v>
      </c>
      <c r="AE10" t="n">
        <v>132493.3545416558</v>
      </c>
      <c r="AF10" t="n">
        <v>2.0172824734861e-06</v>
      </c>
      <c r="AG10" t="n">
        <v>0.1633333333333333</v>
      </c>
      <c r="AH10" t="n">
        <v>119848.3747398265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8.586399999999999</v>
      </c>
      <c r="E11" t="n">
        <v>11.65</v>
      </c>
      <c r="F11" t="n">
        <v>8.34</v>
      </c>
      <c r="G11" t="n">
        <v>20.01</v>
      </c>
      <c r="H11" t="n">
        <v>0.32</v>
      </c>
      <c r="I11" t="n">
        <v>25</v>
      </c>
      <c r="J11" t="n">
        <v>180.07</v>
      </c>
      <c r="K11" t="n">
        <v>52.44</v>
      </c>
      <c r="L11" t="n">
        <v>3.25</v>
      </c>
      <c r="M11" t="n">
        <v>23</v>
      </c>
      <c r="N11" t="n">
        <v>34.38</v>
      </c>
      <c r="O11" t="n">
        <v>22443.18</v>
      </c>
      <c r="P11" t="n">
        <v>107.01</v>
      </c>
      <c r="Q11" t="n">
        <v>198.06</v>
      </c>
      <c r="R11" t="n">
        <v>42.46</v>
      </c>
      <c r="S11" t="n">
        <v>21.27</v>
      </c>
      <c r="T11" t="n">
        <v>7790.88</v>
      </c>
      <c r="U11" t="n">
        <v>0.5</v>
      </c>
      <c r="V11" t="n">
        <v>0.73</v>
      </c>
      <c r="W11" t="n">
        <v>0.15</v>
      </c>
      <c r="X11" t="n">
        <v>0.48</v>
      </c>
      <c r="Y11" t="n">
        <v>1</v>
      </c>
      <c r="Z11" t="n">
        <v>10</v>
      </c>
      <c r="AA11" t="n">
        <v>95.29657937220259</v>
      </c>
      <c r="AB11" t="n">
        <v>130.3889840853586</v>
      </c>
      <c r="AC11" t="n">
        <v>117.9448424463751</v>
      </c>
      <c r="AD11" t="n">
        <v>95296.57937220258</v>
      </c>
      <c r="AE11" t="n">
        <v>130388.9840853586</v>
      </c>
      <c r="AF11" t="n">
        <v>2.037020678137766e-06</v>
      </c>
      <c r="AG11" t="n">
        <v>0.1618055555555556</v>
      </c>
      <c r="AH11" t="n">
        <v>117944.8424463751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8.6668</v>
      </c>
      <c r="E12" t="n">
        <v>11.54</v>
      </c>
      <c r="F12" t="n">
        <v>8.300000000000001</v>
      </c>
      <c r="G12" t="n">
        <v>21.65</v>
      </c>
      <c r="H12" t="n">
        <v>0.34</v>
      </c>
      <c r="I12" t="n">
        <v>23</v>
      </c>
      <c r="J12" t="n">
        <v>180.45</v>
      </c>
      <c r="K12" t="n">
        <v>52.44</v>
      </c>
      <c r="L12" t="n">
        <v>3.5</v>
      </c>
      <c r="M12" t="n">
        <v>21</v>
      </c>
      <c r="N12" t="n">
        <v>34.51</v>
      </c>
      <c r="O12" t="n">
        <v>22489.16</v>
      </c>
      <c r="P12" t="n">
        <v>106.36</v>
      </c>
      <c r="Q12" t="n">
        <v>198.05</v>
      </c>
      <c r="R12" t="n">
        <v>41.2</v>
      </c>
      <c r="S12" t="n">
        <v>21.27</v>
      </c>
      <c r="T12" t="n">
        <v>7175.07</v>
      </c>
      <c r="U12" t="n">
        <v>0.52</v>
      </c>
      <c r="V12" t="n">
        <v>0.73</v>
      </c>
      <c r="W12" t="n">
        <v>0.14</v>
      </c>
      <c r="X12" t="n">
        <v>0.45</v>
      </c>
      <c r="Y12" t="n">
        <v>1</v>
      </c>
      <c r="Z12" t="n">
        <v>10</v>
      </c>
      <c r="AA12" t="n">
        <v>93.89922157007095</v>
      </c>
      <c r="AB12" t="n">
        <v>128.4770574934076</v>
      </c>
      <c r="AC12" t="n">
        <v>116.2153874449535</v>
      </c>
      <c r="AD12" t="n">
        <v>93899.22157007095</v>
      </c>
      <c r="AE12" t="n">
        <v>128477.0574934076</v>
      </c>
      <c r="AF12" t="n">
        <v>2.056094616286732e-06</v>
      </c>
      <c r="AG12" t="n">
        <v>0.1602777777777778</v>
      </c>
      <c r="AH12" t="n">
        <v>116215.3874449535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8.711</v>
      </c>
      <c r="E13" t="n">
        <v>11.48</v>
      </c>
      <c r="F13" t="n">
        <v>8.279999999999999</v>
      </c>
      <c r="G13" t="n">
        <v>22.57</v>
      </c>
      <c r="H13" t="n">
        <v>0.37</v>
      </c>
      <c r="I13" t="n">
        <v>22</v>
      </c>
      <c r="J13" t="n">
        <v>180.82</v>
      </c>
      <c r="K13" t="n">
        <v>52.44</v>
      </c>
      <c r="L13" t="n">
        <v>3.75</v>
      </c>
      <c r="M13" t="n">
        <v>20</v>
      </c>
      <c r="N13" t="n">
        <v>34.63</v>
      </c>
      <c r="O13" t="n">
        <v>22535.19</v>
      </c>
      <c r="P13" t="n">
        <v>105.99</v>
      </c>
      <c r="Q13" t="n">
        <v>198.05</v>
      </c>
      <c r="R13" t="n">
        <v>40.62</v>
      </c>
      <c r="S13" t="n">
        <v>21.27</v>
      </c>
      <c r="T13" t="n">
        <v>6885.85</v>
      </c>
      <c r="U13" t="n">
        <v>0.52</v>
      </c>
      <c r="V13" t="n">
        <v>0.73</v>
      </c>
      <c r="W13" t="n">
        <v>0.14</v>
      </c>
      <c r="X13" t="n">
        <v>0.42</v>
      </c>
      <c r="Y13" t="n">
        <v>1</v>
      </c>
      <c r="Z13" t="n">
        <v>10</v>
      </c>
      <c r="AA13" t="n">
        <v>93.14003353225939</v>
      </c>
      <c r="AB13" t="n">
        <v>127.4383029270619</v>
      </c>
      <c r="AC13" t="n">
        <v>115.2757701565183</v>
      </c>
      <c r="AD13" t="n">
        <v>93140.03353225939</v>
      </c>
      <c r="AE13" t="n">
        <v>127438.3029270619</v>
      </c>
      <c r="AF13" t="n">
        <v>2.066580537507929e-06</v>
      </c>
      <c r="AG13" t="n">
        <v>0.1594444444444444</v>
      </c>
      <c r="AH13" t="n">
        <v>115275.7701565183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8.8032</v>
      </c>
      <c r="E14" t="n">
        <v>11.36</v>
      </c>
      <c r="F14" t="n">
        <v>8.23</v>
      </c>
      <c r="G14" t="n">
        <v>24.68</v>
      </c>
      <c r="H14" t="n">
        <v>0.39</v>
      </c>
      <c r="I14" t="n">
        <v>20</v>
      </c>
      <c r="J14" t="n">
        <v>181.19</v>
      </c>
      <c r="K14" t="n">
        <v>52.44</v>
      </c>
      <c r="L14" t="n">
        <v>4</v>
      </c>
      <c r="M14" t="n">
        <v>18</v>
      </c>
      <c r="N14" t="n">
        <v>34.75</v>
      </c>
      <c r="O14" t="n">
        <v>22581.25</v>
      </c>
      <c r="P14" t="n">
        <v>105.04</v>
      </c>
      <c r="Q14" t="n">
        <v>198.05</v>
      </c>
      <c r="R14" t="n">
        <v>38.93</v>
      </c>
      <c r="S14" t="n">
        <v>21.27</v>
      </c>
      <c r="T14" t="n">
        <v>6055.1</v>
      </c>
      <c r="U14" t="n">
        <v>0.55</v>
      </c>
      <c r="V14" t="n">
        <v>0.74</v>
      </c>
      <c r="W14" t="n">
        <v>0.14</v>
      </c>
      <c r="X14" t="n">
        <v>0.37</v>
      </c>
      <c r="Y14" t="n">
        <v>1</v>
      </c>
      <c r="Z14" t="n">
        <v>10</v>
      </c>
      <c r="AA14" t="n">
        <v>91.44641753100613</v>
      </c>
      <c r="AB14" t="n">
        <v>125.1210227970837</v>
      </c>
      <c r="AC14" t="n">
        <v>113.1796479898214</v>
      </c>
      <c r="AD14" t="n">
        <v>91446.41753100614</v>
      </c>
      <c r="AE14" t="n">
        <v>125121.0227970837</v>
      </c>
      <c r="AF14" t="n">
        <v>2.088453884489702e-06</v>
      </c>
      <c r="AG14" t="n">
        <v>0.1577777777777778</v>
      </c>
      <c r="AH14" t="n">
        <v>113179.6479898214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8.857799999999999</v>
      </c>
      <c r="E15" t="n">
        <v>11.29</v>
      </c>
      <c r="F15" t="n">
        <v>8.19</v>
      </c>
      <c r="G15" t="n">
        <v>25.87</v>
      </c>
      <c r="H15" t="n">
        <v>0.42</v>
      </c>
      <c r="I15" t="n">
        <v>19</v>
      </c>
      <c r="J15" t="n">
        <v>181.57</v>
      </c>
      <c r="K15" t="n">
        <v>52.44</v>
      </c>
      <c r="L15" t="n">
        <v>4.25</v>
      </c>
      <c r="M15" t="n">
        <v>17</v>
      </c>
      <c r="N15" t="n">
        <v>34.88</v>
      </c>
      <c r="O15" t="n">
        <v>22627.36</v>
      </c>
      <c r="P15" t="n">
        <v>104.58</v>
      </c>
      <c r="Q15" t="n">
        <v>198.05</v>
      </c>
      <c r="R15" t="n">
        <v>37.62</v>
      </c>
      <c r="S15" t="n">
        <v>21.27</v>
      </c>
      <c r="T15" t="n">
        <v>5403.08</v>
      </c>
      <c r="U15" t="n">
        <v>0.57</v>
      </c>
      <c r="V15" t="n">
        <v>0.74</v>
      </c>
      <c r="W15" t="n">
        <v>0.14</v>
      </c>
      <c r="X15" t="n">
        <v>0.34</v>
      </c>
      <c r="Y15" t="n">
        <v>1</v>
      </c>
      <c r="Z15" t="n">
        <v>10</v>
      </c>
      <c r="AA15" t="n">
        <v>90.49255517797698</v>
      </c>
      <c r="AB15" t="n">
        <v>123.8159062442328</v>
      </c>
      <c r="AC15" t="n">
        <v>111.9990899290316</v>
      </c>
      <c r="AD15" t="n">
        <v>90492.55517797699</v>
      </c>
      <c r="AE15" t="n">
        <v>123815.9062442328</v>
      </c>
      <c r="AF15" t="n">
        <v>2.101407081292358e-06</v>
      </c>
      <c r="AG15" t="n">
        <v>0.1568055555555555</v>
      </c>
      <c r="AH15" t="n">
        <v>111999.0899290316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8.874599999999999</v>
      </c>
      <c r="E16" t="n">
        <v>11.27</v>
      </c>
      <c r="F16" t="n">
        <v>8.210000000000001</v>
      </c>
      <c r="G16" t="n">
        <v>27.36</v>
      </c>
      <c r="H16" t="n">
        <v>0.44</v>
      </c>
      <c r="I16" t="n">
        <v>18</v>
      </c>
      <c r="J16" t="n">
        <v>181.94</v>
      </c>
      <c r="K16" t="n">
        <v>52.44</v>
      </c>
      <c r="L16" t="n">
        <v>4.5</v>
      </c>
      <c r="M16" t="n">
        <v>16</v>
      </c>
      <c r="N16" t="n">
        <v>35</v>
      </c>
      <c r="O16" t="n">
        <v>22673.63</v>
      </c>
      <c r="P16" t="n">
        <v>104.57</v>
      </c>
      <c r="Q16" t="n">
        <v>198.05</v>
      </c>
      <c r="R16" t="n">
        <v>38.76</v>
      </c>
      <c r="S16" t="n">
        <v>21.27</v>
      </c>
      <c r="T16" t="n">
        <v>5978.03</v>
      </c>
      <c r="U16" t="n">
        <v>0.55</v>
      </c>
      <c r="V16" t="n">
        <v>0.74</v>
      </c>
      <c r="W16" t="n">
        <v>0.13</v>
      </c>
      <c r="X16" t="n">
        <v>0.35</v>
      </c>
      <c r="Y16" t="n">
        <v>1</v>
      </c>
      <c r="Z16" t="n">
        <v>10</v>
      </c>
      <c r="AA16" t="n">
        <v>90.37697865832638</v>
      </c>
      <c r="AB16" t="n">
        <v>123.6577693511708</v>
      </c>
      <c r="AC16" t="n">
        <v>111.8560453990968</v>
      </c>
      <c r="AD16" t="n">
        <v>90376.97865832638</v>
      </c>
      <c r="AE16" t="n">
        <v>123657.7693511708</v>
      </c>
      <c r="AF16" t="n">
        <v>2.10539268030856e-06</v>
      </c>
      <c r="AG16" t="n">
        <v>0.1565277777777778</v>
      </c>
      <c r="AH16" t="n">
        <v>111856.0453990968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8.920400000000001</v>
      </c>
      <c r="E17" t="n">
        <v>11.21</v>
      </c>
      <c r="F17" t="n">
        <v>8.19</v>
      </c>
      <c r="G17" t="n">
        <v>28.89</v>
      </c>
      <c r="H17" t="n">
        <v>0.46</v>
      </c>
      <c r="I17" t="n">
        <v>17</v>
      </c>
      <c r="J17" t="n">
        <v>182.32</v>
      </c>
      <c r="K17" t="n">
        <v>52.44</v>
      </c>
      <c r="L17" t="n">
        <v>4.75</v>
      </c>
      <c r="M17" t="n">
        <v>15</v>
      </c>
      <c r="N17" t="n">
        <v>35.12</v>
      </c>
      <c r="O17" t="n">
        <v>22719.83</v>
      </c>
      <c r="P17" t="n">
        <v>104.06</v>
      </c>
      <c r="Q17" t="n">
        <v>198.07</v>
      </c>
      <c r="R17" t="n">
        <v>37.58</v>
      </c>
      <c r="S17" t="n">
        <v>21.27</v>
      </c>
      <c r="T17" t="n">
        <v>5390.73</v>
      </c>
      <c r="U17" t="n">
        <v>0.57</v>
      </c>
      <c r="V17" t="n">
        <v>0.74</v>
      </c>
      <c r="W17" t="n">
        <v>0.14</v>
      </c>
      <c r="X17" t="n">
        <v>0.33</v>
      </c>
      <c r="Y17" t="n">
        <v>1</v>
      </c>
      <c r="Z17" t="n">
        <v>10</v>
      </c>
      <c r="AA17" t="n">
        <v>89.55170533689903</v>
      </c>
      <c r="AB17" t="n">
        <v>122.5285939843051</v>
      </c>
      <c r="AC17" t="n">
        <v>110.8346369444368</v>
      </c>
      <c r="AD17" t="n">
        <v>89551.70533689903</v>
      </c>
      <c r="AE17" t="n">
        <v>122528.5939843051</v>
      </c>
      <c r="AF17" t="n">
        <v>2.116258182388443e-06</v>
      </c>
      <c r="AG17" t="n">
        <v>0.1556944444444445</v>
      </c>
      <c r="AH17" t="n">
        <v>110834.6369444368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8.964399999999999</v>
      </c>
      <c r="E18" t="n">
        <v>11.16</v>
      </c>
      <c r="F18" t="n">
        <v>8.17</v>
      </c>
      <c r="G18" t="n">
        <v>30.62</v>
      </c>
      <c r="H18" t="n">
        <v>0.49</v>
      </c>
      <c r="I18" t="n">
        <v>16</v>
      </c>
      <c r="J18" t="n">
        <v>182.69</v>
      </c>
      <c r="K18" t="n">
        <v>52.44</v>
      </c>
      <c r="L18" t="n">
        <v>5</v>
      </c>
      <c r="M18" t="n">
        <v>14</v>
      </c>
      <c r="N18" t="n">
        <v>35.25</v>
      </c>
      <c r="O18" t="n">
        <v>22766.06</v>
      </c>
      <c r="P18" t="n">
        <v>103.75</v>
      </c>
      <c r="Q18" t="n">
        <v>198.05</v>
      </c>
      <c r="R18" t="n">
        <v>37.01</v>
      </c>
      <c r="S18" t="n">
        <v>21.27</v>
      </c>
      <c r="T18" t="n">
        <v>5110.54</v>
      </c>
      <c r="U18" t="n">
        <v>0.57</v>
      </c>
      <c r="V18" t="n">
        <v>0.74</v>
      </c>
      <c r="W18" t="n">
        <v>0.14</v>
      </c>
      <c r="X18" t="n">
        <v>0.31</v>
      </c>
      <c r="Y18" t="n">
        <v>1</v>
      </c>
      <c r="Z18" t="n">
        <v>10</v>
      </c>
      <c r="AA18" t="n">
        <v>88.87409637676615</v>
      </c>
      <c r="AB18" t="n">
        <v>121.6014595110542</v>
      </c>
      <c r="AC18" t="n">
        <v>109.9959868840713</v>
      </c>
      <c r="AD18" t="n">
        <v>88874.09637676615</v>
      </c>
      <c r="AE18" t="n">
        <v>121601.4595110542</v>
      </c>
      <c r="AF18" t="n">
        <v>2.126696656002305e-06</v>
      </c>
      <c r="AG18" t="n">
        <v>0.155</v>
      </c>
      <c r="AH18" t="n">
        <v>109995.9868840713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8.967700000000001</v>
      </c>
      <c r="E19" t="n">
        <v>11.15</v>
      </c>
      <c r="F19" t="n">
        <v>8.16</v>
      </c>
      <c r="G19" t="n">
        <v>30.61</v>
      </c>
      <c r="H19" t="n">
        <v>0.51</v>
      </c>
      <c r="I19" t="n">
        <v>16</v>
      </c>
      <c r="J19" t="n">
        <v>183.07</v>
      </c>
      <c r="K19" t="n">
        <v>52.44</v>
      </c>
      <c r="L19" t="n">
        <v>5.25</v>
      </c>
      <c r="M19" t="n">
        <v>14</v>
      </c>
      <c r="N19" t="n">
        <v>35.37</v>
      </c>
      <c r="O19" t="n">
        <v>22812.34</v>
      </c>
      <c r="P19" t="n">
        <v>103.39</v>
      </c>
      <c r="Q19" t="n">
        <v>198.06</v>
      </c>
      <c r="R19" t="n">
        <v>37.02</v>
      </c>
      <c r="S19" t="n">
        <v>21.27</v>
      </c>
      <c r="T19" t="n">
        <v>5120.16</v>
      </c>
      <c r="U19" t="n">
        <v>0.57</v>
      </c>
      <c r="V19" t="n">
        <v>0.74</v>
      </c>
      <c r="W19" t="n">
        <v>0.13</v>
      </c>
      <c r="X19" t="n">
        <v>0.31</v>
      </c>
      <c r="Y19" t="n">
        <v>1</v>
      </c>
      <c r="Z19" t="n">
        <v>10</v>
      </c>
      <c r="AA19" t="n">
        <v>88.59420850643109</v>
      </c>
      <c r="AB19" t="n">
        <v>121.2185045790806</v>
      </c>
      <c r="AC19" t="n">
        <v>109.6495806333245</v>
      </c>
      <c r="AD19" t="n">
        <v>88594.20850643108</v>
      </c>
      <c r="AE19" t="n">
        <v>121218.5045790806</v>
      </c>
      <c r="AF19" t="n">
        <v>2.127479541523345e-06</v>
      </c>
      <c r="AG19" t="n">
        <v>0.1548611111111111</v>
      </c>
      <c r="AH19" t="n">
        <v>109649.5806333245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9.014900000000001</v>
      </c>
      <c r="E20" t="n">
        <v>11.09</v>
      </c>
      <c r="F20" t="n">
        <v>8.140000000000001</v>
      </c>
      <c r="G20" t="n">
        <v>32.56</v>
      </c>
      <c r="H20" t="n">
        <v>0.53</v>
      </c>
      <c r="I20" t="n">
        <v>15</v>
      </c>
      <c r="J20" t="n">
        <v>183.44</v>
      </c>
      <c r="K20" t="n">
        <v>52.44</v>
      </c>
      <c r="L20" t="n">
        <v>5.5</v>
      </c>
      <c r="M20" t="n">
        <v>13</v>
      </c>
      <c r="N20" t="n">
        <v>35.5</v>
      </c>
      <c r="O20" t="n">
        <v>22858.66</v>
      </c>
      <c r="P20" t="n">
        <v>102.99</v>
      </c>
      <c r="Q20" t="n">
        <v>198.05</v>
      </c>
      <c r="R20" t="n">
        <v>36.11</v>
      </c>
      <c r="S20" t="n">
        <v>21.27</v>
      </c>
      <c r="T20" t="n">
        <v>4670.49</v>
      </c>
      <c r="U20" t="n">
        <v>0.59</v>
      </c>
      <c r="V20" t="n">
        <v>0.75</v>
      </c>
      <c r="W20" t="n">
        <v>0.13</v>
      </c>
      <c r="X20" t="n">
        <v>0.29</v>
      </c>
      <c r="Y20" t="n">
        <v>1</v>
      </c>
      <c r="Z20" t="n">
        <v>10</v>
      </c>
      <c r="AA20" t="n">
        <v>87.83956430648956</v>
      </c>
      <c r="AB20" t="n">
        <v>120.1859670921687</v>
      </c>
      <c r="AC20" t="n">
        <v>108.7155870749877</v>
      </c>
      <c r="AD20" t="n">
        <v>87839.56430648957</v>
      </c>
      <c r="AE20" t="n">
        <v>120185.9670921687</v>
      </c>
      <c r="AF20" t="n">
        <v>2.138677176854578e-06</v>
      </c>
      <c r="AG20" t="n">
        <v>0.1540277777777778</v>
      </c>
      <c r="AH20" t="n">
        <v>108715.5870749877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9.0646</v>
      </c>
      <c r="E21" t="n">
        <v>11.03</v>
      </c>
      <c r="F21" t="n">
        <v>8.109999999999999</v>
      </c>
      <c r="G21" t="n">
        <v>34.77</v>
      </c>
      <c r="H21" t="n">
        <v>0.55</v>
      </c>
      <c r="I21" t="n">
        <v>14</v>
      </c>
      <c r="J21" t="n">
        <v>183.82</v>
      </c>
      <c r="K21" t="n">
        <v>52.44</v>
      </c>
      <c r="L21" t="n">
        <v>5.75</v>
      </c>
      <c r="M21" t="n">
        <v>12</v>
      </c>
      <c r="N21" t="n">
        <v>35.63</v>
      </c>
      <c r="O21" t="n">
        <v>22905.03</v>
      </c>
      <c r="P21" t="n">
        <v>102.64</v>
      </c>
      <c r="Q21" t="n">
        <v>198.07</v>
      </c>
      <c r="R21" t="n">
        <v>35.36</v>
      </c>
      <c r="S21" t="n">
        <v>21.27</v>
      </c>
      <c r="T21" t="n">
        <v>4296.22</v>
      </c>
      <c r="U21" t="n">
        <v>0.6</v>
      </c>
      <c r="V21" t="n">
        <v>0.75</v>
      </c>
      <c r="W21" t="n">
        <v>0.13</v>
      </c>
      <c r="X21" t="n">
        <v>0.26</v>
      </c>
      <c r="Y21" t="n">
        <v>1</v>
      </c>
      <c r="Z21" t="n">
        <v>10</v>
      </c>
      <c r="AA21" t="n">
        <v>87.07060272931214</v>
      </c>
      <c r="AB21" t="n">
        <v>119.1338399380845</v>
      </c>
      <c r="AC21" t="n">
        <v>107.7638734598193</v>
      </c>
      <c r="AD21" t="n">
        <v>87070.60272931214</v>
      </c>
      <c r="AE21" t="n">
        <v>119133.8399380845</v>
      </c>
      <c r="AF21" t="n">
        <v>2.150467907277508e-06</v>
      </c>
      <c r="AG21" t="n">
        <v>0.1531944444444444</v>
      </c>
      <c r="AH21" t="n">
        <v>107763.8734598193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9.0641</v>
      </c>
      <c r="E22" t="n">
        <v>11.03</v>
      </c>
      <c r="F22" t="n">
        <v>8.109999999999999</v>
      </c>
      <c r="G22" t="n">
        <v>34.77</v>
      </c>
      <c r="H22" t="n">
        <v>0.58</v>
      </c>
      <c r="I22" t="n">
        <v>14</v>
      </c>
      <c r="J22" t="n">
        <v>184.19</v>
      </c>
      <c r="K22" t="n">
        <v>52.44</v>
      </c>
      <c r="L22" t="n">
        <v>6</v>
      </c>
      <c r="M22" t="n">
        <v>12</v>
      </c>
      <c r="N22" t="n">
        <v>35.75</v>
      </c>
      <c r="O22" t="n">
        <v>22951.43</v>
      </c>
      <c r="P22" t="n">
        <v>102.47</v>
      </c>
      <c r="Q22" t="n">
        <v>198.05</v>
      </c>
      <c r="R22" t="n">
        <v>35.42</v>
      </c>
      <c r="S22" t="n">
        <v>21.27</v>
      </c>
      <c r="T22" t="n">
        <v>4327.28</v>
      </c>
      <c r="U22" t="n">
        <v>0.6</v>
      </c>
      <c r="V22" t="n">
        <v>0.75</v>
      </c>
      <c r="W22" t="n">
        <v>0.13</v>
      </c>
      <c r="X22" t="n">
        <v>0.26</v>
      </c>
      <c r="Y22" t="n">
        <v>1</v>
      </c>
      <c r="Z22" t="n">
        <v>10</v>
      </c>
      <c r="AA22" t="n">
        <v>86.97322191569224</v>
      </c>
      <c r="AB22" t="n">
        <v>119.0005992127516</v>
      </c>
      <c r="AC22" t="n">
        <v>107.6433490423075</v>
      </c>
      <c r="AD22" t="n">
        <v>86973.22191569224</v>
      </c>
      <c r="AE22" t="n">
        <v>119000.5992127516</v>
      </c>
      <c r="AF22" t="n">
        <v>2.150349288259168e-06</v>
      </c>
      <c r="AG22" t="n">
        <v>0.1531944444444444</v>
      </c>
      <c r="AH22" t="n">
        <v>107643.3490423075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9.1234</v>
      </c>
      <c r="E23" t="n">
        <v>10.96</v>
      </c>
      <c r="F23" t="n">
        <v>8.08</v>
      </c>
      <c r="G23" t="n">
        <v>37.28</v>
      </c>
      <c r="H23" t="n">
        <v>0.6</v>
      </c>
      <c r="I23" t="n">
        <v>13</v>
      </c>
      <c r="J23" t="n">
        <v>184.57</v>
      </c>
      <c r="K23" t="n">
        <v>52.44</v>
      </c>
      <c r="L23" t="n">
        <v>6.25</v>
      </c>
      <c r="M23" t="n">
        <v>11</v>
      </c>
      <c r="N23" t="n">
        <v>35.88</v>
      </c>
      <c r="O23" t="n">
        <v>22997.88</v>
      </c>
      <c r="P23" t="n">
        <v>101.74</v>
      </c>
      <c r="Q23" t="n">
        <v>198.05</v>
      </c>
      <c r="R23" t="n">
        <v>34.16</v>
      </c>
      <c r="S23" t="n">
        <v>21.27</v>
      </c>
      <c r="T23" t="n">
        <v>3702.52</v>
      </c>
      <c r="U23" t="n">
        <v>0.62</v>
      </c>
      <c r="V23" t="n">
        <v>0.75</v>
      </c>
      <c r="W23" t="n">
        <v>0.13</v>
      </c>
      <c r="X23" t="n">
        <v>0.23</v>
      </c>
      <c r="Y23" t="n">
        <v>1</v>
      </c>
      <c r="Z23" t="n">
        <v>10</v>
      </c>
      <c r="AA23" t="n">
        <v>85.89751472459976</v>
      </c>
      <c r="AB23" t="n">
        <v>117.5287691770476</v>
      </c>
      <c r="AC23" t="n">
        <v>106.3119883994843</v>
      </c>
      <c r="AD23" t="n">
        <v>85897.51472459977</v>
      </c>
      <c r="AE23" t="n">
        <v>117528.7691770476</v>
      </c>
      <c r="AF23" t="n">
        <v>2.164417503834214e-06</v>
      </c>
      <c r="AG23" t="n">
        <v>0.1522222222222222</v>
      </c>
      <c r="AH23" t="n">
        <v>106311.9883994843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9.1287</v>
      </c>
      <c r="E24" t="n">
        <v>10.95</v>
      </c>
      <c r="F24" t="n">
        <v>8.07</v>
      </c>
      <c r="G24" t="n">
        <v>37.25</v>
      </c>
      <c r="H24" t="n">
        <v>0.62</v>
      </c>
      <c r="I24" t="n">
        <v>13</v>
      </c>
      <c r="J24" t="n">
        <v>184.95</v>
      </c>
      <c r="K24" t="n">
        <v>52.44</v>
      </c>
      <c r="L24" t="n">
        <v>6.5</v>
      </c>
      <c r="M24" t="n">
        <v>11</v>
      </c>
      <c r="N24" t="n">
        <v>36.01</v>
      </c>
      <c r="O24" t="n">
        <v>23044.38</v>
      </c>
      <c r="P24" t="n">
        <v>101.33</v>
      </c>
      <c r="Q24" t="n">
        <v>198.05</v>
      </c>
      <c r="R24" t="n">
        <v>34.2</v>
      </c>
      <c r="S24" t="n">
        <v>21.27</v>
      </c>
      <c r="T24" t="n">
        <v>3724.55</v>
      </c>
      <c r="U24" t="n">
        <v>0.62</v>
      </c>
      <c r="V24" t="n">
        <v>0.75</v>
      </c>
      <c r="W24" t="n">
        <v>0.12</v>
      </c>
      <c r="X24" t="n">
        <v>0.22</v>
      </c>
      <c r="Y24" t="n">
        <v>1</v>
      </c>
      <c r="Z24" t="n">
        <v>10</v>
      </c>
      <c r="AA24" t="n">
        <v>85.57547049295779</v>
      </c>
      <c r="AB24" t="n">
        <v>117.0881340517265</v>
      </c>
      <c r="AC24" t="n">
        <v>105.9134068720884</v>
      </c>
      <c r="AD24" t="n">
        <v>85575.47049295779</v>
      </c>
      <c r="AE24" t="n">
        <v>117088.1340517265</v>
      </c>
      <c r="AF24" t="n">
        <v>2.165674865428611e-06</v>
      </c>
      <c r="AG24" t="n">
        <v>0.1520833333333333</v>
      </c>
      <c r="AH24" t="n">
        <v>105913.4068720884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9.1554</v>
      </c>
      <c r="E25" t="n">
        <v>10.92</v>
      </c>
      <c r="F25" t="n">
        <v>8.08</v>
      </c>
      <c r="G25" t="n">
        <v>40.38</v>
      </c>
      <c r="H25" t="n">
        <v>0.65</v>
      </c>
      <c r="I25" t="n">
        <v>12</v>
      </c>
      <c r="J25" t="n">
        <v>185.33</v>
      </c>
      <c r="K25" t="n">
        <v>52.44</v>
      </c>
      <c r="L25" t="n">
        <v>6.75</v>
      </c>
      <c r="M25" t="n">
        <v>10</v>
      </c>
      <c r="N25" t="n">
        <v>36.13</v>
      </c>
      <c r="O25" t="n">
        <v>23090.91</v>
      </c>
      <c r="P25" t="n">
        <v>101.33</v>
      </c>
      <c r="Q25" t="n">
        <v>198.05</v>
      </c>
      <c r="R25" t="n">
        <v>34.26</v>
      </c>
      <c r="S25" t="n">
        <v>21.27</v>
      </c>
      <c r="T25" t="n">
        <v>3757.78</v>
      </c>
      <c r="U25" t="n">
        <v>0.62</v>
      </c>
      <c r="V25" t="n">
        <v>0.75</v>
      </c>
      <c r="W25" t="n">
        <v>0.12</v>
      </c>
      <c r="X25" t="n">
        <v>0.22</v>
      </c>
      <c r="Y25" t="n">
        <v>1</v>
      </c>
      <c r="Z25" t="n">
        <v>10</v>
      </c>
      <c r="AA25" t="n">
        <v>85.35921043727075</v>
      </c>
      <c r="AB25" t="n">
        <v>116.7922375028154</v>
      </c>
      <c r="AC25" t="n">
        <v>105.6457502745118</v>
      </c>
      <c r="AD25" t="n">
        <v>85359.21043727074</v>
      </c>
      <c r="AE25" t="n">
        <v>116792.2375028154</v>
      </c>
      <c r="AF25" t="n">
        <v>2.172009121007932e-06</v>
      </c>
      <c r="AG25" t="n">
        <v>0.1516666666666667</v>
      </c>
      <c r="AH25" t="n">
        <v>105645.7502745118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9.1487</v>
      </c>
      <c r="E26" t="n">
        <v>10.93</v>
      </c>
      <c r="F26" t="n">
        <v>8.08</v>
      </c>
      <c r="G26" t="n">
        <v>40.42</v>
      </c>
      <c r="H26" t="n">
        <v>0.67</v>
      </c>
      <c r="I26" t="n">
        <v>12</v>
      </c>
      <c r="J26" t="n">
        <v>185.7</v>
      </c>
      <c r="K26" t="n">
        <v>52.44</v>
      </c>
      <c r="L26" t="n">
        <v>7</v>
      </c>
      <c r="M26" t="n">
        <v>10</v>
      </c>
      <c r="N26" t="n">
        <v>36.26</v>
      </c>
      <c r="O26" t="n">
        <v>23137.49</v>
      </c>
      <c r="P26" t="n">
        <v>101.43</v>
      </c>
      <c r="Q26" t="n">
        <v>198.05</v>
      </c>
      <c r="R26" t="n">
        <v>34.51</v>
      </c>
      <c r="S26" t="n">
        <v>21.27</v>
      </c>
      <c r="T26" t="n">
        <v>3883.8</v>
      </c>
      <c r="U26" t="n">
        <v>0.62</v>
      </c>
      <c r="V26" t="n">
        <v>0.75</v>
      </c>
      <c r="W26" t="n">
        <v>0.13</v>
      </c>
      <c r="X26" t="n">
        <v>0.23</v>
      </c>
      <c r="Y26" t="n">
        <v>1</v>
      </c>
      <c r="Z26" t="n">
        <v>10</v>
      </c>
      <c r="AA26" t="n">
        <v>85.48010315201458</v>
      </c>
      <c r="AB26" t="n">
        <v>116.9576482485379</v>
      </c>
      <c r="AC26" t="n">
        <v>105.7953744508181</v>
      </c>
      <c r="AD26" t="n">
        <v>85480.10315201458</v>
      </c>
      <c r="AE26" t="n">
        <v>116957.6482485379</v>
      </c>
      <c r="AF26" t="n">
        <v>2.170419626162184e-06</v>
      </c>
      <c r="AG26" t="n">
        <v>0.1518055555555556</v>
      </c>
      <c r="AH26" t="n">
        <v>105795.3744508181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9.2003</v>
      </c>
      <c r="E27" t="n">
        <v>10.87</v>
      </c>
      <c r="F27" t="n">
        <v>8.06</v>
      </c>
      <c r="G27" t="n">
        <v>43.95</v>
      </c>
      <c r="H27" t="n">
        <v>0.6899999999999999</v>
      </c>
      <c r="I27" t="n">
        <v>11</v>
      </c>
      <c r="J27" t="n">
        <v>186.08</v>
      </c>
      <c r="K27" t="n">
        <v>52.44</v>
      </c>
      <c r="L27" t="n">
        <v>7.25</v>
      </c>
      <c r="M27" t="n">
        <v>9</v>
      </c>
      <c r="N27" t="n">
        <v>36.39</v>
      </c>
      <c r="O27" t="n">
        <v>23184.11</v>
      </c>
      <c r="P27" t="n">
        <v>100.67</v>
      </c>
      <c r="Q27" t="n">
        <v>198.05</v>
      </c>
      <c r="R27" t="n">
        <v>33.67</v>
      </c>
      <c r="S27" t="n">
        <v>21.27</v>
      </c>
      <c r="T27" t="n">
        <v>3467.48</v>
      </c>
      <c r="U27" t="n">
        <v>0.63</v>
      </c>
      <c r="V27" t="n">
        <v>0.75</v>
      </c>
      <c r="W27" t="n">
        <v>0.12</v>
      </c>
      <c r="X27" t="n">
        <v>0.2</v>
      </c>
      <c r="Y27" t="n">
        <v>1</v>
      </c>
      <c r="Z27" t="n">
        <v>10</v>
      </c>
      <c r="AA27" t="n">
        <v>84.50373733546688</v>
      </c>
      <c r="AB27" t="n">
        <v>115.6217414641182</v>
      </c>
      <c r="AC27" t="n">
        <v>104.5869647349461</v>
      </c>
      <c r="AD27" t="n">
        <v>84503.73733546688</v>
      </c>
      <c r="AE27" t="n">
        <v>115621.7414641182</v>
      </c>
      <c r="AF27" t="n">
        <v>2.182661108854804e-06</v>
      </c>
      <c r="AG27" t="n">
        <v>0.1509722222222222</v>
      </c>
      <c r="AH27" t="n">
        <v>104586.9647349461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9.199400000000001</v>
      </c>
      <c r="E28" t="n">
        <v>10.87</v>
      </c>
      <c r="F28" t="n">
        <v>8.06</v>
      </c>
      <c r="G28" t="n">
        <v>43.96</v>
      </c>
      <c r="H28" t="n">
        <v>0.71</v>
      </c>
      <c r="I28" t="n">
        <v>11</v>
      </c>
      <c r="J28" t="n">
        <v>186.46</v>
      </c>
      <c r="K28" t="n">
        <v>52.44</v>
      </c>
      <c r="L28" t="n">
        <v>7.5</v>
      </c>
      <c r="M28" t="n">
        <v>9</v>
      </c>
      <c r="N28" t="n">
        <v>36.52</v>
      </c>
      <c r="O28" t="n">
        <v>23230.78</v>
      </c>
      <c r="P28" t="n">
        <v>100.68</v>
      </c>
      <c r="Q28" t="n">
        <v>198.05</v>
      </c>
      <c r="R28" t="n">
        <v>33.7</v>
      </c>
      <c r="S28" t="n">
        <v>21.27</v>
      </c>
      <c r="T28" t="n">
        <v>3485.03</v>
      </c>
      <c r="U28" t="n">
        <v>0.63</v>
      </c>
      <c r="V28" t="n">
        <v>0.75</v>
      </c>
      <c r="W28" t="n">
        <v>0.13</v>
      </c>
      <c r="X28" t="n">
        <v>0.21</v>
      </c>
      <c r="Y28" t="n">
        <v>1</v>
      </c>
      <c r="Z28" t="n">
        <v>10</v>
      </c>
      <c r="AA28" t="n">
        <v>84.51771111824721</v>
      </c>
      <c r="AB28" t="n">
        <v>115.6408610101981</v>
      </c>
      <c r="AC28" t="n">
        <v>104.6042595383825</v>
      </c>
      <c r="AD28" t="n">
        <v>84517.7111182472</v>
      </c>
      <c r="AE28" t="n">
        <v>115640.8610101981</v>
      </c>
      <c r="AF28" t="n">
        <v>2.182447594621793e-06</v>
      </c>
      <c r="AG28" t="n">
        <v>0.1509722222222222</v>
      </c>
      <c r="AH28" t="n">
        <v>104604.2595383825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9.198499999999999</v>
      </c>
      <c r="E29" t="n">
        <v>10.87</v>
      </c>
      <c r="F29" t="n">
        <v>8.06</v>
      </c>
      <c r="G29" t="n">
        <v>43.96</v>
      </c>
      <c r="H29" t="n">
        <v>0.74</v>
      </c>
      <c r="I29" t="n">
        <v>11</v>
      </c>
      <c r="J29" t="n">
        <v>186.84</v>
      </c>
      <c r="K29" t="n">
        <v>52.44</v>
      </c>
      <c r="L29" t="n">
        <v>7.75</v>
      </c>
      <c r="M29" t="n">
        <v>9</v>
      </c>
      <c r="N29" t="n">
        <v>36.65</v>
      </c>
      <c r="O29" t="n">
        <v>23277.49</v>
      </c>
      <c r="P29" t="n">
        <v>100.57</v>
      </c>
      <c r="Q29" t="n">
        <v>198.05</v>
      </c>
      <c r="R29" t="n">
        <v>33.68</v>
      </c>
      <c r="S29" t="n">
        <v>21.27</v>
      </c>
      <c r="T29" t="n">
        <v>3472.65</v>
      </c>
      <c r="U29" t="n">
        <v>0.63</v>
      </c>
      <c r="V29" t="n">
        <v>0.75</v>
      </c>
      <c r="W29" t="n">
        <v>0.13</v>
      </c>
      <c r="X29" t="n">
        <v>0.21</v>
      </c>
      <c r="Y29" t="n">
        <v>1</v>
      </c>
      <c r="Z29" t="n">
        <v>10</v>
      </c>
      <c r="AA29" t="n">
        <v>84.46069399215912</v>
      </c>
      <c r="AB29" t="n">
        <v>115.5628476628663</v>
      </c>
      <c r="AC29" t="n">
        <v>104.5336916754276</v>
      </c>
      <c r="AD29" t="n">
        <v>84460.69399215913</v>
      </c>
      <c r="AE29" t="n">
        <v>115562.8476628663</v>
      </c>
      <c r="AF29" t="n">
        <v>2.182234080388782e-06</v>
      </c>
      <c r="AG29" t="n">
        <v>0.1509722222222222</v>
      </c>
      <c r="AH29" t="n">
        <v>104533.6916754276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9.256399999999999</v>
      </c>
      <c r="E30" t="n">
        <v>10.8</v>
      </c>
      <c r="F30" t="n">
        <v>8.029999999999999</v>
      </c>
      <c r="G30" t="n">
        <v>48.16</v>
      </c>
      <c r="H30" t="n">
        <v>0.76</v>
      </c>
      <c r="I30" t="n">
        <v>10</v>
      </c>
      <c r="J30" t="n">
        <v>187.22</v>
      </c>
      <c r="K30" t="n">
        <v>52.44</v>
      </c>
      <c r="L30" t="n">
        <v>8</v>
      </c>
      <c r="M30" t="n">
        <v>8</v>
      </c>
      <c r="N30" t="n">
        <v>36.78</v>
      </c>
      <c r="O30" t="n">
        <v>23324.24</v>
      </c>
      <c r="P30" t="n">
        <v>99.94</v>
      </c>
      <c r="Q30" t="n">
        <v>198.05</v>
      </c>
      <c r="R30" t="n">
        <v>32.67</v>
      </c>
      <c r="S30" t="n">
        <v>21.27</v>
      </c>
      <c r="T30" t="n">
        <v>2971.79</v>
      </c>
      <c r="U30" t="n">
        <v>0.65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83.48768782344413</v>
      </c>
      <c r="AB30" t="n">
        <v>114.2315376968286</v>
      </c>
      <c r="AC30" t="n">
        <v>103.3294400640428</v>
      </c>
      <c r="AD30" t="n">
        <v>83487.68782344414</v>
      </c>
      <c r="AE30" t="n">
        <v>114231.5376968286</v>
      </c>
      <c r="AF30" t="n">
        <v>2.195970162712477e-06</v>
      </c>
      <c r="AG30" t="n">
        <v>0.15</v>
      </c>
      <c r="AH30" t="n">
        <v>103329.4400640428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9.2597</v>
      </c>
      <c r="E31" t="n">
        <v>10.8</v>
      </c>
      <c r="F31" t="n">
        <v>8.02</v>
      </c>
      <c r="G31" t="n">
        <v>48.14</v>
      </c>
      <c r="H31" t="n">
        <v>0.78</v>
      </c>
      <c r="I31" t="n">
        <v>10</v>
      </c>
      <c r="J31" t="n">
        <v>187.6</v>
      </c>
      <c r="K31" t="n">
        <v>52.44</v>
      </c>
      <c r="L31" t="n">
        <v>8.25</v>
      </c>
      <c r="M31" t="n">
        <v>8</v>
      </c>
      <c r="N31" t="n">
        <v>36.9</v>
      </c>
      <c r="O31" t="n">
        <v>23371.04</v>
      </c>
      <c r="P31" t="n">
        <v>100.04</v>
      </c>
      <c r="Q31" t="n">
        <v>198.05</v>
      </c>
      <c r="R31" t="n">
        <v>32.48</v>
      </c>
      <c r="S31" t="n">
        <v>21.27</v>
      </c>
      <c r="T31" t="n">
        <v>2876.2</v>
      </c>
      <c r="U31" t="n">
        <v>0.65</v>
      </c>
      <c r="V31" t="n">
        <v>0.76</v>
      </c>
      <c r="W31" t="n">
        <v>0.13</v>
      </c>
      <c r="X31" t="n">
        <v>0.17</v>
      </c>
      <c r="Y31" t="n">
        <v>1</v>
      </c>
      <c r="Z31" t="n">
        <v>10</v>
      </c>
      <c r="AA31" t="n">
        <v>83.4893318420508</v>
      </c>
      <c r="AB31" t="n">
        <v>114.2337871156152</v>
      </c>
      <c r="AC31" t="n">
        <v>103.3314748014575</v>
      </c>
      <c r="AD31" t="n">
        <v>83489.3318420508</v>
      </c>
      <c r="AE31" t="n">
        <v>114233.7871156152</v>
      </c>
      <c r="AF31" t="n">
        <v>2.196753048233517e-06</v>
      </c>
      <c r="AG31" t="n">
        <v>0.15</v>
      </c>
      <c r="AH31" t="n">
        <v>103331.4748014575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9.2738</v>
      </c>
      <c r="E32" t="n">
        <v>10.78</v>
      </c>
      <c r="F32" t="n">
        <v>8.01</v>
      </c>
      <c r="G32" t="n">
        <v>48.04</v>
      </c>
      <c r="H32" t="n">
        <v>0.8</v>
      </c>
      <c r="I32" t="n">
        <v>10</v>
      </c>
      <c r="J32" t="n">
        <v>187.98</v>
      </c>
      <c r="K32" t="n">
        <v>52.44</v>
      </c>
      <c r="L32" t="n">
        <v>8.5</v>
      </c>
      <c r="M32" t="n">
        <v>8</v>
      </c>
      <c r="N32" t="n">
        <v>37.03</v>
      </c>
      <c r="O32" t="n">
        <v>23417.88</v>
      </c>
      <c r="P32" t="n">
        <v>99.56</v>
      </c>
      <c r="Q32" t="n">
        <v>198.05</v>
      </c>
      <c r="R32" t="n">
        <v>32.08</v>
      </c>
      <c r="S32" t="n">
        <v>21.27</v>
      </c>
      <c r="T32" t="n">
        <v>2675.55</v>
      </c>
      <c r="U32" t="n">
        <v>0.66</v>
      </c>
      <c r="V32" t="n">
        <v>0.76</v>
      </c>
      <c r="W32" t="n">
        <v>0.12</v>
      </c>
      <c r="X32" t="n">
        <v>0.15</v>
      </c>
      <c r="Y32" t="n">
        <v>1</v>
      </c>
      <c r="Z32" t="n">
        <v>10</v>
      </c>
      <c r="AA32" t="n">
        <v>83.05495152850708</v>
      </c>
      <c r="AB32" t="n">
        <v>113.639448807118</v>
      </c>
      <c r="AC32" t="n">
        <v>102.7938593069641</v>
      </c>
      <c r="AD32" t="n">
        <v>83054.95152850708</v>
      </c>
      <c r="AE32" t="n">
        <v>113639.448807118</v>
      </c>
      <c r="AF32" t="n">
        <v>2.200098104550686e-06</v>
      </c>
      <c r="AG32" t="n">
        <v>0.1497222222222222</v>
      </c>
      <c r="AH32" t="n">
        <v>102793.8593069641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9.2431</v>
      </c>
      <c r="E33" t="n">
        <v>10.82</v>
      </c>
      <c r="F33" t="n">
        <v>8.039999999999999</v>
      </c>
      <c r="G33" t="n">
        <v>48.26</v>
      </c>
      <c r="H33" t="n">
        <v>0.82</v>
      </c>
      <c r="I33" t="n">
        <v>10</v>
      </c>
      <c r="J33" t="n">
        <v>188.36</v>
      </c>
      <c r="K33" t="n">
        <v>52.44</v>
      </c>
      <c r="L33" t="n">
        <v>8.75</v>
      </c>
      <c r="M33" t="n">
        <v>8</v>
      </c>
      <c r="N33" t="n">
        <v>37.16</v>
      </c>
      <c r="O33" t="n">
        <v>23464.76</v>
      </c>
      <c r="P33" t="n">
        <v>99.69</v>
      </c>
      <c r="Q33" t="n">
        <v>198.07</v>
      </c>
      <c r="R33" t="n">
        <v>33.19</v>
      </c>
      <c r="S33" t="n">
        <v>21.27</v>
      </c>
      <c r="T33" t="n">
        <v>3230.84</v>
      </c>
      <c r="U33" t="n">
        <v>0.64</v>
      </c>
      <c r="V33" t="n">
        <v>0.76</v>
      </c>
      <c r="W33" t="n">
        <v>0.12</v>
      </c>
      <c r="X33" t="n">
        <v>0.19</v>
      </c>
      <c r="Y33" t="n">
        <v>1</v>
      </c>
      <c r="Z33" t="n">
        <v>10</v>
      </c>
      <c r="AA33" t="n">
        <v>83.48666987057959</v>
      </c>
      <c r="AB33" t="n">
        <v>114.2301448888104</v>
      </c>
      <c r="AC33" t="n">
        <v>103.3281801836671</v>
      </c>
      <c r="AD33" t="n">
        <v>83486.66987057959</v>
      </c>
      <c r="AE33" t="n">
        <v>114230.1448888104</v>
      </c>
      <c r="AF33" t="n">
        <v>2.192814896824651e-06</v>
      </c>
      <c r="AG33" t="n">
        <v>0.1502777777777778</v>
      </c>
      <c r="AH33" t="n">
        <v>103328.1801836671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9.294600000000001</v>
      </c>
      <c r="E34" t="n">
        <v>10.76</v>
      </c>
      <c r="F34" t="n">
        <v>8.02</v>
      </c>
      <c r="G34" t="n">
        <v>53.46</v>
      </c>
      <c r="H34" t="n">
        <v>0.85</v>
      </c>
      <c r="I34" t="n">
        <v>9</v>
      </c>
      <c r="J34" t="n">
        <v>188.74</v>
      </c>
      <c r="K34" t="n">
        <v>52.44</v>
      </c>
      <c r="L34" t="n">
        <v>9</v>
      </c>
      <c r="M34" t="n">
        <v>7</v>
      </c>
      <c r="N34" t="n">
        <v>37.3</v>
      </c>
      <c r="O34" t="n">
        <v>23511.69</v>
      </c>
      <c r="P34" t="n">
        <v>99.05</v>
      </c>
      <c r="Q34" t="n">
        <v>198.05</v>
      </c>
      <c r="R34" t="n">
        <v>32.41</v>
      </c>
      <c r="S34" t="n">
        <v>21.27</v>
      </c>
      <c r="T34" t="n">
        <v>2848.59</v>
      </c>
      <c r="U34" t="n">
        <v>0.66</v>
      </c>
      <c r="V34" t="n">
        <v>0.76</v>
      </c>
      <c r="W34" t="n">
        <v>0.12</v>
      </c>
      <c r="X34" t="n">
        <v>0.17</v>
      </c>
      <c r="Y34" t="n">
        <v>1</v>
      </c>
      <c r="Z34" t="n">
        <v>10</v>
      </c>
      <c r="AA34" t="n">
        <v>82.60235513149799</v>
      </c>
      <c r="AB34" t="n">
        <v>113.0201864495866</v>
      </c>
      <c r="AC34" t="n">
        <v>102.2336984796951</v>
      </c>
      <c r="AD34" t="n">
        <v>82602.35513149798</v>
      </c>
      <c r="AE34" t="n">
        <v>113020.1864495866</v>
      </c>
      <c r="AF34" t="n">
        <v>2.205032655713603e-06</v>
      </c>
      <c r="AG34" t="n">
        <v>0.1494444444444444</v>
      </c>
      <c r="AH34" t="n">
        <v>102233.6984796951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9.2944</v>
      </c>
      <c r="E35" t="n">
        <v>10.76</v>
      </c>
      <c r="F35" t="n">
        <v>8.02</v>
      </c>
      <c r="G35" t="n">
        <v>53.46</v>
      </c>
      <c r="H35" t="n">
        <v>0.87</v>
      </c>
      <c r="I35" t="n">
        <v>9</v>
      </c>
      <c r="J35" t="n">
        <v>189.12</v>
      </c>
      <c r="K35" t="n">
        <v>52.44</v>
      </c>
      <c r="L35" t="n">
        <v>9.25</v>
      </c>
      <c r="M35" t="n">
        <v>7</v>
      </c>
      <c r="N35" t="n">
        <v>37.43</v>
      </c>
      <c r="O35" t="n">
        <v>23558.67</v>
      </c>
      <c r="P35" t="n">
        <v>99.20999999999999</v>
      </c>
      <c r="Q35" t="n">
        <v>198.05</v>
      </c>
      <c r="R35" t="n">
        <v>32.45</v>
      </c>
      <c r="S35" t="n">
        <v>21.27</v>
      </c>
      <c r="T35" t="n">
        <v>2869.32</v>
      </c>
      <c r="U35" t="n">
        <v>0.66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82.69776824381564</v>
      </c>
      <c r="AB35" t="n">
        <v>113.150734879189</v>
      </c>
      <c r="AC35" t="n">
        <v>102.3517875504022</v>
      </c>
      <c r="AD35" t="n">
        <v>82697.76824381565</v>
      </c>
      <c r="AE35" t="n">
        <v>113150.734879189</v>
      </c>
      <c r="AF35" t="n">
        <v>2.204985208106267e-06</v>
      </c>
      <c r="AG35" t="n">
        <v>0.1494444444444444</v>
      </c>
      <c r="AH35" t="n">
        <v>102351.7875504022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9.297000000000001</v>
      </c>
      <c r="E36" t="n">
        <v>10.76</v>
      </c>
      <c r="F36" t="n">
        <v>8.02</v>
      </c>
      <c r="G36" t="n">
        <v>53.44</v>
      </c>
      <c r="H36" t="n">
        <v>0.89</v>
      </c>
      <c r="I36" t="n">
        <v>9</v>
      </c>
      <c r="J36" t="n">
        <v>189.5</v>
      </c>
      <c r="K36" t="n">
        <v>52.44</v>
      </c>
      <c r="L36" t="n">
        <v>9.5</v>
      </c>
      <c r="M36" t="n">
        <v>7</v>
      </c>
      <c r="N36" t="n">
        <v>37.56</v>
      </c>
      <c r="O36" t="n">
        <v>23605.68</v>
      </c>
      <c r="P36" t="n">
        <v>99.06999999999999</v>
      </c>
      <c r="Q36" t="n">
        <v>198.07</v>
      </c>
      <c r="R36" t="n">
        <v>32.33</v>
      </c>
      <c r="S36" t="n">
        <v>21.27</v>
      </c>
      <c r="T36" t="n">
        <v>2809.09</v>
      </c>
      <c r="U36" t="n">
        <v>0.66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82.59328855587114</v>
      </c>
      <c r="AB36" t="n">
        <v>113.0077811608249</v>
      </c>
      <c r="AC36" t="n">
        <v>102.2224771342819</v>
      </c>
      <c r="AD36" t="n">
        <v>82593.28855587114</v>
      </c>
      <c r="AE36" t="n">
        <v>113007.7811608249</v>
      </c>
      <c r="AF36" t="n">
        <v>2.205602027001632e-06</v>
      </c>
      <c r="AG36" t="n">
        <v>0.1494444444444444</v>
      </c>
      <c r="AH36" t="n">
        <v>102222.4771342819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9.293699999999999</v>
      </c>
      <c r="E37" t="n">
        <v>10.76</v>
      </c>
      <c r="F37" t="n">
        <v>8.02</v>
      </c>
      <c r="G37" t="n">
        <v>53.46</v>
      </c>
      <c r="H37" t="n">
        <v>0.91</v>
      </c>
      <c r="I37" t="n">
        <v>9</v>
      </c>
      <c r="J37" t="n">
        <v>189.88</v>
      </c>
      <c r="K37" t="n">
        <v>52.44</v>
      </c>
      <c r="L37" t="n">
        <v>9.75</v>
      </c>
      <c r="M37" t="n">
        <v>7</v>
      </c>
      <c r="N37" t="n">
        <v>37.69</v>
      </c>
      <c r="O37" t="n">
        <v>23652.75</v>
      </c>
      <c r="P37" t="n">
        <v>98.75</v>
      </c>
      <c r="Q37" t="n">
        <v>198.05</v>
      </c>
      <c r="R37" t="n">
        <v>32.46</v>
      </c>
      <c r="S37" t="n">
        <v>21.27</v>
      </c>
      <c r="T37" t="n">
        <v>2872.17</v>
      </c>
      <c r="U37" t="n">
        <v>0.66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82.43448190573922</v>
      </c>
      <c r="AB37" t="n">
        <v>112.7904948960596</v>
      </c>
      <c r="AC37" t="n">
        <v>102.0259283656625</v>
      </c>
      <c r="AD37" t="n">
        <v>82434.48190573922</v>
      </c>
      <c r="AE37" t="n">
        <v>112790.4948960596</v>
      </c>
      <c r="AF37" t="n">
        <v>2.204819141480592e-06</v>
      </c>
      <c r="AG37" t="n">
        <v>0.1494444444444444</v>
      </c>
      <c r="AH37" t="n">
        <v>102025.9283656625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9.292199999999999</v>
      </c>
      <c r="E38" t="n">
        <v>10.76</v>
      </c>
      <c r="F38" t="n">
        <v>8.02</v>
      </c>
      <c r="G38" t="n">
        <v>53.47</v>
      </c>
      <c r="H38" t="n">
        <v>0.93</v>
      </c>
      <c r="I38" t="n">
        <v>9</v>
      </c>
      <c r="J38" t="n">
        <v>190.26</v>
      </c>
      <c r="K38" t="n">
        <v>52.44</v>
      </c>
      <c r="L38" t="n">
        <v>10</v>
      </c>
      <c r="M38" t="n">
        <v>7</v>
      </c>
      <c r="N38" t="n">
        <v>37.82</v>
      </c>
      <c r="O38" t="n">
        <v>23699.85</v>
      </c>
      <c r="P38" t="n">
        <v>98.37</v>
      </c>
      <c r="Q38" t="n">
        <v>198.06</v>
      </c>
      <c r="R38" t="n">
        <v>32.56</v>
      </c>
      <c r="S38" t="n">
        <v>21.27</v>
      </c>
      <c r="T38" t="n">
        <v>2921.65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82.22489869485328</v>
      </c>
      <c r="AB38" t="n">
        <v>112.5037339007669</v>
      </c>
      <c r="AC38" t="n">
        <v>101.7665354372889</v>
      </c>
      <c r="AD38" t="n">
        <v>82224.89869485328</v>
      </c>
      <c r="AE38" t="n">
        <v>112503.7339007669</v>
      </c>
      <c r="AF38" t="n">
        <v>2.204463284425574e-06</v>
      </c>
      <c r="AG38" t="n">
        <v>0.1494444444444444</v>
      </c>
      <c r="AH38" t="n">
        <v>101766.5354372889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9.364800000000001</v>
      </c>
      <c r="E39" t="n">
        <v>10.68</v>
      </c>
      <c r="F39" t="n">
        <v>7.97</v>
      </c>
      <c r="G39" t="n">
        <v>59.8</v>
      </c>
      <c r="H39" t="n">
        <v>0.95</v>
      </c>
      <c r="I39" t="n">
        <v>8</v>
      </c>
      <c r="J39" t="n">
        <v>190.65</v>
      </c>
      <c r="K39" t="n">
        <v>52.44</v>
      </c>
      <c r="L39" t="n">
        <v>10.25</v>
      </c>
      <c r="M39" t="n">
        <v>6</v>
      </c>
      <c r="N39" t="n">
        <v>37.95</v>
      </c>
      <c r="O39" t="n">
        <v>23747</v>
      </c>
      <c r="P39" t="n">
        <v>98</v>
      </c>
      <c r="Q39" t="n">
        <v>198.05</v>
      </c>
      <c r="R39" t="n">
        <v>30.76</v>
      </c>
      <c r="S39" t="n">
        <v>21.27</v>
      </c>
      <c r="T39" t="n">
        <v>2029.47</v>
      </c>
      <c r="U39" t="n">
        <v>0.6899999999999999</v>
      </c>
      <c r="V39" t="n">
        <v>0.76</v>
      </c>
      <c r="W39" t="n">
        <v>0.12</v>
      </c>
      <c r="X39" t="n">
        <v>0.12</v>
      </c>
      <c r="Y39" t="n">
        <v>1</v>
      </c>
      <c r="Z39" t="n">
        <v>10</v>
      </c>
      <c r="AA39" t="n">
        <v>81.24617639244248</v>
      </c>
      <c r="AB39" t="n">
        <v>111.1646028684285</v>
      </c>
      <c r="AC39" t="n">
        <v>100.5552091911942</v>
      </c>
      <c r="AD39" t="n">
        <v>81246.17639244247</v>
      </c>
      <c r="AE39" t="n">
        <v>111164.6028684285</v>
      </c>
      <c r="AF39" t="n">
        <v>2.221686765888446e-06</v>
      </c>
      <c r="AG39" t="n">
        <v>0.1483333333333333</v>
      </c>
      <c r="AH39" t="n">
        <v>100555.2091911942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9.351900000000001</v>
      </c>
      <c r="E40" t="n">
        <v>10.69</v>
      </c>
      <c r="F40" t="n">
        <v>7.99</v>
      </c>
      <c r="G40" t="n">
        <v>59.91</v>
      </c>
      <c r="H40" t="n">
        <v>0.98</v>
      </c>
      <c r="I40" t="n">
        <v>8</v>
      </c>
      <c r="J40" t="n">
        <v>191.03</v>
      </c>
      <c r="K40" t="n">
        <v>52.44</v>
      </c>
      <c r="L40" t="n">
        <v>10.5</v>
      </c>
      <c r="M40" t="n">
        <v>6</v>
      </c>
      <c r="N40" t="n">
        <v>38.09</v>
      </c>
      <c r="O40" t="n">
        <v>23794.2</v>
      </c>
      <c r="P40" t="n">
        <v>97.92</v>
      </c>
      <c r="Q40" t="n">
        <v>198.05</v>
      </c>
      <c r="R40" t="n">
        <v>31.58</v>
      </c>
      <c r="S40" t="n">
        <v>21.27</v>
      </c>
      <c r="T40" t="n">
        <v>2436.87</v>
      </c>
      <c r="U40" t="n">
        <v>0.67</v>
      </c>
      <c r="V40" t="n">
        <v>0.76</v>
      </c>
      <c r="W40" t="n">
        <v>0.12</v>
      </c>
      <c r="X40" t="n">
        <v>0.14</v>
      </c>
      <c r="Y40" t="n">
        <v>1</v>
      </c>
      <c r="Z40" t="n">
        <v>10</v>
      </c>
      <c r="AA40" t="n">
        <v>81.36493413169799</v>
      </c>
      <c r="AB40" t="n">
        <v>111.3270924464995</v>
      </c>
      <c r="AC40" t="n">
        <v>100.7021909919897</v>
      </c>
      <c r="AD40" t="n">
        <v>81364.934131698</v>
      </c>
      <c r="AE40" t="n">
        <v>111327.0924464995</v>
      </c>
      <c r="AF40" t="n">
        <v>2.218626395215291e-06</v>
      </c>
      <c r="AG40" t="n">
        <v>0.1484722222222222</v>
      </c>
      <c r="AH40" t="n">
        <v>100702.1909919897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9.342599999999999</v>
      </c>
      <c r="E41" t="n">
        <v>10.7</v>
      </c>
      <c r="F41" t="n">
        <v>8</v>
      </c>
      <c r="G41" t="n">
        <v>59.99</v>
      </c>
      <c r="H41" t="n">
        <v>1</v>
      </c>
      <c r="I41" t="n">
        <v>8</v>
      </c>
      <c r="J41" t="n">
        <v>191.41</v>
      </c>
      <c r="K41" t="n">
        <v>52.44</v>
      </c>
      <c r="L41" t="n">
        <v>10.75</v>
      </c>
      <c r="M41" t="n">
        <v>6</v>
      </c>
      <c r="N41" t="n">
        <v>38.22</v>
      </c>
      <c r="O41" t="n">
        <v>23841.44</v>
      </c>
      <c r="P41" t="n">
        <v>97.97</v>
      </c>
      <c r="Q41" t="n">
        <v>198.05</v>
      </c>
      <c r="R41" t="n">
        <v>31.81</v>
      </c>
      <c r="S41" t="n">
        <v>21.27</v>
      </c>
      <c r="T41" t="n">
        <v>2553.57</v>
      </c>
      <c r="U41" t="n">
        <v>0.67</v>
      </c>
      <c r="V41" t="n">
        <v>0.76</v>
      </c>
      <c r="W41" t="n">
        <v>0.12</v>
      </c>
      <c r="X41" t="n">
        <v>0.15</v>
      </c>
      <c r="Y41" t="n">
        <v>1</v>
      </c>
      <c r="Z41" t="n">
        <v>10</v>
      </c>
      <c r="AA41" t="n">
        <v>81.5012806749199</v>
      </c>
      <c r="AB41" t="n">
        <v>111.5136478021205</v>
      </c>
      <c r="AC41" t="n">
        <v>100.8709417663025</v>
      </c>
      <c r="AD41" t="n">
        <v>81501.28067491989</v>
      </c>
      <c r="AE41" t="n">
        <v>111513.6478021205</v>
      </c>
      <c r="AF41" t="n">
        <v>2.216420081474179e-06</v>
      </c>
      <c r="AG41" t="n">
        <v>0.1486111111111111</v>
      </c>
      <c r="AH41" t="n">
        <v>100870.9417663025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9.338800000000001</v>
      </c>
      <c r="E42" t="n">
        <v>10.71</v>
      </c>
      <c r="F42" t="n">
        <v>8</v>
      </c>
      <c r="G42" t="n">
        <v>60.02</v>
      </c>
      <c r="H42" t="n">
        <v>1.02</v>
      </c>
      <c r="I42" t="n">
        <v>8</v>
      </c>
      <c r="J42" t="n">
        <v>191.79</v>
      </c>
      <c r="K42" t="n">
        <v>52.44</v>
      </c>
      <c r="L42" t="n">
        <v>11</v>
      </c>
      <c r="M42" t="n">
        <v>6</v>
      </c>
      <c r="N42" t="n">
        <v>38.35</v>
      </c>
      <c r="O42" t="n">
        <v>23888.73</v>
      </c>
      <c r="P42" t="n">
        <v>98.02</v>
      </c>
      <c r="Q42" t="n">
        <v>198.05</v>
      </c>
      <c r="R42" t="n">
        <v>31.94</v>
      </c>
      <c r="S42" t="n">
        <v>21.27</v>
      </c>
      <c r="T42" t="n">
        <v>2619.85</v>
      </c>
      <c r="U42" t="n">
        <v>0.67</v>
      </c>
      <c r="V42" t="n">
        <v>0.76</v>
      </c>
      <c r="W42" t="n">
        <v>0.12</v>
      </c>
      <c r="X42" t="n">
        <v>0.15</v>
      </c>
      <c r="Y42" t="n">
        <v>1</v>
      </c>
      <c r="Z42" t="n">
        <v>10</v>
      </c>
      <c r="AA42" t="n">
        <v>81.56317724449428</v>
      </c>
      <c r="AB42" t="n">
        <v>111.5983374192961</v>
      </c>
      <c r="AC42" t="n">
        <v>100.9475487252774</v>
      </c>
      <c r="AD42" t="n">
        <v>81563.17724449429</v>
      </c>
      <c r="AE42" t="n">
        <v>111598.3374192961</v>
      </c>
      <c r="AF42" t="n">
        <v>2.215518576934801e-06</v>
      </c>
      <c r="AG42" t="n">
        <v>0.14875</v>
      </c>
      <c r="AH42" t="n">
        <v>100947.5487252774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9.3392</v>
      </c>
      <c r="E43" t="n">
        <v>10.71</v>
      </c>
      <c r="F43" t="n">
        <v>8</v>
      </c>
      <c r="G43" t="n">
        <v>60.02</v>
      </c>
      <c r="H43" t="n">
        <v>1.04</v>
      </c>
      <c r="I43" t="n">
        <v>8</v>
      </c>
      <c r="J43" t="n">
        <v>192.18</v>
      </c>
      <c r="K43" t="n">
        <v>52.44</v>
      </c>
      <c r="L43" t="n">
        <v>11.25</v>
      </c>
      <c r="M43" t="n">
        <v>6</v>
      </c>
      <c r="N43" t="n">
        <v>38.49</v>
      </c>
      <c r="O43" t="n">
        <v>23936.06</v>
      </c>
      <c r="P43" t="n">
        <v>97.44</v>
      </c>
      <c r="Q43" t="n">
        <v>198.05</v>
      </c>
      <c r="R43" t="n">
        <v>31.95</v>
      </c>
      <c r="S43" t="n">
        <v>21.27</v>
      </c>
      <c r="T43" t="n">
        <v>2624.53</v>
      </c>
      <c r="U43" t="n">
        <v>0.67</v>
      </c>
      <c r="V43" t="n">
        <v>0.76</v>
      </c>
      <c r="W43" t="n">
        <v>0.12</v>
      </c>
      <c r="X43" t="n">
        <v>0.15</v>
      </c>
      <c r="Y43" t="n">
        <v>1</v>
      </c>
      <c r="Z43" t="n">
        <v>10</v>
      </c>
      <c r="AA43" t="n">
        <v>81.22180863212866</v>
      </c>
      <c r="AB43" t="n">
        <v>111.1312618237374</v>
      </c>
      <c r="AC43" t="n">
        <v>100.525050169014</v>
      </c>
      <c r="AD43" t="n">
        <v>81221.80863212865</v>
      </c>
      <c r="AE43" t="n">
        <v>111131.2618237374</v>
      </c>
      <c r="AF43" t="n">
        <v>2.215613472149472e-06</v>
      </c>
      <c r="AG43" t="n">
        <v>0.14875</v>
      </c>
      <c r="AH43" t="n">
        <v>100525.050169014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9.3368</v>
      </c>
      <c r="E44" t="n">
        <v>10.71</v>
      </c>
      <c r="F44" t="n">
        <v>8.01</v>
      </c>
      <c r="G44" t="n">
        <v>60.04</v>
      </c>
      <c r="H44" t="n">
        <v>1.06</v>
      </c>
      <c r="I44" t="n">
        <v>8</v>
      </c>
      <c r="J44" t="n">
        <v>192.56</v>
      </c>
      <c r="K44" t="n">
        <v>52.44</v>
      </c>
      <c r="L44" t="n">
        <v>11.5</v>
      </c>
      <c r="M44" t="n">
        <v>6</v>
      </c>
      <c r="N44" t="n">
        <v>38.62</v>
      </c>
      <c r="O44" t="n">
        <v>23983.44</v>
      </c>
      <c r="P44" t="n">
        <v>97.12</v>
      </c>
      <c r="Q44" t="n">
        <v>198.07</v>
      </c>
      <c r="R44" t="n">
        <v>32.03</v>
      </c>
      <c r="S44" t="n">
        <v>21.27</v>
      </c>
      <c r="T44" t="n">
        <v>2663.78</v>
      </c>
      <c r="U44" t="n">
        <v>0.66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81.08352769901524</v>
      </c>
      <c r="AB44" t="n">
        <v>110.9420597505275</v>
      </c>
      <c r="AC44" t="n">
        <v>100.3539052761244</v>
      </c>
      <c r="AD44" t="n">
        <v>81083.52769901523</v>
      </c>
      <c r="AE44" t="n">
        <v>110942.0597505275</v>
      </c>
      <c r="AF44" t="n">
        <v>2.215044100861443e-06</v>
      </c>
      <c r="AG44" t="n">
        <v>0.14875</v>
      </c>
      <c r="AH44" t="n">
        <v>100353.9052761244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9.395799999999999</v>
      </c>
      <c r="E45" t="n">
        <v>10.64</v>
      </c>
      <c r="F45" t="n">
        <v>7.97</v>
      </c>
      <c r="G45" t="n">
        <v>68.34999999999999</v>
      </c>
      <c r="H45" t="n">
        <v>1.08</v>
      </c>
      <c r="I45" t="n">
        <v>7</v>
      </c>
      <c r="J45" t="n">
        <v>192.95</v>
      </c>
      <c r="K45" t="n">
        <v>52.44</v>
      </c>
      <c r="L45" t="n">
        <v>11.75</v>
      </c>
      <c r="M45" t="n">
        <v>5</v>
      </c>
      <c r="N45" t="n">
        <v>38.75</v>
      </c>
      <c r="O45" t="n">
        <v>24030.86</v>
      </c>
      <c r="P45" t="n">
        <v>96.59</v>
      </c>
      <c r="Q45" t="n">
        <v>198.05</v>
      </c>
      <c r="R45" t="n">
        <v>30.98</v>
      </c>
      <c r="S45" t="n">
        <v>21.27</v>
      </c>
      <c r="T45" t="n">
        <v>2142.96</v>
      </c>
      <c r="U45" t="n">
        <v>0.6899999999999999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80.1666250879381</v>
      </c>
      <c r="AB45" t="n">
        <v>109.6875131471641</v>
      </c>
      <c r="AC45" t="n">
        <v>99.21909083981836</v>
      </c>
      <c r="AD45" t="n">
        <v>80166.6250879381</v>
      </c>
      <c r="AE45" t="n">
        <v>109687.5131471641</v>
      </c>
      <c r="AF45" t="n">
        <v>2.229041145025484e-06</v>
      </c>
      <c r="AG45" t="n">
        <v>0.1477777777777778</v>
      </c>
      <c r="AH45" t="n">
        <v>99219.09083981837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9.4039</v>
      </c>
      <c r="E46" t="n">
        <v>10.63</v>
      </c>
      <c r="F46" t="n">
        <v>7.96</v>
      </c>
      <c r="G46" t="n">
        <v>68.27</v>
      </c>
      <c r="H46" t="n">
        <v>1.1</v>
      </c>
      <c r="I46" t="n">
        <v>7</v>
      </c>
      <c r="J46" t="n">
        <v>193.33</v>
      </c>
      <c r="K46" t="n">
        <v>52.44</v>
      </c>
      <c r="L46" t="n">
        <v>12</v>
      </c>
      <c r="M46" t="n">
        <v>5</v>
      </c>
      <c r="N46" t="n">
        <v>38.89</v>
      </c>
      <c r="O46" t="n">
        <v>24078.33</v>
      </c>
      <c r="P46" t="n">
        <v>96.61</v>
      </c>
      <c r="Q46" t="n">
        <v>198.05</v>
      </c>
      <c r="R46" t="n">
        <v>30.64</v>
      </c>
      <c r="S46" t="n">
        <v>21.27</v>
      </c>
      <c r="T46" t="n">
        <v>1971.82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80.08281407299961</v>
      </c>
      <c r="AB46" t="n">
        <v>109.5728392190443</v>
      </c>
      <c r="AC46" t="n">
        <v>99.11536123045239</v>
      </c>
      <c r="AD46" t="n">
        <v>80082.81407299961</v>
      </c>
      <c r="AE46" t="n">
        <v>109572.8392190443</v>
      </c>
      <c r="AF46" t="n">
        <v>2.230962773122582e-06</v>
      </c>
      <c r="AG46" t="n">
        <v>0.1476388888888889</v>
      </c>
      <c r="AH46" t="n">
        <v>99115.3612304524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9.417199999999999</v>
      </c>
      <c r="E47" t="n">
        <v>10.62</v>
      </c>
      <c r="F47" t="n">
        <v>7.95</v>
      </c>
      <c r="G47" t="n">
        <v>68.14</v>
      </c>
      <c r="H47" t="n">
        <v>1.12</v>
      </c>
      <c r="I47" t="n">
        <v>7</v>
      </c>
      <c r="J47" t="n">
        <v>193.72</v>
      </c>
      <c r="K47" t="n">
        <v>52.44</v>
      </c>
      <c r="L47" t="n">
        <v>12.25</v>
      </c>
      <c r="M47" t="n">
        <v>5</v>
      </c>
      <c r="N47" t="n">
        <v>39.02</v>
      </c>
      <c r="O47" t="n">
        <v>24125.85</v>
      </c>
      <c r="P47" t="n">
        <v>96.34999999999999</v>
      </c>
      <c r="Q47" t="n">
        <v>198.06</v>
      </c>
      <c r="R47" t="n">
        <v>30.28</v>
      </c>
      <c r="S47" t="n">
        <v>21.27</v>
      </c>
      <c r="T47" t="n">
        <v>1791.15</v>
      </c>
      <c r="U47" t="n">
        <v>0.7</v>
      </c>
      <c r="V47" t="n">
        <v>0.76</v>
      </c>
      <c r="W47" t="n">
        <v>0.12</v>
      </c>
      <c r="X47" t="n">
        <v>0.1</v>
      </c>
      <c r="Y47" t="n">
        <v>1</v>
      </c>
      <c r="Z47" t="n">
        <v>10</v>
      </c>
      <c r="AA47" t="n">
        <v>79.79434082175959</v>
      </c>
      <c r="AB47" t="n">
        <v>109.1781373901562</v>
      </c>
      <c r="AC47" t="n">
        <v>98.75832919014582</v>
      </c>
      <c r="AD47" t="n">
        <v>79794.34082175959</v>
      </c>
      <c r="AE47" t="n">
        <v>109178.1373901562</v>
      </c>
      <c r="AF47" t="n">
        <v>2.234118039010408e-06</v>
      </c>
      <c r="AG47" t="n">
        <v>0.1475</v>
      </c>
      <c r="AH47" t="n">
        <v>98758.32919014581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9.381600000000001</v>
      </c>
      <c r="E48" t="n">
        <v>10.66</v>
      </c>
      <c r="F48" t="n">
        <v>7.99</v>
      </c>
      <c r="G48" t="n">
        <v>68.48</v>
      </c>
      <c r="H48" t="n">
        <v>1.14</v>
      </c>
      <c r="I48" t="n">
        <v>7</v>
      </c>
      <c r="J48" t="n">
        <v>194.1</v>
      </c>
      <c r="K48" t="n">
        <v>52.44</v>
      </c>
      <c r="L48" t="n">
        <v>12.5</v>
      </c>
      <c r="M48" t="n">
        <v>5</v>
      </c>
      <c r="N48" t="n">
        <v>39.16</v>
      </c>
      <c r="O48" t="n">
        <v>24173.41</v>
      </c>
      <c r="P48" t="n">
        <v>96.77</v>
      </c>
      <c r="Q48" t="n">
        <v>198.05</v>
      </c>
      <c r="R48" t="n">
        <v>31.64</v>
      </c>
      <c r="S48" t="n">
        <v>21.27</v>
      </c>
      <c r="T48" t="n">
        <v>2471.38</v>
      </c>
      <c r="U48" t="n">
        <v>0.67</v>
      </c>
      <c r="V48" t="n">
        <v>0.76</v>
      </c>
      <c r="W48" t="n">
        <v>0.12</v>
      </c>
      <c r="X48" t="n">
        <v>0.14</v>
      </c>
      <c r="Y48" t="n">
        <v>1</v>
      </c>
      <c r="Z48" t="n">
        <v>10</v>
      </c>
      <c r="AA48" t="n">
        <v>80.44562107819745</v>
      </c>
      <c r="AB48" t="n">
        <v>110.0692477694712</v>
      </c>
      <c r="AC48" t="n">
        <v>99.56439324554047</v>
      </c>
      <c r="AD48" t="n">
        <v>80445.62107819745</v>
      </c>
      <c r="AE48" t="n">
        <v>110069.2477694712</v>
      </c>
      <c r="AF48" t="n">
        <v>2.225672364904648e-06</v>
      </c>
      <c r="AG48" t="n">
        <v>0.1480555555555556</v>
      </c>
      <c r="AH48" t="n">
        <v>99564.39324554047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9.393800000000001</v>
      </c>
      <c r="E49" t="n">
        <v>10.65</v>
      </c>
      <c r="F49" t="n">
        <v>7.98</v>
      </c>
      <c r="G49" t="n">
        <v>68.36</v>
      </c>
      <c r="H49" t="n">
        <v>1.16</v>
      </c>
      <c r="I49" t="n">
        <v>7</v>
      </c>
      <c r="J49" t="n">
        <v>194.49</v>
      </c>
      <c r="K49" t="n">
        <v>52.44</v>
      </c>
      <c r="L49" t="n">
        <v>12.75</v>
      </c>
      <c r="M49" t="n">
        <v>5</v>
      </c>
      <c r="N49" t="n">
        <v>39.3</v>
      </c>
      <c r="O49" t="n">
        <v>24221.02</v>
      </c>
      <c r="P49" t="n">
        <v>96.28</v>
      </c>
      <c r="Q49" t="n">
        <v>198.05</v>
      </c>
      <c r="R49" t="n">
        <v>31.15</v>
      </c>
      <c r="S49" t="n">
        <v>21.27</v>
      </c>
      <c r="T49" t="n">
        <v>2227.73</v>
      </c>
      <c r="U49" t="n">
        <v>0.68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80.03184755995015</v>
      </c>
      <c r="AB49" t="n">
        <v>109.5031045874062</v>
      </c>
      <c r="AC49" t="n">
        <v>99.05228197418465</v>
      </c>
      <c r="AD49" t="n">
        <v>80031.84755995015</v>
      </c>
      <c r="AE49" t="n">
        <v>109503.1045874062</v>
      </c>
      <c r="AF49" t="n">
        <v>2.228566668952128e-06</v>
      </c>
      <c r="AG49" t="n">
        <v>0.1479166666666667</v>
      </c>
      <c r="AH49" t="n">
        <v>99052.28197418465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9.389900000000001</v>
      </c>
      <c r="E50" t="n">
        <v>10.65</v>
      </c>
      <c r="F50" t="n">
        <v>7.98</v>
      </c>
      <c r="G50" t="n">
        <v>68.40000000000001</v>
      </c>
      <c r="H50" t="n">
        <v>1.18</v>
      </c>
      <c r="I50" t="n">
        <v>7</v>
      </c>
      <c r="J50" t="n">
        <v>194.88</v>
      </c>
      <c r="K50" t="n">
        <v>52.44</v>
      </c>
      <c r="L50" t="n">
        <v>13</v>
      </c>
      <c r="M50" t="n">
        <v>5</v>
      </c>
      <c r="N50" t="n">
        <v>39.43</v>
      </c>
      <c r="O50" t="n">
        <v>24268.67</v>
      </c>
      <c r="P50" t="n">
        <v>96.09999999999999</v>
      </c>
      <c r="Q50" t="n">
        <v>198.05</v>
      </c>
      <c r="R50" t="n">
        <v>31.23</v>
      </c>
      <c r="S50" t="n">
        <v>21.27</v>
      </c>
      <c r="T50" t="n">
        <v>2267.75</v>
      </c>
      <c r="U50" t="n">
        <v>0.68</v>
      </c>
      <c r="V50" t="n">
        <v>0.76</v>
      </c>
      <c r="W50" t="n">
        <v>0.12</v>
      </c>
      <c r="X50" t="n">
        <v>0.13</v>
      </c>
      <c r="Y50" t="n">
        <v>1</v>
      </c>
      <c r="Z50" t="n">
        <v>10</v>
      </c>
      <c r="AA50" t="n">
        <v>79.95988517710282</v>
      </c>
      <c r="AB50" t="n">
        <v>109.4046424804383</v>
      </c>
      <c r="AC50" t="n">
        <v>98.96321695251329</v>
      </c>
      <c r="AD50" t="n">
        <v>79959.88517710281</v>
      </c>
      <c r="AE50" t="n">
        <v>109404.6424804383</v>
      </c>
      <c r="AF50" t="n">
        <v>2.227641440609081e-06</v>
      </c>
      <c r="AG50" t="n">
        <v>0.1479166666666667</v>
      </c>
      <c r="AH50" t="n">
        <v>98963.21695251329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9.390700000000001</v>
      </c>
      <c r="E51" t="n">
        <v>10.65</v>
      </c>
      <c r="F51" t="n">
        <v>7.98</v>
      </c>
      <c r="G51" t="n">
        <v>68.40000000000001</v>
      </c>
      <c r="H51" t="n">
        <v>1.2</v>
      </c>
      <c r="I51" t="n">
        <v>7</v>
      </c>
      <c r="J51" t="n">
        <v>195.26</v>
      </c>
      <c r="K51" t="n">
        <v>52.44</v>
      </c>
      <c r="L51" t="n">
        <v>13.25</v>
      </c>
      <c r="M51" t="n">
        <v>5</v>
      </c>
      <c r="N51" t="n">
        <v>39.57</v>
      </c>
      <c r="O51" t="n">
        <v>24316.37</v>
      </c>
      <c r="P51" t="n">
        <v>95.81999999999999</v>
      </c>
      <c r="Q51" t="n">
        <v>198.06</v>
      </c>
      <c r="R51" t="n">
        <v>31.19</v>
      </c>
      <c r="S51" t="n">
        <v>21.27</v>
      </c>
      <c r="T51" t="n">
        <v>2248.81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79.79099302430549</v>
      </c>
      <c r="AB51" t="n">
        <v>109.1735567859851</v>
      </c>
      <c r="AC51" t="n">
        <v>98.75418575240789</v>
      </c>
      <c r="AD51" t="n">
        <v>79790.9930243055</v>
      </c>
      <c r="AE51" t="n">
        <v>109173.5567859851</v>
      </c>
      <c r="AF51" t="n">
        <v>2.227831231038424e-06</v>
      </c>
      <c r="AG51" t="n">
        <v>0.1479166666666667</v>
      </c>
      <c r="AH51" t="n">
        <v>98754.1857524079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9.3909</v>
      </c>
      <c r="E52" t="n">
        <v>10.65</v>
      </c>
      <c r="F52" t="n">
        <v>7.98</v>
      </c>
      <c r="G52" t="n">
        <v>68.39</v>
      </c>
      <c r="H52" t="n">
        <v>1.22</v>
      </c>
      <c r="I52" t="n">
        <v>7</v>
      </c>
      <c r="J52" t="n">
        <v>195.65</v>
      </c>
      <c r="K52" t="n">
        <v>52.44</v>
      </c>
      <c r="L52" t="n">
        <v>13.5</v>
      </c>
      <c r="M52" t="n">
        <v>5</v>
      </c>
      <c r="N52" t="n">
        <v>39.71</v>
      </c>
      <c r="O52" t="n">
        <v>24364.12</v>
      </c>
      <c r="P52" t="n">
        <v>95.48</v>
      </c>
      <c r="Q52" t="n">
        <v>198.06</v>
      </c>
      <c r="R52" t="n">
        <v>31.25</v>
      </c>
      <c r="S52" t="n">
        <v>21.27</v>
      </c>
      <c r="T52" t="n">
        <v>2279.55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79.59231143686803</v>
      </c>
      <c r="AB52" t="n">
        <v>108.9017118728403</v>
      </c>
      <c r="AC52" t="n">
        <v>98.5082853362368</v>
      </c>
      <c r="AD52" t="n">
        <v>79592.31143686803</v>
      </c>
      <c r="AE52" t="n">
        <v>108901.7118728403</v>
      </c>
      <c r="AF52" t="n">
        <v>2.227878678645759e-06</v>
      </c>
      <c r="AG52" t="n">
        <v>0.1479166666666667</v>
      </c>
      <c r="AH52" t="n">
        <v>98508.28533623679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9.448600000000001</v>
      </c>
      <c r="E53" t="n">
        <v>10.58</v>
      </c>
      <c r="F53" t="n">
        <v>7.95</v>
      </c>
      <c r="G53" t="n">
        <v>79.5</v>
      </c>
      <c r="H53" t="n">
        <v>1.25</v>
      </c>
      <c r="I53" t="n">
        <v>6</v>
      </c>
      <c r="J53" t="n">
        <v>196.04</v>
      </c>
      <c r="K53" t="n">
        <v>52.44</v>
      </c>
      <c r="L53" t="n">
        <v>13.75</v>
      </c>
      <c r="M53" t="n">
        <v>4</v>
      </c>
      <c r="N53" t="n">
        <v>39.84</v>
      </c>
      <c r="O53" t="n">
        <v>24411.91</v>
      </c>
      <c r="P53" t="n">
        <v>94.81</v>
      </c>
      <c r="Q53" t="n">
        <v>198.05</v>
      </c>
      <c r="R53" t="n">
        <v>30.18</v>
      </c>
      <c r="S53" t="n">
        <v>21.27</v>
      </c>
      <c r="T53" t="n">
        <v>1746.46</v>
      </c>
      <c r="U53" t="n">
        <v>0.7</v>
      </c>
      <c r="V53" t="n">
        <v>0.76</v>
      </c>
      <c r="W53" t="n">
        <v>0.12</v>
      </c>
      <c r="X53" t="n">
        <v>0.1</v>
      </c>
      <c r="Y53" t="n">
        <v>1</v>
      </c>
      <c r="Z53" t="n">
        <v>10</v>
      </c>
      <c r="AA53" t="n">
        <v>78.64740395390679</v>
      </c>
      <c r="AB53" t="n">
        <v>107.6088477682773</v>
      </c>
      <c r="AC53" t="n">
        <v>97.3388103672667</v>
      </c>
      <c r="AD53" t="n">
        <v>78647.40395390679</v>
      </c>
      <c r="AE53" t="n">
        <v>107608.8477682773</v>
      </c>
      <c r="AF53" t="n">
        <v>2.241567313362119e-06</v>
      </c>
      <c r="AG53" t="n">
        <v>0.1469444444444444</v>
      </c>
      <c r="AH53" t="n">
        <v>97338.81036726671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9.468</v>
      </c>
      <c r="E54" t="n">
        <v>10.56</v>
      </c>
      <c r="F54" t="n">
        <v>7.93</v>
      </c>
      <c r="G54" t="n">
        <v>79.28</v>
      </c>
      <c r="H54" t="n">
        <v>1.27</v>
      </c>
      <c r="I54" t="n">
        <v>6</v>
      </c>
      <c r="J54" t="n">
        <v>196.42</v>
      </c>
      <c r="K54" t="n">
        <v>52.44</v>
      </c>
      <c r="L54" t="n">
        <v>14</v>
      </c>
      <c r="M54" t="n">
        <v>4</v>
      </c>
      <c r="N54" t="n">
        <v>39.98</v>
      </c>
      <c r="O54" t="n">
        <v>24459.75</v>
      </c>
      <c r="P54" t="n">
        <v>94.59</v>
      </c>
      <c r="Q54" t="n">
        <v>198.05</v>
      </c>
      <c r="R54" t="n">
        <v>29.58</v>
      </c>
      <c r="S54" t="n">
        <v>21.27</v>
      </c>
      <c r="T54" t="n">
        <v>1449.7</v>
      </c>
      <c r="U54" t="n">
        <v>0.72</v>
      </c>
      <c r="V54" t="n">
        <v>0.77</v>
      </c>
      <c r="W54" t="n">
        <v>0.11</v>
      </c>
      <c r="X54" t="n">
        <v>0.08</v>
      </c>
      <c r="Y54" t="n">
        <v>1</v>
      </c>
      <c r="Z54" t="n">
        <v>10</v>
      </c>
      <c r="AA54" t="n">
        <v>78.3082001074953</v>
      </c>
      <c r="AB54" t="n">
        <v>107.1447341009998</v>
      </c>
      <c r="AC54" t="n">
        <v>96.91899105700638</v>
      </c>
      <c r="AD54" t="n">
        <v>78308.2001074953</v>
      </c>
      <c r="AE54" t="n">
        <v>107144.7341009998</v>
      </c>
      <c r="AF54" t="n">
        <v>2.246169731273685e-06</v>
      </c>
      <c r="AG54" t="n">
        <v>0.1466666666666667</v>
      </c>
      <c r="AH54" t="n">
        <v>96918.99105700638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9.4429</v>
      </c>
      <c r="E55" t="n">
        <v>10.59</v>
      </c>
      <c r="F55" t="n">
        <v>7.96</v>
      </c>
      <c r="G55" t="n">
        <v>79.56</v>
      </c>
      <c r="H55" t="n">
        <v>1.29</v>
      </c>
      <c r="I55" t="n">
        <v>6</v>
      </c>
      <c r="J55" t="n">
        <v>196.81</v>
      </c>
      <c r="K55" t="n">
        <v>52.44</v>
      </c>
      <c r="L55" t="n">
        <v>14.25</v>
      </c>
      <c r="M55" t="n">
        <v>4</v>
      </c>
      <c r="N55" t="n">
        <v>40.12</v>
      </c>
      <c r="O55" t="n">
        <v>24507.64</v>
      </c>
      <c r="P55" t="n">
        <v>94.97</v>
      </c>
      <c r="Q55" t="n">
        <v>198.05</v>
      </c>
      <c r="R55" t="n">
        <v>30.58</v>
      </c>
      <c r="S55" t="n">
        <v>21.27</v>
      </c>
      <c r="T55" t="n">
        <v>1948.22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78.81385478697295</v>
      </c>
      <c r="AB55" t="n">
        <v>107.8365931413708</v>
      </c>
      <c r="AC55" t="n">
        <v>97.54482004159486</v>
      </c>
      <c r="AD55" t="n">
        <v>78813.85478697295</v>
      </c>
      <c r="AE55" t="n">
        <v>107836.5931413708</v>
      </c>
      <c r="AF55" t="n">
        <v>2.24021505655305e-06</v>
      </c>
      <c r="AG55" t="n">
        <v>0.1470833333333333</v>
      </c>
      <c r="AH55" t="n">
        <v>97544.82004159487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9.444100000000001</v>
      </c>
      <c r="E56" t="n">
        <v>10.59</v>
      </c>
      <c r="F56" t="n">
        <v>7.95</v>
      </c>
      <c r="G56" t="n">
        <v>79.55</v>
      </c>
      <c r="H56" t="n">
        <v>1.31</v>
      </c>
      <c r="I56" t="n">
        <v>6</v>
      </c>
      <c r="J56" t="n">
        <v>197.2</v>
      </c>
      <c r="K56" t="n">
        <v>52.44</v>
      </c>
      <c r="L56" t="n">
        <v>14.5</v>
      </c>
      <c r="M56" t="n">
        <v>4</v>
      </c>
      <c r="N56" t="n">
        <v>40.26</v>
      </c>
      <c r="O56" t="n">
        <v>24555.57</v>
      </c>
      <c r="P56" t="n">
        <v>94.88</v>
      </c>
      <c r="Q56" t="n">
        <v>198.05</v>
      </c>
      <c r="R56" t="n">
        <v>30.4</v>
      </c>
      <c r="S56" t="n">
        <v>21.27</v>
      </c>
      <c r="T56" t="n">
        <v>1859.46</v>
      </c>
      <c r="U56" t="n">
        <v>0.7</v>
      </c>
      <c r="V56" t="n">
        <v>0.76</v>
      </c>
      <c r="W56" t="n">
        <v>0.12</v>
      </c>
      <c r="X56" t="n">
        <v>0.1</v>
      </c>
      <c r="Y56" t="n">
        <v>1</v>
      </c>
      <c r="Z56" t="n">
        <v>10</v>
      </c>
      <c r="AA56" t="n">
        <v>78.72466608349714</v>
      </c>
      <c r="AB56" t="n">
        <v>107.7145612225474</v>
      </c>
      <c r="AC56" t="n">
        <v>97.43443467783105</v>
      </c>
      <c r="AD56" t="n">
        <v>78724.66608349714</v>
      </c>
      <c r="AE56" t="n">
        <v>107714.5612225474</v>
      </c>
      <c r="AF56" t="n">
        <v>2.240499742197065e-06</v>
      </c>
      <c r="AG56" t="n">
        <v>0.1470833333333333</v>
      </c>
      <c r="AH56" t="n">
        <v>97434.43467783104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9.4359</v>
      </c>
      <c r="E57" t="n">
        <v>10.6</v>
      </c>
      <c r="F57" t="n">
        <v>7.96</v>
      </c>
      <c r="G57" t="n">
        <v>79.64</v>
      </c>
      <c r="H57" t="n">
        <v>1.33</v>
      </c>
      <c r="I57" t="n">
        <v>6</v>
      </c>
      <c r="J57" t="n">
        <v>197.59</v>
      </c>
      <c r="K57" t="n">
        <v>52.44</v>
      </c>
      <c r="L57" t="n">
        <v>14.75</v>
      </c>
      <c r="M57" t="n">
        <v>4</v>
      </c>
      <c r="N57" t="n">
        <v>40.4</v>
      </c>
      <c r="O57" t="n">
        <v>24603.55</v>
      </c>
      <c r="P57" t="n">
        <v>95.01000000000001</v>
      </c>
      <c r="Q57" t="n">
        <v>198.06</v>
      </c>
      <c r="R57" t="n">
        <v>30.79</v>
      </c>
      <c r="S57" t="n">
        <v>21.27</v>
      </c>
      <c r="T57" t="n">
        <v>2051.48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78.89427979709245</v>
      </c>
      <c r="AB57" t="n">
        <v>107.9466341883173</v>
      </c>
      <c r="AC57" t="n">
        <v>97.64435892546442</v>
      </c>
      <c r="AD57" t="n">
        <v>78894.27979709246</v>
      </c>
      <c r="AE57" t="n">
        <v>107946.6341883173</v>
      </c>
      <c r="AF57" t="n">
        <v>2.238554390296299e-06</v>
      </c>
      <c r="AG57" t="n">
        <v>0.1472222222222222</v>
      </c>
      <c r="AH57" t="n">
        <v>97644.35892546442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9.4453</v>
      </c>
      <c r="E58" t="n">
        <v>10.59</v>
      </c>
      <c r="F58" t="n">
        <v>7.95</v>
      </c>
      <c r="G58" t="n">
        <v>79.53</v>
      </c>
      <c r="H58" t="n">
        <v>1.35</v>
      </c>
      <c r="I58" t="n">
        <v>6</v>
      </c>
      <c r="J58" t="n">
        <v>197.98</v>
      </c>
      <c r="K58" t="n">
        <v>52.44</v>
      </c>
      <c r="L58" t="n">
        <v>15</v>
      </c>
      <c r="M58" t="n">
        <v>4</v>
      </c>
      <c r="N58" t="n">
        <v>40.54</v>
      </c>
      <c r="O58" t="n">
        <v>24651.58</v>
      </c>
      <c r="P58" t="n">
        <v>94.81999999999999</v>
      </c>
      <c r="Q58" t="n">
        <v>198.05</v>
      </c>
      <c r="R58" t="n">
        <v>30.38</v>
      </c>
      <c r="S58" t="n">
        <v>21.27</v>
      </c>
      <c r="T58" t="n">
        <v>1846.84</v>
      </c>
      <c r="U58" t="n">
        <v>0.7</v>
      </c>
      <c r="V58" t="n">
        <v>0.76</v>
      </c>
      <c r="W58" t="n">
        <v>0.12</v>
      </c>
      <c r="X58" t="n">
        <v>0.1</v>
      </c>
      <c r="Y58" t="n">
        <v>1</v>
      </c>
      <c r="Z58" t="n">
        <v>10</v>
      </c>
      <c r="AA58" t="n">
        <v>78.68036475946779</v>
      </c>
      <c r="AB58" t="n">
        <v>107.653946196574</v>
      </c>
      <c r="AC58" t="n">
        <v>97.37960466486281</v>
      </c>
      <c r="AD58" t="n">
        <v>78680.36475946779</v>
      </c>
      <c r="AE58" t="n">
        <v>107653.946196574</v>
      </c>
      <c r="AF58" t="n">
        <v>2.240784427841079e-06</v>
      </c>
      <c r="AG58" t="n">
        <v>0.1470833333333333</v>
      </c>
      <c r="AH58" t="n">
        <v>97379.60466486281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9.440099999999999</v>
      </c>
      <c r="E59" t="n">
        <v>10.59</v>
      </c>
      <c r="F59" t="n">
        <v>7.96</v>
      </c>
      <c r="G59" t="n">
        <v>79.59</v>
      </c>
      <c r="H59" t="n">
        <v>1.36</v>
      </c>
      <c r="I59" t="n">
        <v>6</v>
      </c>
      <c r="J59" t="n">
        <v>198.37</v>
      </c>
      <c r="K59" t="n">
        <v>52.44</v>
      </c>
      <c r="L59" t="n">
        <v>15.25</v>
      </c>
      <c r="M59" t="n">
        <v>4</v>
      </c>
      <c r="N59" t="n">
        <v>40.68</v>
      </c>
      <c r="O59" t="n">
        <v>24699.65</v>
      </c>
      <c r="P59" t="n">
        <v>94.65000000000001</v>
      </c>
      <c r="Q59" t="n">
        <v>198.05</v>
      </c>
      <c r="R59" t="n">
        <v>30.61</v>
      </c>
      <c r="S59" t="n">
        <v>21.27</v>
      </c>
      <c r="T59" t="n">
        <v>1961.54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78.65213056207736</v>
      </c>
      <c r="AB59" t="n">
        <v>107.6153149220996</v>
      </c>
      <c r="AC59" t="n">
        <v>97.34466030500484</v>
      </c>
      <c r="AD59" t="n">
        <v>78652.13056207736</v>
      </c>
      <c r="AE59" t="n">
        <v>107615.3149220996</v>
      </c>
      <c r="AF59" t="n">
        <v>2.23955079005035e-06</v>
      </c>
      <c r="AG59" t="n">
        <v>0.1470833333333333</v>
      </c>
      <c r="AH59" t="n">
        <v>97344.66030500484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9.444100000000001</v>
      </c>
      <c r="E60" t="n">
        <v>10.59</v>
      </c>
      <c r="F60" t="n">
        <v>7.95</v>
      </c>
      <c r="G60" t="n">
        <v>79.55</v>
      </c>
      <c r="H60" t="n">
        <v>1.38</v>
      </c>
      <c r="I60" t="n">
        <v>6</v>
      </c>
      <c r="J60" t="n">
        <v>198.76</v>
      </c>
      <c r="K60" t="n">
        <v>52.44</v>
      </c>
      <c r="L60" t="n">
        <v>15.5</v>
      </c>
      <c r="M60" t="n">
        <v>4</v>
      </c>
      <c r="N60" t="n">
        <v>40.82</v>
      </c>
      <c r="O60" t="n">
        <v>24747.78</v>
      </c>
      <c r="P60" t="n">
        <v>94.34</v>
      </c>
      <c r="Q60" t="n">
        <v>198.05</v>
      </c>
      <c r="R60" t="n">
        <v>30.37</v>
      </c>
      <c r="S60" t="n">
        <v>21.27</v>
      </c>
      <c r="T60" t="n">
        <v>1843.83</v>
      </c>
      <c r="U60" t="n">
        <v>0.7</v>
      </c>
      <c r="V60" t="n">
        <v>0.76</v>
      </c>
      <c r="W60" t="n">
        <v>0.12</v>
      </c>
      <c r="X60" t="n">
        <v>0.1</v>
      </c>
      <c r="Y60" t="n">
        <v>1</v>
      </c>
      <c r="Z60" t="n">
        <v>10</v>
      </c>
      <c r="AA60" t="n">
        <v>78.41350275124131</v>
      </c>
      <c r="AB60" t="n">
        <v>107.2888138237978</v>
      </c>
      <c r="AC60" t="n">
        <v>97.04932001327774</v>
      </c>
      <c r="AD60" t="n">
        <v>78413.50275124131</v>
      </c>
      <c r="AE60" t="n">
        <v>107288.8138237978</v>
      </c>
      <c r="AF60" t="n">
        <v>2.240499742197065e-06</v>
      </c>
      <c r="AG60" t="n">
        <v>0.1470833333333333</v>
      </c>
      <c r="AH60" t="n">
        <v>97049.32001327774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9.4587</v>
      </c>
      <c r="E61" t="n">
        <v>10.57</v>
      </c>
      <c r="F61" t="n">
        <v>7.94</v>
      </c>
      <c r="G61" t="n">
        <v>79.38</v>
      </c>
      <c r="H61" t="n">
        <v>1.4</v>
      </c>
      <c r="I61" t="n">
        <v>6</v>
      </c>
      <c r="J61" t="n">
        <v>199.15</v>
      </c>
      <c r="K61" t="n">
        <v>52.44</v>
      </c>
      <c r="L61" t="n">
        <v>15.75</v>
      </c>
      <c r="M61" t="n">
        <v>4</v>
      </c>
      <c r="N61" t="n">
        <v>40.96</v>
      </c>
      <c r="O61" t="n">
        <v>24795.95</v>
      </c>
      <c r="P61" t="n">
        <v>93.94</v>
      </c>
      <c r="Q61" t="n">
        <v>198.05</v>
      </c>
      <c r="R61" t="n">
        <v>29.8</v>
      </c>
      <c r="S61" t="n">
        <v>21.27</v>
      </c>
      <c r="T61" t="n">
        <v>1557.62</v>
      </c>
      <c r="U61" t="n">
        <v>0.71</v>
      </c>
      <c r="V61" t="n">
        <v>0.76</v>
      </c>
      <c r="W61" t="n">
        <v>0.12</v>
      </c>
      <c r="X61" t="n">
        <v>0.09</v>
      </c>
      <c r="Y61" t="n">
        <v>1</v>
      </c>
      <c r="Z61" t="n">
        <v>10</v>
      </c>
      <c r="AA61" t="n">
        <v>78.03714196359654</v>
      </c>
      <c r="AB61" t="n">
        <v>106.7738603902764</v>
      </c>
      <c r="AC61" t="n">
        <v>96.58351301270974</v>
      </c>
      <c r="AD61" t="n">
        <v>78037.14196359654</v>
      </c>
      <c r="AE61" t="n">
        <v>106773.8603902764</v>
      </c>
      <c r="AF61" t="n">
        <v>2.243963417532573e-06</v>
      </c>
      <c r="AG61" t="n">
        <v>0.1468055555555556</v>
      </c>
      <c r="AH61" t="n">
        <v>96583.51301270975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9.4473</v>
      </c>
      <c r="E62" t="n">
        <v>10.58</v>
      </c>
      <c r="F62" t="n">
        <v>7.95</v>
      </c>
      <c r="G62" t="n">
        <v>79.51000000000001</v>
      </c>
      <c r="H62" t="n">
        <v>1.42</v>
      </c>
      <c r="I62" t="n">
        <v>6</v>
      </c>
      <c r="J62" t="n">
        <v>199.54</v>
      </c>
      <c r="K62" t="n">
        <v>52.44</v>
      </c>
      <c r="L62" t="n">
        <v>16</v>
      </c>
      <c r="M62" t="n">
        <v>4</v>
      </c>
      <c r="N62" t="n">
        <v>41.1</v>
      </c>
      <c r="O62" t="n">
        <v>24844.17</v>
      </c>
      <c r="P62" t="n">
        <v>93.76000000000001</v>
      </c>
      <c r="Q62" t="n">
        <v>198.05</v>
      </c>
      <c r="R62" t="n">
        <v>30.4</v>
      </c>
      <c r="S62" t="n">
        <v>21.27</v>
      </c>
      <c r="T62" t="n">
        <v>1857.94</v>
      </c>
      <c r="U62" t="n">
        <v>0.7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78.05309929503223</v>
      </c>
      <c r="AB62" t="n">
        <v>106.7956939151344</v>
      </c>
      <c r="AC62" t="n">
        <v>96.60326277659891</v>
      </c>
      <c r="AD62" t="n">
        <v>78053.09929503223</v>
      </c>
      <c r="AE62" t="n">
        <v>106795.6939151344</v>
      </c>
      <c r="AF62" t="n">
        <v>2.241258903914437e-06</v>
      </c>
      <c r="AG62" t="n">
        <v>0.1469444444444444</v>
      </c>
      <c r="AH62" t="n">
        <v>96603.26277659892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9.438700000000001</v>
      </c>
      <c r="E63" t="n">
        <v>10.59</v>
      </c>
      <c r="F63" t="n">
        <v>7.96</v>
      </c>
      <c r="G63" t="n">
        <v>79.61</v>
      </c>
      <c r="H63" t="n">
        <v>1.44</v>
      </c>
      <c r="I63" t="n">
        <v>6</v>
      </c>
      <c r="J63" t="n">
        <v>199.93</v>
      </c>
      <c r="K63" t="n">
        <v>52.44</v>
      </c>
      <c r="L63" t="n">
        <v>16.25</v>
      </c>
      <c r="M63" t="n">
        <v>4</v>
      </c>
      <c r="N63" t="n">
        <v>41.24</v>
      </c>
      <c r="O63" t="n">
        <v>24892.44</v>
      </c>
      <c r="P63" t="n">
        <v>93.56999999999999</v>
      </c>
      <c r="Q63" t="n">
        <v>198.05</v>
      </c>
      <c r="R63" t="n">
        <v>30.68</v>
      </c>
      <c r="S63" t="n">
        <v>21.27</v>
      </c>
      <c r="T63" t="n">
        <v>1998.09</v>
      </c>
      <c r="U63" t="n">
        <v>0.6899999999999999</v>
      </c>
      <c r="V63" t="n">
        <v>0.76</v>
      </c>
      <c r="W63" t="n">
        <v>0.12</v>
      </c>
      <c r="X63" t="n">
        <v>0.11</v>
      </c>
      <c r="Y63" t="n">
        <v>1</v>
      </c>
      <c r="Z63" t="n">
        <v>10</v>
      </c>
      <c r="AA63" t="n">
        <v>78.04079905209873</v>
      </c>
      <c r="AB63" t="n">
        <v>106.7788641801044</v>
      </c>
      <c r="AC63" t="n">
        <v>96.58803924785948</v>
      </c>
      <c r="AD63" t="n">
        <v>78040.79905209874</v>
      </c>
      <c r="AE63" t="n">
        <v>106778.8641801044</v>
      </c>
      <c r="AF63" t="n">
        <v>2.239218656799e-06</v>
      </c>
      <c r="AG63" t="n">
        <v>0.1470833333333333</v>
      </c>
      <c r="AH63" t="n">
        <v>96588.03924785949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9.435</v>
      </c>
      <c r="E64" t="n">
        <v>10.6</v>
      </c>
      <c r="F64" t="n">
        <v>7.96</v>
      </c>
      <c r="G64" t="n">
        <v>79.65000000000001</v>
      </c>
      <c r="H64" t="n">
        <v>1.46</v>
      </c>
      <c r="I64" t="n">
        <v>6</v>
      </c>
      <c r="J64" t="n">
        <v>200.32</v>
      </c>
      <c r="K64" t="n">
        <v>52.44</v>
      </c>
      <c r="L64" t="n">
        <v>16.5</v>
      </c>
      <c r="M64" t="n">
        <v>4</v>
      </c>
      <c r="N64" t="n">
        <v>41.38</v>
      </c>
      <c r="O64" t="n">
        <v>24940.75</v>
      </c>
      <c r="P64" t="n">
        <v>93.05</v>
      </c>
      <c r="Q64" t="n">
        <v>198.05</v>
      </c>
      <c r="R64" t="n">
        <v>30.85</v>
      </c>
      <c r="S64" t="n">
        <v>21.27</v>
      </c>
      <c r="T64" t="n">
        <v>2085.36</v>
      </c>
      <c r="U64" t="n">
        <v>0.6899999999999999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77.77110595297336</v>
      </c>
      <c r="AB64" t="n">
        <v>106.4098581838615</v>
      </c>
      <c r="AC64" t="n">
        <v>96.25425066599463</v>
      </c>
      <c r="AD64" t="n">
        <v>77771.10595297336</v>
      </c>
      <c r="AE64" t="n">
        <v>106409.8581838615</v>
      </c>
      <c r="AF64" t="n">
        <v>2.238340876063289e-06</v>
      </c>
      <c r="AG64" t="n">
        <v>0.1472222222222222</v>
      </c>
      <c r="AH64" t="n">
        <v>96254.25066599464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9.494899999999999</v>
      </c>
      <c r="E65" t="n">
        <v>10.53</v>
      </c>
      <c r="F65" t="n">
        <v>7.93</v>
      </c>
      <c r="G65" t="n">
        <v>95.2</v>
      </c>
      <c r="H65" t="n">
        <v>1.48</v>
      </c>
      <c r="I65" t="n">
        <v>5</v>
      </c>
      <c r="J65" t="n">
        <v>200.72</v>
      </c>
      <c r="K65" t="n">
        <v>52.44</v>
      </c>
      <c r="L65" t="n">
        <v>16.75</v>
      </c>
      <c r="M65" t="n">
        <v>3</v>
      </c>
      <c r="N65" t="n">
        <v>41.52</v>
      </c>
      <c r="O65" t="n">
        <v>24989.11</v>
      </c>
      <c r="P65" t="n">
        <v>92.45999999999999</v>
      </c>
      <c r="Q65" t="n">
        <v>198.05</v>
      </c>
      <c r="R65" t="n">
        <v>29.74</v>
      </c>
      <c r="S65" t="n">
        <v>21.27</v>
      </c>
      <c r="T65" t="n">
        <v>1534.76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76.87016748263838</v>
      </c>
      <c r="AB65" t="n">
        <v>105.1771544221496</v>
      </c>
      <c r="AC65" t="n">
        <v>95.13919442118963</v>
      </c>
      <c r="AD65" t="n">
        <v>76870.16748263838</v>
      </c>
      <c r="AE65" t="n">
        <v>105177.1544221496</v>
      </c>
      <c r="AF65" t="n">
        <v>2.252551434460341e-06</v>
      </c>
      <c r="AG65" t="n">
        <v>0.14625</v>
      </c>
      <c r="AH65" t="n">
        <v>95139.19442118963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9.501200000000001</v>
      </c>
      <c r="E66" t="n">
        <v>10.52</v>
      </c>
      <c r="F66" t="n">
        <v>7.93</v>
      </c>
      <c r="G66" t="n">
        <v>95.12</v>
      </c>
      <c r="H66" t="n">
        <v>1.5</v>
      </c>
      <c r="I66" t="n">
        <v>5</v>
      </c>
      <c r="J66" t="n">
        <v>201.11</v>
      </c>
      <c r="K66" t="n">
        <v>52.44</v>
      </c>
      <c r="L66" t="n">
        <v>17</v>
      </c>
      <c r="M66" t="n">
        <v>3</v>
      </c>
      <c r="N66" t="n">
        <v>41.67</v>
      </c>
      <c r="O66" t="n">
        <v>25037.53</v>
      </c>
      <c r="P66" t="n">
        <v>92.5</v>
      </c>
      <c r="Q66" t="n">
        <v>198.05</v>
      </c>
      <c r="R66" t="n">
        <v>29.6</v>
      </c>
      <c r="S66" t="n">
        <v>21.27</v>
      </c>
      <c r="T66" t="n">
        <v>1461.14</v>
      </c>
      <c r="U66" t="n">
        <v>0.72</v>
      </c>
      <c r="V66" t="n">
        <v>0.77</v>
      </c>
      <c r="W66" t="n">
        <v>0.12</v>
      </c>
      <c r="X66" t="n">
        <v>0.07000000000000001</v>
      </c>
      <c r="Y66" t="n">
        <v>1</v>
      </c>
      <c r="Z66" t="n">
        <v>10</v>
      </c>
      <c r="AA66" t="n">
        <v>76.84305041252196</v>
      </c>
      <c r="AB66" t="n">
        <v>105.1400516504956</v>
      </c>
      <c r="AC66" t="n">
        <v>95.10563268598821</v>
      </c>
      <c r="AD66" t="n">
        <v>76843.05041252196</v>
      </c>
      <c r="AE66" t="n">
        <v>105140.0516504956</v>
      </c>
      <c r="AF66" t="n">
        <v>2.254046034091417e-06</v>
      </c>
      <c r="AG66" t="n">
        <v>0.1461111111111111</v>
      </c>
      <c r="AH66" t="n">
        <v>95105.63268598821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9.494899999999999</v>
      </c>
      <c r="E67" t="n">
        <v>10.53</v>
      </c>
      <c r="F67" t="n">
        <v>7.93</v>
      </c>
      <c r="G67" t="n">
        <v>95.2</v>
      </c>
      <c r="H67" t="n">
        <v>1.52</v>
      </c>
      <c r="I67" t="n">
        <v>5</v>
      </c>
      <c r="J67" t="n">
        <v>201.5</v>
      </c>
      <c r="K67" t="n">
        <v>52.44</v>
      </c>
      <c r="L67" t="n">
        <v>17.25</v>
      </c>
      <c r="M67" t="n">
        <v>3</v>
      </c>
      <c r="N67" t="n">
        <v>41.81</v>
      </c>
      <c r="O67" t="n">
        <v>25085.99</v>
      </c>
      <c r="P67" t="n">
        <v>92.70999999999999</v>
      </c>
      <c r="Q67" t="n">
        <v>198.05</v>
      </c>
      <c r="R67" t="n">
        <v>29.7</v>
      </c>
      <c r="S67" t="n">
        <v>21.27</v>
      </c>
      <c r="T67" t="n">
        <v>1512.13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77.01345384076116</v>
      </c>
      <c r="AB67" t="n">
        <v>105.3732051386811</v>
      </c>
      <c r="AC67" t="n">
        <v>95.31653433249426</v>
      </c>
      <c r="AD67" t="n">
        <v>77013.45384076115</v>
      </c>
      <c r="AE67" t="n">
        <v>105373.2051386811</v>
      </c>
      <c r="AF67" t="n">
        <v>2.252551434460341e-06</v>
      </c>
      <c r="AG67" t="n">
        <v>0.14625</v>
      </c>
      <c r="AH67" t="n">
        <v>95316.53433249425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9.512</v>
      </c>
      <c r="E68" t="n">
        <v>10.51</v>
      </c>
      <c r="F68" t="n">
        <v>7.91</v>
      </c>
      <c r="G68" t="n">
        <v>94.98</v>
      </c>
      <c r="H68" t="n">
        <v>1.54</v>
      </c>
      <c r="I68" t="n">
        <v>5</v>
      </c>
      <c r="J68" t="n">
        <v>201.9</v>
      </c>
      <c r="K68" t="n">
        <v>52.44</v>
      </c>
      <c r="L68" t="n">
        <v>17.5</v>
      </c>
      <c r="M68" t="n">
        <v>3</v>
      </c>
      <c r="N68" t="n">
        <v>41.95</v>
      </c>
      <c r="O68" t="n">
        <v>25134.5</v>
      </c>
      <c r="P68" t="n">
        <v>92.34999999999999</v>
      </c>
      <c r="Q68" t="n">
        <v>198.05</v>
      </c>
      <c r="R68" t="n">
        <v>29.15</v>
      </c>
      <c r="S68" t="n">
        <v>21.27</v>
      </c>
      <c r="T68" t="n">
        <v>1235.68</v>
      </c>
      <c r="U68" t="n">
        <v>0.73</v>
      </c>
      <c r="V68" t="n">
        <v>0.77</v>
      </c>
      <c r="W68" t="n">
        <v>0.11</v>
      </c>
      <c r="X68" t="n">
        <v>0.06</v>
      </c>
      <c r="Y68" t="n">
        <v>1</v>
      </c>
      <c r="Z68" t="n">
        <v>10</v>
      </c>
      <c r="AA68" t="n">
        <v>76.61715556151731</v>
      </c>
      <c r="AB68" t="n">
        <v>104.8309723495738</v>
      </c>
      <c r="AC68" t="n">
        <v>94.82605147975072</v>
      </c>
      <c r="AD68" t="n">
        <v>76617.15556151731</v>
      </c>
      <c r="AE68" t="n">
        <v>104830.9723495738</v>
      </c>
      <c r="AF68" t="n">
        <v>2.256608204887547e-06</v>
      </c>
      <c r="AG68" t="n">
        <v>0.1459722222222222</v>
      </c>
      <c r="AH68" t="n">
        <v>94826.05147975072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9.4954</v>
      </c>
      <c r="E69" t="n">
        <v>10.53</v>
      </c>
      <c r="F69" t="n">
        <v>7.93</v>
      </c>
      <c r="G69" t="n">
        <v>95.2</v>
      </c>
      <c r="H69" t="n">
        <v>1.56</v>
      </c>
      <c r="I69" t="n">
        <v>5</v>
      </c>
      <c r="J69" t="n">
        <v>202.29</v>
      </c>
      <c r="K69" t="n">
        <v>52.44</v>
      </c>
      <c r="L69" t="n">
        <v>17.75</v>
      </c>
      <c r="M69" t="n">
        <v>3</v>
      </c>
      <c r="N69" t="n">
        <v>42.1</v>
      </c>
      <c r="O69" t="n">
        <v>25183.06</v>
      </c>
      <c r="P69" t="n">
        <v>92.67</v>
      </c>
      <c r="Q69" t="n">
        <v>198.05</v>
      </c>
      <c r="R69" t="n">
        <v>29.8</v>
      </c>
      <c r="S69" t="n">
        <v>21.27</v>
      </c>
      <c r="T69" t="n">
        <v>1560.94</v>
      </c>
      <c r="U69" t="n">
        <v>0.71</v>
      </c>
      <c r="V69" t="n">
        <v>0.77</v>
      </c>
      <c r="W69" t="n">
        <v>0.11</v>
      </c>
      <c r="X69" t="n">
        <v>0.08</v>
      </c>
      <c r="Y69" t="n">
        <v>1</v>
      </c>
      <c r="Z69" t="n">
        <v>10</v>
      </c>
      <c r="AA69" t="n">
        <v>76.98658558158934</v>
      </c>
      <c r="AB69" t="n">
        <v>105.3364428011383</v>
      </c>
      <c r="AC69" t="n">
        <v>95.2832805408503</v>
      </c>
      <c r="AD69" t="n">
        <v>76986.58558158934</v>
      </c>
      <c r="AE69" t="n">
        <v>105336.4428011383</v>
      </c>
      <c r="AF69" t="n">
        <v>2.25267005347868e-06</v>
      </c>
      <c r="AG69" t="n">
        <v>0.14625</v>
      </c>
      <c r="AH69" t="n">
        <v>95283.2805408503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9.490399999999999</v>
      </c>
      <c r="E70" t="n">
        <v>10.54</v>
      </c>
      <c r="F70" t="n">
        <v>7.94</v>
      </c>
      <c r="G70" t="n">
        <v>95.26000000000001</v>
      </c>
      <c r="H70" t="n">
        <v>1.58</v>
      </c>
      <c r="I70" t="n">
        <v>5</v>
      </c>
      <c r="J70" t="n">
        <v>202.68</v>
      </c>
      <c r="K70" t="n">
        <v>52.44</v>
      </c>
      <c r="L70" t="n">
        <v>18</v>
      </c>
      <c r="M70" t="n">
        <v>3</v>
      </c>
      <c r="N70" t="n">
        <v>42.24</v>
      </c>
      <c r="O70" t="n">
        <v>25231.66</v>
      </c>
      <c r="P70" t="n">
        <v>92.73999999999999</v>
      </c>
      <c r="Q70" t="n">
        <v>198.06</v>
      </c>
      <c r="R70" t="n">
        <v>29.91</v>
      </c>
      <c r="S70" t="n">
        <v>21.27</v>
      </c>
      <c r="T70" t="n">
        <v>1619.52</v>
      </c>
      <c r="U70" t="n">
        <v>0.71</v>
      </c>
      <c r="V70" t="n">
        <v>0.76</v>
      </c>
      <c r="W70" t="n">
        <v>0.12</v>
      </c>
      <c r="X70" t="n">
        <v>0.09</v>
      </c>
      <c r="Y70" t="n">
        <v>1</v>
      </c>
      <c r="Z70" t="n">
        <v>10</v>
      </c>
      <c r="AA70" t="n">
        <v>77.09407994428872</v>
      </c>
      <c r="AB70" t="n">
        <v>105.4835213305001</v>
      </c>
      <c r="AC70" t="n">
        <v>95.41632210179588</v>
      </c>
      <c r="AD70" t="n">
        <v>77094.07994428872</v>
      </c>
      <c r="AE70" t="n">
        <v>105483.5213305001</v>
      </c>
      <c r="AF70" t="n">
        <v>2.251483863295287e-06</v>
      </c>
      <c r="AG70" t="n">
        <v>0.1463888888888889</v>
      </c>
      <c r="AH70" t="n">
        <v>95416.32210179589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9.4932</v>
      </c>
      <c r="E71" t="n">
        <v>10.53</v>
      </c>
      <c r="F71" t="n">
        <v>7.94</v>
      </c>
      <c r="G71" t="n">
        <v>95.23</v>
      </c>
      <c r="H71" t="n">
        <v>1.6</v>
      </c>
      <c r="I71" t="n">
        <v>5</v>
      </c>
      <c r="J71" t="n">
        <v>203.08</v>
      </c>
      <c r="K71" t="n">
        <v>52.44</v>
      </c>
      <c r="L71" t="n">
        <v>18.25</v>
      </c>
      <c r="M71" t="n">
        <v>3</v>
      </c>
      <c r="N71" t="n">
        <v>42.39</v>
      </c>
      <c r="O71" t="n">
        <v>25280.45</v>
      </c>
      <c r="P71" t="n">
        <v>92.54000000000001</v>
      </c>
      <c r="Q71" t="n">
        <v>198.05</v>
      </c>
      <c r="R71" t="n">
        <v>29.87</v>
      </c>
      <c r="S71" t="n">
        <v>21.27</v>
      </c>
      <c r="T71" t="n">
        <v>1598.75</v>
      </c>
      <c r="U71" t="n">
        <v>0.71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  <c r="AA71" t="n">
        <v>76.95685408360589</v>
      </c>
      <c r="AB71" t="n">
        <v>105.2957628539362</v>
      </c>
      <c r="AC71" t="n">
        <v>95.24648303071451</v>
      </c>
      <c r="AD71" t="n">
        <v>76956.8540836059</v>
      </c>
      <c r="AE71" t="n">
        <v>105295.7628539362</v>
      </c>
      <c r="AF71" t="n">
        <v>2.252148129797988e-06</v>
      </c>
      <c r="AG71" t="n">
        <v>0.14625</v>
      </c>
      <c r="AH71" t="n">
        <v>95246.48303071452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9.491199999999999</v>
      </c>
      <c r="E72" t="n">
        <v>10.54</v>
      </c>
      <c r="F72" t="n">
        <v>7.94</v>
      </c>
      <c r="G72" t="n">
        <v>95.25</v>
      </c>
      <c r="H72" t="n">
        <v>1.61</v>
      </c>
      <c r="I72" t="n">
        <v>5</v>
      </c>
      <c r="J72" t="n">
        <v>203.47</v>
      </c>
      <c r="K72" t="n">
        <v>52.44</v>
      </c>
      <c r="L72" t="n">
        <v>18.5</v>
      </c>
      <c r="M72" t="n">
        <v>3</v>
      </c>
      <c r="N72" t="n">
        <v>42.53</v>
      </c>
      <c r="O72" t="n">
        <v>25329.15</v>
      </c>
      <c r="P72" t="n">
        <v>92.58</v>
      </c>
      <c r="Q72" t="n">
        <v>198.05</v>
      </c>
      <c r="R72" t="n">
        <v>29.9</v>
      </c>
      <c r="S72" t="n">
        <v>21.27</v>
      </c>
      <c r="T72" t="n">
        <v>1613.38</v>
      </c>
      <c r="U72" t="n">
        <v>0.71</v>
      </c>
      <c r="V72" t="n">
        <v>0.76</v>
      </c>
      <c r="W72" t="n">
        <v>0.12</v>
      </c>
      <c r="X72" t="n">
        <v>0.09</v>
      </c>
      <c r="Y72" t="n">
        <v>1</v>
      </c>
      <c r="Z72" t="n">
        <v>10</v>
      </c>
      <c r="AA72" t="n">
        <v>76.99602153840812</v>
      </c>
      <c r="AB72" t="n">
        <v>105.3493534935428</v>
      </c>
      <c r="AC72" t="n">
        <v>95.29495905489198</v>
      </c>
      <c r="AD72" t="n">
        <v>76996.02153840811</v>
      </c>
      <c r="AE72" t="n">
        <v>105349.3534935428</v>
      </c>
      <c r="AF72" t="n">
        <v>2.25167365372463e-06</v>
      </c>
      <c r="AG72" t="n">
        <v>0.1463888888888889</v>
      </c>
      <c r="AH72" t="n">
        <v>95294.95905489198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9.494400000000001</v>
      </c>
      <c r="E73" t="n">
        <v>10.53</v>
      </c>
      <c r="F73" t="n">
        <v>7.93</v>
      </c>
      <c r="G73" t="n">
        <v>95.20999999999999</v>
      </c>
      <c r="H73" t="n">
        <v>1.63</v>
      </c>
      <c r="I73" t="n">
        <v>5</v>
      </c>
      <c r="J73" t="n">
        <v>203.87</v>
      </c>
      <c r="K73" t="n">
        <v>52.44</v>
      </c>
      <c r="L73" t="n">
        <v>18.75</v>
      </c>
      <c r="M73" t="n">
        <v>3</v>
      </c>
      <c r="N73" t="n">
        <v>42.68</v>
      </c>
      <c r="O73" t="n">
        <v>25377.91</v>
      </c>
      <c r="P73" t="n">
        <v>92.56</v>
      </c>
      <c r="Q73" t="n">
        <v>198.05</v>
      </c>
      <c r="R73" t="n">
        <v>29.78</v>
      </c>
      <c r="S73" t="n">
        <v>21.27</v>
      </c>
      <c r="T73" t="n">
        <v>1552.08</v>
      </c>
      <c r="U73" t="n">
        <v>0.71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76.93142156283071</v>
      </c>
      <c r="AB73" t="n">
        <v>105.260964957008</v>
      </c>
      <c r="AC73" t="n">
        <v>95.21500619622996</v>
      </c>
      <c r="AD73" t="n">
        <v>76931.42156283071</v>
      </c>
      <c r="AE73" t="n">
        <v>105260.964957008</v>
      </c>
      <c r="AF73" t="n">
        <v>2.252432815442002e-06</v>
      </c>
      <c r="AG73" t="n">
        <v>0.14625</v>
      </c>
      <c r="AH73" t="n">
        <v>95215.00619622997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9.4979</v>
      </c>
      <c r="E74" t="n">
        <v>10.53</v>
      </c>
      <c r="F74" t="n">
        <v>7.93</v>
      </c>
      <c r="G74" t="n">
        <v>95.16</v>
      </c>
      <c r="H74" t="n">
        <v>1.65</v>
      </c>
      <c r="I74" t="n">
        <v>5</v>
      </c>
      <c r="J74" t="n">
        <v>204.26</v>
      </c>
      <c r="K74" t="n">
        <v>52.44</v>
      </c>
      <c r="L74" t="n">
        <v>19</v>
      </c>
      <c r="M74" t="n">
        <v>3</v>
      </c>
      <c r="N74" t="n">
        <v>42.82</v>
      </c>
      <c r="O74" t="n">
        <v>25426.72</v>
      </c>
      <c r="P74" t="n">
        <v>92.45</v>
      </c>
      <c r="Q74" t="n">
        <v>198.05</v>
      </c>
      <c r="R74" t="n">
        <v>29.6</v>
      </c>
      <c r="S74" t="n">
        <v>21.27</v>
      </c>
      <c r="T74" t="n">
        <v>1461.03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76.84082743069389</v>
      </c>
      <c r="AB74" t="n">
        <v>105.1370100686875</v>
      </c>
      <c r="AC74" t="n">
        <v>95.10288138847895</v>
      </c>
      <c r="AD74" t="n">
        <v>76840.8274306939</v>
      </c>
      <c r="AE74" t="n">
        <v>105137.0100686875</v>
      </c>
      <c r="AF74" t="n">
        <v>2.253263148570377e-06</v>
      </c>
      <c r="AG74" t="n">
        <v>0.14625</v>
      </c>
      <c r="AH74" t="n">
        <v>95102.88138847894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9.506</v>
      </c>
      <c r="E75" t="n">
        <v>10.52</v>
      </c>
      <c r="F75" t="n">
        <v>7.92</v>
      </c>
      <c r="G75" t="n">
        <v>95.06</v>
      </c>
      <c r="H75" t="n">
        <v>1.67</v>
      </c>
      <c r="I75" t="n">
        <v>5</v>
      </c>
      <c r="J75" t="n">
        <v>204.66</v>
      </c>
      <c r="K75" t="n">
        <v>52.44</v>
      </c>
      <c r="L75" t="n">
        <v>19.25</v>
      </c>
      <c r="M75" t="n">
        <v>3</v>
      </c>
      <c r="N75" t="n">
        <v>42.97</v>
      </c>
      <c r="O75" t="n">
        <v>25475.58</v>
      </c>
      <c r="P75" t="n">
        <v>92.04000000000001</v>
      </c>
      <c r="Q75" t="n">
        <v>198.05</v>
      </c>
      <c r="R75" t="n">
        <v>29.39</v>
      </c>
      <c r="S75" t="n">
        <v>21.27</v>
      </c>
      <c r="T75" t="n">
        <v>1356.09</v>
      </c>
      <c r="U75" t="n">
        <v>0.72</v>
      </c>
      <c r="V75" t="n">
        <v>0.77</v>
      </c>
      <c r="W75" t="n">
        <v>0.11</v>
      </c>
      <c r="X75" t="n">
        <v>0.07000000000000001</v>
      </c>
      <c r="Y75" t="n">
        <v>1</v>
      </c>
      <c r="Z75" t="n">
        <v>10</v>
      </c>
      <c r="AA75" t="n">
        <v>76.51457641435205</v>
      </c>
      <c r="AB75" t="n">
        <v>104.6906190349497</v>
      </c>
      <c r="AC75" t="n">
        <v>94.69909328848723</v>
      </c>
      <c r="AD75" t="n">
        <v>76514.57641435205</v>
      </c>
      <c r="AE75" t="n">
        <v>104690.6190349497</v>
      </c>
      <c r="AF75" t="n">
        <v>2.255184776667475e-06</v>
      </c>
      <c r="AG75" t="n">
        <v>0.1461111111111111</v>
      </c>
      <c r="AH75" t="n">
        <v>94699.09328848723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9.4877</v>
      </c>
      <c r="E76" t="n">
        <v>10.54</v>
      </c>
      <c r="F76" t="n">
        <v>7.94</v>
      </c>
      <c r="G76" t="n">
        <v>95.3</v>
      </c>
      <c r="H76" t="n">
        <v>1.69</v>
      </c>
      <c r="I76" t="n">
        <v>5</v>
      </c>
      <c r="J76" t="n">
        <v>205.06</v>
      </c>
      <c r="K76" t="n">
        <v>52.44</v>
      </c>
      <c r="L76" t="n">
        <v>19.5</v>
      </c>
      <c r="M76" t="n">
        <v>3</v>
      </c>
      <c r="N76" t="n">
        <v>43.11</v>
      </c>
      <c r="O76" t="n">
        <v>25524.49</v>
      </c>
      <c r="P76" t="n">
        <v>92.03</v>
      </c>
      <c r="Q76" t="n">
        <v>198.08</v>
      </c>
      <c r="R76" t="n">
        <v>30.12</v>
      </c>
      <c r="S76" t="n">
        <v>21.27</v>
      </c>
      <c r="T76" t="n">
        <v>1721.16</v>
      </c>
      <c r="U76" t="n">
        <v>0.71</v>
      </c>
      <c r="V76" t="n">
        <v>0.76</v>
      </c>
      <c r="W76" t="n">
        <v>0.11</v>
      </c>
      <c r="X76" t="n">
        <v>0.09</v>
      </c>
      <c r="Y76" t="n">
        <v>1</v>
      </c>
      <c r="Z76" t="n">
        <v>10</v>
      </c>
      <c r="AA76" t="n">
        <v>76.7081736756667</v>
      </c>
      <c r="AB76" t="n">
        <v>104.9555073487887</v>
      </c>
      <c r="AC76" t="n">
        <v>94.9387010334266</v>
      </c>
      <c r="AD76" t="n">
        <v>76708.17367566669</v>
      </c>
      <c r="AE76" t="n">
        <v>104955.5073487887</v>
      </c>
      <c r="AF76" t="n">
        <v>2.250843320596255e-06</v>
      </c>
      <c r="AG76" t="n">
        <v>0.1463888888888889</v>
      </c>
      <c r="AH76" t="n">
        <v>94938.70103342659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9.488899999999999</v>
      </c>
      <c r="E77" t="n">
        <v>10.54</v>
      </c>
      <c r="F77" t="n">
        <v>7.94</v>
      </c>
      <c r="G77" t="n">
        <v>95.28</v>
      </c>
      <c r="H77" t="n">
        <v>1.71</v>
      </c>
      <c r="I77" t="n">
        <v>5</v>
      </c>
      <c r="J77" t="n">
        <v>205.45</v>
      </c>
      <c r="K77" t="n">
        <v>52.44</v>
      </c>
      <c r="L77" t="n">
        <v>19.75</v>
      </c>
      <c r="M77" t="n">
        <v>3</v>
      </c>
      <c r="N77" t="n">
        <v>43.26</v>
      </c>
      <c r="O77" t="n">
        <v>25573.44</v>
      </c>
      <c r="P77" t="n">
        <v>91.76000000000001</v>
      </c>
      <c r="Q77" t="n">
        <v>198.05</v>
      </c>
      <c r="R77" t="n">
        <v>29.98</v>
      </c>
      <c r="S77" t="n">
        <v>21.27</v>
      </c>
      <c r="T77" t="n">
        <v>1653.98</v>
      </c>
      <c r="U77" t="n">
        <v>0.71</v>
      </c>
      <c r="V77" t="n">
        <v>0.76</v>
      </c>
      <c r="W77" t="n">
        <v>0.12</v>
      </c>
      <c r="X77" t="n">
        <v>0.09</v>
      </c>
      <c r="Y77" t="n">
        <v>1</v>
      </c>
      <c r="Z77" t="n">
        <v>10</v>
      </c>
      <c r="AA77" t="n">
        <v>76.54389398230627</v>
      </c>
      <c r="AB77" t="n">
        <v>104.7307326248245</v>
      </c>
      <c r="AC77" t="n">
        <v>94.73537849364416</v>
      </c>
      <c r="AD77" t="n">
        <v>76543.89398230627</v>
      </c>
      <c r="AE77" t="n">
        <v>104730.7326248245</v>
      </c>
      <c r="AF77" t="n">
        <v>2.251128006240269e-06</v>
      </c>
      <c r="AG77" t="n">
        <v>0.1463888888888889</v>
      </c>
      <c r="AH77" t="n">
        <v>94735.37849364417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9.4892</v>
      </c>
      <c r="E78" t="n">
        <v>10.54</v>
      </c>
      <c r="F78" t="n">
        <v>7.94</v>
      </c>
      <c r="G78" t="n">
        <v>95.28</v>
      </c>
      <c r="H78" t="n">
        <v>1.73</v>
      </c>
      <c r="I78" t="n">
        <v>5</v>
      </c>
      <c r="J78" t="n">
        <v>205.85</v>
      </c>
      <c r="K78" t="n">
        <v>52.44</v>
      </c>
      <c r="L78" t="n">
        <v>20</v>
      </c>
      <c r="M78" t="n">
        <v>3</v>
      </c>
      <c r="N78" t="n">
        <v>43.41</v>
      </c>
      <c r="O78" t="n">
        <v>25622.45</v>
      </c>
      <c r="P78" t="n">
        <v>91.34</v>
      </c>
      <c r="Q78" t="n">
        <v>198.05</v>
      </c>
      <c r="R78" t="n">
        <v>30.02</v>
      </c>
      <c r="S78" t="n">
        <v>21.27</v>
      </c>
      <c r="T78" t="n">
        <v>1674.84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76.30067542789422</v>
      </c>
      <c r="AB78" t="n">
        <v>104.3979502686328</v>
      </c>
      <c r="AC78" t="n">
        <v>94.4343564184643</v>
      </c>
      <c r="AD78" t="n">
        <v>76300.67542789422</v>
      </c>
      <c r="AE78" t="n">
        <v>104397.9502686328</v>
      </c>
      <c r="AF78" t="n">
        <v>2.251199177651273e-06</v>
      </c>
      <c r="AG78" t="n">
        <v>0.1463888888888889</v>
      </c>
      <c r="AH78" t="n">
        <v>94434.3564184643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9.4902</v>
      </c>
      <c r="E79" t="n">
        <v>10.54</v>
      </c>
      <c r="F79" t="n">
        <v>7.94</v>
      </c>
      <c r="G79" t="n">
        <v>95.27</v>
      </c>
      <c r="H79" t="n">
        <v>1.74</v>
      </c>
      <c r="I79" t="n">
        <v>5</v>
      </c>
      <c r="J79" t="n">
        <v>206.25</v>
      </c>
      <c r="K79" t="n">
        <v>52.44</v>
      </c>
      <c r="L79" t="n">
        <v>20.25</v>
      </c>
      <c r="M79" t="n">
        <v>3</v>
      </c>
      <c r="N79" t="n">
        <v>43.56</v>
      </c>
      <c r="O79" t="n">
        <v>25671.51</v>
      </c>
      <c r="P79" t="n">
        <v>91.17</v>
      </c>
      <c r="Q79" t="n">
        <v>198.05</v>
      </c>
      <c r="R79" t="n">
        <v>29.97</v>
      </c>
      <c r="S79" t="n">
        <v>21.27</v>
      </c>
      <c r="T79" t="n">
        <v>1645.61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76.19537598574944</v>
      </c>
      <c r="AB79" t="n">
        <v>104.2538749264068</v>
      </c>
      <c r="AC79" t="n">
        <v>94.30403142468931</v>
      </c>
      <c r="AD79" t="n">
        <v>76195.37598574943</v>
      </c>
      <c r="AE79" t="n">
        <v>104253.8749264068</v>
      </c>
      <c r="AF79" t="n">
        <v>2.251436415687951e-06</v>
      </c>
      <c r="AG79" t="n">
        <v>0.1463888888888889</v>
      </c>
      <c r="AH79" t="n">
        <v>94304.03142468931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9.4962</v>
      </c>
      <c r="E80" t="n">
        <v>10.53</v>
      </c>
      <c r="F80" t="n">
        <v>7.93</v>
      </c>
      <c r="G80" t="n">
        <v>95.19</v>
      </c>
      <c r="H80" t="n">
        <v>1.76</v>
      </c>
      <c r="I80" t="n">
        <v>5</v>
      </c>
      <c r="J80" t="n">
        <v>206.65</v>
      </c>
      <c r="K80" t="n">
        <v>52.44</v>
      </c>
      <c r="L80" t="n">
        <v>20.5</v>
      </c>
      <c r="M80" t="n">
        <v>3</v>
      </c>
      <c r="N80" t="n">
        <v>43.71</v>
      </c>
      <c r="O80" t="n">
        <v>25720.62</v>
      </c>
      <c r="P80" t="n">
        <v>90.25</v>
      </c>
      <c r="Q80" t="n">
        <v>198.05</v>
      </c>
      <c r="R80" t="n">
        <v>29.69</v>
      </c>
      <c r="S80" t="n">
        <v>21.27</v>
      </c>
      <c r="T80" t="n">
        <v>1506.05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75.59345646908429</v>
      </c>
      <c r="AB80" t="n">
        <v>103.4303020888911</v>
      </c>
      <c r="AC80" t="n">
        <v>93.55905922289402</v>
      </c>
      <c r="AD80" t="n">
        <v>75593.45646908428</v>
      </c>
      <c r="AE80" t="n">
        <v>103430.3020888911</v>
      </c>
      <c r="AF80" t="n">
        <v>2.252859843908024e-06</v>
      </c>
      <c r="AG80" t="n">
        <v>0.14625</v>
      </c>
      <c r="AH80" t="n">
        <v>93559.05922289402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9.5024</v>
      </c>
      <c r="E81" t="n">
        <v>10.52</v>
      </c>
      <c r="F81" t="n">
        <v>7.93</v>
      </c>
      <c r="G81" t="n">
        <v>95.09999999999999</v>
      </c>
      <c r="H81" t="n">
        <v>1.78</v>
      </c>
      <c r="I81" t="n">
        <v>5</v>
      </c>
      <c r="J81" t="n">
        <v>207.05</v>
      </c>
      <c r="K81" t="n">
        <v>52.44</v>
      </c>
      <c r="L81" t="n">
        <v>20.75</v>
      </c>
      <c r="M81" t="n">
        <v>3</v>
      </c>
      <c r="N81" t="n">
        <v>43.85</v>
      </c>
      <c r="O81" t="n">
        <v>25769.78</v>
      </c>
      <c r="P81" t="n">
        <v>89.94</v>
      </c>
      <c r="Q81" t="n">
        <v>198.05</v>
      </c>
      <c r="R81" t="n">
        <v>29.51</v>
      </c>
      <c r="S81" t="n">
        <v>21.27</v>
      </c>
      <c r="T81" t="n">
        <v>1416.44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75.36751984507929</v>
      </c>
      <c r="AB81" t="n">
        <v>103.1211656323072</v>
      </c>
      <c r="AC81" t="n">
        <v>93.27942631585069</v>
      </c>
      <c r="AD81" t="n">
        <v>75367.51984507928</v>
      </c>
      <c r="AE81" t="n">
        <v>103121.1656323072</v>
      </c>
      <c r="AF81" t="n">
        <v>2.254330719735431e-06</v>
      </c>
      <c r="AG81" t="n">
        <v>0.1461111111111111</v>
      </c>
      <c r="AH81" t="n">
        <v>93279.42631585068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9.4939</v>
      </c>
      <c r="E82" t="n">
        <v>10.53</v>
      </c>
      <c r="F82" t="n">
        <v>7.93</v>
      </c>
      <c r="G82" t="n">
        <v>95.22</v>
      </c>
      <c r="H82" t="n">
        <v>1.8</v>
      </c>
      <c r="I82" t="n">
        <v>5</v>
      </c>
      <c r="J82" t="n">
        <v>207.45</v>
      </c>
      <c r="K82" t="n">
        <v>52.44</v>
      </c>
      <c r="L82" t="n">
        <v>21</v>
      </c>
      <c r="M82" t="n">
        <v>3</v>
      </c>
      <c r="N82" t="n">
        <v>44</v>
      </c>
      <c r="O82" t="n">
        <v>25818.99</v>
      </c>
      <c r="P82" t="n">
        <v>89.72</v>
      </c>
      <c r="Q82" t="n">
        <v>198.05</v>
      </c>
      <c r="R82" t="n">
        <v>29.87</v>
      </c>
      <c r="S82" t="n">
        <v>21.27</v>
      </c>
      <c r="T82" t="n">
        <v>1599.26</v>
      </c>
      <c r="U82" t="n">
        <v>0.71</v>
      </c>
      <c r="V82" t="n">
        <v>0.77</v>
      </c>
      <c r="W82" t="n">
        <v>0.11</v>
      </c>
      <c r="X82" t="n">
        <v>0.08</v>
      </c>
      <c r="Y82" t="n">
        <v>1</v>
      </c>
      <c r="Z82" t="n">
        <v>10</v>
      </c>
      <c r="AA82" t="n">
        <v>75.30745703604623</v>
      </c>
      <c r="AB82" t="n">
        <v>103.0389850472041</v>
      </c>
      <c r="AC82" t="n">
        <v>93.20508893044862</v>
      </c>
      <c r="AD82" t="n">
        <v>75307.45703604622</v>
      </c>
      <c r="AE82" t="n">
        <v>103038.9850472041</v>
      </c>
      <c r="AF82" t="n">
        <v>2.252314196423662e-06</v>
      </c>
      <c r="AG82" t="n">
        <v>0.14625</v>
      </c>
      <c r="AH82" t="n">
        <v>93205.08893044862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9.5465</v>
      </c>
      <c r="E83" t="n">
        <v>10.48</v>
      </c>
      <c r="F83" t="n">
        <v>7.91</v>
      </c>
      <c r="G83" t="n">
        <v>118.68</v>
      </c>
      <c r="H83" t="n">
        <v>1.82</v>
      </c>
      <c r="I83" t="n">
        <v>4</v>
      </c>
      <c r="J83" t="n">
        <v>207.84</v>
      </c>
      <c r="K83" t="n">
        <v>52.44</v>
      </c>
      <c r="L83" t="n">
        <v>21.25</v>
      </c>
      <c r="M83" t="n">
        <v>2</v>
      </c>
      <c r="N83" t="n">
        <v>44.15</v>
      </c>
      <c r="O83" t="n">
        <v>25868.26</v>
      </c>
      <c r="P83" t="n">
        <v>88.88</v>
      </c>
      <c r="Q83" t="n">
        <v>198.05</v>
      </c>
      <c r="R83" t="n">
        <v>29.12</v>
      </c>
      <c r="S83" t="n">
        <v>21.27</v>
      </c>
      <c r="T83" t="n">
        <v>1226.58</v>
      </c>
      <c r="U83" t="n">
        <v>0.73</v>
      </c>
      <c r="V83" t="n">
        <v>0.77</v>
      </c>
      <c r="W83" t="n">
        <v>0.11</v>
      </c>
      <c r="X83" t="n">
        <v>0.06</v>
      </c>
      <c r="Y83" t="n">
        <v>1</v>
      </c>
      <c r="Z83" t="n">
        <v>10</v>
      </c>
      <c r="AA83" t="n">
        <v>74.36847513727109</v>
      </c>
      <c r="AB83" t="n">
        <v>101.7542285883429</v>
      </c>
      <c r="AC83" t="n">
        <v>92.04294782485371</v>
      </c>
      <c r="AD83" t="n">
        <v>74368.47513727109</v>
      </c>
      <c r="AE83" t="n">
        <v>101754.2285883429</v>
      </c>
      <c r="AF83" t="n">
        <v>2.264792917152961e-06</v>
      </c>
      <c r="AG83" t="n">
        <v>0.1455555555555555</v>
      </c>
      <c r="AH83" t="n">
        <v>92042.94782485371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9.545299999999999</v>
      </c>
      <c r="E84" t="n">
        <v>10.48</v>
      </c>
      <c r="F84" t="n">
        <v>7.91</v>
      </c>
      <c r="G84" t="n">
        <v>118.7</v>
      </c>
      <c r="H84" t="n">
        <v>1.83</v>
      </c>
      <c r="I84" t="n">
        <v>4</v>
      </c>
      <c r="J84" t="n">
        <v>208.24</v>
      </c>
      <c r="K84" t="n">
        <v>52.44</v>
      </c>
      <c r="L84" t="n">
        <v>21.5</v>
      </c>
      <c r="M84" t="n">
        <v>2</v>
      </c>
      <c r="N84" t="n">
        <v>44.3</v>
      </c>
      <c r="O84" t="n">
        <v>25917.57</v>
      </c>
      <c r="P84" t="n">
        <v>88.95999999999999</v>
      </c>
      <c r="Q84" t="n">
        <v>198.05</v>
      </c>
      <c r="R84" t="n">
        <v>29.2</v>
      </c>
      <c r="S84" t="n">
        <v>21.27</v>
      </c>
      <c r="T84" t="n">
        <v>1268.12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74.42316772423233</v>
      </c>
      <c r="AB84" t="n">
        <v>101.8290613986898</v>
      </c>
      <c r="AC84" t="n">
        <v>92.1106386968097</v>
      </c>
      <c r="AD84" t="n">
        <v>74423.16772423233</v>
      </c>
      <c r="AE84" t="n">
        <v>101829.0613986898</v>
      </c>
      <c r="AF84" t="n">
        <v>2.264508231508947e-06</v>
      </c>
      <c r="AG84" t="n">
        <v>0.1455555555555555</v>
      </c>
      <c r="AH84" t="n">
        <v>92110.63869680971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9.5448</v>
      </c>
      <c r="E85" t="n">
        <v>10.48</v>
      </c>
      <c r="F85" t="n">
        <v>7.91</v>
      </c>
      <c r="G85" t="n">
        <v>118.71</v>
      </c>
      <c r="H85" t="n">
        <v>1.85</v>
      </c>
      <c r="I85" t="n">
        <v>4</v>
      </c>
      <c r="J85" t="n">
        <v>208.64</v>
      </c>
      <c r="K85" t="n">
        <v>52.44</v>
      </c>
      <c r="L85" t="n">
        <v>21.75</v>
      </c>
      <c r="M85" t="n">
        <v>2</v>
      </c>
      <c r="N85" t="n">
        <v>44.45</v>
      </c>
      <c r="O85" t="n">
        <v>25966.93</v>
      </c>
      <c r="P85" t="n">
        <v>89.06999999999999</v>
      </c>
      <c r="Q85" t="n">
        <v>198.06</v>
      </c>
      <c r="R85" t="n">
        <v>29.17</v>
      </c>
      <c r="S85" t="n">
        <v>21.27</v>
      </c>
      <c r="T85" t="n">
        <v>1253.97</v>
      </c>
      <c r="U85" t="n">
        <v>0.73</v>
      </c>
      <c r="V85" t="n">
        <v>0.77</v>
      </c>
      <c r="W85" t="n">
        <v>0.11</v>
      </c>
      <c r="X85" t="n">
        <v>0.06</v>
      </c>
      <c r="Y85" t="n">
        <v>1</v>
      </c>
      <c r="Z85" t="n">
        <v>10</v>
      </c>
      <c r="AA85" t="n">
        <v>74.48967178742839</v>
      </c>
      <c r="AB85" t="n">
        <v>101.9200551919069</v>
      </c>
      <c r="AC85" t="n">
        <v>92.1929481701127</v>
      </c>
      <c r="AD85" t="n">
        <v>74489.67178742839</v>
      </c>
      <c r="AE85" t="n">
        <v>101920.0551919069</v>
      </c>
      <c r="AF85" t="n">
        <v>2.264389612490607e-06</v>
      </c>
      <c r="AG85" t="n">
        <v>0.1455555555555555</v>
      </c>
      <c r="AH85" t="n">
        <v>92192.94817011269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9.550800000000001</v>
      </c>
      <c r="E86" t="n">
        <v>10.47</v>
      </c>
      <c r="F86" t="n">
        <v>7.91</v>
      </c>
      <c r="G86" t="n">
        <v>118.61</v>
      </c>
      <c r="H86" t="n">
        <v>1.87</v>
      </c>
      <c r="I86" t="n">
        <v>4</v>
      </c>
      <c r="J86" t="n">
        <v>209.05</v>
      </c>
      <c r="K86" t="n">
        <v>52.44</v>
      </c>
      <c r="L86" t="n">
        <v>22</v>
      </c>
      <c r="M86" t="n">
        <v>2</v>
      </c>
      <c r="N86" t="n">
        <v>44.6</v>
      </c>
      <c r="O86" t="n">
        <v>26016.35</v>
      </c>
      <c r="P86" t="n">
        <v>88.98</v>
      </c>
      <c r="Q86" t="n">
        <v>198.05</v>
      </c>
      <c r="R86" t="n">
        <v>28.87</v>
      </c>
      <c r="S86" t="n">
        <v>21.27</v>
      </c>
      <c r="T86" t="n">
        <v>1101.87</v>
      </c>
      <c r="U86" t="n">
        <v>0.74</v>
      </c>
      <c r="V86" t="n">
        <v>0.77</v>
      </c>
      <c r="W86" t="n">
        <v>0.12</v>
      </c>
      <c r="X86" t="n">
        <v>0.05</v>
      </c>
      <c r="Y86" t="n">
        <v>1</v>
      </c>
      <c r="Z86" t="n">
        <v>10</v>
      </c>
      <c r="AA86" t="n">
        <v>74.39246231015433</v>
      </c>
      <c r="AB86" t="n">
        <v>101.787048896521</v>
      </c>
      <c r="AC86" t="n">
        <v>92.07263580888296</v>
      </c>
      <c r="AD86" t="n">
        <v>74392.46231015433</v>
      </c>
      <c r="AE86" t="n">
        <v>101787.048896521</v>
      </c>
      <c r="AF86" t="n">
        <v>2.265813040710679e-06</v>
      </c>
      <c r="AG86" t="n">
        <v>0.1454166666666667</v>
      </c>
      <c r="AH86" t="n">
        <v>92072.63580888296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9.557700000000001</v>
      </c>
      <c r="E87" t="n">
        <v>10.46</v>
      </c>
      <c r="F87" t="n">
        <v>7.9</v>
      </c>
      <c r="G87" t="n">
        <v>118.5</v>
      </c>
      <c r="H87" t="n">
        <v>1.89</v>
      </c>
      <c r="I87" t="n">
        <v>4</v>
      </c>
      <c r="J87" t="n">
        <v>209.45</v>
      </c>
      <c r="K87" t="n">
        <v>52.44</v>
      </c>
      <c r="L87" t="n">
        <v>22.25</v>
      </c>
      <c r="M87" t="n">
        <v>2</v>
      </c>
      <c r="N87" t="n">
        <v>44.75</v>
      </c>
      <c r="O87" t="n">
        <v>26065.82</v>
      </c>
      <c r="P87" t="n">
        <v>88.81999999999999</v>
      </c>
      <c r="Q87" t="n">
        <v>198.05</v>
      </c>
      <c r="R87" t="n">
        <v>28.7</v>
      </c>
      <c r="S87" t="n">
        <v>21.27</v>
      </c>
      <c r="T87" t="n">
        <v>1015.5</v>
      </c>
      <c r="U87" t="n">
        <v>0.74</v>
      </c>
      <c r="V87" t="n">
        <v>0.77</v>
      </c>
      <c r="W87" t="n">
        <v>0.11</v>
      </c>
      <c r="X87" t="n">
        <v>0.05</v>
      </c>
      <c r="Y87" t="n">
        <v>1</v>
      </c>
      <c r="Z87" t="n">
        <v>10</v>
      </c>
      <c r="AA87" t="n">
        <v>74.22146537565831</v>
      </c>
      <c r="AB87" t="n">
        <v>101.5530833468914</v>
      </c>
      <c r="AC87" t="n">
        <v>91.86099960293716</v>
      </c>
      <c r="AD87" t="n">
        <v>74221.46537565831</v>
      </c>
      <c r="AE87" t="n">
        <v>101553.0833468914</v>
      </c>
      <c r="AF87" t="n">
        <v>2.267449983163762e-06</v>
      </c>
      <c r="AG87" t="n">
        <v>0.1452777777777778</v>
      </c>
      <c r="AH87" t="n">
        <v>91860.99960293715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9.547000000000001</v>
      </c>
      <c r="E88" t="n">
        <v>10.47</v>
      </c>
      <c r="F88" t="n">
        <v>7.91</v>
      </c>
      <c r="G88" t="n">
        <v>118.67</v>
      </c>
      <c r="H88" t="n">
        <v>1.9</v>
      </c>
      <c r="I88" t="n">
        <v>4</v>
      </c>
      <c r="J88" t="n">
        <v>209.85</v>
      </c>
      <c r="K88" t="n">
        <v>52.44</v>
      </c>
      <c r="L88" t="n">
        <v>22.5</v>
      </c>
      <c r="M88" t="n">
        <v>2</v>
      </c>
      <c r="N88" t="n">
        <v>44.91</v>
      </c>
      <c r="O88" t="n">
        <v>26115.34</v>
      </c>
      <c r="P88" t="n">
        <v>88.83</v>
      </c>
      <c r="Q88" t="n">
        <v>198.05</v>
      </c>
      <c r="R88" t="n">
        <v>29.13</v>
      </c>
      <c r="S88" t="n">
        <v>21.27</v>
      </c>
      <c r="T88" t="n">
        <v>1230.72</v>
      </c>
      <c r="U88" t="n">
        <v>0.73</v>
      </c>
      <c r="V88" t="n">
        <v>0.77</v>
      </c>
      <c r="W88" t="n">
        <v>0.11</v>
      </c>
      <c r="X88" t="n">
        <v>0.06</v>
      </c>
      <c r="Y88" t="n">
        <v>1</v>
      </c>
      <c r="Z88" t="n">
        <v>10</v>
      </c>
      <c r="AA88" t="n">
        <v>74.33572727278033</v>
      </c>
      <c r="AB88" t="n">
        <v>101.7094215154128</v>
      </c>
      <c r="AC88" t="n">
        <v>92.00241707607695</v>
      </c>
      <c r="AD88" t="n">
        <v>74335.72727278034</v>
      </c>
      <c r="AE88" t="n">
        <v>101709.4215154128</v>
      </c>
      <c r="AF88" t="n">
        <v>2.264911536171301e-06</v>
      </c>
      <c r="AG88" t="n">
        <v>0.1454166666666667</v>
      </c>
      <c r="AH88" t="n">
        <v>92002.41707607695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9.545999999999999</v>
      </c>
      <c r="E89" t="n">
        <v>10.48</v>
      </c>
      <c r="F89" t="n">
        <v>7.91</v>
      </c>
      <c r="G89" t="n">
        <v>118.69</v>
      </c>
      <c r="H89" t="n">
        <v>1.92</v>
      </c>
      <c r="I89" t="n">
        <v>4</v>
      </c>
      <c r="J89" t="n">
        <v>210.25</v>
      </c>
      <c r="K89" t="n">
        <v>52.44</v>
      </c>
      <c r="L89" t="n">
        <v>22.75</v>
      </c>
      <c r="M89" t="n">
        <v>2</v>
      </c>
      <c r="N89" t="n">
        <v>45.06</v>
      </c>
      <c r="O89" t="n">
        <v>26164.91</v>
      </c>
      <c r="P89" t="n">
        <v>88.84</v>
      </c>
      <c r="Q89" t="n">
        <v>198.05</v>
      </c>
      <c r="R89" t="n">
        <v>29.11</v>
      </c>
      <c r="S89" t="n">
        <v>21.27</v>
      </c>
      <c r="T89" t="n">
        <v>1223.77</v>
      </c>
      <c r="U89" t="n">
        <v>0.73</v>
      </c>
      <c r="V89" t="n">
        <v>0.77</v>
      </c>
      <c r="W89" t="n">
        <v>0.12</v>
      </c>
      <c r="X89" t="n">
        <v>0.06</v>
      </c>
      <c r="Y89" t="n">
        <v>1</v>
      </c>
      <c r="Z89" t="n">
        <v>10</v>
      </c>
      <c r="AA89" t="n">
        <v>74.34945637035898</v>
      </c>
      <c r="AB89" t="n">
        <v>101.728206272405</v>
      </c>
      <c r="AC89" t="n">
        <v>92.01940904222634</v>
      </c>
      <c r="AD89" t="n">
        <v>74349.45637035898</v>
      </c>
      <c r="AE89" t="n">
        <v>101728.206272405</v>
      </c>
      <c r="AF89" t="n">
        <v>2.264674298134621e-06</v>
      </c>
      <c r="AG89" t="n">
        <v>0.1455555555555555</v>
      </c>
      <c r="AH89" t="n">
        <v>92019.40904222634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9.5435</v>
      </c>
      <c r="E90" t="n">
        <v>10.48</v>
      </c>
      <c r="F90" t="n">
        <v>7.92</v>
      </c>
      <c r="G90" t="n">
        <v>118.73</v>
      </c>
      <c r="H90" t="n">
        <v>1.94</v>
      </c>
      <c r="I90" t="n">
        <v>4</v>
      </c>
      <c r="J90" t="n">
        <v>210.65</v>
      </c>
      <c r="K90" t="n">
        <v>52.44</v>
      </c>
      <c r="L90" t="n">
        <v>23</v>
      </c>
      <c r="M90" t="n">
        <v>2</v>
      </c>
      <c r="N90" t="n">
        <v>45.21</v>
      </c>
      <c r="O90" t="n">
        <v>26214.54</v>
      </c>
      <c r="P90" t="n">
        <v>88.73999999999999</v>
      </c>
      <c r="Q90" t="n">
        <v>198.05</v>
      </c>
      <c r="R90" t="n">
        <v>29.27</v>
      </c>
      <c r="S90" t="n">
        <v>21.27</v>
      </c>
      <c r="T90" t="n">
        <v>1302.08</v>
      </c>
      <c r="U90" t="n">
        <v>0.73</v>
      </c>
      <c r="V90" t="n">
        <v>0.77</v>
      </c>
      <c r="W90" t="n">
        <v>0.11</v>
      </c>
      <c r="X90" t="n">
        <v>0.06</v>
      </c>
      <c r="Y90" t="n">
        <v>1</v>
      </c>
      <c r="Z90" t="n">
        <v>10</v>
      </c>
      <c r="AA90" t="n">
        <v>74.33865158388129</v>
      </c>
      <c r="AB90" t="n">
        <v>101.7134226868727</v>
      </c>
      <c r="AC90" t="n">
        <v>92.00603638134835</v>
      </c>
      <c r="AD90" t="n">
        <v>74338.65158388129</v>
      </c>
      <c r="AE90" t="n">
        <v>101713.4226868727</v>
      </c>
      <c r="AF90" t="n">
        <v>2.264081203042925e-06</v>
      </c>
      <c r="AG90" t="n">
        <v>0.1455555555555555</v>
      </c>
      <c r="AH90" t="n">
        <v>92006.03638134836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9.5405</v>
      </c>
      <c r="E91" t="n">
        <v>10.48</v>
      </c>
      <c r="F91" t="n">
        <v>7.92</v>
      </c>
      <c r="G91" t="n">
        <v>118.78</v>
      </c>
      <c r="H91" t="n">
        <v>1.96</v>
      </c>
      <c r="I91" t="n">
        <v>4</v>
      </c>
      <c r="J91" t="n">
        <v>211.05</v>
      </c>
      <c r="K91" t="n">
        <v>52.44</v>
      </c>
      <c r="L91" t="n">
        <v>23.25</v>
      </c>
      <c r="M91" t="n">
        <v>2</v>
      </c>
      <c r="N91" t="n">
        <v>45.36</v>
      </c>
      <c r="O91" t="n">
        <v>26264.21</v>
      </c>
      <c r="P91" t="n">
        <v>88.65000000000001</v>
      </c>
      <c r="Q91" t="n">
        <v>198.05</v>
      </c>
      <c r="R91" t="n">
        <v>29.35</v>
      </c>
      <c r="S91" t="n">
        <v>21.27</v>
      </c>
      <c r="T91" t="n">
        <v>1342.73</v>
      </c>
      <c r="U91" t="n">
        <v>0.72</v>
      </c>
      <c r="V91" t="n">
        <v>0.77</v>
      </c>
      <c r="W91" t="n">
        <v>0.11</v>
      </c>
      <c r="X91" t="n">
        <v>0.07000000000000001</v>
      </c>
      <c r="Y91" t="n">
        <v>1</v>
      </c>
      <c r="Z91" t="n">
        <v>10</v>
      </c>
      <c r="AA91" t="n">
        <v>74.31002472163345</v>
      </c>
      <c r="AB91" t="n">
        <v>101.6742541510171</v>
      </c>
      <c r="AC91" t="n">
        <v>91.9706060355815</v>
      </c>
      <c r="AD91" t="n">
        <v>74310.02472163345</v>
      </c>
      <c r="AE91" t="n">
        <v>101674.2541510171</v>
      </c>
      <c r="AF91" t="n">
        <v>2.263369488932889e-06</v>
      </c>
      <c r="AG91" t="n">
        <v>0.1455555555555555</v>
      </c>
      <c r="AH91" t="n">
        <v>91970.6060355815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9.552899999999999</v>
      </c>
      <c r="E92" t="n">
        <v>10.47</v>
      </c>
      <c r="F92" t="n">
        <v>7.91</v>
      </c>
      <c r="G92" t="n">
        <v>118.58</v>
      </c>
      <c r="H92" t="n">
        <v>1.97</v>
      </c>
      <c r="I92" t="n">
        <v>4</v>
      </c>
      <c r="J92" t="n">
        <v>211.46</v>
      </c>
      <c r="K92" t="n">
        <v>52.44</v>
      </c>
      <c r="L92" t="n">
        <v>23.5</v>
      </c>
      <c r="M92" t="n">
        <v>2</v>
      </c>
      <c r="N92" t="n">
        <v>45.52</v>
      </c>
      <c r="O92" t="n">
        <v>26313.94</v>
      </c>
      <c r="P92" t="n">
        <v>88.28</v>
      </c>
      <c r="Q92" t="n">
        <v>198.05</v>
      </c>
      <c r="R92" t="n">
        <v>28.8</v>
      </c>
      <c r="S92" t="n">
        <v>21.27</v>
      </c>
      <c r="T92" t="n">
        <v>1070</v>
      </c>
      <c r="U92" t="n">
        <v>0.74</v>
      </c>
      <c r="V92" t="n">
        <v>0.77</v>
      </c>
      <c r="W92" t="n">
        <v>0.12</v>
      </c>
      <c r="X92" t="n">
        <v>0.05</v>
      </c>
      <c r="Y92" t="n">
        <v>1</v>
      </c>
      <c r="Z92" t="n">
        <v>10</v>
      </c>
      <c r="AA92" t="n">
        <v>73.97780831440153</v>
      </c>
      <c r="AB92" t="n">
        <v>101.2197010062891</v>
      </c>
      <c r="AC92" t="n">
        <v>91.55943480501682</v>
      </c>
      <c r="AD92" t="n">
        <v>73977.80831440153</v>
      </c>
      <c r="AE92" t="n">
        <v>101219.7010062891</v>
      </c>
      <c r="AF92" t="n">
        <v>2.266311240587704e-06</v>
      </c>
      <c r="AG92" t="n">
        <v>0.1454166666666667</v>
      </c>
      <c r="AH92" t="n">
        <v>91559.43480501682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9.5534</v>
      </c>
      <c r="E93" t="n">
        <v>10.47</v>
      </c>
      <c r="F93" t="n">
        <v>7.9</v>
      </c>
      <c r="G93" t="n">
        <v>118.57</v>
      </c>
      <c r="H93" t="n">
        <v>1.99</v>
      </c>
      <c r="I93" t="n">
        <v>4</v>
      </c>
      <c r="J93" t="n">
        <v>211.86</v>
      </c>
      <c r="K93" t="n">
        <v>52.44</v>
      </c>
      <c r="L93" t="n">
        <v>23.75</v>
      </c>
      <c r="M93" t="n">
        <v>2</v>
      </c>
      <c r="N93" t="n">
        <v>45.67</v>
      </c>
      <c r="O93" t="n">
        <v>26363.73</v>
      </c>
      <c r="P93" t="n">
        <v>88.17</v>
      </c>
      <c r="Q93" t="n">
        <v>198.05</v>
      </c>
      <c r="R93" t="n">
        <v>28.86</v>
      </c>
      <c r="S93" t="n">
        <v>21.27</v>
      </c>
      <c r="T93" t="n">
        <v>1097.3</v>
      </c>
      <c r="U93" t="n">
        <v>0.74</v>
      </c>
      <c r="V93" t="n">
        <v>0.77</v>
      </c>
      <c r="W93" t="n">
        <v>0.11</v>
      </c>
      <c r="X93" t="n">
        <v>0.05</v>
      </c>
      <c r="Y93" t="n">
        <v>1</v>
      </c>
      <c r="Z93" t="n">
        <v>10</v>
      </c>
      <c r="AA93" t="n">
        <v>73.88411941941102</v>
      </c>
      <c r="AB93" t="n">
        <v>101.0915117269009</v>
      </c>
      <c r="AC93" t="n">
        <v>91.44347973053854</v>
      </c>
      <c r="AD93" t="n">
        <v>73884.11941941103</v>
      </c>
      <c r="AE93" t="n">
        <v>101091.5117269009</v>
      </c>
      <c r="AF93" t="n">
        <v>2.266429859606044e-06</v>
      </c>
      <c r="AG93" t="n">
        <v>0.1454166666666667</v>
      </c>
      <c r="AH93" t="n">
        <v>91443.47973053854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9.5427</v>
      </c>
      <c r="E94" t="n">
        <v>10.48</v>
      </c>
      <c r="F94" t="n">
        <v>7.92</v>
      </c>
      <c r="G94" t="n">
        <v>118.75</v>
      </c>
      <c r="H94" t="n">
        <v>2.01</v>
      </c>
      <c r="I94" t="n">
        <v>4</v>
      </c>
      <c r="J94" t="n">
        <v>212.27</v>
      </c>
      <c r="K94" t="n">
        <v>52.44</v>
      </c>
      <c r="L94" t="n">
        <v>24</v>
      </c>
      <c r="M94" t="n">
        <v>2</v>
      </c>
      <c r="N94" t="n">
        <v>45.82</v>
      </c>
      <c r="O94" t="n">
        <v>26413.56</v>
      </c>
      <c r="P94" t="n">
        <v>88.3</v>
      </c>
      <c r="Q94" t="n">
        <v>198.05</v>
      </c>
      <c r="R94" t="n">
        <v>29.23</v>
      </c>
      <c r="S94" t="n">
        <v>21.27</v>
      </c>
      <c r="T94" t="n">
        <v>1284.02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  <c r="AA94" t="n">
        <v>74.09378531769582</v>
      </c>
      <c r="AB94" t="n">
        <v>101.3783858587406</v>
      </c>
      <c r="AC94" t="n">
        <v>91.70297499786597</v>
      </c>
      <c r="AD94" t="n">
        <v>74093.78531769582</v>
      </c>
      <c r="AE94" t="n">
        <v>101378.3858587406</v>
      </c>
      <c r="AF94" t="n">
        <v>2.263891412613582e-06</v>
      </c>
      <c r="AG94" t="n">
        <v>0.1455555555555555</v>
      </c>
      <c r="AH94" t="n">
        <v>91702.97499786597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9.5458</v>
      </c>
      <c r="E95" t="n">
        <v>10.48</v>
      </c>
      <c r="F95" t="n">
        <v>7.91</v>
      </c>
      <c r="G95" t="n">
        <v>118.7</v>
      </c>
      <c r="H95" t="n">
        <v>2.03</v>
      </c>
      <c r="I95" t="n">
        <v>4</v>
      </c>
      <c r="J95" t="n">
        <v>212.67</v>
      </c>
      <c r="K95" t="n">
        <v>52.44</v>
      </c>
      <c r="L95" t="n">
        <v>24.25</v>
      </c>
      <c r="M95" t="n">
        <v>2</v>
      </c>
      <c r="N95" t="n">
        <v>45.98</v>
      </c>
      <c r="O95" t="n">
        <v>26463.45</v>
      </c>
      <c r="P95" t="n">
        <v>88.15000000000001</v>
      </c>
      <c r="Q95" t="n">
        <v>198.05</v>
      </c>
      <c r="R95" t="n">
        <v>29.13</v>
      </c>
      <c r="S95" t="n">
        <v>21.27</v>
      </c>
      <c r="T95" t="n">
        <v>1234.02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73.9576081085621</v>
      </c>
      <c r="AB95" t="n">
        <v>101.1920621934895</v>
      </c>
      <c r="AC95" t="n">
        <v>91.53443380171947</v>
      </c>
      <c r="AD95" t="n">
        <v>73957.6081085621</v>
      </c>
      <c r="AE95" t="n">
        <v>101192.0621934895</v>
      </c>
      <c r="AF95" t="n">
        <v>2.264626850527286e-06</v>
      </c>
      <c r="AG95" t="n">
        <v>0.1455555555555555</v>
      </c>
      <c r="AH95" t="n">
        <v>91534.43380171947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9.541700000000001</v>
      </c>
      <c r="E96" t="n">
        <v>10.48</v>
      </c>
      <c r="F96" t="n">
        <v>7.92</v>
      </c>
      <c r="G96" t="n">
        <v>118.76</v>
      </c>
      <c r="H96" t="n">
        <v>2.04</v>
      </c>
      <c r="I96" t="n">
        <v>4</v>
      </c>
      <c r="J96" t="n">
        <v>213.08</v>
      </c>
      <c r="K96" t="n">
        <v>52.44</v>
      </c>
      <c r="L96" t="n">
        <v>24.5</v>
      </c>
      <c r="M96" t="n">
        <v>2</v>
      </c>
      <c r="N96" t="n">
        <v>46.13</v>
      </c>
      <c r="O96" t="n">
        <v>26513.39</v>
      </c>
      <c r="P96" t="n">
        <v>88.13</v>
      </c>
      <c r="Q96" t="n">
        <v>198.05</v>
      </c>
      <c r="R96" t="n">
        <v>29.32</v>
      </c>
      <c r="S96" t="n">
        <v>21.27</v>
      </c>
      <c r="T96" t="n">
        <v>1329.03</v>
      </c>
      <c r="U96" t="n">
        <v>0.73</v>
      </c>
      <c r="V96" t="n">
        <v>0.77</v>
      </c>
      <c r="W96" t="n">
        <v>0.11</v>
      </c>
      <c r="X96" t="n">
        <v>0.06</v>
      </c>
      <c r="Y96" t="n">
        <v>1</v>
      </c>
      <c r="Z96" t="n">
        <v>10</v>
      </c>
      <c r="AA96" t="n">
        <v>74.00437176888038</v>
      </c>
      <c r="AB96" t="n">
        <v>101.256046296604</v>
      </c>
      <c r="AC96" t="n">
        <v>91.59231135183498</v>
      </c>
      <c r="AD96" t="n">
        <v>74004.37176888037</v>
      </c>
      <c r="AE96" t="n">
        <v>101256.046296604</v>
      </c>
      <c r="AF96" t="n">
        <v>2.263654174576903e-06</v>
      </c>
      <c r="AG96" t="n">
        <v>0.1455555555555555</v>
      </c>
      <c r="AH96" t="n">
        <v>91592.31135183499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9.5397</v>
      </c>
      <c r="E97" t="n">
        <v>10.48</v>
      </c>
      <c r="F97" t="n">
        <v>7.92</v>
      </c>
      <c r="G97" t="n">
        <v>118.8</v>
      </c>
      <c r="H97" t="n">
        <v>2.06</v>
      </c>
      <c r="I97" t="n">
        <v>4</v>
      </c>
      <c r="J97" t="n">
        <v>213.48</v>
      </c>
      <c r="K97" t="n">
        <v>52.44</v>
      </c>
      <c r="L97" t="n">
        <v>24.75</v>
      </c>
      <c r="M97" t="n">
        <v>2</v>
      </c>
      <c r="N97" t="n">
        <v>46.29</v>
      </c>
      <c r="O97" t="n">
        <v>26563.39</v>
      </c>
      <c r="P97" t="n">
        <v>87.95999999999999</v>
      </c>
      <c r="Q97" t="n">
        <v>198.05</v>
      </c>
      <c r="R97" t="n">
        <v>29.37</v>
      </c>
      <c r="S97" t="n">
        <v>21.27</v>
      </c>
      <c r="T97" t="n">
        <v>1353.83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73.92246558858339</v>
      </c>
      <c r="AB97" t="n">
        <v>101.1439786472761</v>
      </c>
      <c r="AC97" t="n">
        <v>91.49093928167096</v>
      </c>
      <c r="AD97" t="n">
        <v>73922.46558858339</v>
      </c>
      <c r="AE97" t="n">
        <v>101143.9786472761</v>
      </c>
      <c r="AF97" t="n">
        <v>2.263179698503546e-06</v>
      </c>
      <c r="AG97" t="n">
        <v>0.1455555555555555</v>
      </c>
      <c r="AH97" t="n">
        <v>91490.93928167096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9.5526</v>
      </c>
      <c r="E98" t="n">
        <v>10.47</v>
      </c>
      <c r="F98" t="n">
        <v>7.91</v>
      </c>
      <c r="G98" t="n">
        <v>118.58</v>
      </c>
      <c r="H98" t="n">
        <v>2.08</v>
      </c>
      <c r="I98" t="n">
        <v>4</v>
      </c>
      <c r="J98" t="n">
        <v>213.89</v>
      </c>
      <c r="K98" t="n">
        <v>52.44</v>
      </c>
      <c r="L98" t="n">
        <v>25</v>
      </c>
      <c r="M98" t="n">
        <v>2</v>
      </c>
      <c r="N98" t="n">
        <v>46.44</v>
      </c>
      <c r="O98" t="n">
        <v>26613.43</v>
      </c>
      <c r="P98" t="n">
        <v>87.44</v>
      </c>
      <c r="Q98" t="n">
        <v>198.05</v>
      </c>
      <c r="R98" t="n">
        <v>28.83</v>
      </c>
      <c r="S98" t="n">
        <v>21.27</v>
      </c>
      <c r="T98" t="n">
        <v>1082.38</v>
      </c>
      <c r="U98" t="n">
        <v>0.74</v>
      </c>
      <c r="V98" t="n">
        <v>0.77</v>
      </c>
      <c r="W98" t="n">
        <v>0.12</v>
      </c>
      <c r="X98" t="n">
        <v>0.05</v>
      </c>
      <c r="Y98" t="n">
        <v>1</v>
      </c>
      <c r="Z98" t="n">
        <v>10</v>
      </c>
      <c r="AA98" t="n">
        <v>73.50153095105165</v>
      </c>
      <c r="AB98" t="n">
        <v>100.5680373058798</v>
      </c>
      <c r="AC98" t="n">
        <v>90.96996497355865</v>
      </c>
      <c r="AD98" t="n">
        <v>73501.53095105165</v>
      </c>
      <c r="AE98" t="n">
        <v>100568.0373058798</v>
      </c>
      <c r="AF98" t="n">
        <v>2.266240069176701e-06</v>
      </c>
      <c r="AG98" t="n">
        <v>0.1454166666666667</v>
      </c>
      <c r="AH98" t="n">
        <v>90969.96497355864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9.551600000000001</v>
      </c>
      <c r="E99" t="n">
        <v>10.47</v>
      </c>
      <c r="F99" t="n">
        <v>7.91</v>
      </c>
      <c r="G99" t="n">
        <v>118.6</v>
      </c>
      <c r="H99" t="n">
        <v>2.09</v>
      </c>
      <c r="I99" t="n">
        <v>4</v>
      </c>
      <c r="J99" t="n">
        <v>214.29</v>
      </c>
      <c r="K99" t="n">
        <v>52.44</v>
      </c>
      <c r="L99" t="n">
        <v>25.25</v>
      </c>
      <c r="M99" t="n">
        <v>2</v>
      </c>
      <c r="N99" t="n">
        <v>46.6</v>
      </c>
      <c r="O99" t="n">
        <v>26663.54</v>
      </c>
      <c r="P99" t="n">
        <v>87.26000000000001</v>
      </c>
      <c r="Q99" t="n">
        <v>198.05</v>
      </c>
      <c r="R99" t="n">
        <v>28.95</v>
      </c>
      <c r="S99" t="n">
        <v>21.27</v>
      </c>
      <c r="T99" t="n">
        <v>1143.66</v>
      </c>
      <c r="U99" t="n">
        <v>0.73</v>
      </c>
      <c r="V99" t="n">
        <v>0.77</v>
      </c>
      <c r="W99" t="n">
        <v>0.11</v>
      </c>
      <c r="X99" t="n">
        <v>0.05</v>
      </c>
      <c r="Y99" t="n">
        <v>1</v>
      </c>
      <c r="Z99" t="n">
        <v>10</v>
      </c>
      <c r="AA99" t="n">
        <v>73.40645068850735</v>
      </c>
      <c r="AB99" t="n">
        <v>100.4379442960217</v>
      </c>
      <c r="AC99" t="n">
        <v>90.85228785797457</v>
      </c>
      <c r="AD99" t="n">
        <v>73406.45068850735</v>
      </c>
      <c r="AE99" t="n">
        <v>100437.9442960217</v>
      </c>
      <c r="AF99" t="n">
        <v>2.266002831140022e-06</v>
      </c>
      <c r="AG99" t="n">
        <v>0.1454166666666667</v>
      </c>
      <c r="AH99" t="n">
        <v>90852.28785797457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9.5412</v>
      </c>
      <c r="E100" t="n">
        <v>10.48</v>
      </c>
      <c r="F100" t="n">
        <v>7.92</v>
      </c>
      <c r="G100" t="n">
        <v>118.77</v>
      </c>
      <c r="H100" t="n">
        <v>2.11</v>
      </c>
      <c r="I100" t="n">
        <v>4</v>
      </c>
      <c r="J100" t="n">
        <v>214.7</v>
      </c>
      <c r="K100" t="n">
        <v>52.44</v>
      </c>
      <c r="L100" t="n">
        <v>25.5</v>
      </c>
      <c r="M100" t="n">
        <v>2</v>
      </c>
      <c r="N100" t="n">
        <v>46.76</v>
      </c>
      <c r="O100" t="n">
        <v>26713.69</v>
      </c>
      <c r="P100" t="n">
        <v>87.20999999999999</v>
      </c>
      <c r="Q100" t="n">
        <v>198.05</v>
      </c>
      <c r="R100" t="n">
        <v>29.31</v>
      </c>
      <c r="S100" t="n">
        <v>21.27</v>
      </c>
      <c r="T100" t="n">
        <v>1325.05</v>
      </c>
      <c r="U100" t="n">
        <v>0.73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73.48340388857697</v>
      </c>
      <c r="AB100" t="n">
        <v>100.5432350592924</v>
      </c>
      <c r="AC100" t="n">
        <v>90.94752981857538</v>
      </c>
      <c r="AD100" t="n">
        <v>73483.40388857697</v>
      </c>
      <c r="AE100" t="n">
        <v>100543.2350592924</v>
      </c>
      <c r="AF100" t="n">
        <v>2.263535555558564e-06</v>
      </c>
      <c r="AG100" t="n">
        <v>0.1455555555555555</v>
      </c>
      <c r="AH100" t="n">
        <v>90947.52981857538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9.542999999999999</v>
      </c>
      <c r="E101" t="n">
        <v>10.48</v>
      </c>
      <c r="F101" t="n">
        <v>7.92</v>
      </c>
      <c r="G101" t="n">
        <v>118.74</v>
      </c>
      <c r="H101" t="n">
        <v>2.13</v>
      </c>
      <c r="I101" t="n">
        <v>4</v>
      </c>
      <c r="J101" t="n">
        <v>215.11</v>
      </c>
      <c r="K101" t="n">
        <v>52.44</v>
      </c>
      <c r="L101" t="n">
        <v>25.75</v>
      </c>
      <c r="M101" t="n">
        <v>2</v>
      </c>
      <c r="N101" t="n">
        <v>46.91</v>
      </c>
      <c r="O101" t="n">
        <v>26763.9</v>
      </c>
      <c r="P101" t="n">
        <v>86.8</v>
      </c>
      <c r="Q101" t="n">
        <v>198.05</v>
      </c>
      <c r="R101" t="n">
        <v>29.23</v>
      </c>
      <c r="S101" t="n">
        <v>21.27</v>
      </c>
      <c r="T101" t="n">
        <v>1285.46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73.23613776873503</v>
      </c>
      <c r="AB101" t="n">
        <v>100.2049146455136</v>
      </c>
      <c r="AC101" t="n">
        <v>90.64149823025176</v>
      </c>
      <c r="AD101" t="n">
        <v>73236.13776873503</v>
      </c>
      <c r="AE101" t="n">
        <v>100204.9146455135</v>
      </c>
      <c r="AF101" t="n">
        <v>2.263962584024586e-06</v>
      </c>
      <c r="AG101" t="n">
        <v>0.1455555555555555</v>
      </c>
      <c r="AH101" t="n">
        <v>90641.49823025176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9.539</v>
      </c>
      <c r="E102" t="n">
        <v>10.48</v>
      </c>
      <c r="F102" t="n">
        <v>7.92</v>
      </c>
      <c r="G102" t="n">
        <v>118.81</v>
      </c>
      <c r="H102" t="n">
        <v>2.14</v>
      </c>
      <c r="I102" t="n">
        <v>4</v>
      </c>
      <c r="J102" t="n">
        <v>215.51</v>
      </c>
      <c r="K102" t="n">
        <v>52.44</v>
      </c>
      <c r="L102" t="n">
        <v>26</v>
      </c>
      <c r="M102" t="n">
        <v>2</v>
      </c>
      <c r="N102" t="n">
        <v>47.07</v>
      </c>
      <c r="O102" t="n">
        <v>26814.17</v>
      </c>
      <c r="P102" t="n">
        <v>86.5</v>
      </c>
      <c r="Q102" t="n">
        <v>198.05</v>
      </c>
      <c r="R102" t="n">
        <v>29.42</v>
      </c>
      <c r="S102" t="n">
        <v>21.27</v>
      </c>
      <c r="T102" t="n">
        <v>1378.82</v>
      </c>
      <c r="U102" t="n">
        <v>0.72</v>
      </c>
      <c r="V102" t="n">
        <v>0.77</v>
      </c>
      <c r="W102" t="n">
        <v>0.11</v>
      </c>
      <c r="X102" t="n">
        <v>0.07000000000000001</v>
      </c>
      <c r="Y102" t="n">
        <v>1</v>
      </c>
      <c r="Z102" t="n">
        <v>10</v>
      </c>
      <c r="AA102" t="n">
        <v>73.09481107100143</v>
      </c>
      <c r="AB102" t="n">
        <v>100.0115452227807</v>
      </c>
      <c r="AC102" t="n">
        <v>90.46658371382875</v>
      </c>
      <c r="AD102" t="n">
        <v>73094.81107100143</v>
      </c>
      <c r="AE102" t="n">
        <v>100011.5452227807</v>
      </c>
      <c r="AF102" t="n">
        <v>2.263013631877871e-06</v>
      </c>
      <c r="AG102" t="n">
        <v>0.1455555555555555</v>
      </c>
      <c r="AH102" t="n">
        <v>90466.58371382876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9.5458</v>
      </c>
      <c r="E103" t="n">
        <v>10.48</v>
      </c>
      <c r="F103" t="n">
        <v>7.91</v>
      </c>
      <c r="G103" t="n">
        <v>118.7</v>
      </c>
      <c r="H103" t="n">
        <v>2.16</v>
      </c>
      <c r="I103" t="n">
        <v>4</v>
      </c>
      <c r="J103" t="n">
        <v>215.92</v>
      </c>
      <c r="K103" t="n">
        <v>52.44</v>
      </c>
      <c r="L103" t="n">
        <v>26.25</v>
      </c>
      <c r="M103" t="n">
        <v>2</v>
      </c>
      <c r="N103" t="n">
        <v>47.23</v>
      </c>
      <c r="O103" t="n">
        <v>26864.49</v>
      </c>
      <c r="P103" t="n">
        <v>85.84999999999999</v>
      </c>
      <c r="Q103" t="n">
        <v>198.05</v>
      </c>
      <c r="R103" t="n">
        <v>29.08</v>
      </c>
      <c r="S103" t="n">
        <v>21.27</v>
      </c>
      <c r="T103" t="n">
        <v>1208.94</v>
      </c>
      <c r="U103" t="n">
        <v>0.73</v>
      </c>
      <c r="V103" t="n">
        <v>0.77</v>
      </c>
      <c r="W103" t="n">
        <v>0.12</v>
      </c>
      <c r="X103" t="n">
        <v>0.06</v>
      </c>
      <c r="Y103" t="n">
        <v>1</v>
      </c>
      <c r="Z103" t="n">
        <v>10</v>
      </c>
      <c r="AA103" t="n">
        <v>72.64640268795779</v>
      </c>
      <c r="AB103" t="n">
        <v>99.398013090719</v>
      </c>
      <c r="AC103" t="n">
        <v>89.9116062273531</v>
      </c>
      <c r="AD103" t="n">
        <v>72646.40268795779</v>
      </c>
      <c r="AE103" t="n">
        <v>99398.013090719</v>
      </c>
      <c r="AF103" t="n">
        <v>2.264626850527286e-06</v>
      </c>
      <c r="AG103" t="n">
        <v>0.1455555555555555</v>
      </c>
      <c r="AH103" t="n">
        <v>89911.6062273531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9.5524</v>
      </c>
      <c r="E104" t="n">
        <v>10.47</v>
      </c>
      <c r="F104" t="n">
        <v>7.91</v>
      </c>
      <c r="G104" t="n">
        <v>118.59</v>
      </c>
      <c r="H104" t="n">
        <v>2.18</v>
      </c>
      <c r="I104" t="n">
        <v>4</v>
      </c>
      <c r="J104" t="n">
        <v>216.33</v>
      </c>
      <c r="K104" t="n">
        <v>52.44</v>
      </c>
      <c r="L104" t="n">
        <v>26.5</v>
      </c>
      <c r="M104" t="n">
        <v>2</v>
      </c>
      <c r="N104" t="n">
        <v>47.39</v>
      </c>
      <c r="O104" t="n">
        <v>26914.86</v>
      </c>
      <c r="P104" t="n">
        <v>85.83</v>
      </c>
      <c r="Q104" t="n">
        <v>198.05</v>
      </c>
      <c r="R104" t="n">
        <v>28.87</v>
      </c>
      <c r="S104" t="n">
        <v>21.27</v>
      </c>
      <c r="T104" t="n">
        <v>1105.18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72.58581589394174</v>
      </c>
      <c r="AB104" t="n">
        <v>99.31511556624557</v>
      </c>
      <c r="AC104" t="n">
        <v>89.83662032626795</v>
      </c>
      <c r="AD104" t="n">
        <v>72585.81589394175</v>
      </c>
      <c r="AE104" t="n">
        <v>99315.11556624557</v>
      </c>
      <c r="AF104" t="n">
        <v>2.266192621569365e-06</v>
      </c>
      <c r="AG104" t="n">
        <v>0.1454166666666667</v>
      </c>
      <c r="AH104" t="n">
        <v>89836.62032626795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9.5496</v>
      </c>
      <c r="E105" t="n">
        <v>10.47</v>
      </c>
      <c r="F105" t="n">
        <v>7.91</v>
      </c>
      <c r="G105" t="n">
        <v>118.63</v>
      </c>
      <c r="H105" t="n">
        <v>2.19</v>
      </c>
      <c r="I105" t="n">
        <v>4</v>
      </c>
      <c r="J105" t="n">
        <v>216.74</v>
      </c>
      <c r="K105" t="n">
        <v>52.44</v>
      </c>
      <c r="L105" t="n">
        <v>26.75</v>
      </c>
      <c r="M105" t="n">
        <v>1</v>
      </c>
      <c r="N105" t="n">
        <v>47.55</v>
      </c>
      <c r="O105" t="n">
        <v>26965.29</v>
      </c>
      <c r="P105" t="n">
        <v>85.67</v>
      </c>
      <c r="Q105" t="n">
        <v>198.07</v>
      </c>
      <c r="R105" t="n">
        <v>28.98</v>
      </c>
      <c r="S105" t="n">
        <v>21.27</v>
      </c>
      <c r="T105" t="n">
        <v>1156.26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72.51529959638614</v>
      </c>
      <c r="AB105" t="n">
        <v>99.21863205697055</v>
      </c>
      <c r="AC105" t="n">
        <v>89.74934506770265</v>
      </c>
      <c r="AD105" t="n">
        <v>72515.29959638615</v>
      </c>
      <c r="AE105" t="n">
        <v>99218.63205697054</v>
      </c>
      <c r="AF105" t="n">
        <v>2.265528355066665e-06</v>
      </c>
      <c r="AG105" t="n">
        <v>0.1454166666666667</v>
      </c>
      <c r="AH105" t="n">
        <v>89749.34506770266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9.5473</v>
      </c>
      <c r="E106" t="n">
        <v>10.47</v>
      </c>
      <c r="F106" t="n">
        <v>7.91</v>
      </c>
      <c r="G106" t="n">
        <v>118.67</v>
      </c>
      <c r="H106" t="n">
        <v>2.21</v>
      </c>
      <c r="I106" t="n">
        <v>4</v>
      </c>
      <c r="J106" t="n">
        <v>217.15</v>
      </c>
      <c r="K106" t="n">
        <v>52.44</v>
      </c>
      <c r="L106" t="n">
        <v>27</v>
      </c>
      <c r="M106" t="n">
        <v>0</v>
      </c>
      <c r="N106" t="n">
        <v>47.71</v>
      </c>
      <c r="O106" t="n">
        <v>27015.77</v>
      </c>
      <c r="P106" t="n">
        <v>85.8</v>
      </c>
      <c r="Q106" t="n">
        <v>198.07</v>
      </c>
      <c r="R106" t="n">
        <v>29.02</v>
      </c>
      <c r="S106" t="n">
        <v>21.27</v>
      </c>
      <c r="T106" t="n">
        <v>1176.83</v>
      </c>
      <c r="U106" t="n">
        <v>0.73</v>
      </c>
      <c r="V106" t="n">
        <v>0.77</v>
      </c>
      <c r="W106" t="n">
        <v>0.12</v>
      </c>
      <c r="X106" t="n">
        <v>0.06</v>
      </c>
      <c r="Y106" t="n">
        <v>1</v>
      </c>
      <c r="Z106" t="n">
        <v>10</v>
      </c>
      <c r="AA106" t="n">
        <v>72.60635877187634</v>
      </c>
      <c r="AB106" t="n">
        <v>99.34322323812343</v>
      </c>
      <c r="AC106" t="n">
        <v>89.86204544139119</v>
      </c>
      <c r="AD106" t="n">
        <v>72606.35877187634</v>
      </c>
      <c r="AE106" t="n">
        <v>99343.22323812344</v>
      </c>
      <c r="AF106" t="n">
        <v>2.264982707582304e-06</v>
      </c>
      <c r="AG106" t="n">
        <v>0.1454166666666667</v>
      </c>
      <c r="AH106" t="n">
        <v>89862.04544139119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5.824</v>
      </c>
      <c r="E2" t="n">
        <v>17.17</v>
      </c>
      <c r="F2" t="n">
        <v>10.04</v>
      </c>
      <c r="G2" t="n">
        <v>5.63</v>
      </c>
      <c r="H2" t="n">
        <v>0.08</v>
      </c>
      <c r="I2" t="n">
        <v>107</v>
      </c>
      <c r="J2" t="n">
        <v>213.37</v>
      </c>
      <c r="K2" t="n">
        <v>56.13</v>
      </c>
      <c r="L2" t="n">
        <v>1</v>
      </c>
      <c r="M2" t="n">
        <v>105</v>
      </c>
      <c r="N2" t="n">
        <v>46.25</v>
      </c>
      <c r="O2" t="n">
        <v>26550.29</v>
      </c>
      <c r="P2" t="n">
        <v>147.78</v>
      </c>
      <c r="Q2" t="n">
        <v>198.13</v>
      </c>
      <c r="R2" t="n">
        <v>95.79000000000001</v>
      </c>
      <c r="S2" t="n">
        <v>21.27</v>
      </c>
      <c r="T2" t="n">
        <v>34047.86</v>
      </c>
      <c r="U2" t="n">
        <v>0.22</v>
      </c>
      <c r="V2" t="n">
        <v>0.61</v>
      </c>
      <c r="W2" t="n">
        <v>0.27</v>
      </c>
      <c r="X2" t="n">
        <v>2.18</v>
      </c>
      <c r="Y2" t="n">
        <v>1</v>
      </c>
      <c r="Z2" t="n">
        <v>10</v>
      </c>
      <c r="AA2" t="n">
        <v>189.2321652052266</v>
      </c>
      <c r="AB2" t="n">
        <v>258.9157967676054</v>
      </c>
      <c r="AC2" t="n">
        <v>234.2052365147837</v>
      </c>
      <c r="AD2" t="n">
        <v>189232.1652052266</v>
      </c>
      <c r="AE2" t="n">
        <v>258915.7967676054</v>
      </c>
      <c r="AF2" t="n">
        <v>1.339083330270991e-06</v>
      </c>
      <c r="AG2" t="n">
        <v>0.2384722222222223</v>
      </c>
      <c r="AH2" t="n">
        <v>234205.2365147837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6.4439</v>
      </c>
      <c r="E3" t="n">
        <v>15.52</v>
      </c>
      <c r="F3" t="n">
        <v>9.49</v>
      </c>
      <c r="G3" t="n">
        <v>7.03</v>
      </c>
      <c r="H3" t="n">
        <v>0.1</v>
      </c>
      <c r="I3" t="n">
        <v>81</v>
      </c>
      <c r="J3" t="n">
        <v>213.78</v>
      </c>
      <c r="K3" t="n">
        <v>56.13</v>
      </c>
      <c r="L3" t="n">
        <v>1.25</v>
      </c>
      <c r="M3" t="n">
        <v>79</v>
      </c>
      <c r="N3" t="n">
        <v>46.4</v>
      </c>
      <c r="O3" t="n">
        <v>26600.32</v>
      </c>
      <c r="P3" t="n">
        <v>139.43</v>
      </c>
      <c r="Q3" t="n">
        <v>198.08</v>
      </c>
      <c r="R3" t="n">
        <v>78.02</v>
      </c>
      <c r="S3" t="n">
        <v>21.27</v>
      </c>
      <c r="T3" t="n">
        <v>25292.6</v>
      </c>
      <c r="U3" t="n">
        <v>0.27</v>
      </c>
      <c r="V3" t="n">
        <v>0.64</v>
      </c>
      <c r="W3" t="n">
        <v>0.24</v>
      </c>
      <c r="X3" t="n">
        <v>1.63</v>
      </c>
      <c r="Y3" t="n">
        <v>1</v>
      </c>
      <c r="Z3" t="n">
        <v>10</v>
      </c>
      <c r="AA3" t="n">
        <v>161.7227020278018</v>
      </c>
      <c r="AB3" t="n">
        <v>221.2761356164101</v>
      </c>
      <c r="AC3" t="n">
        <v>200.1578517962503</v>
      </c>
      <c r="AD3" t="n">
        <v>161722.7020278018</v>
      </c>
      <c r="AE3" t="n">
        <v>221276.1356164101</v>
      </c>
      <c r="AF3" t="n">
        <v>1.481613851636889e-06</v>
      </c>
      <c r="AG3" t="n">
        <v>0.2155555555555556</v>
      </c>
      <c r="AH3" t="n">
        <v>200157.8517962503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6.8501</v>
      </c>
      <c r="E4" t="n">
        <v>14.6</v>
      </c>
      <c r="F4" t="n">
        <v>9.199999999999999</v>
      </c>
      <c r="G4" t="n">
        <v>8.359999999999999</v>
      </c>
      <c r="H4" t="n">
        <v>0.12</v>
      </c>
      <c r="I4" t="n">
        <v>66</v>
      </c>
      <c r="J4" t="n">
        <v>214.19</v>
      </c>
      <c r="K4" t="n">
        <v>56.13</v>
      </c>
      <c r="L4" t="n">
        <v>1.5</v>
      </c>
      <c r="M4" t="n">
        <v>64</v>
      </c>
      <c r="N4" t="n">
        <v>46.56</v>
      </c>
      <c r="O4" t="n">
        <v>26650.41</v>
      </c>
      <c r="P4" t="n">
        <v>135.04</v>
      </c>
      <c r="Q4" t="n">
        <v>198.1</v>
      </c>
      <c r="R4" t="n">
        <v>69.34</v>
      </c>
      <c r="S4" t="n">
        <v>21.27</v>
      </c>
      <c r="T4" t="n">
        <v>21026.92</v>
      </c>
      <c r="U4" t="n">
        <v>0.31</v>
      </c>
      <c r="V4" t="n">
        <v>0.66</v>
      </c>
      <c r="W4" t="n">
        <v>0.21</v>
      </c>
      <c r="X4" t="n">
        <v>1.34</v>
      </c>
      <c r="Y4" t="n">
        <v>1</v>
      </c>
      <c r="Z4" t="n">
        <v>10</v>
      </c>
      <c r="AA4" t="n">
        <v>147.5462529362365</v>
      </c>
      <c r="AB4" t="n">
        <v>201.8792925485463</v>
      </c>
      <c r="AC4" t="n">
        <v>182.612216207137</v>
      </c>
      <c r="AD4" t="n">
        <v>147546.2529362365</v>
      </c>
      <c r="AE4" t="n">
        <v>201879.2925485463</v>
      </c>
      <c r="AF4" t="n">
        <v>1.575009395722754e-06</v>
      </c>
      <c r="AG4" t="n">
        <v>0.2027777777777778</v>
      </c>
      <c r="AH4" t="n">
        <v>182612.216207137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7.2075</v>
      </c>
      <c r="E5" t="n">
        <v>13.87</v>
      </c>
      <c r="F5" t="n">
        <v>8.94</v>
      </c>
      <c r="G5" t="n">
        <v>9.75</v>
      </c>
      <c r="H5" t="n">
        <v>0.14</v>
      </c>
      <c r="I5" t="n">
        <v>55</v>
      </c>
      <c r="J5" t="n">
        <v>214.59</v>
      </c>
      <c r="K5" t="n">
        <v>56.13</v>
      </c>
      <c r="L5" t="n">
        <v>1.75</v>
      </c>
      <c r="M5" t="n">
        <v>53</v>
      </c>
      <c r="N5" t="n">
        <v>46.72</v>
      </c>
      <c r="O5" t="n">
        <v>26700.55</v>
      </c>
      <c r="P5" t="n">
        <v>131.1</v>
      </c>
      <c r="Q5" t="n">
        <v>198.08</v>
      </c>
      <c r="R5" t="n">
        <v>61.02</v>
      </c>
      <c r="S5" t="n">
        <v>21.27</v>
      </c>
      <c r="T5" t="n">
        <v>16921.14</v>
      </c>
      <c r="U5" t="n">
        <v>0.35</v>
      </c>
      <c r="V5" t="n">
        <v>0.68</v>
      </c>
      <c r="W5" t="n">
        <v>0.2</v>
      </c>
      <c r="X5" t="n">
        <v>1.09</v>
      </c>
      <c r="Y5" t="n">
        <v>1</v>
      </c>
      <c r="Z5" t="n">
        <v>10</v>
      </c>
      <c r="AA5" t="n">
        <v>136.3167084020358</v>
      </c>
      <c r="AB5" t="n">
        <v>186.5145343043202</v>
      </c>
      <c r="AC5" t="n">
        <v>168.7138489251614</v>
      </c>
      <c r="AD5" t="n">
        <v>136316.7084020358</v>
      </c>
      <c r="AE5" t="n">
        <v>186514.5343043202</v>
      </c>
      <c r="AF5" t="n">
        <v>1.657184598717062e-06</v>
      </c>
      <c r="AG5" t="n">
        <v>0.1926388888888889</v>
      </c>
      <c r="AH5" t="n">
        <v>168713.8489251614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7.4827</v>
      </c>
      <c r="E6" t="n">
        <v>13.36</v>
      </c>
      <c r="F6" t="n">
        <v>8.77</v>
      </c>
      <c r="G6" t="n">
        <v>11.19</v>
      </c>
      <c r="H6" t="n">
        <v>0.17</v>
      </c>
      <c r="I6" t="n">
        <v>47</v>
      </c>
      <c r="J6" t="n">
        <v>215</v>
      </c>
      <c r="K6" t="n">
        <v>56.13</v>
      </c>
      <c r="L6" t="n">
        <v>2</v>
      </c>
      <c r="M6" t="n">
        <v>45</v>
      </c>
      <c r="N6" t="n">
        <v>46.87</v>
      </c>
      <c r="O6" t="n">
        <v>26750.75</v>
      </c>
      <c r="P6" t="n">
        <v>128.41</v>
      </c>
      <c r="Q6" t="n">
        <v>198.05</v>
      </c>
      <c r="R6" t="n">
        <v>55.72</v>
      </c>
      <c r="S6" t="n">
        <v>21.27</v>
      </c>
      <c r="T6" t="n">
        <v>14310.66</v>
      </c>
      <c r="U6" t="n">
        <v>0.38</v>
      </c>
      <c r="V6" t="n">
        <v>0.6899999999999999</v>
      </c>
      <c r="W6" t="n">
        <v>0.18</v>
      </c>
      <c r="X6" t="n">
        <v>0.91</v>
      </c>
      <c r="Y6" t="n">
        <v>1</v>
      </c>
      <c r="Z6" t="n">
        <v>10</v>
      </c>
      <c r="AA6" t="n">
        <v>128.7651907690393</v>
      </c>
      <c r="AB6" t="n">
        <v>176.1822147294141</v>
      </c>
      <c r="AC6" t="n">
        <v>159.3676314289794</v>
      </c>
      <c r="AD6" t="n">
        <v>128765.1907690393</v>
      </c>
      <c r="AE6" t="n">
        <v>176182.2147294141</v>
      </c>
      <c r="AF6" t="n">
        <v>1.720459964872725e-06</v>
      </c>
      <c r="AG6" t="n">
        <v>0.1855555555555556</v>
      </c>
      <c r="AH6" t="n">
        <v>159367.6314289794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7.6599</v>
      </c>
      <c r="E7" t="n">
        <v>13.06</v>
      </c>
      <c r="F7" t="n">
        <v>8.67</v>
      </c>
      <c r="G7" t="n">
        <v>12.38</v>
      </c>
      <c r="H7" t="n">
        <v>0.19</v>
      </c>
      <c r="I7" t="n">
        <v>42</v>
      </c>
      <c r="J7" t="n">
        <v>215.41</v>
      </c>
      <c r="K7" t="n">
        <v>56.13</v>
      </c>
      <c r="L7" t="n">
        <v>2.25</v>
      </c>
      <c r="M7" t="n">
        <v>40</v>
      </c>
      <c r="N7" t="n">
        <v>47.03</v>
      </c>
      <c r="O7" t="n">
        <v>26801</v>
      </c>
      <c r="P7" t="n">
        <v>126.82</v>
      </c>
      <c r="Q7" t="n">
        <v>198.07</v>
      </c>
      <c r="R7" t="n">
        <v>52.57</v>
      </c>
      <c r="S7" t="n">
        <v>21.27</v>
      </c>
      <c r="T7" t="n">
        <v>12760.78</v>
      </c>
      <c r="U7" t="n">
        <v>0.4</v>
      </c>
      <c r="V7" t="n">
        <v>0.7</v>
      </c>
      <c r="W7" t="n">
        <v>0.18</v>
      </c>
      <c r="X7" t="n">
        <v>0.82</v>
      </c>
      <c r="Y7" t="n">
        <v>1</v>
      </c>
      <c r="Z7" t="n">
        <v>10</v>
      </c>
      <c r="AA7" t="n">
        <v>124.3262412935637</v>
      </c>
      <c r="AB7" t="n">
        <v>170.1086482244418</v>
      </c>
      <c r="AC7" t="n">
        <v>153.8737175869356</v>
      </c>
      <c r="AD7" t="n">
        <v>124326.2412935637</v>
      </c>
      <c r="AE7" t="n">
        <v>170108.6482244418</v>
      </c>
      <c r="AF7" t="n">
        <v>1.761202678836327e-06</v>
      </c>
      <c r="AG7" t="n">
        <v>0.1813888888888889</v>
      </c>
      <c r="AH7" t="n">
        <v>153873.7175869356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7.9058</v>
      </c>
      <c r="E8" t="n">
        <v>12.65</v>
      </c>
      <c r="F8" t="n">
        <v>8.470000000000001</v>
      </c>
      <c r="G8" t="n">
        <v>13.74</v>
      </c>
      <c r="H8" t="n">
        <v>0.21</v>
      </c>
      <c r="I8" t="n">
        <v>37</v>
      </c>
      <c r="J8" t="n">
        <v>215.82</v>
      </c>
      <c r="K8" t="n">
        <v>56.13</v>
      </c>
      <c r="L8" t="n">
        <v>2.5</v>
      </c>
      <c r="M8" t="n">
        <v>35</v>
      </c>
      <c r="N8" t="n">
        <v>47.19</v>
      </c>
      <c r="O8" t="n">
        <v>26851.31</v>
      </c>
      <c r="P8" t="n">
        <v>123.87</v>
      </c>
      <c r="Q8" t="n">
        <v>198.06</v>
      </c>
      <c r="R8" t="n">
        <v>46.15</v>
      </c>
      <c r="S8" t="n">
        <v>21.27</v>
      </c>
      <c r="T8" t="n">
        <v>9576.75</v>
      </c>
      <c r="U8" t="n">
        <v>0.46</v>
      </c>
      <c r="V8" t="n">
        <v>0.72</v>
      </c>
      <c r="W8" t="n">
        <v>0.17</v>
      </c>
      <c r="X8" t="n">
        <v>0.62</v>
      </c>
      <c r="Y8" t="n">
        <v>1</v>
      </c>
      <c r="Z8" t="n">
        <v>10</v>
      </c>
      <c r="AA8" t="n">
        <v>117.764625870319</v>
      </c>
      <c r="AB8" t="n">
        <v>161.1307565243206</v>
      </c>
      <c r="AC8" t="n">
        <v>145.752663270121</v>
      </c>
      <c r="AD8" t="n">
        <v>117764.625870319</v>
      </c>
      <c r="AE8" t="n">
        <v>161130.7565243206</v>
      </c>
      <c r="AF8" t="n">
        <v>1.817741241836608e-06</v>
      </c>
      <c r="AG8" t="n">
        <v>0.1756944444444445</v>
      </c>
      <c r="AH8" t="n">
        <v>145752.663270121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7.8042</v>
      </c>
      <c r="E9" t="n">
        <v>12.81</v>
      </c>
      <c r="F9" t="n">
        <v>8.720000000000001</v>
      </c>
      <c r="G9" t="n">
        <v>14.95</v>
      </c>
      <c r="H9" t="n">
        <v>0.23</v>
      </c>
      <c r="I9" t="n">
        <v>35</v>
      </c>
      <c r="J9" t="n">
        <v>216.22</v>
      </c>
      <c r="K9" t="n">
        <v>56.13</v>
      </c>
      <c r="L9" t="n">
        <v>2.75</v>
      </c>
      <c r="M9" t="n">
        <v>33</v>
      </c>
      <c r="N9" t="n">
        <v>47.35</v>
      </c>
      <c r="O9" t="n">
        <v>26901.66</v>
      </c>
      <c r="P9" t="n">
        <v>127.42</v>
      </c>
      <c r="Q9" t="n">
        <v>198.05</v>
      </c>
      <c r="R9" t="n">
        <v>55.53</v>
      </c>
      <c r="S9" t="n">
        <v>21.27</v>
      </c>
      <c r="T9" t="n">
        <v>14278.4</v>
      </c>
      <c r="U9" t="n">
        <v>0.38</v>
      </c>
      <c r="V9" t="n">
        <v>0.7</v>
      </c>
      <c r="W9" t="n">
        <v>0.16</v>
      </c>
      <c r="X9" t="n">
        <v>0.87</v>
      </c>
      <c r="Y9" t="n">
        <v>1</v>
      </c>
      <c r="Z9" t="n">
        <v>10</v>
      </c>
      <c r="AA9" t="n">
        <v>122.6565846266752</v>
      </c>
      <c r="AB9" t="n">
        <v>167.8241503127525</v>
      </c>
      <c r="AC9" t="n">
        <v>151.8072489496243</v>
      </c>
      <c r="AD9" t="n">
        <v>122656.5846266752</v>
      </c>
      <c r="AE9" t="n">
        <v>167824.1503127525</v>
      </c>
      <c r="AF9" t="n">
        <v>1.794380859564023e-06</v>
      </c>
      <c r="AG9" t="n">
        <v>0.1779166666666667</v>
      </c>
      <c r="AH9" t="n">
        <v>151807.2489496243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8.0654</v>
      </c>
      <c r="E10" t="n">
        <v>12.4</v>
      </c>
      <c r="F10" t="n">
        <v>8.48</v>
      </c>
      <c r="G10" t="n">
        <v>16.41</v>
      </c>
      <c r="H10" t="n">
        <v>0.25</v>
      </c>
      <c r="I10" t="n">
        <v>31</v>
      </c>
      <c r="J10" t="n">
        <v>216.63</v>
      </c>
      <c r="K10" t="n">
        <v>56.13</v>
      </c>
      <c r="L10" t="n">
        <v>3</v>
      </c>
      <c r="M10" t="n">
        <v>29</v>
      </c>
      <c r="N10" t="n">
        <v>47.51</v>
      </c>
      <c r="O10" t="n">
        <v>26952.08</v>
      </c>
      <c r="P10" t="n">
        <v>123.61</v>
      </c>
      <c r="Q10" t="n">
        <v>198.05</v>
      </c>
      <c r="R10" t="n">
        <v>46.9</v>
      </c>
      <c r="S10" t="n">
        <v>21.27</v>
      </c>
      <c r="T10" t="n">
        <v>9984.370000000001</v>
      </c>
      <c r="U10" t="n">
        <v>0.45</v>
      </c>
      <c r="V10" t="n">
        <v>0.72</v>
      </c>
      <c r="W10" t="n">
        <v>0.15</v>
      </c>
      <c r="X10" t="n">
        <v>0.62</v>
      </c>
      <c r="Y10" t="n">
        <v>1</v>
      </c>
      <c r="Z10" t="n">
        <v>10</v>
      </c>
      <c r="AA10" t="n">
        <v>115.3261902892995</v>
      </c>
      <c r="AB10" t="n">
        <v>157.794381386186</v>
      </c>
      <c r="AC10" t="n">
        <v>142.7347070925369</v>
      </c>
      <c r="AD10" t="n">
        <v>115326.1902892995</v>
      </c>
      <c r="AE10" t="n">
        <v>157794.381386186</v>
      </c>
      <c r="AF10" t="n">
        <v>1.854437275406534e-06</v>
      </c>
      <c r="AG10" t="n">
        <v>0.1722222222222222</v>
      </c>
      <c r="AH10" t="n">
        <v>142734.7070925369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8.1995</v>
      </c>
      <c r="E11" t="n">
        <v>12.2</v>
      </c>
      <c r="F11" t="n">
        <v>8.4</v>
      </c>
      <c r="G11" t="n">
        <v>18</v>
      </c>
      <c r="H11" t="n">
        <v>0.27</v>
      </c>
      <c r="I11" t="n">
        <v>28</v>
      </c>
      <c r="J11" t="n">
        <v>217.04</v>
      </c>
      <c r="K11" t="n">
        <v>56.13</v>
      </c>
      <c r="L11" t="n">
        <v>3.25</v>
      </c>
      <c r="M11" t="n">
        <v>26</v>
      </c>
      <c r="N11" t="n">
        <v>47.66</v>
      </c>
      <c r="O11" t="n">
        <v>27002.55</v>
      </c>
      <c r="P11" t="n">
        <v>122.42</v>
      </c>
      <c r="Q11" t="n">
        <v>198.06</v>
      </c>
      <c r="R11" t="n">
        <v>44.4</v>
      </c>
      <c r="S11" t="n">
        <v>21.27</v>
      </c>
      <c r="T11" t="n">
        <v>8749.690000000001</v>
      </c>
      <c r="U11" t="n">
        <v>0.48</v>
      </c>
      <c r="V11" t="n">
        <v>0.72</v>
      </c>
      <c r="W11" t="n">
        <v>0.15</v>
      </c>
      <c r="X11" t="n">
        <v>0.55</v>
      </c>
      <c r="Y11" t="n">
        <v>1</v>
      </c>
      <c r="Z11" t="n">
        <v>10</v>
      </c>
      <c r="AA11" t="n">
        <v>112.4015195172881</v>
      </c>
      <c r="AB11" t="n">
        <v>153.7927178085538</v>
      </c>
      <c r="AC11" t="n">
        <v>139.1149566703826</v>
      </c>
      <c r="AD11" t="n">
        <v>112401.5195172881</v>
      </c>
      <c r="AE11" t="n">
        <v>153792.7178085538</v>
      </c>
      <c r="AF11" t="n">
        <v>1.885270220906078e-06</v>
      </c>
      <c r="AG11" t="n">
        <v>0.1694444444444444</v>
      </c>
      <c r="AH11" t="n">
        <v>139114.9566703826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8.2852</v>
      </c>
      <c r="E12" t="n">
        <v>12.07</v>
      </c>
      <c r="F12" t="n">
        <v>8.359999999999999</v>
      </c>
      <c r="G12" t="n">
        <v>19.29</v>
      </c>
      <c r="H12" t="n">
        <v>0.29</v>
      </c>
      <c r="I12" t="n">
        <v>26</v>
      </c>
      <c r="J12" t="n">
        <v>217.45</v>
      </c>
      <c r="K12" t="n">
        <v>56.13</v>
      </c>
      <c r="L12" t="n">
        <v>3.5</v>
      </c>
      <c r="M12" t="n">
        <v>24</v>
      </c>
      <c r="N12" t="n">
        <v>47.82</v>
      </c>
      <c r="O12" t="n">
        <v>27053.07</v>
      </c>
      <c r="P12" t="n">
        <v>121.7</v>
      </c>
      <c r="Q12" t="n">
        <v>198.06</v>
      </c>
      <c r="R12" t="n">
        <v>43.14</v>
      </c>
      <c r="S12" t="n">
        <v>21.27</v>
      </c>
      <c r="T12" t="n">
        <v>8127.68</v>
      </c>
      <c r="U12" t="n">
        <v>0.49</v>
      </c>
      <c r="V12" t="n">
        <v>0.73</v>
      </c>
      <c r="W12" t="n">
        <v>0.15</v>
      </c>
      <c r="X12" t="n">
        <v>0.51</v>
      </c>
      <c r="Y12" t="n">
        <v>1</v>
      </c>
      <c r="Z12" t="n">
        <v>10</v>
      </c>
      <c r="AA12" t="n">
        <v>110.6462869351156</v>
      </c>
      <c r="AB12" t="n">
        <v>151.3911311542303</v>
      </c>
      <c r="AC12" t="n">
        <v>136.9425740756989</v>
      </c>
      <c r="AD12" t="n">
        <v>110646.2869351156</v>
      </c>
      <c r="AE12" t="n">
        <v>151391.1311542303</v>
      </c>
      <c r="AF12" t="n">
        <v>1.904974795323011e-06</v>
      </c>
      <c r="AG12" t="n">
        <v>0.1676388888888889</v>
      </c>
      <c r="AH12" t="n">
        <v>136942.5740756989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8.3239</v>
      </c>
      <c r="E13" t="n">
        <v>12.01</v>
      </c>
      <c r="F13" t="n">
        <v>8.35</v>
      </c>
      <c r="G13" t="n">
        <v>20.03</v>
      </c>
      <c r="H13" t="n">
        <v>0.31</v>
      </c>
      <c r="I13" t="n">
        <v>25</v>
      </c>
      <c r="J13" t="n">
        <v>217.86</v>
      </c>
      <c r="K13" t="n">
        <v>56.13</v>
      </c>
      <c r="L13" t="n">
        <v>3.75</v>
      </c>
      <c r="M13" t="n">
        <v>23</v>
      </c>
      <c r="N13" t="n">
        <v>47.98</v>
      </c>
      <c r="O13" t="n">
        <v>27103.65</v>
      </c>
      <c r="P13" t="n">
        <v>121.35</v>
      </c>
      <c r="Q13" t="n">
        <v>198.05</v>
      </c>
      <c r="R13" t="n">
        <v>42.61</v>
      </c>
      <c r="S13" t="n">
        <v>21.27</v>
      </c>
      <c r="T13" t="n">
        <v>7867.53</v>
      </c>
      <c r="U13" t="n">
        <v>0.5</v>
      </c>
      <c r="V13" t="n">
        <v>0.73</v>
      </c>
      <c r="W13" t="n">
        <v>0.15</v>
      </c>
      <c r="X13" t="n">
        <v>0.49</v>
      </c>
      <c r="Y13" t="n">
        <v>1</v>
      </c>
      <c r="Z13" t="n">
        <v>10</v>
      </c>
      <c r="AA13" t="n">
        <v>109.8765138373526</v>
      </c>
      <c r="AB13" t="n">
        <v>150.3378936418792</v>
      </c>
      <c r="AC13" t="n">
        <v>135.9898560732981</v>
      </c>
      <c r="AD13" t="n">
        <v>109876.5138373526</v>
      </c>
      <c r="AE13" t="n">
        <v>150337.8936418792</v>
      </c>
      <c r="AF13" t="n">
        <v>1.913872893688652e-06</v>
      </c>
      <c r="AG13" t="n">
        <v>0.1668055555555555</v>
      </c>
      <c r="AH13" t="n">
        <v>135989.8560732981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8.4161</v>
      </c>
      <c r="E14" t="n">
        <v>11.88</v>
      </c>
      <c r="F14" t="n">
        <v>8.300000000000001</v>
      </c>
      <c r="G14" t="n">
        <v>21.65</v>
      </c>
      <c r="H14" t="n">
        <v>0.33</v>
      </c>
      <c r="I14" t="n">
        <v>23</v>
      </c>
      <c r="J14" t="n">
        <v>218.27</v>
      </c>
      <c r="K14" t="n">
        <v>56.13</v>
      </c>
      <c r="L14" t="n">
        <v>4</v>
      </c>
      <c r="M14" t="n">
        <v>21</v>
      </c>
      <c r="N14" t="n">
        <v>48.15</v>
      </c>
      <c r="O14" t="n">
        <v>27154.29</v>
      </c>
      <c r="P14" t="n">
        <v>120.58</v>
      </c>
      <c r="Q14" t="n">
        <v>198.05</v>
      </c>
      <c r="R14" t="n">
        <v>41.2</v>
      </c>
      <c r="S14" t="n">
        <v>21.27</v>
      </c>
      <c r="T14" t="n">
        <v>7172.13</v>
      </c>
      <c r="U14" t="n">
        <v>0.52</v>
      </c>
      <c r="V14" t="n">
        <v>0.73</v>
      </c>
      <c r="W14" t="n">
        <v>0.14</v>
      </c>
      <c r="X14" t="n">
        <v>0.45</v>
      </c>
      <c r="Y14" t="n">
        <v>1</v>
      </c>
      <c r="Z14" t="n">
        <v>10</v>
      </c>
      <c r="AA14" t="n">
        <v>108.025054004617</v>
      </c>
      <c r="AB14" t="n">
        <v>147.8046446180884</v>
      </c>
      <c r="AC14" t="n">
        <v>133.6983767808998</v>
      </c>
      <c r="AD14" t="n">
        <v>108025.054004617</v>
      </c>
      <c r="AE14" t="n">
        <v>147804.6446180884</v>
      </c>
      <c r="AF14" t="n">
        <v>1.935071980750977e-06</v>
      </c>
      <c r="AG14" t="n">
        <v>0.165</v>
      </c>
      <c r="AH14" t="n">
        <v>133698.3767808999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8.4612</v>
      </c>
      <c r="E15" t="n">
        <v>11.82</v>
      </c>
      <c r="F15" t="n">
        <v>8.279999999999999</v>
      </c>
      <c r="G15" t="n">
        <v>22.57</v>
      </c>
      <c r="H15" t="n">
        <v>0.35</v>
      </c>
      <c r="I15" t="n">
        <v>22</v>
      </c>
      <c r="J15" t="n">
        <v>218.68</v>
      </c>
      <c r="K15" t="n">
        <v>56.13</v>
      </c>
      <c r="L15" t="n">
        <v>4.25</v>
      </c>
      <c r="M15" t="n">
        <v>20</v>
      </c>
      <c r="N15" t="n">
        <v>48.31</v>
      </c>
      <c r="O15" t="n">
        <v>27204.98</v>
      </c>
      <c r="P15" t="n">
        <v>120.22</v>
      </c>
      <c r="Q15" t="n">
        <v>198.05</v>
      </c>
      <c r="R15" t="n">
        <v>40.58</v>
      </c>
      <c r="S15" t="n">
        <v>21.27</v>
      </c>
      <c r="T15" t="n">
        <v>6866.8</v>
      </c>
      <c r="U15" t="n">
        <v>0.52</v>
      </c>
      <c r="V15" t="n">
        <v>0.73</v>
      </c>
      <c r="W15" t="n">
        <v>0.14</v>
      </c>
      <c r="X15" t="n">
        <v>0.42</v>
      </c>
      <c r="Y15" t="n">
        <v>1</v>
      </c>
      <c r="Z15" t="n">
        <v>10</v>
      </c>
      <c r="AA15" t="n">
        <v>107.159812234118</v>
      </c>
      <c r="AB15" t="n">
        <v>146.6207826559194</v>
      </c>
      <c r="AC15" t="n">
        <v>132.6275009428391</v>
      </c>
      <c r="AD15" t="n">
        <v>107159.812234118</v>
      </c>
      <c r="AE15" t="n">
        <v>146620.7826559194</v>
      </c>
      <c r="AF15" t="n">
        <v>1.945441599259772e-06</v>
      </c>
      <c r="AG15" t="n">
        <v>0.1641666666666667</v>
      </c>
      <c r="AH15" t="n">
        <v>132627.5009428391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8.560600000000001</v>
      </c>
      <c r="E16" t="n">
        <v>11.68</v>
      </c>
      <c r="F16" t="n">
        <v>8.220000000000001</v>
      </c>
      <c r="G16" t="n">
        <v>24.67</v>
      </c>
      <c r="H16" t="n">
        <v>0.36</v>
      </c>
      <c r="I16" t="n">
        <v>20</v>
      </c>
      <c r="J16" t="n">
        <v>219.09</v>
      </c>
      <c r="K16" t="n">
        <v>56.13</v>
      </c>
      <c r="L16" t="n">
        <v>4.5</v>
      </c>
      <c r="M16" t="n">
        <v>18</v>
      </c>
      <c r="N16" t="n">
        <v>48.47</v>
      </c>
      <c r="O16" t="n">
        <v>27255.72</v>
      </c>
      <c r="P16" t="n">
        <v>119.27</v>
      </c>
      <c r="Q16" t="n">
        <v>198.08</v>
      </c>
      <c r="R16" t="n">
        <v>38.73</v>
      </c>
      <c r="S16" t="n">
        <v>21.27</v>
      </c>
      <c r="T16" t="n">
        <v>5954.89</v>
      </c>
      <c r="U16" t="n">
        <v>0.55</v>
      </c>
      <c r="V16" t="n">
        <v>0.74</v>
      </c>
      <c r="W16" t="n">
        <v>0.14</v>
      </c>
      <c r="X16" t="n">
        <v>0.37</v>
      </c>
      <c r="Y16" t="n">
        <v>1</v>
      </c>
      <c r="Z16" t="n">
        <v>10</v>
      </c>
      <c r="AA16" t="n">
        <v>105.1324824689388</v>
      </c>
      <c r="AB16" t="n">
        <v>143.8469006317257</v>
      </c>
      <c r="AC16" t="n">
        <v>130.1183543258657</v>
      </c>
      <c r="AD16" t="n">
        <v>105132.4824689388</v>
      </c>
      <c r="AE16" t="n">
        <v>143846.9006317257</v>
      </c>
      <c r="AF16" t="n">
        <v>1.968296146483148e-06</v>
      </c>
      <c r="AG16" t="n">
        <v>0.1622222222222222</v>
      </c>
      <c r="AH16" t="n">
        <v>130118.3543258657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8.6143</v>
      </c>
      <c r="E17" t="n">
        <v>11.61</v>
      </c>
      <c r="F17" t="n">
        <v>8.19</v>
      </c>
      <c r="G17" t="n">
        <v>25.87</v>
      </c>
      <c r="H17" t="n">
        <v>0.38</v>
      </c>
      <c r="I17" t="n">
        <v>19</v>
      </c>
      <c r="J17" t="n">
        <v>219.51</v>
      </c>
      <c r="K17" t="n">
        <v>56.13</v>
      </c>
      <c r="L17" t="n">
        <v>4.75</v>
      </c>
      <c r="M17" t="n">
        <v>17</v>
      </c>
      <c r="N17" t="n">
        <v>48.63</v>
      </c>
      <c r="O17" t="n">
        <v>27306.53</v>
      </c>
      <c r="P17" t="n">
        <v>118.62</v>
      </c>
      <c r="Q17" t="n">
        <v>198.05</v>
      </c>
      <c r="R17" t="n">
        <v>37.78</v>
      </c>
      <c r="S17" t="n">
        <v>21.27</v>
      </c>
      <c r="T17" t="n">
        <v>5480.61</v>
      </c>
      <c r="U17" t="n">
        <v>0.5600000000000001</v>
      </c>
      <c r="V17" t="n">
        <v>0.74</v>
      </c>
      <c r="W17" t="n">
        <v>0.14</v>
      </c>
      <c r="X17" t="n">
        <v>0.34</v>
      </c>
      <c r="Y17" t="n">
        <v>1</v>
      </c>
      <c r="Z17" t="n">
        <v>10</v>
      </c>
      <c r="AA17" t="n">
        <v>103.9784194646634</v>
      </c>
      <c r="AB17" t="n">
        <v>142.2678607156105</v>
      </c>
      <c r="AC17" t="n">
        <v>128.6900157631476</v>
      </c>
      <c r="AD17" t="n">
        <v>103978.4194646634</v>
      </c>
      <c r="AE17" t="n">
        <v>142267.8607156105</v>
      </c>
      <c r="AF17" t="n">
        <v>1.980643120184307e-06</v>
      </c>
      <c r="AG17" t="n">
        <v>0.16125</v>
      </c>
      <c r="AH17" t="n">
        <v>128690.0157631476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8.7011</v>
      </c>
      <c r="E18" t="n">
        <v>11.49</v>
      </c>
      <c r="F18" t="n">
        <v>8.119999999999999</v>
      </c>
      <c r="G18" t="n">
        <v>27.07</v>
      </c>
      <c r="H18" t="n">
        <v>0.4</v>
      </c>
      <c r="I18" t="n">
        <v>18</v>
      </c>
      <c r="J18" t="n">
        <v>219.92</v>
      </c>
      <c r="K18" t="n">
        <v>56.13</v>
      </c>
      <c r="L18" t="n">
        <v>5</v>
      </c>
      <c r="M18" t="n">
        <v>16</v>
      </c>
      <c r="N18" t="n">
        <v>48.79</v>
      </c>
      <c r="O18" t="n">
        <v>27357.39</v>
      </c>
      <c r="P18" t="n">
        <v>117.49</v>
      </c>
      <c r="Q18" t="n">
        <v>198.07</v>
      </c>
      <c r="R18" t="n">
        <v>35.54</v>
      </c>
      <c r="S18" t="n">
        <v>21.27</v>
      </c>
      <c r="T18" t="n">
        <v>4368.33</v>
      </c>
      <c r="U18" t="n">
        <v>0.6</v>
      </c>
      <c r="V18" t="n">
        <v>0.75</v>
      </c>
      <c r="W18" t="n">
        <v>0.13</v>
      </c>
      <c r="X18" t="n">
        <v>0.27</v>
      </c>
      <c r="Y18" t="n">
        <v>1</v>
      </c>
      <c r="Z18" t="n">
        <v>10</v>
      </c>
      <c r="AA18" t="n">
        <v>102.0232640605213</v>
      </c>
      <c r="AB18" t="n">
        <v>139.5927308362957</v>
      </c>
      <c r="AC18" t="n">
        <v>126.2701965249454</v>
      </c>
      <c r="AD18" t="n">
        <v>102023.2640605213</v>
      </c>
      <c r="AE18" t="n">
        <v>139592.7308362957</v>
      </c>
      <c r="AF18" t="n">
        <v>2.000600612125845e-06</v>
      </c>
      <c r="AG18" t="n">
        <v>0.1595833333333333</v>
      </c>
      <c r="AH18" t="n">
        <v>126270.1965249454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8.635400000000001</v>
      </c>
      <c r="E19" t="n">
        <v>11.58</v>
      </c>
      <c r="F19" t="n">
        <v>8.210000000000001</v>
      </c>
      <c r="G19" t="n">
        <v>27.36</v>
      </c>
      <c r="H19" t="n">
        <v>0.42</v>
      </c>
      <c r="I19" t="n">
        <v>18</v>
      </c>
      <c r="J19" t="n">
        <v>220.33</v>
      </c>
      <c r="K19" t="n">
        <v>56.13</v>
      </c>
      <c r="L19" t="n">
        <v>5.25</v>
      </c>
      <c r="M19" t="n">
        <v>16</v>
      </c>
      <c r="N19" t="n">
        <v>48.95</v>
      </c>
      <c r="O19" t="n">
        <v>27408.3</v>
      </c>
      <c r="P19" t="n">
        <v>118.64</v>
      </c>
      <c r="Q19" t="n">
        <v>198.07</v>
      </c>
      <c r="R19" t="n">
        <v>38.44</v>
      </c>
      <c r="S19" t="n">
        <v>21.27</v>
      </c>
      <c r="T19" t="n">
        <v>5820.11</v>
      </c>
      <c r="U19" t="n">
        <v>0.55</v>
      </c>
      <c r="V19" t="n">
        <v>0.74</v>
      </c>
      <c r="W19" t="n">
        <v>0.13</v>
      </c>
      <c r="X19" t="n">
        <v>0.35</v>
      </c>
      <c r="Y19" t="n">
        <v>1</v>
      </c>
      <c r="Z19" t="n">
        <v>10</v>
      </c>
      <c r="AA19" t="n">
        <v>103.8062912983904</v>
      </c>
      <c r="AB19" t="n">
        <v>142.0323473647571</v>
      </c>
      <c r="AC19" t="n">
        <v>128.4769794759546</v>
      </c>
      <c r="AD19" t="n">
        <v>103806.2912983904</v>
      </c>
      <c r="AE19" t="n">
        <v>142032.3473647571</v>
      </c>
      <c r="AF19" t="n">
        <v>1.985494538156271e-06</v>
      </c>
      <c r="AG19" t="n">
        <v>0.1608333333333333</v>
      </c>
      <c r="AH19" t="n">
        <v>128476.9794759545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8.6797</v>
      </c>
      <c r="E20" t="n">
        <v>11.52</v>
      </c>
      <c r="F20" t="n">
        <v>8.19</v>
      </c>
      <c r="G20" t="n">
        <v>28.91</v>
      </c>
      <c r="H20" t="n">
        <v>0.44</v>
      </c>
      <c r="I20" t="n">
        <v>17</v>
      </c>
      <c r="J20" t="n">
        <v>220.74</v>
      </c>
      <c r="K20" t="n">
        <v>56.13</v>
      </c>
      <c r="L20" t="n">
        <v>5.5</v>
      </c>
      <c r="M20" t="n">
        <v>15</v>
      </c>
      <c r="N20" t="n">
        <v>49.12</v>
      </c>
      <c r="O20" t="n">
        <v>27459.27</v>
      </c>
      <c r="P20" t="n">
        <v>118.34</v>
      </c>
      <c r="Q20" t="n">
        <v>198.06</v>
      </c>
      <c r="R20" t="n">
        <v>37.86</v>
      </c>
      <c r="S20" t="n">
        <v>21.27</v>
      </c>
      <c r="T20" t="n">
        <v>5531.79</v>
      </c>
      <c r="U20" t="n">
        <v>0.5600000000000001</v>
      </c>
      <c r="V20" t="n">
        <v>0.74</v>
      </c>
      <c r="W20" t="n">
        <v>0.13</v>
      </c>
      <c r="X20" t="n">
        <v>0.34</v>
      </c>
      <c r="Y20" t="n">
        <v>1</v>
      </c>
      <c r="Z20" t="n">
        <v>10</v>
      </c>
      <c r="AA20" t="n">
        <v>103.0315900701903</v>
      </c>
      <c r="AB20" t="n">
        <v>140.9723669669282</v>
      </c>
      <c r="AC20" t="n">
        <v>127.5181621196023</v>
      </c>
      <c r="AD20" t="n">
        <v>103031.5900701903</v>
      </c>
      <c r="AE20" t="n">
        <v>140972.3669669282</v>
      </c>
      <c r="AF20" t="n">
        <v>1.995680216647171e-06</v>
      </c>
      <c r="AG20" t="n">
        <v>0.16</v>
      </c>
      <c r="AH20" t="n">
        <v>127518.1621196023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8.736599999999999</v>
      </c>
      <c r="E21" t="n">
        <v>11.45</v>
      </c>
      <c r="F21" t="n">
        <v>8.16</v>
      </c>
      <c r="G21" t="n">
        <v>30.59</v>
      </c>
      <c r="H21" t="n">
        <v>0.46</v>
      </c>
      <c r="I21" t="n">
        <v>16</v>
      </c>
      <c r="J21" t="n">
        <v>221.16</v>
      </c>
      <c r="K21" t="n">
        <v>56.13</v>
      </c>
      <c r="L21" t="n">
        <v>5.75</v>
      </c>
      <c r="M21" t="n">
        <v>14</v>
      </c>
      <c r="N21" t="n">
        <v>49.28</v>
      </c>
      <c r="O21" t="n">
        <v>27510.3</v>
      </c>
      <c r="P21" t="n">
        <v>117.59</v>
      </c>
      <c r="Q21" t="n">
        <v>198.05</v>
      </c>
      <c r="R21" t="n">
        <v>36.72</v>
      </c>
      <c r="S21" t="n">
        <v>21.27</v>
      </c>
      <c r="T21" t="n">
        <v>4969.91</v>
      </c>
      <c r="U21" t="n">
        <v>0.58</v>
      </c>
      <c r="V21" t="n">
        <v>0.74</v>
      </c>
      <c r="W21" t="n">
        <v>0.14</v>
      </c>
      <c r="X21" t="n">
        <v>0.3</v>
      </c>
      <c r="Y21" t="n">
        <v>1</v>
      </c>
      <c r="Z21" t="n">
        <v>10</v>
      </c>
      <c r="AA21" t="n">
        <v>101.8072741464131</v>
      </c>
      <c r="AB21" t="n">
        <v>139.2972039070106</v>
      </c>
      <c r="AC21" t="n">
        <v>126.0028742710165</v>
      </c>
      <c r="AD21" t="n">
        <v>101807.2741464131</v>
      </c>
      <c r="AE21" t="n">
        <v>139297.2039070106</v>
      </c>
      <c r="AF21" t="n">
        <v>2.008762950419908e-06</v>
      </c>
      <c r="AG21" t="n">
        <v>0.1590277777777778</v>
      </c>
      <c r="AH21" t="n">
        <v>126002.8742710165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8.7865</v>
      </c>
      <c r="E22" t="n">
        <v>11.38</v>
      </c>
      <c r="F22" t="n">
        <v>8.130000000000001</v>
      </c>
      <c r="G22" t="n">
        <v>32.54</v>
      </c>
      <c r="H22" t="n">
        <v>0.48</v>
      </c>
      <c r="I22" t="n">
        <v>15</v>
      </c>
      <c r="J22" t="n">
        <v>221.57</v>
      </c>
      <c r="K22" t="n">
        <v>56.13</v>
      </c>
      <c r="L22" t="n">
        <v>6</v>
      </c>
      <c r="M22" t="n">
        <v>13</v>
      </c>
      <c r="N22" t="n">
        <v>49.45</v>
      </c>
      <c r="O22" t="n">
        <v>27561.39</v>
      </c>
      <c r="P22" t="n">
        <v>117.2</v>
      </c>
      <c r="Q22" t="n">
        <v>198.05</v>
      </c>
      <c r="R22" t="n">
        <v>36.08</v>
      </c>
      <c r="S22" t="n">
        <v>21.27</v>
      </c>
      <c r="T22" t="n">
        <v>4651.98</v>
      </c>
      <c r="U22" t="n">
        <v>0.59</v>
      </c>
      <c r="V22" t="n">
        <v>0.75</v>
      </c>
      <c r="W22" t="n">
        <v>0.13</v>
      </c>
      <c r="X22" t="n">
        <v>0.28</v>
      </c>
      <c r="Y22" t="n">
        <v>1</v>
      </c>
      <c r="Z22" t="n">
        <v>10</v>
      </c>
      <c r="AA22" t="n">
        <v>100.9001382590592</v>
      </c>
      <c r="AB22" t="n">
        <v>138.0560205659228</v>
      </c>
      <c r="AC22" t="n">
        <v>124.88014772599</v>
      </c>
      <c r="AD22" t="n">
        <v>100900.1382590592</v>
      </c>
      <c r="AE22" t="n">
        <v>138056.0205659228</v>
      </c>
      <c r="AF22" t="n">
        <v>2.020236209036069e-06</v>
      </c>
      <c r="AG22" t="n">
        <v>0.1580555555555556</v>
      </c>
      <c r="AH22" t="n">
        <v>124880.14772599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8.7798</v>
      </c>
      <c r="E23" t="n">
        <v>11.39</v>
      </c>
      <c r="F23" t="n">
        <v>8.140000000000001</v>
      </c>
      <c r="G23" t="n">
        <v>32.57</v>
      </c>
      <c r="H23" t="n">
        <v>0.5</v>
      </c>
      <c r="I23" t="n">
        <v>15</v>
      </c>
      <c r="J23" t="n">
        <v>221.99</v>
      </c>
      <c r="K23" t="n">
        <v>56.13</v>
      </c>
      <c r="L23" t="n">
        <v>6.25</v>
      </c>
      <c r="M23" t="n">
        <v>13</v>
      </c>
      <c r="N23" t="n">
        <v>49.61</v>
      </c>
      <c r="O23" t="n">
        <v>27612.53</v>
      </c>
      <c r="P23" t="n">
        <v>117.28</v>
      </c>
      <c r="Q23" t="n">
        <v>198.09</v>
      </c>
      <c r="R23" t="n">
        <v>36.25</v>
      </c>
      <c r="S23" t="n">
        <v>21.27</v>
      </c>
      <c r="T23" t="n">
        <v>4736.28</v>
      </c>
      <c r="U23" t="n">
        <v>0.59</v>
      </c>
      <c r="V23" t="n">
        <v>0.75</v>
      </c>
      <c r="W23" t="n">
        <v>0.13</v>
      </c>
      <c r="X23" t="n">
        <v>0.29</v>
      </c>
      <c r="Y23" t="n">
        <v>1</v>
      </c>
      <c r="Z23" t="n">
        <v>10</v>
      </c>
      <c r="AA23" t="n">
        <v>101.0577117703756</v>
      </c>
      <c r="AB23" t="n">
        <v>138.2716195957585</v>
      </c>
      <c r="AC23" t="n">
        <v>125.0751702870134</v>
      </c>
      <c r="AD23" t="n">
        <v>101057.7117703757</v>
      </c>
      <c r="AE23" t="n">
        <v>138271.6195957585</v>
      </c>
      <c r="AF23" t="n">
        <v>2.018695711386204e-06</v>
      </c>
      <c r="AG23" t="n">
        <v>0.1581944444444444</v>
      </c>
      <c r="AH23" t="n">
        <v>125075.1702870134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8.835900000000001</v>
      </c>
      <c r="E24" t="n">
        <v>11.32</v>
      </c>
      <c r="F24" t="n">
        <v>8.109999999999999</v>
      </c>
      <c r="G24" t="n">
        <v>34.77</v>
      </c>
      <c r="H24" t="n">
        <v>0.52</v>
      </c>
      <c r="I24" t="n">
        <v>14</v>
      </c>
      <c r="J24" t="n">
        <v>222.4</v>
      </c>
      <c r="K24" t="n">
        <v>56.13</v>
      </c>
      <c r="L24" t="n">
        <v>6.5</v>
      </c>
      <c r="M24" t="n">
        <v>12</v>
      </c>
      <c r="N24" t="n">
        <v>49.78</v>
      </c>
      <c r="O24" t="n">
        <v>27663.85</v>
      </c>
      <c r="P24" t="n">
        <v>116.77</v>
      </c>
      <c r="Q24" t="n">
        <v>198.05</v>
      </c>
      <c r="R24" t="n">
        <v>35.36</v>
      </c>
      <c r="S24" t="n">
        <v>21.27</v>
      </c>
      <c r="T24" t="n">
        <v>4296.41</v>
      </c>
      <c r="U24" t="n">
        <v>0.6</v>
      </c>
      <c r="V24" t="n">
        <v>0.75</v>
      </c>
      <c r="W24" t="n">
        <v>0.13</v>
      </c>
      <c r="X24" t="n">
        <v>0.26</v>
      </c>
      <c r="Y24" t="n">
        <v>1</v>
      </c>
      <c r="Z24" t="n">
        <v>10</v>
      </c>
      <c r="AA24" t="n">
        <v>100.0165553303308</v>
      </c>
      <c r="AB24" t="n">
        <v>136.8470634219094</v>
      </c>
      <c r="AC24" t="n">
        <v>123.7865717550189</v>
      </c>
      <c r="AD24" t="n">
        <v>100016.5553303308</v>
      </c>
      <c r="AE24" t="n">
        <v>136847.0634219094</v>
      </c>
      <c r="AF24" t="n">
        <v>2.031594505141046e-06</v>
      </c>
      <c r="AG24" t="n">
        <v>0.1572222222222222</v>
      </c>
      <c r="AH24" t="n">
        <v>123786.5717550189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8.829800000000001</v>
      </c>
      <c r="E25" t="n">
        <v>11.33</v>
      </c>
      <c r="F25" t="n">
        <v>8.119999999999999</v>
      </c>
      <c r="G25" t="n">
        <v>34.81</v>
      </c>
      <c r="H25" t="n">
        <v>0.54</v>
      </c>
      <c r="I25" t="n">
        <v>14</v>
      </c>
      <c r="J25" t="n">
        <v>222.82</v>
      </c>
      <c r="K25" t="n">
        <v>56.13</v>
      </c>
      <c r="L25" t="n">
        <v>6.75</v>
      </c>
      <c r="M25" t="n">
        <v>12</v>
      </c>
      <c r="N25" t="n">
        <v>49.94</v>
      </c>
      <c r="O25" t="n">
        <v>27715.11</v>
      </c>
      <c r="P25" t="n">
        <v>116.85</v>
      </c>
      <c r="Q25" t="n">
        <v>198.06</v>
      </c>
      <c r="R25" t="n">
        <v>35.54</v>
      </c>
      <c r="S25" t="n">
        <v>21.27</v>
      </c>
      <c r="T25" t="n">
        <v>4386.02</v>
      </c>
      <c r="U25" t="n">
        <v>0.6</v>
      </c>
      <c r="V25" t="n">
        <v>0.75</v>
      </c>
      <c r="W25" t="n">
        <v>0.13</v>
      </c>
      <c r="X25" t="n">
        <v>0.27</v>
      </c>
      <c r="Y25" t="n">
        <v>1</v>
      </c>
      <c r="Z25" t="n">
        <v>10</v>
      </c>
      <c r="AA25" t="n">
        <v>100.1659223334649</v>
      </c>
      <c r="AB25" t="n">
        <v>137.0514339452045</v>
      </c>
      <c r="AC25" t="n">
        <v>123.9714374424066</v>
      </c>
      <c r="AD25" t="n">
        <v>100165.9223334649</v>
      </c>
      <c r="AE25" t="n">
        <v>137051.4339452045</v>
      </c>
      <c r="AF25" t="n">
        <v>2.030191962504602e-06</v>
      </c>
      <c r="AG25" t="n">
        <v>0.1573611111111111</v>
      </c>
      <c r="AH25" t="n">
        <v>123971.4374424066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8.891500000000001</v>
      </c>
      <c r="E26" t="n">
        <v>11.25</v>
      </c>
      <c r="F26" t="n">
        <v>8.09</v>
      </c>
      <c r="G26" t="n">
        <v>37.32</v>
      </c>
      <c r="H26" t="n">
        <v>0.5600000000000001</v>
      </c>
      <c r="I26" t="n">
        <v>13</v>
      </c>
      <c r="J26" t="n">
        <v>223.23</v>
      </c>
      <c r="K26" t="n">
        <v>56.13</v>
      </c>
      <c r="L26" t="n">
        <v>7</v>
      </c>
      <c r="M26" t="n">
        <v>11</v>
      </c>
      <c r="N26" t="n">
        <v>50.11</v>
      </c>
      <c r="O26" t="n">
        <v>27766.43</v>
      </c>
      <c r="P26" t="n">
        <v>116.14</v>
      </c>
      <c r="Q26" t="n">
        <v>198.05</v>
      </c>
      <c r="R26" t="n">
        <v>34.46</v>
      </c>
      <c r="S26" t="n">
        <v>21.27</v>
      </c>
      <c r="T26" t="n">
        <v>3851.08</v>
      </c>
      <c r="U26" t="n">
        <v>0.62</v>
      </c>
      <c r="V26" t="n">
        <v>0.75</v>
      </c>
      <c r="W26" t="n">
        <v>0.13</v>
      </c>
      <c r="X26" t="n">
        <v>0.23</v>
      </c>
      <c r="Y26" t="n">
        <v>1</v>
      </c>
      <c r="Z26" t="n">
        <v>10</v>
      </c>
      <c r="AA26" t="n">
        <v>98.95226172085553</v>
      </c>
      <c r="AB26" t="n">
        <v>135.3908499521058</v>
      </c>
      <c r="AC26" t="n">
        <v>122.4693372549644</v>
      </c>
      <c r="AD26" t="n">
        <v>98952.26172085553</v>
      </c>
      <c r="AE26" t="n">
        <v>135390.8499521058</v>
      </c>
      <c r="AF26" t="n">
        <v>2.044378336384705e-06</v>
      </c>
      <c r="AG26" t="n">
        <v>0.15625</v>
      </c>
      <c r="AH26" t="n">
        <v>122469.3372549644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8.9138</v>
      </c>
      <c r="E27" t="n">
        <v>11.22</v>
      </c>
      <c r="F27" t="n">
        <v>8.06</v>
      </c>
      <c r="G27" t="n">
        <v>37.19</v>
      </c>
      <c r="H27" t="n">
        <v>0.58</v>
      </c>
      <c r="I27" t="n">
        <v>13</v>
      </c>
      <c r="J27" t="n">
        <v>223.65</v>
      </c>
      <c r="K27" t="n">
        <v>56.13</v>
      </c>
      <c r="L27" t="n">
        <v>7.25</v>
      </c>
      <c r="M27" t="n">
        <v>11</v>
      </c>
      <c r="N27" t="n">
        <v>50.27</v>
      </c>
      <c r="O27" t="n">
        <v>27817.81</v>
      </c>
      <c r="P27" t="n">
        <v>115.56</v>
      </c>
      <c r="Q27" t="n">
        <v>198.07</v>
      </c>
      <c r="R27" t="n">
        <v>33.35</v>
      </c>
      <c r="S27" t="n">
        <v>21.27</v>
      </c>
      <c r="T27" t="n">
        <v>3297.78</v>
      </c>
      <c r="U27" t="n">
        <v>0.64</v>
      </c>
      <c r="V27" t="n">
        <v>0.75</v>
      </c>
      <c r="W27" t="n">
        <v>0.13</v>
      </c>
      <c r="X27" t="n">
        <v>0.2</v>
      </c>
      <c r="Y27" t="n">
        <v>1</v>
      </c>
      <c r="Z27" t="n">
        <v>10</v>
      </c>
      <c r="AA27" t="n">
        <v>98.25954439288061</v>
      </c>
      <c r="AB27" t="n">
        <v>134.4430435434394</v>
      </c>
      <c r="AC27" t="n">
        <v>121.6119881596862</v>
      </c>
      <c r="AD27" t="n">
        <v>98259.54439288062</v>
      </c>
      <c r="AE27" t="n">
        <v>134443.0435434394</v>
      </c>
      <c r="AF27" t="n">
        <v>2.049505664383511e-06</v>
      </c>
      <c r="AG27" t="n">
        <v>0.1558333333333334</v>
      </c>
      <c r="AH27" t="n">
        <v>121611.9881596862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8.868499999999999</v>
      </c>
      <c r="E28" t="n">
        <v>11.28</v>
      </c>
      <c r="F28" t="n">
        <v>8.109999999999999</v>
      </c>
      <c r="G28" t="n">
        <v>37.45</v>
      </c>
      <c r="H28" t="n">
        <v>0.59</v>
      </c>
      <c r="I28" t="n">
        <v>13</v>
      </c>
      <c r="J28" t="n">
        <v>224.07</v>
      </c>
      <c r="K28" t="n">
        <v>56.13</v>
      </c>
      <c r="L28" t="n">
        <v>7.5</v>
      </c>
      <c r="M28" t="n">
        <v>11</v>
      </c>
      <c r="N28" t="n">
        <v>50.44</v>
      </c>
      <c r="O28" t="n">
        <v>27869.24</v>
      </c>
      <c r="P28" t="n">
        <v>116.13</v>
      </c>
      <c r="Q28" t="n">
        <v>198.05</v>
      </c>
      <c r="R28" t="n">
        <v>35.78</v>
      </c>
      <c r="S28" t="n">
        <v>21.27</v>
      </c>
      <c r="T28" t="n">
        <v>4515.2</v>
      </c>
      <c r="U28" t="n">
        <v>0.59</v>
      </c>
      <c r="V28" t="n">
        <v>0.75</v>
      </c>
      <c r="W28" t="n">
        <v>0.12</v>
      </c>
      <c r="X28" t="n">
        <v>0.26</v>
      </c>
      <c r="Y28" t="n">
        <v>1</v>
      </c>
      <c r="Z28" t="n">
        <v>10</v>
      </c>
      <c r="AA28" t="n">
        <v>99.26225847792809</v>
      </c>
      <c r="AB28" t="n">
        <v>135.815001191224</v>
      </c>
      <c r="AC28" t="n">
        <v>122.8530080951213</v>
      </c>
      <c r="AD28" t="n">
        <v>99262.25847792809</v>
      </c>
      <c r="AE28" t="n">
        <v>135815.001191224</v>
      </c>
      <c r="AF28" t="n">
        <v>2.039090060870242e-06</v>
      </c>
      <c r="AG28" t="n">
        <v>0.1566666666666666</v>
      </c>
      <c r="AH28" t="n">
        <v>122853.0080951213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8.9255</v>
      </c>
      <c r="E29" t="n">
        <v>11.2</v>
      </c>
      <c r="F29" t="n">
        <v>8.08</v>
      </c>
      <c r="G29" t="n">
        <v>40.42</v>
      </c>
      <c r="H29" t="n">
        <v>0.61</v>
      </c>
      <c r="I29" t="n">
        <v>12</v>
      </c>
      <c r="J29" t="n">
        <v>224.49</v>
      </c>
      <c r="K29" t="n">
        <v>56.13</v>
      </c>
      <c r="L29" t="n">
        <v>7.75</v>
      </c>
      <c r="M29" t="n">
        <v>10</v>
      </c>
      <c r="N29" t="n">
        <v>50.61</v>
      </c>
      <c r="O29" t="n">
        <v>27920.73</v>
      </c>
      <c r="P29" t="n">
        <v>115.76</v>
      </c>
      <c r="Q29" t="n">
        <v>198.06</v>
      </c>
      <c r="R29" t="n">
        <v>34.58</v>
      </c>
      <c r="S29" t="n">
        <v>21.27</v>
      </c>
      <c r="T29" t="n">
        <v>3916.26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98.31786438544789</v>
      </c>
      <c r="AB29" t="n">
        <v>134.5228395301664</v>
      </c>
      <c r="AC29" t="n">
        <v>121.6841685294343</v>
      </c>
      <c r="AD29" t="n">
        <v>98317.86438544789</v>
      </c>
      <c r="AE29" t="n">
        <v>134522.8395301664</v>
      </c>
      <c r="AF29" t="n">
        <v>2.052195787145215e-06</v>
      </c>
      <c r="AG29" t="n">
        <v>0.1555555555555556</v>
      </c>
      <c r="AH29" t="n">
        <v>121684.1685294343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8.925700000000001</v>
      </c>
      <c r="E30" t="n">
        <v>11.2</v>
      </c>
      <c r="F30" t="n">
        <v>8.08</v>
      </c>
      <c r="G30" t="n">
        <v>40.42</v>
      </c>
      <c r="H30" t="n">
        <v>0.63</v>
      </c>
      <c r="I30" t="n">
        <v>12</v>
      </c>
      <c r="J30" t="n">
        <v>224.9</v>
      </c>
      <c r="K30" t="n">
        <v>56.13</v>
      </c>
      <c r="L30" t="n">
        <v>8</v>
      </c>
      <c r="M30" t="n">
        <v>10</v>
      </c>
      <c r="N30" t="n">
        <v>50.78</v>
      </c>
      <c r="O30" t="n">
        <v>27972.28</v>
      </c>
      <c r="P30" t="n">
        <v>115.72</v>
      </c>
      <c r="Q30" t="n">
        <v>198.05</v>
      </c>
      <c r="R30" t="n">
        <v>34.51</v>
      </c>
      <c r="S30" t="n">
        <v>21.27</v>
      </c>
      <c r="T30" t="n">
        <v>3885.18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98.291322100046</v>
      </c>
      <c r="AB30" t="n">
        <v>134.4865232043166</v>
      </c>
      <c r="AC30" t="n">
        <v>121.6513181827533</v>
      </c>
      <c r="AD30" t="n">
        <v>98291.322100046</v>
      </c>
      <c r="AE30" t="n">
        <v>134486.5232043166</v>
      </c>
      <c r="AF30" t="n">
        <v>2.052241772149689e-06</v>
      </c>
      <c r="AG30" t="n">
        <v>0.1555555555555556</v>
      </c>
      <c r="AH30" t="n">
        <v>121651.3181827533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8.9823</v>
      </c>
      <c r="E31" t="n">
        <v>11.13</v>
      </c>
      <c r="F31" t="n">
        <v>8.06</v>
      </c>
      <c r="G31" t="n">
        <v>43.94</v>
      </c>
      <c r="H31" t="n">
        <v>0.65</v>
      </c>
      <c r="I31" t="n">
        <v>11</v>
      </c>
      <c r="J31" t="n">
        <v>225.32</v>
      </c>
      <c r="K31" t="n">
        <v>56.13</v>
      </c>
      <c r="L31" t="n">
        <v>8.25</v>
      </c>
      <c r="M31" t="n">
        <v>9</v>
      </c>
      <c r="N31" t="n">
        <v>50.95</v>
      </c>
      <c r="O31" t="n">
        <v>28023.89</v>
      </c>
      <c r="P31" t="n">
        <v>115.04</v>
      </c>
      <c r="Q31" t="n">
        <v>198.08</v>
      </c>
      <c r="R31" t="n">
        <v>33.56</v>
      </c>
      <c r="S31" t="n">
        <v>21.27</v>
      </c>
      <c r="T31" t="n">
        <v>3412.61</v>
      </c>
      <c r="U31" t="n">
        <v>0.63</v>
      </c>
      <c r="V31" t="n">
        <v>0.75</v>
      </c>
      <c r="W31" t="n">
        <v>0.13</v>
      </c>
      <c r="X31" t="n">
        <v>0.2</v>
      </c>
      <c r="Y31" t="n">
        <v>1</v>
      </c>
      <c r="Z31" t="n">
        <v>10</v>
      </c>
      <c r="AA31" t="n">
        <v>97.20740291238646</v>
      </c>
      <c r="AB31" t="n">
        <v>133.0034571526219</v>
      </c>
      <c r="AC31" t="n">
        <v>120.3097938735356</v>
      </c>
      <c r="AD31" t="n">
        <v>97207.40291238646</v>
      </c>
      <c r="AE31" t="n">
        <v>133003.4571526219</v>
      </c>
      <c r="AF31" t="n">
        <v>2.065255528415715e-06</v>
      </c>
      <c r="AG31" t="n">
        <v>0.1545833333333334</v>
      </c>
      <c r="AH31" t="n">
        <v>120309.7938735356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8.976699999999999</v>
      </c>
      <c r="E32" t="n">
        <v>11.14</v>
      </c>
      <c r="F32" t="n">
        <v>8.06</v>
      </c>
      <c r="G32" t="n">
        <v>43.98</v>
      </c>
      <c r="H32" t="n">
        <v>0.67</v>
      </c>
      <c r="I32" t="n">
        <v>11</v>
      </c>
      <c r="J32" t="n">
        <v>225.74</v>
      </c>
      <c r="K32" t="n">
        <v>56.13</v>
      </c>
      <c r="L32" t="n">
        <v>8.5</v>
      </c>
      <c r="M32" t="n">
        <v>9</v>
      </c>
      <c r="N32" t="n">
        <v>51.11</v>
      </c>
      <c r="O32" t="n">
        <v>28075.56</v>
      </c>
      <c r="P32" t="n">
        <v>115.06</v>
      </c>
      <c r="Q32" t="n">
        <v>198.05</v>
      </c>
      <c r="R32" t="n">
        <v>33.79</v>
      </c>
      <c r="S32" t="n">
        <v>21.27</v>
      </c>
      <c r="T32" t="n">
        <v>3529.59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  <c r="AA32" t="n">
        <v>97.27929637830321</v>
      </c>
      <c r="AB32" t="n">
        <v>133.101824964405</v>
      </c>
      <c r="AC32" t="n">
        <v>120.3987735994222</v>
      </c>
      <c r="AD32" t="n">
        <v>97279.29637830322</v>
      </c>
      <c r="AE32" t="n">
        <v>133101.824964405</v>
      </c>
      <c r="AF32" t="n">
        <v>2.063967948290455e-06</v>
      </c>
      <c r="AG32" t="n">
        <v>0.1547222222222222</v>
      </c>
      <c r="AH32" t="n">
        <v>120398.7735994222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8.984299999999999</v>
      </c>
      <c r="E33" t="n">
        <v>11.13</v>
      </c>
      <c r="F33" t="n">
        <v>8.050000000000001</v>
      </c>
      <c r="G33" t="n">
        <v>43.93</v>
      </c>
      <c r="H33" t="n">
        <v>0.6899999999999999</v>
      </c>
      <c r="I33" t="n">
        <v>11</v>
      </c>
      <c r="J33" t="n">
        <v>226.16</v>
      </c>
      <c r="K33" t="n">
        <v>56.13</v>
      </c>
      <c r="L33" t="n">
        <v>8.75</v>
      </c>
      <c r="M33" t="n">
        <v>9</v>
      </c>
      <c r="N33" t="n">
        <v>51.28</v>
      </c>
      <c r="O33" t="n">
        <v>28127.29</v>
      </c>
      <c r="P33" t="n">
        <v>114.86</v>
      </c>
      <c r="Q33" t="n">
        <v>198.07</v>
      </c>
      <c r="R33" t="n">
        <v>33.56</v>
      </c>
      <c r="S33" t="n">
        <v>21.27</v>
      </c>
      <c r="T33" t="n">
        <v>3412.38</v>
      </c>
      <c r="U33" t="n">
        <v>0.63</v>
      </c>
      <c r="V33" t="n">
        <v>0.75</v>
      </c>
      <c r="W33" t="n">
        <v>0.12</v>
      </c>
      <c r="X33" t="n">
        <v>0.2</v>
      </c>
      <c r="Y33" t="n">
        <v>1</v>
      </c>
      <c r="Z33" t="n">
        <v>10</v>
      </c>
      <c r="AA33" t="n">
        <v>97.04577600770125</v>
      </c>
      <c r="AB33" t="n">
        <v>132.7823120911559</v>
      </c>
      <c r="AC33" t="n">
        <v>120.1097545863568</v>
      </c>
      <c r="AD33" t="n">
        <v>97045.77600770125</v>
      </c>
      <c r="AE33" t="n">
        <v>132782.3120911559</v>
      </c>
      <c r="AF33" t="n">
        <v>2.065715378460451e-06</v>
      </c>
      <c r="AG33" t="n">
        <v>0.1545833333333334</v>
      </c>
      <c r="AH33" t="n">
        <v>120109.7545863568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8.976900000000001</v>
      </c>
      <c r="E34" t="n">
        <v>11.14</v>
      </c>
      <c r="F34" t="n">
        <v>8.06</v>
      </c>
      <c r="G34" t="n">
        <v>43.98</v>
      </c>
      <c r="H34" t="n">
        <v>0.71</v>
      </c>
      <c r="I34" t="n">
        <v>11</v>
      </c>
      <c r="J34" t="n">
        <v>226.58</v>
      </c>
      <c r="K34" t="n">
        <v>56.13</v>
      </c>
      <c r="L34" t="n">
        <v>9</v>
      </c>
      <c r="M34" t="n">
        <v>9</v>
      </c>
      <c r="N34" t="n">
        <v>51.45</v>
      </c>
      <c r="O34" t="n">
        <v>28179.08</v>
      </c>
      <c r="P34" t="n">
        <v>115.01</v>
      </c>
      <c r="Q34" t="n">
        <v>198.06</v>
      </c>
      <c r="R34" t="n">
        <v>33.81</v>
      </c>
      <c r="S34" t="n">
        <v>21.27</v>
      </c>
      <c r="T34" t="n">
        <v>3540.06</v>
      </c>
      <c r="U34" t="n">
        <v>0.63</v>
      </c>
      <c r="V34" t="n">
        <v>0.75</v>
      </c>
      <c r="W34" t="n">
        <v>0.13</v>
      </c>
      <c r="X34" t="n">
        <v>0.21</v>
      </c>
      <c r="Y34" t="n">
        <v>1</v>
      </c>
      <c r="Z34" t="n">
        <v>10</v>
      </c>
      <c r="AA34" t="n">
        <v>97.24686637223957</v>
      </c>
      <c r="AB34" t="n">
        <v>133.0574527993979</v>
      </c>
      <c r="AC34" t="n">
        <v>120.3586362515667</v>
      </c>
      <c r="AD34" t="n">
        <v>97246.86637223957</v>
      </c>
      <c r="AE34" t="n">
        <v>133057.4527993978</v>
      </c>
      <c r="AF34" t="n">
        <v>2.064013933294928e-06</v>
      </c>
      <c r="AG34" t="n">
        <v>0.1547222222222222</v>
      </c>
      <c r="AH34" t="n">
        <v>120358.6362515667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9.0357</v>
      </c>
      <c r="E35" t="n">
        <v>11.07</v>
      </c>
      <c r="F35" t="n">
        <v>8.029999999999999</v>
      </c>
      <c r="G35" t="n">
        <v>48.19</v>
      </c>
      <c r="H35" t="n">
        <v>0.72</v>
      </c>
      <c r="I35" t="n">
        <v>10</v>
      </c>
      <c r="J35" t="n">
        <v>227</v>
      </c>
      <c r="K35" t="n">
        <v>56.13</v>
      </c>
      <c r="L35" t="n">
        <v>9.25</v>
      </c>
      <c r="M35" t="n">
        <v>8</v>
      </c>
      <c r="N35" t="n">
        <v>51.62</v>
      </c>
      <c r="O35" t="n">
        <v>28230.92</v>
      </c>
      <c r="P35" t="n">
        <v>114.49</v>
      </c>
      <c r="Q35" t="n">
        <v>198.05</v>
      </c>
      <c r="R35" t="n">
        <v>32.83</v>
      </c>
      <c r="S35" t="n">
        <v>21.27</v>
      </c>
      <c r="T35" t="n">
        <v>3053.89</v>
      </c>
      <c r="U35" t="n">
        <v>0.65</v>
      </c>
      <c r="V35" t="n">
        <v>0.76</v>
      </c>
      <c r="W35" t="n">
        <v>0.12</v>
      </c>
      <c r="X35" t="n">
        <v>0.18</v>
      </c>
      <c r="Y35" t="n">
        <v>1</v>
      </c>
      <c r="Z35" t="n">
        <v>10</v>
      </c>
      <c r="AA35" t="n">
        <v>96.21780999868423</v>
      </c>
      <c r="AB35" t="n">
        <v>131.649452470337</v>
      </c>
      <c r="AC35" t="n">
        <v>119.0850134977701</v>
      </c>
      <c r="AD35" t="n">
        <v>96217.80999868423</v>
      </c>
      <c r="AE35" t="n">
        <v>131649.452470337</v>
      </c>
      <c r="AF35" t="n">
        <v>2.077533524610164e-06</v>
      </c>
      <c r="AG35" t="n">
        <v>0.15375</v>
      </c>
      <c r="AH35" t="n">
        <v>119085.0134977701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9.046099999999999</v>
      </c>
      <c r="E36" t="n">
        <v>11.05</v>
      </c>
      <c r="F36" t="n">
        <v>8.02</v>
      </c>
      <c r="G36" t="n">
        <v>48.12</v>
      </c>
      <c r="H36" t="n">
        <v>0.74</v>
      </c>
      <c r="I36" t="n">
        <v>10</v>
      </c>
      <c r="J36" t="n">
        <v>227.42</v>
      </c>
      <c r="K36" t="n">
        <v>56.13</v>
      </c>
      <c r="L36" t="n">
        <v>9.5</v>
      </c>
      <c r="M36" t="n">
        <v>8</v>
      </c>
      <c r="N36" t="n">
        <v>51.8</v>
      </c>
      <c r="O36" t="n">
        <v>28282.83</v>
      </c>
      <c r="P36" t="n">
        <v>114.36</v>
      </c>
      <c r="Q36" t="n">
        <v>198.05</v>
      </c>
      <c r="R36" t="n">
        <v>32.29</v>
      </c>
      <c r="S36" t="n">
        <v>21.27</v>
      </c>
      <c r="T36" t="n">
        <v>2783.96</v>
      </c>
      <c r="U36" t="n">
        <v>0.66</v>
      </c>
      <c r="V36" t="n">
        <v>0.76</v>
      </c>
      <c r="W36" t="n">
        <v>0.13</v>
      </c>
      <c r="X36" t="n">
        <v>0.17</v>
      </c>
      <c r="Y36" t="n">
        <v>1</v>
      </c>
      <c r="Z36" t="n">
        <v>10</v>
      </c>
      <c r="AA36" t="n">
        <v>95.99929121445486</v>
      </c>
      <c r="AB36" t="n">
        <v>131.3504654293862</v>
      </c>
      <c r="AC36" t="n">
        <v>118.8145613603766</v>
      </c>
      <c r="AD36" t="n">
        <v>95999.29121445486</v>
      </c>
      <c r="AE36" t="n">
        <v>131350.4654293862</v>
      </c>
      <c r="AF36" t="n">
        <v>2.079924744842791e-06</v>
      </c>
      <c r="AG36" t="n">
        <v>0.1534722222222222</v>
      </c>
      <c r="AH36" t="n">
        <v>118814.5613603766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9.0527</v>
      </c>
      <c r="E37" t="n">
        <v>11.05</v>
      </c>
      <c r="F37" t="n">
        <v>8.01</v>
      </c>
      <c r="G37" t="n">
        <v>48.07</v>
      </c>
      <c r="H37" t="n">
        <v>0.76</v>
      </c>
      <c r="I37" t="n">
        <v>10</v>
      </c>
      <c r="J37" t="n">
        <v>227.84</v>
      </c>
      <c r="K37" t="n">
        <v>56.13</v>
      </c>
      <c r="L37" t="n">
        <v>9.75</v>
      </c>
      <c r="M37" t="n">
        <v>8</v>
      </c>
      <c r="N37" t="n">
        <v>51.97</v>
      </c>
      <c r="O37" t="n">
        <v>28334.8</v>
      </c>
      <c r="P37" t="n">
        <v>114.03</v>
      </c>
      <c r="Q37" t="n">
        <v>198.05</v>
      </c>
      <c r="R37" t="n">
        <v>32.23</v>
      </c>
      <c r="S37" t="n">
        <v>21.27</v>
      </c>
      <c r="T37" t="n">
        <v>2752.73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  <c r="AA37" t="n">
        <v>95.7012972054066</v>
      </c>
      <c r="AB37" t="n">
        <v>130.9427368796387</v>
      </c>
      <c r="AC37" t="n">
        <v>118.4457458511662</v>
      </c>
      <c r="AD37" t="n">
        <v>95701.2972054066</v>
      </c>
      <c r="AE37" t="n">
        <v>130942.7368796387</v>
      </c>
      <c r="AF37" t="n">
        <v>2.081442249990419e-06</v>
      </c>
      <c r="AG37" t="n">
        <v>0.1534722222222222</v>
      </c>
      <c r="AH37" t="n">
        <v>118445.7458511662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9.025700000000001</v>
      </c>
      <c r="E38" t="n">
        <v>11.08</v>
      </c>
      <c r="F38" t="n">
        <v>8.039999999999999</v>
      </c>
      <c r="G38" t="n">
        <v>48.27</v>
      </c>
      <c r="H38" t="n">
        <v>0.78</v>
      </c>
      <c r="I38" t="n">
        <v>10</v>
      </c>
      <c r="J38" t="n">
        <v>228.27</v>
      </c>
      <c r="K38" t="n">
        <v>56.13</v>
      </c>
      <c r="L38" t="n">
        <v>10</v>
      </c>
      <c r="M38" t="n">
        <v>8</v>
      </c>
      <c r="N38" t="n">
        <v>52.14</v>
      </c>
      <c r="O38" t="n">
        <v>28386.82</v>
      </c>
      <c r="P38" t="n">
        <v>114.2</v>
      </c>
      <c r="Q38" t="n">
        <v>198.05</v>
      </c>
      <c r="R38" t="n">
        <v>33.26</v>
      </c>
      <c r="S38" t="n">
        <v>21.27</v>
      </c>
      <c r="T38" t="n">
        <v>3267.71</v>
      </c>
      <c r="U38" t="n">
        <v>0.64</v>
      </c>
      <c r="V38" t="n">
        <v>0.75</v>
      </c>
      <c r="W38" t="n">
        <v>0.12</v>
      </c>
      <c r="X38" t="n">
        <v>0.19</v>
      </c>
      <c r="Y38" t="n">
        <v>1</v>
      </c>
      <c r="Z38" t="n">
        <v>10</v>
      </c>
      <c r="AA38" t="n">
        <v>96.1789400576266</v>
      </c>
      <c r="AB38" t="n">
        <v>131.5962689021612</v>
      </c>
      <c r="AC38" t="n">
        <v>119.0369056946974</v>
      </c>
      <c r="AD38" t="n">
        <v>96178.94005762661</v>
      </c>
      <c r="AE38" t="n">
        <v>131596.2689021612</v>
      </c>
      <c r="AF38" t="n">
        <v>2.075234274386485e-06</v>
      </c>
      <c r="AG38" t="n">
        <v>0.1538888888888889</v>
      </c>
      <c r="AH38" t="n">
        <v>119036.9056946974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9.0756</v>
      </c>
      <c r="E39" t="n">
        <v>11.02</v>
      </c>
      <c r="F39" t="n">
        <v>8.029999999999999</v>
      </c>
      <c r="G39" t="n">
        <v>53.51</v>
      </c>
      <c r="H39" t="n">
        <v>0.8</v>
      </c>
      <c r="I39" t="n">
        <v>9</v>
      </c>
      <c r="J39" t="n">
        <v>228.69</v>
      </c>
      <c r="K39" t="n">
        <v>56.13</v>
      </c>
      <c r="L39" t="n">
        <v>10.25</v>
      </c>
      <c r="M39" t="n">
        <v>7</v>
      </c>
      <c r="N39" t="n">
        <v>52.31</v>
      </c>
      <c r="O39" t="n">
        <v>28438.91</v>
      </c>
      <c r="P39" t="n">
        <v>113.7</v>
      </c>
      <c r="Q39" t="n">
        <v>198.05</v>
      </c>
      <c r="R39" t="n">
        <v>32.66</v>
      </c>
      <c r="S39" t="n">
        <v>21.27</v>
      </c>
      <c r="T39" t="n">
        <v>2970.62</v>
      </c>
      <c r="U39" t="n">
        <v>0.65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95.32820871289664</v>
      </c>
      <c r="AB39" t="n">
        <v>130.4322607446842</v>
      </c>
      <c r="AC39" t="n">
        <v>117.9839888420738</v>
      </c>
      <c r="AD39" t="n">
        <v>95328.20871289664</v>
      </c>
      <c r="AE39" t="n">
        <v>130432.2607446842</v>
      </c>
      <c r="AF39" t="n">
        <v>2.086707533002646e-06</v>
      </c>
      <c r="AG39" t="n">
        <v>0.1530555555555556</v>
      </c>
      <c r="AH39" t="n">
        <v>117983.9888420738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9.083600000000001</v>
      </c>
      <c r="E40" t="n">
        <v>11.01</v>
      </c>
      <c r="F40" t="n">
        <v>8.02</v>
      </c>
      <c r="G40" t="n">
        <v>53.44</v>
      </c>
      <c r="H40" t="n">
        <v>0.8100000000000001</v>
      </c>
      <c r="I40" t="n">
        <v>9</v>
      </c>
      <c r="J40" t="n">
        <v>229.11</v>
      </c>
      <c r="K40" t="n">
        <v>56.13</v>
      </c>
      <c r="L40" t="n">
        <v>10.5</v>
      </c>
      <c r="M40" t="n">
        <v>7</v>
      </c>
      <c r="N40" t="n">
        <v>52.48</v>
      </c>
      <c r="O40" t="n">
        <v>28491.06</v>
      </c>
      <c r="P40" t="n">
        <v>113.61</v>
      </c>
      <c r="Q40" t="n">
        <v>198.06</v>
      </c>
      <c r="R40" t="n">
        <v>32.44</v>
      </c>
      <c r="S40" t="n">
        <v>21.27</v>
      </c>
      <c r="T40" t="n">
        <v>2862</v>
      </c>
      <c r="U40" t="n">
        <v>0.66</v>
      </c>
      <c r="V40" t="n">
        <v>0.76</v>
      </c>
      <c r="W40" t="n">
        <v>0.12</v>
      </c>
      <c r="X40" t="n">
        <v>0.16</v>
      </c>
      <c r="Y40" t="n">
        <v>1</v>
      </c>
      <c r="Z40" t="n">
        <v>10</v>
      </c>
      <c r="AA40" t="n">
        <v>95.16066147490118</v>
      </c>
      <c r="AB40" t="n">
        <v>130.2030152219964</v>
      </c>
      <c r="AC40" t="n">
        <v>117.7766221903232</v>
      </c>
      <c r="AD40" t="n">
        <v>95160.66147490118</v>
      </c>
      <c r="AE40" t="n">
        <v>130203.0152219964</v>
      </c>
      <c r="AF40" t="n">
        <v>2.08854693318159e-06</v>
      </c>
      <c r="AG40" t="n">
        <v>0.1529166666666667</v>
      </c>
      <c r="AH40" t="n">
        <v>117776.6221903232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9.0824</v>
      </c>
      <c r="E41" t="n">
        <v>11.01</v>
      </c>
      <c r="F41" t="n">
        <v>8.02</v>
      </c>
      <c r="G41" t="n">
        <v>53.45</v>
      </c>
      <c r="H41" t="n">
        <v>0.83</v>
      </c>
      <c r="I41" t="n">
        <v>9</v>
      </c>
      <c r="J41" t="n">
        <v>229.53</v>
      </c>
      <c r="K41" t="n">
        <v>56.13</v>
      </c>
      <c r="L41" t="n">
        <v>10.75</v>
      </c>
      <c r="M41" t="n">
        <v>7</v>
      </c>
      <c r="N41" t="n">
        <v>52.66</v>
      </c>
      <c r="O41" t="n">
        <v>28543.27</v>
      </c>
      <c r="P41" t="n">
        <v>113.72</v>
      </c>
      <c r="Q41" t="n">
        <v>198.06</v>
      </c>
      <c r="R41" t="n">
        <v>32.43</v>
      </c>
      <c r="S41" t="n">
        <v>21.27</v>
      </c>
      <c r="T41" t="n">
        <v>2859.27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95.23885870054369</v>
      </c>
      <c r="AB41" t="n">
        <v>130.3100081159386</v>
      </c>
      <c r="AC41" t="n">
        <v>117.873403832633</v>
      </c>
      <c r="AD41" t="n">
        <v>95238.85870054369</v>
      </c>
      <c r="AE41" t="n">
        <v>130310.0081159386</v>
      </c>
      <c r="AF41" t="n">
        <v>2.088271023154748e-06</v>
      </c>
      <c r="AG41" t="n">
        <v>0.1529166666666667</v>
      </c>
      <c r="AH41" t="n">
        <v>117873.403832633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9.083299999999999</v>
      </c>
      <c r="E42" t="n">
        <v>11.01</v>
      </c>
      <c r="F42" t="n">
        <v>8.02</v>
      </c>
      <c r="G42" t="n">
        <v>53.44</v>
      </c>
      <c r="H42" t="n">
        <v>0.85</v>
      </c>
      <c r="I42" t="n">
        <v>9</v>
      </c>
      <c r="J42" t="n">
        <v>229.96</v>
      </c>
      <c r="K42" t="n">
        <v>56.13</v>
      </c>
      <c r="L42" t="n">
        <v>11</v>
      </c>
      <c r="M42" t="n">
        <v>7</v>
      </c>
      <c r="N42" t="n">
        <v>52.83</v>
      </c>
      <c r="O42" t="n">
        <v>28595.54</v>
      </c>
      <c r="P42" t="n">
        <v>113.47</v>
      </c>
      <c r="Q42" t="n">
        <v>198.05</v>
      </c>
      <c r="R42" t="n">
        <v>32.33</v>
      </c>
      <c r="S42" t="n">
        <v>21.27</v>
      </c>
      <c r="T42" t="n">
        <v>2808.24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95.07985676302096</v>
      </c>
      <c r="AB42" t="n">
        <v>130.0924546503497</v>
      </c>
      <c r="AC42" t="n">
        <v>117.6766133644617</v>
      </c>
      <c r="AD42" t="n">
        <v>95079.85676302096</v>
      </c>
      <c r="AE42" t="n">
        <v>130092.4546503497</v>
      </c>
      <c r="AF42" t="n">
        <v>2.088477955674879e-06</v>
      </c>
      <c r="AG42" t="n">
        <v>0.1529166666666667</v>
      </c>
      <c r="AH42" t="n">
        <v>117676.6133644617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9.0824</v>
      </c>
      <c r="E43" t="n">
        <v>11.01</v>
      </c>
      <c r="F43" t="n">
        <v>8.02</v>
      </c>
      <c r="G43" t="n">
        <v>53.45</v>
      </c>
      <c r="H43" t="n">
        <v>0.87</v>
      </c>
      <c r="I43" t="n">
        <v>9</v>
      </c>
      <c r="J43" t="n">
        <v>230.38</v>
      </c>
      <c r="K43" t="n">
        <v>56.13</v>
      </c>
      <c r="L43" t="n">
        <v>11.25</v>
      </c>
      <c r="M43" t="n">
        <v>7</v>
      </c>
      <c r="N43" t="n">
        <v>53</v>
      </c>
      <c r="O43" t="n">
        <v>28647.87</v>
      </c>
      <c r="P43" t="n">
        <v>113.23</v>
      </c>
      <c r="Q43" t="n">
        <v>198.05</v>
      </c>
      <c r="R43" t="n">
        <v>32.42</v>
      </c>
      <c r="S43" t="n">
        <v>21.27</v>
      </c>
      <c r="T43" t="n">
        <v>2854.37</v>
      </c>
      <c r="U43" t="n">
        <v>0.66</v>
      </c>
      <c r="V43" t="n">
        <v>0.76</v>
      </c>
      <c r="W43" t="n">
        <v>0.12</v>
      </c>
      <c r="X43" t="n">
        <v>0.16</v>
      </c>
      <c r="Y43" t="n">
        <v>1</v>
      </c>
      <c r="Z43" t="n">
        <v>10</v>
      </c>
      <c r="AA43" t="n">
        <v>94.94526232757953</v>
      </c>
      <c r="AB43" t="n">
        <v>129.9082966058914</v>
      </c>
      <c r="AC43" t="n">
        <v>117.510031105299</v>
      </c>
      <c r="AD43" t="n">
        <v>94945.26232757953</v>
      </c>
      <c r="AE43" t="n">
        <v>129908.2966058914</v>
      </c>
      <c r="AF43" t="n">
        <v>2.088271023154748e-06</v>
      </c>
      <c r="AG43" t="n">
        <v>0.1529166666666667</v>
      </c>
      <c r="AH43" t="n">
        <v>117510.031105299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9.1419</v>
      </c>
      <c r="E44" t="n">
        <v>10.94</v>
      </c>
      <c r="F44" t="n">
        <v>7.99</v>
      </c>
      <c r="G44" t="n">
        <v>59.91</v>
      </c>
      <c r="H44" t="n">
        <v>0.89</v>
      </c>
      <c r="I44" t="n">
        <v>8</v>
      </c>
      <c r="J44" t="n">
        <v>230.81</v>
      </c>
      <c r="K44" t="n">
        <v>56.13</v>
      </c>
      <c r="L44" t="n">
        <v>11.5</v>
      </c>
      <c r="M44" t="n">
        <v>6</v>
      </c>
      <c r="N44" t="n">
        <v>53.18</v>
      </c>
      <c r="O44" t="n">
        <v>28700.26</v>
      </c>
      <c r="P44" t="n">
        <v>112.5</v>
      </c>
      <c r="Q44" t="n">
        <v>198.05</v>
      </c>
      <c r="R44" t="n">
        <v>31.42</v>
      </c>
      <c r="S44" t="n">
        <v>21.27</v>
      </c>
      <c r="T44" t="n">
        <v>2359.42</v>
      </c>
      <c r="U44" t="n">
        <v>0.68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93.81077255387369</v>
      </c>
      <c r="AB44" t="n">
        <v>128.3560376473514</v>
      </c>
      <c r="AC44" t="n">
        <v>116.1059175631524</v>
      </c>
      <c r="AD44" t="n">
        <v>93810.77255387368</v>
      </c>
      <c r="AE44" t="n">
        <v>128356.0376473514</v>
      </c>
      <c r="AF44" t="n">
        <v>2.101951561985642e-06</v>
      </c>
      <c r="AG44" t="n">
        <v>0.1519444444444444</v>
      </c>
      <c r="AH44" t="n">
        <v>116105.9175631524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9.1515</v>
      </c>
      <c r="E45" t="n">
        <v>10.93</v>
      </c>
      <c r="F45" t="n">
        <v>7.98</v>
      </c>
      <c r="G45" t="n">
        <v>59.83</v>
      </c>
      <c r="H45" t="n">
        <v>0.9</v>
      </c>
      <c r="I45" t="n">
        <v>8</v>
      </c>
      <c r="J45" t="n">
        <v>231.23</v>
      </c>
      <c r="K45" t="n">
        <v>56.13</v>
      </c>
      <c r="L45" t="n">
        <v>11.75</v>
      </c>
      <c r="M45" t="n">
        <v>6</v>
      </c>
      <c r="N45" t="n">
        <v>53.36</v>
      </c>
      <c r="O45" t="n">
        <v>28752.71</v>
      </c>
      <c r="P45" t="n">
        <v>112.62</v>
      </c>
      <c r="Q45" t="n">
        <v>198.05</v>
      </c>
      <c r="R45" t="n">
        <v>30.99</v>
      </c>
      <c r="S45" t="n">
        <v>21.27</v>
      </c>
      <c r="T45" t="n">
        <v>2142.39</v>
      </c>
      <c r="U45" t="n">
        <v>0.6899999999999999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93.75464035582368</v>
      </c>
      <c r="AB45" t="n">
        <v>128.2792350976016</v>
      </c>
      <c r="AC45" t="n">
        <v>116.0364449409577</v>
      </c>
      <c r="AD45" t="n">
        <v>93754.64035582368</v>
      </c>
      <c r="AE45" t="n">
        <v>128279.2350976016</v>
      </c>
      <c r="AF45" t="n">
        <v>2.104158842200374e-06</v>
      </c>
      <c r="AG45" t="n">
        <v>0.1518055555555556</v>
      </c>
      <c r="AH45" t="n">
        <v>116036.4449409577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9.1568</v>
      </c>
      <c r="E46" t="n">
        <v>10.92</v>
      </c>
      <c r="F46" t="n">
        <v>7.97</v>
      </c>
      <c r="G46" t="n">
        <v>59.78</v>
      </c>
      <c r="H46" t="n">
        <v>0.92</v>
      </c>
      <c r="I46" t="n">
        <v>8</v>
      </c>
      <c r="J46" t="n">
        <v>231.66</v>
      </c>
      <c r="K46" t="n">
        <v>56.13</v>
      </c>
      <c r="L46" t="n">
        <v>12</v>
      </c>
      <c r="M46" t="n">
        <v>6</v>
      </c>
      <c r="N46" t="n">
        <v>53.53</v>
      </c>
      <c r="O46" t="n">
        <v>28805.23</v>
      </c>
      <c r="P46" t="n">
        <v>112.41</v>
      </c>
      <c r="Q46" t="n">
        <v>198.05</v>
      </c>
      <c r="R46" t="n">
        <v>30.91</v>
      </c>
      <c r="S46" t="n">
        <v>21.27</v>
      </c>
      <c r="T46" t="n">
        <v>2101.79</v>
      </c>
      <c r="U46" t="n">
        <v>0.6899999999999999</v>
      </c>
      <c r="V46" t="n">
        <v>0.76</v>
      </c>
      <c r="W46" t="n">
        <v>0.12</v>
      </c>
      <c r="X46" t="n">
        <v>0.12</v>
      </c>
      <c r="Y46" t="n">
        <v>1</v>
      </c>
      <c r="Z46" t="n">
        <v>10</v>
      </c>
      <c r="AA46" t="n">
        <v>93.54549229507897</v>
      </c>
      <c r="AB46" t="n">
        <v>127.9930694939296</v>
      </c>
      <c r="AC46" t="n">
        <v>115.7775905808641</v>
      </c>
      <c r="AD46" t="n">
        <v>93545.49229507898</v>
      </c>
      <c r="AE46" t="n">
        <v>127993.0694939296</v>
      </c>
      <c r="AF46" t="n">
        <v>2.105377444818924e-06</v>
      </c>
      <c r="AG46" t="n">
        <v>0.1516666666666667</v>
      </c>
      <c r="AH46" t="n">
        <v>115777.5905808641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9.127599999999999</v>
      </c>
      <c r="E47" t="n">
        <v>10.96</v>
      </c>
      <c r="F47" t="n">
        <v>8.01</v>
      </c>
      <c r="G47" t="n">
        <v>60.04</v>
      </c>
      <c r="H47" t="n">
        <v>0.9399999999999999</v>
      </c>
      <c r="I47" t="n">
        <v>8</v>
      </c>
      <c r="J47" t="n">
        <v>232.08</v>
      </c>
      <c r="K47" t="n">
        <v>56.13</v>
      </c>
      <c r="L47" t="n">
        <v>12.25</v>
      </c>
      <c r="M47" t="n">
        <v>6</v>
      </c>
      <c r="N47" t="n">
        <v>53.71</v>
      </c>
      <c r="O47" t="n">
        <v>28857.81</v>
      </c>
      <c r="P47" t="n">
        <v>112.82</v>
      </c>
      <c r="Q47" t="n">
        <v>198.05</v>
      </c>
      <c r="R47" t="n">
        <v>32.09</v>
      </c>
      <c r="S47" t="n">
        <v>21.27</v>
      </c>
      <c r="T47" t="n">
        <v>2691.15</v>
      </c>
      <c r="U47" t="n">
        <v>0.66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94.20800153952227</v>
      </c>
      <c r="AB47" t="n">
        <v>128.8995438700215</v>
      </c>
      <c r="AC47" t="n">
        <v>116.5975523147469</v>
      </c>
      <c r="AD47" t="n">
        <v>94208.00153952227</v>
      </c>
      <c r="AE47" t="n">
        <v>128899.5438700215</v>
      </c>
      <c r="AF47" t="n">
        <v>2.09866363416578e-06</v>
      </c>
      <c r="AG47" t="n">
        <v>0.1522222222222222</v>
      </c>
      <c r="AH47" t="n">
        <v>116597.5523147469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9.130100000000001</v>
      </c>
      <c r="E48" t="n">
        <v>10.95</v>
      </c>
      <c r="F48" t="n">
        <v>8</v>
      </c>
      <c r="G48" t="n">
        <v>60.02</v>
      </c>
      <c r="H48" t="n">
        <v>0.96</v>
      </c>
      <c r="I48" t="n">
        <v>8</v>
      </c>
      <c r="J48" t="n">
        <v>232.51</v>
      </c>
      <c r="K48" t="n">
        <v>56.13</v>
      </c>
      <c r="L48" t="n">
        <v>12.5</v>
      </c>
      <c r="M48" t="n">
        <v>6</v>
      </c>
      <c r="N48" t="n">
        <v>53.88</v>
      </c>
      <c r="O48" t="n">
        <v>28910.45</v>
      </c>
      <c r="P48" t="n">
        <v>112.67</v>
      </c>
      <c r="Q48" t="n">
        <v>198.05</v>
      </c>
      <c r="R48" t="n">
        <v>32</v>
      </c>
      <c r="S48" t="n">
        <v>21.27</v>
      </c>
      <c r="T48" t="n">
        <v>2645.66</v>
      </c>
      <c r="U48" t="n">
        <v>0.66</v>
      </c>
      <c r="V48" t="n">
        <v>0.76</v>
      </c>
      <c r="W48" t="n">
        <v>0.12</v>
      </c>
      <c r="X48" t="n">
        <v>0.15</v>
      </c>
      <c r="Y48" t="n">
        <v>1</v>
      </c>
      <c r="Z48" t="n">
        <v>10</v>
      </c>
      <c r="AA48" t="n">
        <v>94.06197404667955</v>
      </c>
      <c r="AB48" t="n">
        <v>128.6997426120359</v>
      </c>
      <c r="AC48" t="n">
        <v>116.4168198084005</v>
      </c>
      <c r="AD48" t="n">
        <v>94061.97404667955</v>
      </c>
      <c r="AE48" t="n">
        <v>128699.7426120359</v>
      </c>
      <c r="AF48" t="n">
        <v>2.0992384467217e-06</v>
      </c>
      <c r="AG48" t="n">
        <v>0.1520833333333333</v>
      </c>
      <c r="AH48" t="n">
        <v>116416.8198084005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9.133599999999999</v>
      </c>
      <c r="E49" t="n">
        <v>10.95</v>
      </c>
      <c r="F49" t="n">
        <v>8</v>
      </c>
      <c r="G49" t="n">
        <v>59.99</v>
      </c>
      <c r="H49" t="n">
        <v>0.97</v>
      </c>
      <c r="I49" t="n">
        <v>8</v>
      </c>
      <c r="J49" t="n">
        <v>232.94</v>
      </c>
      <c r="K49" t="n">
        <v>56.13</v>
      </c>
      <c r="L49" t="n">
        <v>12.75</v>
      </c>
      <c r="M49" t="n">
        <v>6</v>
      </c>
      <c r="N49" t="n">
        <v>54.06</v>
      </c>
      <c r="O49" t="n">
        <v>28963.15</v>
      </c>
      <c r="P49" t="n">
        <v>112.55</v>
      </c>
      <c r="Q49" t="n">
        <v>198.05</v>
      </c>
      <c r="R49" t="n">
        <v>31.86</v>
      </c>
      <c r="S49" t="n">
        <v>21.27</v>
      </c>
      <c r="T49" t="n">
        <v>2575.93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93.95525725288272</v>
      </c>
      <c r="AB49" t="n">
        <v>128.5537279867505</v>
      </c>
      <c r="AC49" t="n">
        <v>116.2847406140195</v>
      </c>
      <c r="AD49" t="n">
        <v>93955.25725288271</v>
      </c>
      <c r="AE49" t="n">
        <v>128553.7279867505</v>
      </c>
      <c r="AF49" t="n">
        <v>2.100043184299987e-06</v>
      </c>
      <c r="AG49" t="n">
        <v>0.1520833333333333</v>
      </c>
      <c r="AH49" t="n">
        <v>116284.7406140195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9.129200000000001</v>
      </c>
      <c r="E50" t="n">
        <v>10.95</v>
      </c>
      <c r="F50" t="n">
        <v>8</v>
      </c>
      <c r="G50" t="n">
        <v>60.02</v>
      </c>
      <c r="H50" t="n">
        <v>0.99</v>
      </c>
      <c r="I50" t="n">
        <v>8</v>
      </c>
      <c r="J50" t="n">
        <v>233.37</v>
      </c>
      <c r="K50" t="n">
        <v>56.13</v>
      </c>
      <c r="L50" t="n">
        <v>13</v>
      </c>
      <c r="M50" t="n">
        <v>6</v>
      </c>
      <c r="N50" t="n">
        <v>54.24</v>
      </c>
      <c r="O50" t="n">
        <v>29015.91</v>
      </c>
      <c r="P50" t="n">
        <v>112.26</v>
      </c>
      <c r="Q50" t="n">
        <v>198.05</v>
      </c>
      <c r="R50" t="n">
        <v>31.95</v>
      </c>
      <c r="S50" t="n">
        <v>21.27</v>
      </c>
      <c r="T50" t="n">
        <v>2624.71</v>
      </c>
      <c r="U50" t="n">
        <v>0.67</v>
      </c>
      <c r="V50" t="n">
        <v>0.76</v>
      </c>
      <c r="W50" t="n">
        <v>0.12</v>
      </c>
      <c r="X50" t="n">
        <v>0.15</v>
      </c>
      <c r="Y50" t="n">
        <v>1</v>
      </c>
      <c r="Z50" t="n">
        <v>10</v>
      </c>
      <c r="AA50" t="n">
        <v>93.82663174124276</v>
      </c>
      <c r="AB50" t="n">
        <v>128.3777368871677</v>
      </c>
      <c r="AC50" t="n">
        <v>116.1255458579758</v>
      </c>
      <c r="AD50" t="n">
        <v>93826.63174124276</v>
      </c>
      <c r="AE50" t="n">
        <v>128377.7368871677</v>
      </c>
      <c r="AF50" t="n">
        <v>2.099031514201569e-06</v>
      </c>
      <c r="AG50" t="n">
        <v>0.1520833333333333</v>
      </c>
      <c r="AH50" t="n">
        <v>116125.5458579758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9.129200000000001</v>
      </c>
      <c r="E51" t="n">
        <v>10.95</v>
      </c>
      <c r="F51" t="n">
        <v>8</v>
      </c>
      <c r="G51" t="n">
        <v>60.02</v>
      </c>
      <c r="H51" t="n">
        <v>1.01</v>
      </c>
      <c r="I51" t="n">
        <v>8</v>
      </c>
      <c r="J51" t="n">
        <v>233.79</v>
      </c>
      <c r="K51" t="n">
        <v>56.13</v>
      </c>
      <c r="L51" t="n">
        <v>13.25</v>
      </c>
      <c r="M51" t="n">
        <v>6</v>
      </c>
      <c r="N51" t="n">
        <v>54.42</v>
      </c>
      <c r="O51" t="n">
        <v>29068.74</v>
      </c>
      <c r="P51" t="n">
        <v>112.02</v>
      </c>
      <c r="Q51" t="n">
        <v>198.06</v>
      </c>
      <c r="R51" t="n">
        <v>31.96</v>
      </c>
      <c r="S51" t="n">
        <v>21.27</v>
      </c>
      <c r="T51" t="n">
        <v>2627.11</v>
      </c>
      <c r="U51" t="n">
        <v>0.67</v>
      </c>
      <c r="V51" t="n">
        <v>0.76</v>
      </c>
      <c r="W51" t="n">
        <v>0.12</v>
      </c>
      <c r="X51" t="n">
        <v>0.15</v>
      </c>
      <c r="Y51" t="n">
        <v>1</v>
      </c>
      <c r="Z51" t="n">
        <v>10</v>
      </c>
      <c r="AA51" t="n">
        <v>93.68356662534325</v>
      </c>
      <c r="AB51" t="n">
        <v>128.1819888840066</v>
      </c>
      <c r="AC51" t="n">
        <v>115.9484797695023</v>
      </c>
      <c r="AD51" t="n">
        <v>93683.56662534324</v>
      </c>
      <c r="AE51" t="n">
        <v>128181.9888840066</v>
      </c>
      <c r="AF51" t="n">
        <v>2.099031514201569e-06</v>
      </c>
      <c r="AG51" t="n">
        <v>0.1520833333333333</v>
      </c>
      <c r="AH51" t="n">
        <v>115948.4797695023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9.1891</v>
      </c>
      <c r="E52" t="n">
        <v>10.88</v>
      </c>
      <c r="F52" t="n">
        <v>7.97</v>
      </c>
      <c r="G52" t="n">
        <v>68.34999999999999</v>
      </c>
      <c r="H52" t="n">
        <v>1.02</v>
      </c>
      <c r="I52" t="n">
        <v>7</v>
      </c>
      <c r="J52" t="n">
        <v>234.22</v>
      </c>
      <c r="K52" t="n">
        <v>56.13</v>
      </c>
      <c r="L52" t="n">
        <v>13.5</v>
      </c>
      <c r="M52" t="n">
        <v>5</v>
      </c>
      <c r="N52" t="n">
        <v>54.6</v>
      </c>
      <c r="O52" t="n">
        <v>29121.64</v>
      </c>
      <c r="P52" t="n">
        <v>111.49</v>
      </c>
      <c r="Q52" t="n">
        <v>198.05</v>
      </c>
      <c r="R52" t="n">
        <v>31.07</v>
      </c>
      <c r="S52" t="n">
        <v>21.27</v>
      </c>
      <c r="T52" t="n">
        <v>2190.48</v>
      </c>
      <c r="U52" t="n">
        <v>0.68</v>
      </c>
      <c r="V52" t="n">
        <v>0.76</v>
      </c>
      <c r="W52" t="n">
        <v>0.12</v>
      </c>
      <c r="X52" t="n">
        <v>0.12</v>
      </c>
      <c r="Y52" t="n">
        <v>1</v>
      </c>
      <c r="Z52" t="n">
        <v>10</v>
      </c>
      <c r="AA52" t="n">
        <v>92.67749761397562</v>
      </c>
      <c r="AB52" t="n">
        <v>126.8054408780219</v>
      </c>
      <c r="AC52" t="n">
        <v>114.703307573211</v>
      </c>
      <c r="AD52" t="n">
        <v>92677.49761397562</v>
      </c>
      <c r="AE52" t="n">
        <v>126805.4408780219</v>
      </c>
      <c r="AF52" t="n">
        <v>2.112804023041409e-06</v>
      </c>
      <c r="AG52" t="n">
        <v>0.1511111111111111</v>
      </c>
      <c r="AH52" t="n">
        <v>114703.307573211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9.1912</v>
      </c>
      <c r="E53" t="n">
        <v>10.88</v>
      </c>
      <c r="F53" t="n">
        <v>7.97</v>
      </c>
      <c r="G53" t="n">
        <v>68.33</v>
      </c>
      <c r="H53" t="n">
        <v>1.04</v>
      </c>
      <c r="I53" t="n">
        <v>7</v>
      </c>
      <c r="J53" t="n">
        <v>234.65</v>
      </c>
      <c r="K53" t="n">
        <v>56.13</v>
      </c>
      <c r="L53" t="n">
        <v>13.75</v>
      </c>
      <c r="M53" t="n">
        <v>5</v>
      </c>
      <c r="N53" t="n">
        <v>54.78</v>
      </c>
      <c r="O53" t="n">
        <v>29174.59</v>
      </c>
      <c r="P53" t="n">
        <v>111.52</v>
      </c>
      <c r="Q53" t="n">
        <v>198.05</v>
      </c>
      <c r="R53" t="n">
        <v>30.93</v>
      </c>
      <c r="S53" t="n">
        <v>21.27</v>
      </c>
      <c r="T53" t="n">
        <v>2117.58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92.67457689153156</v>
      </c>
      <c r="AB53" t="n">
        <v>126.8014446167207</v>
      </c>
      <c r="AC53" t="n">
        <v>114.6996927094796</v>
      </c>
      <c r="AD53" t="n">
        <v>92674.57689153156</v>
      </c>
      <c r="AE53" t="n">
        <v>126801.4446167207</v>
      </c>
      <c r="AF53" t="n">
        <v>2.113286865588382e-06</v>
      </c>
      <c r="AG53" t="n">
        <v>0.1511111111111111</v>
      </c>
      <c r="AH53" t="n">
        <v>114699.6927094796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9.2105</v>
      </c>
      <c r="E54" t="n">
        <v>10.86</v>
      </c>
      <c r="F54" t="n">
        <v>7.95</v>
      </c>
      <c r="G54" t="n">
        <v>68.13</v>
      </c>
      <c r="H54" t="n">
        <v>1.06</v>
      </c>
      <c r="I54" t="n">
        <v>7</v>
      </c>
      <c r="J54" t="n">
        <v>235.08</v>
      </c>
      <c r="K54" t="n">
        <v>56.13</v>
      </c>
      <c r="L54" t="n">
        <v>14</v>
      </c>
      <c r="M54" t="n">
        <v>5</v>
      </c>
      <c r="N54" t="n">
        <v>54.96</v>
      </c>
      <c r="O54" t="n">
        <v>29227.61</v>
      </c>
      <c r="P54" t="n">
        <v>111.15</v>
      </c>
      <c r="Q54" t="n">
        <v>198.05</v>
      </c>
      <c r="R54" t="n">
        <v>30.1</v>
      </c>
      <c r="S54" t="n">
        <v>21.27</v>
      </c>
      <c r="T54" t="n">
        <v>1701.43</v>
      </c>
      <c r="U54" t="n">
        <v>0.71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92.20399104697752</v>
      </c>
      <c r="AB54" t="n">
        <v>126.1575683034199</v>
      </c>
      <c r="AC54" t="n">
        <v>114.117267047834</v>
      </c>
      <c r="AD54" t="n">
        <v>92203.99104697752</v>
      </c>
      <c r="AE54" t="n">
        <v>126157.5683034199</v>
      </c>
      <c r="AF54" t="n">
        <v>2.117724418520083e-06</v>
      </c>
      <c r="AG54" t="n">
        <v>0.1508333333333333</v>
      </c>
      <c r="AH54" t="n">
        <v>114117.267047834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9.200100000000001</v>
      </c>
      <c r="E55" t="n">
        <v>10.87</v>
      </c>
      <c r="F55" t="n">
        <v>7.96</v>
      </c>
      <c r="G55" t="n">
        <v>68.23999999999999</v>
      </c>
      <c r="H55" t="n">
        <v>1.08</v>
      </c>
      <c r="I55" t="n">
        <v>7</v>
      </c>
      <c r="J55" t="n">
        <v>235.51</v>
      </c>
      <c r="K55" t="n">
        <v>56.13</v>
      </c>
      <c r="L55" t="n">
        <v>14.25</v>
      </c>
      <c r="M55" t="n">
        <v>5</v>
      </c>
      <c r="N55" t="n">
        <v>55.14</v>
      </c>
      <c r="O55" t="n">
        <v>29280.69</v>
      </c>
      <c r="P55" t="n">
        <v>111.33</v>
      </c>
      <c r="Q55" t="n">
        <v>198.05</v>
      </c>
      <c r="R55" t="n">
        <v>30.68</v>
      </c>
      <c r="S55" t="n">
        <v>21.27</v>
      </c>
      <c r="T55" t="n">
        <v>1991.67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92.4434404579159</v>
      </c>
      <c r="AB55" t="n">
        <v>126.4851935512282</v>
      </c>
      <c r="AC55" t="n">
        <v>114.4136242018164</v>
      </c>
      <c r="AD55" t="n">
        <v>92443.4404579159</v>
      </c>
      <c r="AE55" t="n">
        <v>126485.1935512282</v>
      </c>
      <c r="AF55" t="n">
        <v>2.115333198287457e-06</v>
      </c>
      <c r="AG55" t="n">
        <v>0.1509722222222222</v>
      </c>
      <c r="AH55" t="n">
        <v>114413.6242018164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9.1769</v>
      </c>
      <c r="E56" t="n">
        <v>10.9</v>
      </c>
      <c r="F56" t="n">
        <v>7.99</v>
      </c>
      <c r="G56" t="n">
        <v>68.47</v>
      </c>
      <c r="H56" t="n">
        <v>1.09</v>
      </c>
      <c r="I56" t="n">
        <v>7</v>
      </c>
      <c r="J56" t="n">
        <v>235.94</v>
      </c>
      <c r="K56" t="n">
        <v>56.13</v>
      </c>
      <c r="L56" t="n">
        <v>14.5</v>
      </c>
      <c r="M56" t="n">
        <v>5</v>
      </c>
      <c r="N56" t="n">
        <v>55.32</v>
      </c>
      <c r="O56" t="n">
        <v>29333.84</v>
      </c>
      <c r="P56" t="n">
        <v>111.74</v>
      </c>
      <c r="Q56" t="n">
        <v>198.05</v>
      </c>
      <c r="R56" t="n">
        <v>31.52</v>
      </c>
      <c r="S56" t="n">
        <v>21.27</v>
      </c>
      <c r="T56" t="n">
        <v>2415.31</v>
      </c>
      <c r="U56" t="n">
        <v>0.67</v>
      </c>
      <c r="V56" t="n">
        <v>0.76</v>
      </c>
      <c r="W56" t="n">
        <v>0.12</v>
      </c>
      <c r="X56" t="n">
        <v>0.14</v>
      </c>
      <c r="Y56" t="n">
        <v>1</v>
      </c>
      <c r="Z56" t="n">
        <v>10</v>
      </c>
      <c r="AA56" t="n">
        <v>93.00861036874349</v>
      </c>
      <c r="AB56" t="n">
        <v>127.2584839567588</v>
      </c>
      <c r="AC56" t="n">
        <v>115.1131128563634</v>
      </c>
      <c r="AD56" t="n">
        <v>93008.6103687435</v>
      </c>
      <c r="AE56" t="n">
        <v>127258.4839567588</v>
      </c>
      <c r="AF56" t="n">
        <v>2.10999893776852e-06</v>
      </c>
      <c r="AG56" t="n">
        <v>0.1513888888888889</v>
      </c>
      <c r="AH56" t="n">
        <v>115113.1128563634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9.187900000000001</v>
      </c>
      <c r="E57" t="n">
        <v>10.88</v>
      </c>
      <c r="F57" t="n">
        <v>7.98</v>
      </c>
      <c r="G57" t="n">
        <v>68.36</v>
      </c>
      <c r="H57" t="n">
        <v>1.11</v>
      </c>
      <c r="I57" t="n">
        <v>7</v>
      </c>
      <c r="J57" t="n">
        <v>236.37</v>
      </c>
      <c r="K57" t="n">
        <v>56.13</v>
      </c>
      <c r="L57" t="n">
        <v>14.75</v>
      </c>
      <c r="M57" t="n">
        <v>5</v>
      </c>
      <c r="N57" t="n">
        <v>55.5</v>
      </c>
      <c r="O57" t="n">
        <v>29387.05</v>
      </c>
      <c r="P57" t="n">
        <v>111.28</v>
      </c>
      <c r="Q57" t="n">
        <v>198.05</v>
      </c>
      <c r="R57" t="n">
        <v>31.14</v>
      </c>
      <c r="S57" t="n">
        <v>21.27</v>
      </c>
      <c r="T57" t="n">
        <v>2224.14</v>
      </c>
      <c r="U57" t="n">
        <v>0.68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92.5956817852058</v>
      </c>
      <c r="AB57" t="n">
        <v>126.6934968516394</v>
      </c>
      <c r="AC57" t="n">
        <v>114.602047327592</v>
      </c>
      <c r="AD57" t="n">
        <v>92595.6817852058</v>
      </c>
      <c r="AE57" t="n">
        <v>126693.4968516394</v>
      </c>
      <c r="AF57" t="n">
        <v>2.112528113014568e-06</v>
      </c>
      <c r="AG57" t="n">
        <v>0.1511111111111111</v>
      </c>
      <c r="AH57" t="n">
        <v>114602.047327592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9.183</v>
      </c>
      <c r="E58" t="n">
        <v>10.89</v>
      </c>
      <c r="F58" t="n">
        <v>7.98</v>
      </c>
      <c r="G58" t="n">
        <v>68.41</v>
      </c>
      <c r="H58" t="n">
        <v>1.13</v>
      </c>
      <c r="I58" t="n">
        <v>7</v>
      </c>
      <c r="J58" t="n">
        <v>236.81</v>
      </c>
      <c r="K58" t="n">
        <v>56.13</v>
      </c>
      <c r="L58" t="n">
        <v>15</v>
      </c>
      <c r="M58" t="n">
        <v>5</v>
      </c>
      <c r="N58" t="n">
        <v>55.68</v>
      </c>
      <c r="O58" t="n">
        <v>29440.33</v>
      </c>
      <c r="P58" t="n">
        <v>111.17</v>
      </c>
      <c r="Q58" t="n">
        <v>198.05</v>
      </c>
      <c r="R58" t="n">
        <v>31.26</v>
      </c>
      <c r="S58" t="n">
        <v>21.27</v>
      </c>
      <c r="T58" t="n">
        <v>2284.17</v>
      </c>
      <c r="U58" t="n">
        <v>0.68</v>
      </c>
      <c r="V58" t="n">
        <v>0.76</v>
      </c>
      <c r="W58" t="n">
        <v>0.12</v>
      </c>
      <c r="X58" t="n">
        <v>0.13</v>
      </c>
      <c r="Y58" t="n">
        <v>1</v>
      </c>
      <c r="Z58" t="n">
        <v>10</v>
      </c>
      <c r="AA58" t="n">
        <v>92.57923186942536</v>
      </c>
      <c r="AB58" t="n">
        <v>126.6709893511496</v>
      </c>
      <c r="AC58" t="n">
        <v>114.5816879113595</v>
      </c>
      <c r="AD58" t="n">
        <v>92579.23186942536</v>
      </c>
      <c r="AE58" t="n">
        <v>126670.9893511496</v>
      </c>
      <c r="AF58" t="n">
        <v>2.111401480404964e-06</v>
      </c>
      <c r="AG58" t="n">
        <v>0.15125</v>
      </c>
      <c r="AH58" t="n">
        <v>114581.6879113595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9.181100000000001</v>
      </c>
      <c r="E59" t="n">
        <v>10.89</v>
      </c>
      <c r="F59" t="n">
        <v>7.98</v>
      </c>
      <c r="G59" t="n">
        <v>68.43000000000001</v>
      </c>
      <c r="H59" t="n">
        <v>1.14</v>
      </c>
      <c r="I59" t="n">
        <v>7</v>
      </c>
      <c r="J59" t="n">
        <v>237.24</v>
      </c>
      <c r="K59" t="n">
        <v>56.13</v>
      </c>
      <c r="L59" t="n">
        <v>15.25</v>
      </c>
      <c r="M59" t="n">
        <v>5</v>
      </c>
      <c r="N59" t="n">
        <v>55.86</v>
      </c>
      <c r="O59" t="n">
        <v>29493.67</v>
      </c>
      <c r="P59" t="n">
        <v>111.06</v>
      </c>
      <c r="Q59" t="n">
        <v>198.05</v>
      </c>
      <c r="R59" t="n">
        <v>31.39</v>
      </c>
      <c r="S59" t="n">
        <v>21.27</v>
      </c>
      <c r="T59" t="n">
        <v>2345.99</v>
      </c>
      <c r="U59" t="n">
        <v>0.68</v>
      </c>
      <c r="V59" t="n">
        <v>0.76</v>
      </c>
      <c r="W59" t="n">
        <v>0.12</v>
      </c>
      <c r="X59" t="n">
        <v>0.13</v>
      </c>
      <c r="Y59" t="n">
        <v>1</v>
      </c>
      <c r="Z59" t="n">
        <v>10</v>
      </c>
      <c r="AA59" t="n">
        <v>92.53274457846024</v>
      </c>
      <c r="AB59" t="n">
        <v>126.6073833887766</v>
      </c>
      <c r="AC59" t="n">
        <v>114.5241524127638</v>
      </c>
      <c r="AD59" t="n">
        <v>92532.74457846025</v>
      </c>
      <c r="AE59" t="n">
        <v>126607.3833887766</v>
      </c>
      <c r="AF59" t="n">
        <v>2.110964622862466e-06</v>
      </c>
      <c r="AG59" t="n">
        <v>0.15125</v>
      </c>
      <c r="AH59" t="n">
        <v>114524.1524127638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9.1846</v>
      </c>
      <c r="E60" t="n">
        <v>10.89</v>
      </c>
      <c r="F60" t="n">
        <v>7.98</v>
      </c>
      <c r="G60" t="n">
        <v>68.40000000000001</v>
      </c>
      <c r="H60" t="n">
        <v>1.16</v>
      </c>
      <c r="I60" t="n">
        <v>7</v>
      </c>
      <c r="J60" t="n">
        <v>237.67</v>
      </c>
      <c r="K60" t="n">
        <v>56.13</v>
      </c>
      <c r="L60" t="n">
        <v>15.5</v>
      </c>
      <c r="M60" t="n">
        <v>5</v>
      </c>
      <c r="N60" t="n">
        <v>56.05</v>
      </c>
      <c r="O60" t="n">
        <v>29547.07</v>
      </c>
      <c r="P60" t="n">
        <v>110.83</v>
      </c>
      <c r="Q60" t="n">
        <v>198.05</v>
      </c>
      <c r="R60" t="n">
        <v>31.18</v>
      </c>
      <c r="S60" t="n">
        <v>21.27</v>
      </c>
      <c r="T60" t="n">
        <v>2241.07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92.36202602057814</v>
      </c>
      <c r="AB60" t="n">
        <v>126.3737987263112</v>
      </c>
      <c r="AC60" t="n">
        <v>114.3128607426459</v>
      </c>
      <c r="AD60" t="n">
        <v>92362.02602057814</v>
      </c>
      <c r="AE60" t="n">
        <v>126373.7987263112</v>
      </c>
      <c r="AF60" t="n">
        <v>2.111769360440753e-06</v>
      </c>
      <c r="AG60" t="n">
        <v>0.15125</v>
      </c>
      <c r="AH60" t="n">
        <v>114312.8607426459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9.2438</v>
      </c>
      <c r="E61" t="n">
        <v>10.82</v>
      </c>
      <c r="F61" t="n">
        <v>7.95</v>
      </c>
      <c r="G61" t="n">
        <v>79.52</v>
      </c>
      <c r="H61" t="n">
        <v>1.18</v>
      </c>
      <c r="I61" t="n">
        <v>6</v>
      </c>
      <c r="J61" t="n">
        <v>238.11</v>
      </c>
      <c r="K61" t="n">
        <v>56.13</v>
      </c>
      <c r="L61" t="n">
        <v>15.75</v>
      </c>
      <c r="M61" t="n">
        <v>4</v>
      </c>
      <c r="N61" t="n">
        <v>56.23</v>
      </c>
      <c r="O61" t="n">
        <v>29600.54</v>
      </c>
      <c r="P61" t="n">
        <v>110.01</v>
      </c>
      <c r="Q61" t="n">
        <v>198.05</v>
      </c>
      <c r="R61" t="n">
        <v>30.32</v>
      </c>
      <c r="S61" t="n">
        <v>21.27</v>
      </c>
      <c r="T61" t="n">
        <v>1817.37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91.20653976060656</v>
      </c>
      <c r="AB61" t="n">
        <v>124.7928114489629</v>
      </c>
      <c r="AC61" t="n">
        <v>112.8827606721176</v>
      </c>
      <c r="AD61" t="n">
        <v>91206.53976060657</v>
      </c>
      <c r="AE61" t="n">
        <v>124792.8114489628</v>
      </c>
      <c r="AF61" t="n">
        <v>2.125380921764937e-06</v>
      </c>
      <c r="AG61" t="n">
        <v>0.1502777777777778</v>
      </c>
      <c r="AH61" t="n">
        <v>112882.7606721176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9.2469</v>
      </c>
      <c r="E62" t="n">
        <v>10.81</v>
      </c>
      <c r="F62" t="n">
        <v>7.95</v>
      </c>
      <c r="G62" t="n">
        <v>79.48</v>
      </c>
      <c r="H62" t="n">
        <v>1.19</v>
      </c>
      <c r="I62" t="n">
        <v>6</v>
      </c>
      <c r="J62" t="n">
        <v>238.54</v>
      </c>
      <c r="K62" t="n">
        <v>56.13</v>
      </c>
      <c r="L62" t="n">
        <v>16</v>
      </c>
      <c r="M62" t="n">
        <v>4</v>
      </c>
      <c r="N62" t="n">
        <v>56.41</v>
      </c>
      <c r="O62" t="n">
        <v>29654.08</v>
      </c>
      <c r="P62" t="n">
        <v>109.87</v>
      </c>
      <c r="Q62" t="n">
        <v>198.05</v>
      </c>
      <c r="R62" t="n">
        <v>30.15</v>
      </c>
      <c r="S62" t="n">
        <v>21.27</v>
      </c>
      <c r="T62" t="n">
        <v>1734.02</v>
      </c>
      <c r="U62" t="n">
        <v>0.71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91.09381394689532</v>
      </c>
      <c r="AB62" t="n">
        <v>124.6385750175313</v>
      </c>
      <c r="AC62" t="n">
        <v>112.7432443492296</v>
      </c>
      <c r="AD62" t="n">
        <v>91093.81394689533</v>
      </c>
      <c r="AE62" t="n">
        <v>124638.5750175313</v>
      </c>
      <c r="AF62" t="n">
        <v>2.126093689334277e-06</v>
      </c>
      <c r="AG62" t="n">
        <v>0.1501388888888889</v>
      </c>
      <c r="AH62" t="n">
        <v>112743.2443492296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9.263999999999999</v>
      </c>
      <c r="E63" t="n">
        <v>10.79</v>
      </c>
      <c r="F63" t="n">
        <v>7.93</v>
      </c>
      <c r="G63" t="n">
        <v>79.28</v>
      </c>
      <c r="H63" t="n">
        <v>1.21</v>
      </c>
      <c r="I63" t="n">
        <v>6</v>
      </c>
      <c r="J63" t="n">
        <v>238.97</v>
      </c>
      <c r="K63" t="n">
        <v>56.13</v>
      </c>
      <c r="L63" t="n">
        <v>16.25</v>
      </c>
      <c r="M63" t="n">
        <v>4</v>
      </c>
      <c r="N63" t="n">
        <v>56.6</v>
      </c>
      <c r="O63" t="n">
        <v>29707.68</v>
      </c>
      <c r="P63" t="n">
        <v>109.74</v>
      </c>
      <c r="Q63" t="n">
        <v>198.05</v>
      </c>
      <c r="R63" t="n">
        <v>29.55</v>
      </c>
      <c r="S63" t="n">
        <v>21.27</v>
      </c>
      <c r="T63" t="n">
        <v>1433.79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90.79133249710324</v>
      </c>
      <c r="AB63" t="n">
        <v>124.2247065533862</v>
      </c>
      <c r="AC63" t="n">
        <v>112.3688749104344</v>
      </c>
      <c r="AD63" t="n">
        <v>90791.33249710324</v>
      </c>
      <c r="AE63" t="n">
        <v>124224.7065533862</v>
      </c>
      <c r="AF63" t="n">
        <v>2.13002540721677e-06</v>
      </c>
      <c r="AG63" t="n">
        <v>0.1498611111111111</v>
      </c>
      <c r="AH63" t="n">
        <v>112368.8749104344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9.2462</v>
      </c>
      <c r="E64" t="n">
        <v>10.82</v>
      </c>
      <c r="F64" t="n">
        <v>7.95</v>
      </c>
      <c r="G64" t="n">
        <v>79.48999999999999</v>
      </c>
      <c r="H64" t="n">
        <v>1.23</v>
      </c>
      <c r="I64" t="n">
        <v>6</v>
      </c>
      <c r="J64" t="n">
        <v>239.41</v>
      </c>
      <c r="K64" t="n">
        <v>56.13</v>
      </c>
      <c r="L64" t="n">
        <v>16.5</v>
      </c>
      <c r="M64" t="n">
        <v>4</v>
      </c>
      <c r="N64" t="n">
        <v>56.78</v>
      </c>
      <c r="O64" t="n">
        <v>29761.35</v>
      </c>
      <c r="P64" t="n">
        <v>110.09</v>
      </c>
      <c r="Q64" t="n">
        <v>198.05</v>
      </c>
      <c r="R64" t="n">
        <v>30.31</v>
      </c>
      <c r="S64" t="n">
        <v>21.27</v>
      </c>
      <c r="T64" t="n">
        <v>1812.86</v>
      </c>
      <c r="U64" t="n">
        <v>0.7</v>
      </c>
      <c r="V64" t="n">
        <v>0.76</v>
      </c>
      <c r="W64" t="n">
        <v>0.12</v>
      </c>
      <c r="X64" t="n">
        <v>0.1</v>
      </c>
      <c r="Y64" t="n">
        <v>1</v>
      </c>
      <c r="Z64" t="n">
        <v>10</v>
      </c>
      <c r="AA64" t="n">
        <v>91.23050838997251</v>
      </c>
      <c r="AB64" t="n">
        <v>124.8256063850826</v>
      </c>
      <c r="AC64" t="n">
        <v>112.9124257055621</v>
      </c>
      <c r="AD64" t="n">
        <v>91230.50838997251</v>
      </c>
      <c r="AE64" t="n">
        <v>124825.6063850826</v>
      </c>
      <c r="AF64" t="n">
        <v>2.12593274181862e-06</v>
      </c>
      <c r="AG64" t="n">
        <v>0.1502777777777778</v>
      </c>
      <c r="AH64" t="n">
        <v>112912.4257055621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9.239800000000001</v>
      </c>
      <c r="E65" t="n">
        <v>10.82</v>
      </c>
      <c r="F65" t="n">
        <v>7.96</v>
      </c>
      <c r="G65" t="n">
        <v>79.56999999999999</v>
      </c>
      <c r="H65" t="n">
        <v>1.24</v>
      </c>
      <c r="I65" t="n">
        <v>6</v>
      </c>
      <c r="J65" t="n">
        <v>239.85</v>
      </c>
      <c r="K65" t="n">
        <v>56.13</v>
      </c>
      <c r="L65" t="n">
        <v>16.75</v>
      </c>
      <c r="M65" t="n">
        <v>4</v>
      </c>
      <c r="N65" t="n">
        <v>56.97</v>
      </c>
      <c r="O65" t="n">
        <v>29815.09</v>
      </c>
      <c r="P65" t="n">
        <v>110.2</v>
      </c>
      <c r="Q65" t="n">
        <v>198.05</v>
      </c>
      <c r="R65" t="n">
        <v>30.56</v>
      </c>
      <c r="S65" t="n">
        <v>21.27</v>
      </c>
      <c r="T65" t="n">
        <v>1935.77</v>
      </c>
      <c r="U65" t="n">
        <v>0.7</v>
      </c>
      <c r="V65" t="n">
        <v>0.76</v>
      </c>
      <c r="W65" t="n">
        <v>0.12</v>
      </c>
      <c r="X65" t="n">
        <v>0.1</v>
      </c>
      <c r="Y65" t="n">
        <v>1</v>
      </c>
      <c r="Z65" t="n">
        <v>10</v>
      </c>
      <c r="AA65" t="n">
        <v>91.3875682455075</v>
      </c>
      <c r="AB65" t="n">
        <v>125.0405026084173</v>
      </c>
      <c r="AC65" t="n">
        <v>113.1068125349505</v>
      </c>
      <c r="AD65" t="n">
        <v>91387.5682455075</v>
      </c>
      <c r="AE65" t="n">
        <v>125040.5026084173</v>
      </c>
      <c r="AF65" t="n">
        <v>2.124461221675465e-06</v>
      </c>
      <c r="AG65" t="n">
        <v>0.1502777777777778</v>
      </c>
      <c r="AH65" t="n">
        <v>113106.8125349505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9.2431</v>
      </c>
      <c r="E66" t="n">
        <v>10.82</v>
      </c>
      <c r="F66" t="n">
        <v>7.95</v>
      </c>
      <c r="G66" t="n">
        <v>79.53</v>
      </c>
      <c r="H66" t="n">
        <v>1.26</v>
      </c>
      <c r="I66" t="n">
        <v>6</v>
      </c>
      <c r="J66" t="n">
        <v>240.28</v>
      </c>
      <c r="K66" t="n">
        <v>56.13</v>
      </c>
      <c r="L66" t="n">
        <v>17</v>
      </c>
      <c r="M66" t="n">
        <v>4</v>
      </c>
      <c r="N66" t="n">
        <v>57.16</v>
      </c>
      <c r="O66" t="n">
        <v>29869.01</v>
      </c>
      <c r="P66" t="n">
        <v>110.16</v>
      </c>
      <c r="Q66" t="n">
        <v>198.05</v>
      </c>
      <c r="R66" t="n">
        <v>30.41</v>
      </c>
      <c r="S66" t="n">
        <v>21.27</v>
      </c>
      <c r="T66" t="n">
        <v>1862.48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91.30159813051061</v>
      </c>
      <c r="AB66" t="n">
        <v>124.9228745043448</v>
      </c>
      <c r="AC66" t="n">
        <v>113.0004106920385</v>
      </c>
      <c r="AD66" t="n">
        <v>91301.59813051061</v>
      </c>
      <c r="AE66" t="n">
        <v>124922.8745043448</v>
      </c>
      <c r="AF66" t="n">
        <v>2.125219974249279e-06</v>
      </c>
      <c r="AG66" t="n">
        <v>0.1502777777777778</v>
      </c>
      <c r="AH66" t="n">
        <v>113000.4106920385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9.235300000000001</v>
      </c>
      <c r="E67" t="n">
        <v>10.83</v>
      </c>
      <c r="F67" t="n">
        <v>7.96</v>
      </c>
      <c r="G67" t="n">
        <v>79.62</v>
      </c>
      <c r="H67" t="n">
        <v>1.27</v>
      </c>
      <c r="I67" t="n">
        <v>6</v>
      </c>
      <c r="J67" t="n">
        <v>240.72</v>
      </c>
      <c r="K67" t="n">
        <v>56.13</v>
      </c>
      <c r="L67" t="n">
        <v>17.25</v>
      </c>
      <c r="M67" t="n">
        <v>4</v>
      </c>
      <c r="N67" t="n">
        <v>57.34</v>
      </c>
      <c r="O67" t="n">
        <v>29922.88</v>
      </c>
      <c r="P67" t="n">
        <v>110.41</v>
      </c>
      <c r="Q67" t="n">
        <v>198.05</v>
      </c>
      <c r="R67" t="n">
        <v>30.7</v>
      </c>
      <c r="S67" t="n">
        <v>21.27</v>
      </c>
      <c r="T67" t="n">
        <v>2010.1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91.55527162142715</v>
      </c>
      <c r="AB67" t="n">
        <v>125.2699617659012</v>
      </c>
      <c r="AC67" t="n">
        <v>113.3143724324922</v>
      </c>
      <c r="AD67" t="n">
        <v>91555.27162142715</v>
      </c>
      <c r="AE67" t="n">
        <v>125269.9617659012</v>
      </c>
      <c r="AF67" t="n">
        <v>2.123426559074809e-06</v>
      </c>
      <c r="AG67" t="n">
        <v>0.1504166666666667</v>
      </c>
      <c r="AH67" t="n">
        <v>113314.3724324922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9.2431</v>
      </c>
      <c r="E68" t="n">
        <v>10.82</v>
      </c>
      <c r="F68" t="n">
        <v>7.95</v>
      </c>
      <c r="G68" t="n">
        <v>79.53</v>
      </c>
      <c r="H68" t="n">
        <v>1.29</v>
      </c>
      <c r="I68" t="n">
        <v>6</v>
      </c>
      <c r="J68" t="n">
        <v>241.16</v>
      </c>
      <c r="K68" t="n">
        <v>56.13</v>
      </c>
      <c r="L68" t="n">
        <v>17.5</v>
      </c>
      <c r="M68" t="n">
        <v>4</v>
      </c>
      <c r="N68" t="n">
        <v>57.53</v>
      </c>
      <c r="O68" t="n">
        <v>29976.82</v>
      </c>
      <c r="P68" t="n">
        <v>110.15</v>
      </c>
      <c r="Q68" t="n">
        <v>198.05</v>
      </c>
      <c r="R68" t="n">
        <v>30.37</v>
      </c>
      <c r="S68" t="n">
        <v>21.27</v>
      </c>
      <c r="T68" t="n">
        <v>1843.56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91.29571054023576</v>
      </c>
      <c r="AB68" t="n">
        <v>124.9148188435886</v>
      </c>
      <c r="AC68" t="n">
        <v>112.9931238522387</v>
      </c>
      <c r="AD68" t="n">
        <v>91295.71054023576</v>
      </c>
      <c r="AE68" t="n">
        <v>124914.8188435886</v>
      </c>
      <c r="AF68" t="n">
        <v>2.125219974249279e-06</v>
      </c>
      <c r="AG68" t="n">
        <v>0.1502777777777778</v>
      </c>
      <c r="AH68" t="n">
        <v>112993.1238522387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9.238300000000001</v>
      </c>
      <c r="E69" t="n">
        <v>10.82</v>
      </c>
      <c r="F69" t="n">
        <v>7.96</v>
      </c>
      <c r="G69" t="n">
        <v>79.58</v>
      </c>
      <c r="H69" t="n">
        <v>1.31</v>
      </c>
      <c r="I69" t="n">
        <v>6</v>
      </c>
      <c r="J69" t="n">
        <v>241.59</v>
      </c>
      <c r="K69" t="n">
        <v>56.13</v>
      </c>
      <c r="L69" t="n">
        <v>17.75</v>
      </c>
      <c r="M69" t="n">
        <v>4</v>
      </c>
      <c r="N69" t="n">
        <v>57.72</v>
      </c>
      <c r="O69" t="n">
        <v>30030.83</v>
      </c>
      <c r="P69" t="n">
        <v>110.02</v>
      </c>
      <c r="Q69" t="n">
        <v>198.05</v>
      </c>
      <c r="R69" t="n">
        <v>30.59</v>
      </c>
      <c r="S69" t="n">
        <v>21.27</v>
      </c>
      <c r="T69" t="n">
        <v>1952.08</v>
      </c>
      <c r="U69" t="n">
        <v>0.7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91.29602599379406</v>
      </c>
      <c r="AB69" t="n">
        <v>124.9152504610639</v>
      </c>
      <c r="AC69" t="n">
        <v>112.993514276748</v>
      </c>
      <c r="AD69" t="n">
        <v>91296.02599379406</v>
      </c>
      <c r="AE69" t="n">
        <v>124915.2504610639</v>
      </c>
      <c r="AF69" t="n">
        <v>2.124116334141913e-06</v>
      </c>
      <c r="AG69" t="n">
        <v>0.1502777777777778</v>
      </c>
      <c r="AH69" t="n">
        <v>112993.514276748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9.239800000000001</v>
      </c>
      <c r="E70" t="n">
        <v>10.82</v>
      </c>
      <c r="F70" t="n">
        <v>7.96</v>
      </c>
      <c r="G70" t="n">
        <v>79.56999999999999</v>
      </c>
      <c r="H70" t="n">
        <v>1.32</v>
      </c>
      <c r="I70" t="n">
        <v>6</v>
      </c>
      <c r="J70" t="n">
        <v>242.03</v>
      </c>
      <c r="K70" t="n">
        <v>56.13</v>
      </c>
      <c r="L70" t="n">
        <v>18</v>
      </c>
      <c r="M70" t="n">
        <v>4</v>
      </c>
      <c r="N70" t="n">
        <v>57.91</v>
      </c>
      <c r="O70" t="n">
        <v>30084.9</v>
      </c>
      <c r="P70" t="n">
        <v>109.83</v>
      </c>
      <c r="Q70" t="n">
        <v>198.05</v>
      </c>
      <c r="R70" t="n">
        <v>30.52</v>
      </c>
      <c r="S70" t="n">
        <v>21.27</v>
      </c>
      <c r="T70" t="n">
        <v>1918.56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91.16964960335346</v>
      </c>
      <c r="AB70" t="n">
        <v>124.7423367083303</v>
      </c>
      <c r="AC70" t="n">
        <v>112.8371031698892</v>
      </c>
      <c r="AD70" t="n">
        <v>91169.64960335346</v>
      </c>
      <c r="AE70" t="n">
        <v>124742.3367083303</v>
      </c>
      <c r="AF70" t="n">
        <v>2.124461221675465e-06</v>
      </c>
      <c r="AG70" t="n">
        <v>0.1502777777777778</v>
      </c>
      <c r="AH70" t="n">
        <v>112837.1031698892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9.248799999999999</v>
      </c>
      <c r="E71" t="n">
        <v>10.81</v>
      </c>
      <c r="F71" t="n">
        <v>7.95</v>
      </c>
      <c r="G71" t="n">
        <v>79.45999999999999</v>
      </c>
      <c r="H71" t="n">
        <v>1.34</v>
      </c>
      <c r="I71" t="n">
        <v>6</v>
      </c>
      <c r="J71" t="n">
        <v>242.47</v>
      </c>
      <c r="K71" t="n">
        <v>56.13</v>
      </c>
      <c r="L71" t="n">
        <v>18.25</v>
      </c>
      <c r="M71" t="n">
        <v>4</v>
      </c>
      <c r="N71" t="n">
        <v>58.1</v>
      </c>
      <c r="O71" t="n">
        <v>30139.04</v>
      </c>
      <c r="P71" t="n">
        <v>109.53</v>
      </c>
      <c r="Q71" t="n">
        <v>198.05</v>
      </c>
      <c r="R71" t="n">
        <v>30.05</v>
      </c>
      <c r="S71" t="n">
        <v>21.27</v>
      </c>
      <c r="T71" t="n">
        <v>1683.3</v>
      </c>
      <c r="U71" t="n">
        <v>0.71</v>
      </c>
      <c r="V71" t="n">
        <v>0.76</v>
      </c>
      <c r="W71" t="n">
        <v>0.12</v>
      </c>
      <c r="X71" t="n">
        <v>0.09</v>
      </c>
      <c r="Y71" t="n">
        <v>1</v>
      </c>
      <c r="Z71" t="n">
        <v>10</v>
      </c>
      <c r="AA71" t="n">
        <v>90.87548704542327</v>
      </c>
      <c r="AB71" t="n">
        <v>124.3398505190342</v>
      </c>
      <c r="AC71" t="n">
        <v>112.4730296976065</v>
      </c>
      <c r="AD71" t="n">
        <v>90875.48704542327</v>
      </c>
      <c r="AE71" t="n">
        <v>124339.8505190342</v>
      </c>
      <c r="AF71" t="n">
        <v>2.126530546876776e-06</v>
      </c>
      <c r="AG71" t="n">
        <v>0.1501388888888889</v>
      </c>
      <c r="AH71" t="n">
        <v>112473.0296976065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9.2559</v>
      </c>
      <c r="E72" t="n">
        <v>10.8</v>
      </c>
      <c r="F72" t="n">
        <v>7.94</v>
      </c>
      <c r="G72" t="n">
        <v>79.38</v>
      </c>
      <c r="H72" t="n">
        <v>1.35</v>
      </c>
      <c r="I72" t="n">
        <v>6</v>
      </c>
      <c r="J72" t="n">
        <v>242.91</v>
      </c>
      <c r="K72" t="n">
        <v>56.13</v>
      </c>
      <c r="L72" t="n">
        <v>18.5</v>
      </c>
      <c r="M72" t="n">
        <v>4</v>
      </c>
      <c r="N72" t="n">
        <v>58.28</v>
      </c>
      <c r="O72" t="n">
        <v>30193.25</v>
      </c>
      <c r="P72" t="n">
        <v>109.09</v>
      </c>
      <c r="Q72" t="n">
        <v>198.05</v>
      </c>
      <c r="R72" t="n">
        <v>29.91</v>
      </c>
      <c r="S72" t="n">
        <v>21.27</v>
      </c>
      <c r="T72" t="n">
        <v>1612.05</v>
      </c>
      <c r="U72" t="n">
        <v>0.71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90.51773642458329</v>
      </c>
      <c r="AB72" t="n">
        <v>123.8503603367577</v>
      </c>
      <c r="AC72" t="n">
        <v>112.0302557713226</v>
      </c>
      <c r="AD72" t="n">
        <v>90517.73642458329</v>
      </c>
      <c r="AE72" t="n">
        <v>123850.3603367577</v>
      </c>
      <c r="AF72" t="n">
        <v>2.128163014535589e-06</v>
      </c>
      <c r="AG72" t="n">
        <v>0.15</v>
      </c>
      <c r="AH72" t="n">
        <v>112030.2557713226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9.2357</v>
      </c>
      <c r="E73" t="n">
        <v>10.83</v>
      </c>
      <c r="F73" t="n">
        <v>7.96</v>
      </c>
      <c r="G73" t="n">
        <v>79.61</v>
      </c>
      <c r="H73" t="n">
        <v>1.37</v>
      </c>
      <c r="I73" t="n">
        <v>6</v>
      </c>
      <c r="J73" t="n">
        <v>243.35</v>
      </c>
      <c r="K73" t="n">
        <v>56.13</v>
      </c>
      <c r="L73" t="n">
        <v>18.75</v>
      </c>
      <c r="M73" t="n">
        <v>4</v>
      </c>
      <c r="N73" t="n">
        <v>58.47</v>
      </c>
      <c r="O73" t="n">
        <v>30247.53</v>
      </c>
      <c r="P73" t="n">
        <v>109.3</v>
      </c>
      <c r="Q73" t="n">
        <v>198.05</v>
      </c>
      <c r="R73" t="n">
        <v>30.73</v>
      </c>
      <c r="S73" t="n">
        <v>21.27</v>
      </c>
      <c r="T73" t="n">
        <v>2025.18</v>
      </c>
      <c r="U73" t="n">
        <v>0.6899999999999999</v>
      </c>
      <c r="V73" t="n">
        <v>0.76</v>
      </c>
      <c r="W73" t="n">
        <v>0.12</v>
      </c>
      <c r="X73" t="n">
        <v>0.11</v>
      </c>
      <c r="Y73" t="n">
        <v>1</v>
      </c>
      <c r="Z73" t="n">
        <v>10</v>
      </c>
      <c r="AA73" t="n">
        <v>90.89735329342069</v>
      </c>
      <c r="AB73" t="n">
        <v>124.3697688842151</v>
      </c>
      <c r="AC73" t="n">
        <v>112.5000926960052</v>
      </c>
      <c r="AD73" t="n">
        <v>90897.35329342069</v>
      </c>
      <c r="AE73" t="n">
        <v>124369.7688842151</v>
      </c>
      <c r="AF73" t="n">
        <v>2.123518529083756e-06</v>
      </c>
      <c r="AG73" t="n">
        <v>0.1504166666666667</v>
      </c>
      <c r="AH73" t="n">
        <v>112500.0926960052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9.2355</v>
      </c>
      <c r="E74" t="n">
        <v>10.83</v>
      </c>
      <c r="F74" t="n">
        <v>7.96</v>
      </c>
      <c r="G74" t="n">
        <v>79.62</v>
      </c>
      <c r="H74" t="n">
        <v>1.39</v>
      </c>
      <c r="I74" t="n">
        <v>6</v>
      </c>
      <c r="J74" t="n">
        <v>243.79</v>
      </c>
      <c r="K74" t="n">
        <v>56.13</v>
      </c>
      <c r="L74" t="n">
        <v>19</v>
      </c>
      <c r="M74" t="n">
        <v>4</v>
      </c>
      <c r="N74" t="n">
        <v>58.67</v>
      </c>
      <c r="O74" t="n">
        <v>30301.87</v>
      </c>
      <c r="P74" t="n">
        <v>109.09</v>
      </c>
      <c r="Q74" t="n">
        <v>198.05</v>
      </c>
      <c r="R74" t="n">
        <v>30.69</v>
      </c>
      <c r="S74" t="n">
        <v>21.27</v>
      </c>
      <c r="T74" t="n">
        <v>2004.46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90.7755340376788</v>
      </c>
      <c r="AB74" t="n">
        <v>124.2030904042229</v>
      </c>
      <c r="AC74" t="n">
        <v>112.3493217762087</v>
      </c>
      <c r="AD74" t="n">
        <v>90775.53403767879</v>
      </c>
      <c r="AE74" t="n">
        <v>124203.0904042229</v>
      </c>
      <c r="AF74" t="n">
        <v>2.123472544079283e-06</v>
      </c>
      <c r="AG74" t="n">
        <v>0.1504166666666667</v>
      </c>
      <c r="AH74" t="n">
        <v>112349.3217762087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9.234999999999999</v>
      </c>
      <c r="E75" t="n">
        <v>10.83</v>
      </c>
      <c r="F75" t="n">
        <v>7.96</v>
      </c>
      <c r="G75" t="n">
        <v>79.62</v>
      </c>
      <c r="H75" t="n">
        <v>1.4</v>
      </c>
      <c r="I75" t="n">
        <v>6</v>
      </c>
      <c r="J75" t="n">
        <v>244.23</v>
      </c>
      <c r="K75" t="n">
        <v>56.13</v>
      </c>
      <c r="L75" t="n">
        <v>19.25</v>
      </c>
      <c r="M75" t="n">
        <v>4</v>
      </c>
      <c r="N75" t="n">
        <v>58.86</v>
      </c>
      <c r="O75" t="n">
        <v>30356.29</v>
      </c>
      <c r="P75" t="n">
        <v>108.73</v>
      </c>
      <c r="Q75" t="n">
        <v>198.06</v>
      </c>
      <c r="R75" t="n">
        <v>30.76</v>
      </c>
      <c r="S75" t="n">
        <v>21.27</v>
      </c>
      <c r="T75" t="n">
        <v>2036.39</v>
      </c>
      <c r="U75" t="n">
        <v>0.6899999999999999</v>
      </c>
      <c r="V75" t="n">
        <v>0.76</v>
      </c>
      <c r="W75" t="n">
        <v>0.12</v>
      </c>
      <c r="X75" t="n">
        <v>0.11</v>
      </c>
      <c r="Y75" t="n">
        <v>1</v>
      </c>
      <c r="Z75" t="n">
        <v>10</v>
      </c>
      <c r="AA75" t="n">
        <v>90.56819325943408</v>
      </c>
      <c r="AB75" t="n">
        <v>123.919397604199</v>
      </c>
      <c r="AC75" t="n">
        <v>112.0927042188537</v>
      </c>
      <c r="AD75" t="n">
        <v>90568.19325943408</v>
      </c>
      <c r="AE75" t="n">
        <v>123919.397604199</v>
      </c>
      <c r="AF75" t="n">
        <v>2.123357581568099e-06</v>
      </c>
      <c r="AG75" t="n">
        <v>0.1504166666666667</v>
      </c>
      <c r="AH75" t="n">
        <v>112092.7042188537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9.2896</v>
      </c>
      <c r="E76" t="n">
        <v>10.76</v>
      </c>
      <c r="F76" t="n">
        <v>7.94</v>
      </c>
      <c r="G76" t="n">
        <v>95.29000000000001</v>
      </c>
      <c r="H76" t="n">
        <v>1.42</v>
      </c>
      <c r="I76" t="n">
        <v>5</v>
      </c>
      <c r="J76" t="n">
        <v>244.68</v>
      </c>
      <c r="K76" t="n">
        <v>56.13</v>
      </c>
      <c r="L76" t="n">
        <v>19.5</v>
      </c>
      <c r="M76" t="n">
        <v>3</v>
      </c>
      <c r="N76" t="n">
        <v>59.05</v>
      </c>
      <c r="O76" t="n">
        <v>30410.77</v>
      </c>
      <c r="P76" t="n">
        <v>108.18</v>
      </c>
      <c r="Q76" t="n">
        <v>198.05</v>
      </c>
      <c r="R76" t="n">
        <v>30.02</v>
      </c>
      <c r="S76" t="n">
        <v>21.27</v>
      </c>
      <c r="T76" t="n">
        <v>1673.24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89.66215943068335</v>
      </c>
      <c r="AB76" t="n">
        <v>122.6797221483114</v>
      </c>
      <c r="AC76" t="n">
        <v>110.9713416485802</v>
      </c>
      <c r="AD76" t="n">
        <v>89662.15943068334</v>
      </c>
      <c r="AE76" t="n">
        <v>122679.7221483114</v>
      </c>
      <c r="AF76" t="n">
        <v>2.135911487789389e-06</v>
      </c>
      <c r="AG76" t="n">
        <v>0.1494444444444444</v>
      </c>
      <c r="AH76" t="n">
        <v>110971.3416485802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9.3009</v>
      </c>
      <c r="E77" t="n">
        <v>10.75</v>
      </c>
      <c r="F77" t="n">
        <v>7.93</v>
      </c>
      <c r="G77" t="n">
        <v>95.13</v>
      </c>
      <c r="H77" t="n">
        <v>1.43</v>
      </c>
      <c r="I77" t="n">
        <v>5</v>
      </c>
      <c r="J77" t="n">
        <v>245.12</v>
      </c>
      <c r="K77" t="n">
        <v>56.13</v>
      </c>
      <c r="L77" t="n">
        <v>19.75</v>
      </c>
      <c r="M77" t="n">
        <v>3</v>
      </c>
      <c r="N77" t="n">
        <v>59.24</v>
      </c>
      <c r="O77" t="n">
        <v>30465.32</v>
      </c>
      <c r="P77" t="n">
        <v>107.99</v>
      </c>
      <c r="Q77" t="n">
        <v>198.06</v>
      </c>
      <c r="R77" t="n">
        <v>29.55</v>
      </c>
      <c r="S77" t="n">
        <v>21.27</v>
      </c>
      <c r="T77" t="n">
        <v>1439.77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89.4138173195431</v>
      </c>
      <c r="AB77" t="n">
        <v>122.3399295157688</v>
      </c>
      <c r="AC77" t="n">
        <v>110.6639783479853</v>
      </c>
      <c r="AD77" t="n">
        <v>89413.8173195431</v>
      </c>
      <c r="AE77" t="n">
        <v>122339.9295157688</v>
      </c>
      <c r="AF77" t="n">
        <v>2.138509640542147e-06</v>
      </c>
      <c r="AG77" t="n">
        <v>0.1493055555555556</v>
      </c>
      <c r="AH77" t="n">
        <v>110663.9783479854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9.297499999999999</v>
      </c>
      <c r="E78" t="n">
        <v>10.76</v>
      </c>
      <c r="F78" t="n">
        <v>7.93</v>
      </c>
      <c r="G78" t="n">
        <v>95.18000000000001</v>
      </c>
      <c r="H78" t="n">
        <v>1.45</v>
      </c>
      <c r="I78" t="n">
        <v>5</v>
      </c>
      <c r="J78" t="n">
        <v>245.56</v>
      </c>
      <c r="K78" t="n">
        <v>56.13</v>
      </c>
      <c r="L78" t="n">
        <v>20</v>
      </c>
      <c r="M78" t="n">
        <v>3</v>
      </c>
      <c r="N78" t="n">
        <v>59.43</v>
      </c>
      <c r="O78" t="n">
        <v>30519.94</v>
      </c>
      <c r="P78" t="n">
        <v>108.29</v>
      </c>
      <c r="Q78" t="n">
        <v>198.06</v>
      </c>
      <c r="R78" t="n">
        <v>29.74</v>
      </c>
      <c r="S78" t="n">
        <v>21.27</v>
      </c>
      <c r="T78" t="n">
        <v>1533.27</v>
      </c>
      <c r="U78" t="n">
        <v>0.72</v>
      </c>
      <c r="V78" t="n">
        <v>0.77</v>
      </c>
      <c r="W78" t="n">
        <v>0.12</v>
      </c>
      <c r="X78" t="n">
        <v>0.08</v>
      </c>
      <c r="Y78" t="n">
        <v>1</v>
      </c>
      <c r="Z78" t="n">
        <v>10</v>
      </c>
      <c r="AA78" t="n">
        <v>89.62180174358842</v>
      </c>
      <c r="AB78" t="n">
        <v>122.6245029803727</v>
      </c>
      <c r="AC78" t="n">
        <v>110.9213925205289</v>
      </c>
      <c r="AD78" t="n">
        <v>89621.80174358842</v>
      </c>
      <c r="AE78" t="n">
        <v>122624.5029803727</v>
      </c>
      <c r="AF78" t="n">
        <v>2.137727895466096e-06</v>
      </c>
      <c r="AG78" t="n">
        <v>0.1494444444444444</v>
      </c>
      <c r="AH78" t="n">
        <v>110921.3925205289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9.299899999999999</v>
      </c>
      <c r="E79" t="n">
        <v>10.75</v>
      </c>
      <c r="F79" t="n">
        <v>7.93</v>
      </c>
      <c r="G79" t="n">
        <v>95.15000000000001</v>
      </c>
      <c r="H79" t="n">
        <v>1.46</v>
      </c>
      <c r="I79" t="n">
        <v>5</v>
      </c>
      <c r="J79" t="n">
        <v>246</v>
      </c>
      <c r="K79" t="n">
        <v>56.13</v>
      </c>
      <c r="L79" t="n">
        <v>20.25</v>
      </c>
      <c r="M79" t="n">
        <v>3</v>
      </c>
      <c r="N79" t="n">
        <v>59.63</v>
      </c>
      <c r="O79" t="n">
        <v>30574.64</v>
      </c>
      <c r="P79" t="n">
        <v>108.37</v>
      </c>
      <c r="Q79" t="n">
        <v>198.05</v>
      </c>
      <c r="R79" t="n">
        <v>29.54</v>
      </c>
      <c r="S79" t="n">
        <v>21.27</v>
      </c>
      <c r="T79" t="n">
        <v>1430.89</v>
      </c>
      <c r="U79" t="n">
        <v>0.72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89.64556307484966</v>
      </c>
      <c r="AB79" t="n">
        <v>122.6570142820802</v>
      </c>
      <c r="AC79" t="n">
        <v>110.9508009892314</v>
      </c>
      <c r="AD79" t="n">
        <v>89645.56307484966</v>
      </c>
      <c r="AE79" t="n">
        <v>122657.0142820802</v>
      </c>
      <c r="AF79" t="n">
        <v>2.138279715519779e-06</v>
      </c>
      <c r="AG79" t="n">
        <v>0.1493055555555556</v>
      </c>
      <c r="AH79" t="n">
        <v>110950.8009892314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9.3134</v>
      </c>
      <c r="E80" t="n">
        <v>10.74</v>
      </c>
      <c r="F80" t="n">
        <v>7.91</v>
      </c>
      <c r="G80" t="n">
        <v>94.95999999999999</v>
      </c>
      <c r="H80" t="n">
        <v>1.48</v>
      </c>
      <c r="I80" t="n">
        <v>5</v>
      </c>
      <c r="J80" t="n">
        <v>246.45</v>
      </c>
      <c r="K80" t="n">
        <v>56.13</v>
      </c>
      <c r="L80" t="n">
        <v>20.5</v>
      </c>
      <c r="M80" t="n">
        <v>3</v>
      </c>
      <c r="N80" t="n">
        <v>59.82</v>
      </c>
      <c r="O80" t="n">
        <v>30629.4</v>
      </c>
      <c r="P80" t="n">
        <v>108.06</v>
      </c>
      <c r="Q80" t="n">
        <v>198.05</v>
      </c>
      <c r="R80" t="n">
        <v>29.13</v>
      </c>
      <c r="S80" t="n">
        <v>21.27</v>
      </c>
      <c r="T80" t="n">
        <v>1226.84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89.27645742126633</v>
      </c>
      <c r="AB80" t="n">
        <v>122.1519876430556</v>
      </c>
      <c r="AC80" t="n">
        <v>110.4939733838257</v>
      </c>
      <c r="AD80" t="n">
        <v>89276.45742126633</v>
      </c>
      <c r="AE80" t="n">
        <v>122151.9876430556</v>
      </c>
      <c r="AF80" t="n">
        <v>2.141383703321747e-06</v>
      </c>
      <c r="AG80" t="n">
        <v>0.1491666666666667</v>
      </c>
      <c r="AH80" t="n">
        <v>110493.9733838257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9.302300000000001</v>
      </c>
      <c r="E81" t="n">
        <v>10.75</v>
      </c>
      <c r="F81" t="n">
        <v>7.93</v>
      </c>
      <c r="G81" t="n">
        <v>95.11</v>
      </c>
      <c r="H81" t="n">
        <v>1.49</v>
      </c>
      <c r="I81" t="n">
        <v>5</v>
      </c>
      <c r="J81" t="n">
        <v>246.89</v>
      </c>
      <c r="K81" t="n">
        <v>56.13</v>
      </c>
      <c r="L81" t="n">
        <v>20.75</v>
      </c>
      <c r="M81" t="n">
        <v>3</v>
      </c>
      <c r="N81" t="n">
        <v>60.02</v>
      </c>
      <c r="O81" t="n">
        <v>30684.23</v>
      </c>
      <c r="P81" t="n">
        <v>108.43</v>
      </c>
      <c r="Q81" t="n">
        <v>198.05</v>
      </c>
      <c r="R81" t="n">
        <v>29.54</v>
      </c>
      <c r="S81" t="n">
        <v>21.27</v>
      </c>
      <c r="T81" t="n">
        <v>1431.36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89.65808878330998</v>
      </c>
      <c r="AB81" t="n">
        <v>122.6741525089909</v>
      </c>
      <c r="AC81" t="n">
        <v>110.9663035678194</v>
      </c>
      <c r="AD81" t="n">
        <v>89658.08878330998</v>
      </c>
      <c r="AE81" t="n">
        <v>122674.1525089909</v>
      </c>
      <c r="AF81" t="n">
        <v>2.138831535573462e-06</v>
      </c>
      <c r="AG81" t="n">
        <v>0.1493055555555556</v>
      </c>
      <c r="AH81" t="n">
        <v>110966.3035678194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9.2889</v>
      </c>
      <c r="E82" t="n">
        <v>10.77</v>
      </c>
      <c r="F82" t="n">
        <v>7.94</v>
      </c>
      <c r="G82" t="n">
        <v>95.3</v>
      </c>
      <c r="H82" t="n">
        <v>1.51</v>
      </c>
      <c r="I82" t="n">
        <v>5</v>
      </c>
      <c r="J82" t="n">
        <v>247.34</v>
      </c>
      <c r="K82" t="n">
        <v>56.13</v>
      </c>
      <c r="L82" t="n">
        <v>21</v>
      </c>
      <c r="M82" t="n">
        <v>3</v>
      </c>
      <c r="N82" t="n">
        <v>60.21</v>
      </c>
      <c r="O82" t="n">
        <v>30739.14</v>
      </c>
      <c r="P82" t="n">
        <v>108.52</v>
      </c>
      <c r="Q82" t="n">
        <v>198.05</v>
      </c>
      <c r="R82" t="n">
        <v>30.09</v>
      </c>
      <c r="S82" t="n">
        <v>21.27</v>
      </c>
      <c r="T82" t="n">
        <v>1707.6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89.86842272049576</v>
      </c>
      <c r="AB82" t="n">
        <v>122.9619406811267</v>
      </c>
      <c r="AC82" t="n">
        <v>111.2266256407199</v>
      </c>
      <c r="AD82" t="n">
        <v>89868.42272049576</v>
      </c>
      <c r="AE82" t="n">
        <v>122961.9406811267</v>
      </c>
      <c r="AF82" t="n">
        <v>2.135750540273732e-06</v>
      </c>
      <c r="AG82" t="n">
        <v>0.1495833333333333</v>
      </c>
      <c r="AH82" t="n">
        <v>111226.6256407199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9.2949</v>
      </c>
      <c r="E83" t="n">
        <v>10.76</v>
      </c>
      <c r="F83" t="n">
        <v>7.93</v>
      </c>
      <c r="G83" t="n">
        <v>95.22</v>
      </c>
      <c r="H83" t="n">
        <v>1.53</v>
      </c>
      <c r="I83" t="n">
        <v>5</v>
      </c>
      <c r="J83" t="n">
        <v>247.78</v>
      </c>
      <c r="K83" t="n">
        <v>56.13</v>
      </c>
      <c r="L83" t="n">
        <v>21.25</v>
      </c>
      <c r="M83" t="n">
        <v>3</v>
      </c>
      <c r="N83" t="n">
        <v>60.41</v>
      </c>
      <c r="O83" t="n">
        <v>30794.11</v>
      </c>
      <c r="P83" t="n">
        <v>108.5</v>
      </c>
      <c r="Q83" t="n">
        <v>198.06</v>
      </c>
      <c r="R83" t="n">
        <v>29.77</v>
      </c>
      <c r="S83" t="n">
        <v>21.27</v>
      </c>
      <c r="T83" t="n">
        <v>1548.21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89.76922106636687</v>
      </c>
      <c r="AB83" t="n">
        <v>122.8262086014795</v>
      </c>
      <c r="AC83" t="n">
        <v>111.103847640253</v>
      </c>
      <c r="AD83" t="n">
        <v>89769.22106636687</v>
      </c>
      <c r="AE83" t="n">
        <v>122826.2086014795</v>
      </c>
      <c r="AF83" t="n">
        <v>2.137130090407939e-06</v>
      </c>
      <c r="AG83" t="n">
        <v>0.1494444444444444</v>
      </c>
      <c r="AH83" t="n">
        <v>111103.847640253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9.293200000000001</v>
      </c>
      <c r="E84" t="n">
        <v>10.76</v>
      </c>
      <c r="F84" t="n">
        <v>7.94</v>
      </c>
      <c r="G84" t="n">
        <v>95.23999999999999</v>
      </c>
      <c r="H84" t="n">
        <v>1.54</v>
      </c>
      <c r="I84" t="n">
        <v>5</v>
      </c>
      <c r="J84" t="n">
        <v>248.23</v>
      </c>
      <c r="K84" t="n">
        <v>56.13</v>
      </c>
      <c r="L84" t="n">
        <v>21.5</v>
      </c>
      <c r="M84" t="n">
        <v>3</v>
      </c>
      <c r="N84" t="n">
        <v>60.6</v>
      </c>
      <c r="O84" t="n">
        <v>30849.16</v>
      </c>
      <c r="P84" t="n">
        <v>108.53</v>
      </c>
      <c r="Q84" t="n">
        <v>198.05</v>
      </c>
      <c r="R84" t="n">
        <v>29.92</v>
      </c>
      <c r="S84" t="n">
        <v>21.27</v>
      </c>
      <c r="T84" t="n">
        <v>1623.19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89.83321224832443</v>
      </c>
      <c r="AB84" t="n">
        <v>122.9137641597256</v>
      </c>
      <c r="AC84" t="n">
        <v>111.1830470189051</v>
      </c>
      <c r="AD84" t="n">
        <v>89833.21224832443</v>
      </c>
      <c r="AE84" t="n">
        <v>122913.7641597256</v>
      </c>
      <c r="AF84" t="n">
        <v>2.136739217869914e-06</v>
      </c>
      <c r="AG84" t="n">
        <v>0.1494444444444444</v>
      </c>
      <c r="AH84" t="n">
        <v>111183.0470189051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9.293200000000001</v>
      </c>
      <c r="E85" t="n">
        <v>10.76</v>
      </c>
      <c r="F85" t="n">
        <v>7.94</v>
      </c>
      <c r="G85" t="n">
        <v>95.23999999999999</v>
      </c>
      <c r="H85" t="n">
        <v>1.56</v>
      </c>
      <c r="I85" t="n">
        <v>5</v>
      </c>
      <c r="J85" t="n">
        <v>248.68</v>
      </c>
      <c r="K85" t="n">
        <v>56.13</v>
      </c>
      <c r="L85" t="n">
        <v>21.75</v>
      </c>
      <c r="M85" t="n">
        <v>3</v>
      </c>
      <c r="N85" t="n">
        <v>60.8</v>
      </c>
      <c r="O85" t="n">
        <v>30904.28</v>
      </c>
      <c r="P85" t="n">
        <v>108.49</v>
      </c>
      <c r="Q85" t="n">
        <v>198.05</v>
      </c>
      <c r="R85" t="n">
        <v>29.9</v>
      </c>
      <c r="S85" t="n">
        <v>21.27</v>
      </c>
      <c r="T85" t="n">
        <v>1611.58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89.80978884813094</v>
      </c>
      <c r="AB85" t="n">
        <v>122.8817152302133</v>
      </c>
      <c r="AC85" t="n">
        <v>111.1540567942445</v>
      </c>
      <c r="AD85" t="n">
        <v>89809.78884813093</v>
      </c>
      <c r="AE85" t="n">
        <v>122881.7152302133</v>
      </c>
      <c r="AF85" t="n">
        <v>2.136739217869914e-06</v>
      </c>
      <c r="AG85" t="n">
        <v>0.1494444444444444</v>
      </c>
      <c r="AH85" t="n">
        <v>111154.0567942445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9.2944</v>
      </c>
      <c r="E86" t="n">
        <v>10.76</v>
      </c>
      <c r="F86" t="n">
        <v>7.94</v>
      </c>
      <c r="G86" t="n">
        <v>95.22</v>
      </c>
      <c r="H86" t="n">
        <v>1.57</v>
      </c>
      <c r="I86" t="n">
        <v>5</v>
      </c>
      <c r="J86" t="n">
        <v>249.12</v>
      </c>
      <c r="K86" t="n">
        <v>56.13</v>
      </c>
      <c r="L86" t="n">
        <v>22</v>
      </c>
      <c r="M86" t="n">
        <v>3</v>
      </c>
      <c r="N86" t="n">
        <v>61</v>
      </c>
      <c r="O86" t="n">
        <v>30959.46</v>
      </c>
      <c r="P86" t="n">
        <v>108.57</v>
      </c>
      <c r="Q86" t="n">
        <v>198.05</v>
      </c>
      <c r="R86" t="n">
        <v>29.83</v>
      </c>
      <c r="S86" t="n">
        <v>21.27</v>
      </c>
      <c r="T86" t="n">
        <v>1577.64</v>
      </c>
      <c r="U86" t="n">
        <v>0.71</v>
      </c>
      <c r="V86" t="n">
        <v>0.77</v>
      </c>
      <c r="W86" t="n">
        <v>0.12</v>
      </c>
      <c r="X86" t="n">
        <v>0.08</v>
      </c>
      <c r="Y86" t="n">
        <v>1</v>
      </c>
      <c r="Z86" t="n">
        <v>10</v>
      </c>
      <c r="AA86" t="n">
        <v>89.84531135403532</v>
      </c>
      <c r="AB86" t="n">
        <v>122.930318689934</v>
      </c>
      <c r="AC86" t="n">
        <v>111.1980216079849</v>
      </c>
      <c r="AD86" t="n">
        <v>89845.31135403532</v>
      </c>
      <c r="AE86" t="n">
        <v>122930.318689934</v>
      </c>
      <c r="AF86" t="n">
        <v>2.137015127896755e-06</v>
      </c>
      <c r="AG86" t="n">
        <v>0.1494444444444444</v>
      </c>
      <c r="AH86" t="n">
        <v>111198.0216079849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9.298500000000001</v>
      </c>
      <c r="E87" t="n">
        <v>10.75</v>
      </c>
      <c r="F87" t="n">
        <v>7.93</v>
      </c>
      <c r="G87" t="n">
        <v>95.17</v>
      </c>
      <c r="H87" t="n">
        <v>1.59</v>
      </c>
      <c r="I87" t="n">
        <v>5</v>
      </c>
      <c r="J87" t="n">
        <v>249.57</v>
      </c>
      <c r="K87" t="n">
        <v>56.13</v>
      </c>
      <c r="L87" t="n">
        <v>22.25</v>
      </c>
      <c r="M87" t="n">
        <v>3</v>
      </c>
      <c r="N87" t="n">
        <v>61.2</v>
      </c>
      <c r="O87" t="n">
        <v>31014.73</v>
      </c>
      <c r="P87" t="n">
        <v>108.51</v>
      </c>
      <c r="Q87" t="n">
        <v>198.05</v>
      </c>
      <c r="R87" t="n">
        <v>29.63</v>
      </c>
      <c r="S87" t="n">
        <v>21.27</v>
      </c>
      <c r="T87" t="n">
        <v>1479.2</v>
      </c>
      <c r="U87" t="n">
        <v>0.72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89.7406723909216</v>
      </c>
      <c r="AB87" t="n">
        <v>122.7871470442567</v>
      </c>
      <c r="AC87" t="n">
        <v>111.0685140632282</v>
      </c>
      <c r="AD87" t="n">
        <v>89740.67239092161</v>
      </c>
      <c r="AE87" t="n">
        <v>122787.1470442567</v>
      </c>
      <c r="AF87" t="n">
        <v>2.137957820488464e-06</v>
      </c>
      <c r="AG87" t="n">
        <v>0.1493055555555556</v>
      </c>
      <c r="AH87" t="n">
        <v>111068.5140632283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9.3079</v>
      </c>
      <c r="E88" t="n">
        <v>10.74</v>
      </c>
      <c r="F88" t="n">
        <v>7.92</v>
      </c>
      <c r="G88" t="n">
        <v>95.04000000000001</v>
      </c>
      <c r="H88" t="n">
        <v>1.6</v>
      </c>
      <c r="I88" t="n">
        <v>5</v>
      </c>
      <c r="J88" t="n">
        <v>250.02</v>
      </c>
      <c r="K88" t="n">
        <v>56.13</v>
      </c>
      <c r="L88" t="n">
        <v>22.5</v>
      </c>
      <c r="M88" t="n">
        <v>3</v>
      </c>
      <c r="N88" t="n">
        <v>61.39</v>
      </c>
      <c r="O88" t="n">
        <v>31070.06</v>
      </c>
      <c r="P88" t="n">
        <v>108.13</v>
      </c>
      <c r="Q88" t="n">
        <v>198.05</v>
      </c>
      <c r="R88" t="n">
        <v>29.33</v>
      </c>
      <c r="S88" t="n">
        <v>21.27</v>
      </c>
      <c r="T88" t="n">
        <v>1328.1</v>
      </c>
      <c r="U88" t="n">
        <v>0.73</v>
      </c>
      <c r="V88" t="n">
        <v>0.77</v>
      </c>
      <c r="W88" t="n">
        <v>0.12</v>
      </c>
      <c r="X88" t="n">
        <v>0.07000000000000001</v>
      </c>
      <c r="Y88" t="n">
        <v>1</v>
      </c>
      <c r="Z88" t="n">
        <v>10</v>
      </c>
      <c r="AA88" t="n">
        <v>89.3992159084451</v>
      </c>
      <c r="AB88" t="n">
        <v>122.3199512209357</v>
      </c>
      <c r="AC88" t="n">
        <v>110.6459067535714</v>
      </c>
      <c r="AD88" t="n">
        <v>89399.2159084451</v>
      </c>
      <c r="AE88" t="n">
        <v>122319.9512209357</v>
      </c>
      <c r="AF88" t="n">
        <v>2.140119115698723e-06</v>
      </c>
      <c r="AG88" t="n">
        <v>0.1491666666666667</v>
      </c>
      <c r="AH88" t="n">
        <v>110645.9067535714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9.305</v>
      </c>
      <c r="E89" t="n">
        <v>10.75</v>
      </c>
      <c r="F89" t="n">
        <v>7.92</v>
      </c>
      <c r="G89" t="n">
        <v>95.08</v>
      </c>
      <c r="H89" t="n">
        <v>1.62</v>
      </c>
      <c r="I89" t="n">
        <v>5</v>
      </c>
      <c r="J89" t="n">
        <v>250.47</v>
      </c>
      <c r="K89" t="n">
        <v>56.13</v>
      </c>
      <c r="L89" t="n">
        <v>22.75</v>
      </c>
      <c r="M89" t="n">
        <v>3</v>
      </c>
      <c r="N89" t="n">
        <v>61.59</v>
      </c>
      <c r="O89" t="n">
        <v>31125.47</v>
      </c>
      <c r="P89" t="n">
        <v>108.11</v>
      </c>
      <c r="Q89" t="n">
        <v>198.05</v>
      </c>
      <c r="R89" t="n">
        <v>29.45</v>
      </c>
      <c r="S89" t="n">
        <v>21.27</v>
      </c>
      <c r="T89" t="n">
        <v>1388.92</v>
      </c>
      <c r="U89" t="n">
        <v>0.72</v>
      </c>
      <c r="V89" t="n">
        <v>0.77</v>
      </c>
      <c r="W89" t="n">
        <v>0.11</v>
      </c>
      <c r="X89" t="n">
        <v>0.07000000000000001</v>
      </c>
      <c r="Y89" t="n">
        <v>1</v>
      </c>
      <c r="Z89" t="n">
        <v>10</v>
      </c>
      <c r="AA89" t="n">
        <v>89.41518979474294</v>
      </c>
      <c r="AB89" t="n">
        <v>122.3418073968866</v>
      </c>
      <c r="AC89" t="n">
        <v>110.6656770067649</v>
      </c>
      <c r="AD89" t="n">
        <v>89415.18979474294</v>
      </c>
      <c r="AE89" t="n">
        <v>122341.8073968866</v>
      </c>
      <c r="AF89" t="n">
        <v>2.139452333133856e-06</v>
      </c>
      <c r="AG89" t="n">
        <v>0.1493055555555556</v>
      </c>
      <c r="AH89" t="n">
        <v>110665.6770067648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9.2889</v>
      </c>
      <c r="E90" t="n">
        <v>10.77</v>
      </c>
      <c r="F90" t="n">
        <v>7.94</v>
      </c>
      <c r="G90" t="n">
        <v>95.3</v>
      </c>
      <c r="H90" t="n">
        <v>1.63</v>
      </c>
      <c r="I90" t="n">
        <v>5</v>
      </c>
      <c r="J90" t="n">
        <v>250.92</v>
      </c>
      <c r="K90" t="n">
        <v>56.13</v>
      </c>
      <c r="L90" t="n">
        <v>23</v>
      </c>
      <c r="M90" t="n">
        <v>3</v>
      </c>
      <c r="N90" t="n">
        <v>61.79</v>
      </c>
      <c r="O90" t="n">
        <v>31180.95</v>
      </c>
      <c r="P90" t="n">
        <v>108.11</v>
      </c>
      <c r="Q90" t="n">
        <v>198.05</v>
      </c>
      <c r="R90" t="n">
        <v>30.12</v>
      </c>
      <c r="S90" t="n">
        <v>21.27</v>
      </c>
      <c r="T90" t="n">
        <v>1721.3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  <c r="AA90" t="n">
        <v>89.6282217265726</v>
      </c>
      <c r="AB90" t="n">
        <v>122.6332870843213</v>
      </c>
      <c r="AC90" t="n">
        <v>110.9293382819252</v>
      </c>
      <c r="AD90" t="n">
        <v>89628.22172657261</v>
      </c>
      <c r="AE90" t="n">
        <v>122633.2870843213</v>
      </c>
      <c r="AF90" t="n">
        <v>2.135750540273732e-06</v>
      </c>
      <c r="AG90" t="n">
        <v>0.1495833333333333</v>
      </c>
      <c r="AH90" t="n">
        <v>110929.3382819252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9.289099999999999</v>
      </c>
      <c r="E91" t="n">
        <v>10.77</v>
      </c>
      <c r="F91" t="n">
        <v>7.94</v>
      </c>
      <c r="G91" t="n">
        <v>95.3</v>
      </c>
      <c r="H91" t="n">
        <v>1.65</v>
      </c>
      <c r="I91" t="n">
        <v>5</v>
      </c>
      <c r="J91" t="n">
        <v>251.37</v>
      </c>
      <c r="K91" t="n">
        <v>56.13</v>
      </c>
      <c r="L91" t="n">
        <v>23.25</v>
      </c>
      <c r="M91" t="n">
        <v>3</v>
      </c>
      <c r="N91" t="n">
        <v>61.99</v>
      </c>
      <c r="O91" t="n">
        <v>31236.5</v>
      </c>
      <c r="P91" t="n">
        <v>108.04</v>
      </c>
      <c r="Q91" t="n">
        <v>198.05</v>
      </c>
      <c r="R91" t="n">
        <v>30.06</v>
      </c>
      <c r="S91" t="n">
        <v>21.27</v>
      </c>
      <c r="T91" t="n">
        <v>1692.48</v>
      </c>
      <c r="U91" t="n">
        <v>0.71</v>
      </c>
      <c r="V91" t="n">
        <v>0.76</v>
      </c>
      <c r="W91" t="n">
        <v>0.12</v>
      </c>
      <c r="X91" t="n">
        <v>0.09</v>
      </c>
      <c r="Y91" t="n">
        <v>1</v>
      </c>
      <c r="Z91" t="n">
        <v>10</v>
      </c>
      <c r="AA91" t="n">
        <v>89.58532915263287</v>
      </c>
      <c r="AB91" t="n">
        <v>122.5745995723701</v>
      </c>
      <c r="AC91" t="n">
        <v>110.8762518237462</v>
      </c>
      <c r="AD91" t="n">
        <v>89585.32915263287</v>
      </c>
      <c r="AE91" t="n">
        <v>122574.5995723701</v>
      </c>
      <c r="AF91" t="n">
        <v>2.135796525278205e-06</v>
      </c>
      <c r="AG91" t="n">
        <v>0.1495833333333333</v>
      </c>
      <c r="AH91" t="n">
        <v>110876.2518237462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9.292199999999999</v>
      </c>
      <c r="E92" t="n">
        <v>10.76</v>
      </c>
      <c r="F92" t="n">
        <v>7.94</v>
      </c>
      <c r="G92" t="n">
        <v>95.25</v>
      </c>
      <c r="H92" t="n">
        <v>1.66</v>
      </c>
      <c r="I92" t="n">
        <v>5</v>
      </c>
      <c r="J92" t="n">
        <v>251.82</v>
      </c>
      <c r="K92" t="n">
        <v>56.13</v>
      </c>
      <c r="L92" t="n">
        <v>23.5</v>
      </c>
      <c r="M92" t="n">
        <v>3</v>
      </c>
      <c r="N92" t="n">
        <v>62.19</v>
      </c>
      <c r="O92" t="n">
        <v>31292.13</v>
      </c>
      <c r="P92" t="n">
        <v>107.61</v>
      </c>
      <c r="Q92" t="n">
        <v>198.05</v>
      </c>
      <c r="R92" t="n">
        <v>29.94</v>
      </c>
      <c r="S92" t="n">
        <v>21.27</v>
      </c>
      <c r="T92" t="n">
        <v>1633.38</v>
      </c>
      <c r="U92" t="n">
        <v>0.71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89.30385269197939</v>
      </c>
      <c r="AB92" t="n">
        <v>122.1894710610392</v>
      </c>
      <c r="AC92" t="n">
        <v>110.5278794370054</v>
      </c>
      <c r="AD92" t="n">
        <v>89303.85269197938</v>
      </c>
      <c r="AE92" t="n">
        <v>122189.4710610392</v>
      </c>
      <c r="AF92" t="n">
        <v>2.136509292847545e-06</v>
      </c>
      <c r="AG92" t="n">
        <v>0.1494444444444444</v>
      </c>
      <c r="AH92" t="n">
        <v>110527.8794370054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9.285500000000001</v>
      </c>
      <c r="E93" t="n">
        <v>10.77</v>
      </c>
      <c r="F93" t="n">
        <v>7.95</v>
      </c>
      <c r="G93" t="n">
        <v>95.34999999999999</v>
      </c>
      <c r="H93" t="n">
        <v>1.67</v>
      </c>
      <c r="I93" t="n">
        <v>5</v>
      </c>
      <c r="J93" t="n">
        <v>252.27</v>
      </c>
      <c r="K93" t="n">
        <v>56.13</v>
      </c>
      <c r="L93" t="n">
        <v>23.75</v>
      </c>
      <c r="M93" t="n">
        <v>3</v>
      </c>
      <c r="N93" t="n">
        <v>62.4</v>
      </c>
      <c r="O93" t="n">
        <v>31347.83</v>
      </c>
      <c r="P93" t="n">
        <v>107.57</v>
      </c>
      <c r="Q93" t="n">
        <v>198.05</v>
      </c>
      <c r="R93" t="n">
        <v>30.16</v>
      </c>
      <c r="S93" t="n">
        <v>21.27</v>
      </c>
      <c r="T93" t="n">
        <v>1745.2</v>
      </c>
      <c r="U93" t="n">
        <v>0.71</v>
      </c>
      <c r="V93" t="n">
        <v>0.76</v>
      </c>
      <c r="W93" t="n">
        <v>0.12</v>
      </c>
      <c r="X93" t="n">
        <v>0.09</v>
      </c>
      <c r="Y93" t="n">
        <v>1</v>
      </c>
      <c r="Z93" t="n">
        <v>10</v>
      </c>
      <c r="AA93" t="n">
        <v>89.3741960504786</v>
      </c>
      <c r="AB93" t="n">
        <v>122.2857179474678</v>
      </c>
      <c r="AC93" t="n">
        <v>110.6149406556765</v>
      </c>
      <c r="AD93" t="n">
        <v>89374.1960504786</v>
      </c>
      <c r="AE93" t="n">
        <v>122285.7179474678</v>
      </c>
      <c r="AF93" t="n">
        <v>2.134968795197681e-06</v>
      </c>
      <c r="AG93" t="n">
        <v>0.1495833333333333</v>
      </c>
      <c r="AH93" t="n">
        <v>110614.9406556765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9.292</v>
      </c>
      <c r="E94" t="n">
        <v>10.76</v>
      </c>
      <c r="F94" t="n">
        <v>7.94</v>
      </c>
      <c r="G94" t="n">
        <v>95.26000000000001</v>
      </c>
      <c r="H94" t="n">
        <v>1.69</v>
      </c>
      <c r="I94" t="n">
        <v>5</v>
      </c>
      <c r="J94" t="n">
        <v>252.73</v>
      </c>
      <c r="K94" t="n">
        <v>56.13</v>
      </c>
      <c r="L94" t="n">
        <v>24</v>
      </c>
      <c r="M94" t="n">
        <v>3</v>
      </c>
      <c r="N94" t="n">
        <v>62.6</v>
      </c>
      <c r="O94" t="n">
        <v>31403.6</v>
      </c>
      <c r="P94" t="n">
        <v>107.33</v>
      </c>
      <c r="Q94" t="n">
        <v>198.06</v>
      </c>
      <c r="R94" t="n">
        <v>29.91</v>
      </c>
      <c r="S94" t="n">
        <v>21.27</v>
      </c>
      <c r="T94" t="n">
        <v>1619.22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89.14174368764954</v>
      </c>
      <c r="AB94" t="n">
        <v>121.9676663695707</v>
      </c>
      <c r="AC94" t="n">
        <v>110.3272434739857</v>
      </c>
      <c r="AD94" t="n">
        <v>89141.74368764953</v>
      </c>
      <c r="AE94" t="n">
        <v>121967.6663695707</v>
      </c>
      <c r="AF94" t="n">
        <v>2.136463307843072e-06</v>
      </c>
      <c r="AG94" t="n">
        <v>0.1494444444444444</v>
      </c>
      <c r="AH94" t="n">
        <v>110327.2434739857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9.296799999999999</v>
      </c>
      <c r="E95" t="n">
        <v>10.76</v>
      </c>
      <c r="F95" t="n">
        <v>7.93</v>
      </c>
      <c r="G95" t="n">
        <v>95.19</v>
      </c>
      <c r="H95" t="n">
        <v>1.7</v>
      </c>
      <c r="I95" t="n">
        <v>5</v>
      </c>
      <c r="J95" t="n">
        <v>253.18</v>
      </c>
      <c r="K95" t="n">
        <v>56.13</v>
      </c>
      <c r="L95" t="n">
        <v>24.25</v>
      </c>
      <c r="M95" t="n">
        <v>3</v>
      </c>
      <c r="N95" t="n">
        <v>62.8</v>
      </c>
      <c r="O95" t="n">
        <v>31459.45</v>
      </c>
      <c r="P95" t="n">
        <v>106.64</v>
      </c>
      <c r="Q95" t="n">
        <v>198.05</v>
      </c>
      <c r="R95" t="n">
        <v>29.74</v>
      </c>
      <c r="S95" t="n">
        <v>21.27</v>
      </c>
      <c r="T95" t="n">
        <v>1534.43</v>
      </c>
      <c r="U95" t="n">
        <v>0.72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88.66254708452917</v>
      </c>
      <c r="AB95" t="n">
        <v>121.3120084365196</v>
      </c>
      <c r="AC95" t="n">
        <v>109.7341606138431</v>
      </c>
      <c r="AD95" t="n">
        <v>88662.54708452917</v>
      </c>
      <c r="AE95" t="n">
        <v>121312.0084365196</v>
      </c>
      <c r="AF95" t="n">
        <v>2.137566947950438e-06</v>
      </c>
      <c r="AG95" t="n">
        <v>0.1494444444444444</v>
      </c>
      <c r="AH95" t="n">
        <v>109734.1606138431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9.3002</v>
      </c>
      <c r="E96" t="n">
        <v>10.75</v>
      </c>
      <c r="F96" t="n">
        <v>7.93</v>
      </c>
      <c r="G96" t="n">
        <v>95.14</v>
      </c>
      <c r="H96" t="n">
        <v>1.72</v>
      </c>
      <c r="I96" t="n">
        <v>5</v>
      </c>
      <c r="J96" t="n">
        <v>253.63</v>
      </c>
      <c r="K96" t="n">
        <v>56.13</v>
      </c>
      <c r="L96" t="n">
        <v>24.5</v>
      </c>
      <c r="M96" t="n">
        <v>3</v>
      </c>
      <c r="N96" t="n">
        <v>63</v>
      </c>
      <c r="O96" t="n">
        <v>31515.37</v>
      </c>
      <c r="P96" t="n">
        <v>106.5</v>
      </c>
      <c r="Q96" t="n">
        <v>198.05</v>
      </c>
      <c r="R96" t="n">
        <v>29.55</v>
      </c>
      <c r="S96" t="n">
        <v>21.27</v>
      </c>
      <c r="T96" t="n">
        <v>1439.85</v>
      </c>
      <c r="U96" t="n">
        <v>0.72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88.54852080992653</v>
      </c>
      <c r="AB96" t="n">
        <v>121.1559926571242</v>
      </c>
      <c r="AC96" t="n">
        <v>109.5930347614636</v>
      </c>
      <c r="AD96" t="n">
        <v>88548.52080992653</v>
      </c>
      <c r="AE96" t="n">
        <v>121155.9926571242</v>
      </c>
      <c r="AF96" t="n">
        <v>2.13834869302649e-06</v>
      </c>
      <c r="AG96" t="n">
        <v>0.1493055555555556</v>
      </c>
      <c r="AH96" t="n">
        <v>109593.0347614636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9.303000000000001</v>
      </c>
      <c r="E97" t="n">
        <v>10.75</v>
      </c>
      <c r="F97" t="n">
        <v>7.93</v>
      </c>
      <c r="G97" t="n">
        <v>95.09999999999999</v>
      </c>
      <c r="H97" t="n">
        <v>1.73</v>
      </c>
      <c r="I97" t="n">
        <v>5</v>
      </c>
      <c r="J97" t="n">
        <v>254.09</v>
      </c>
      <c r="K97" t="n">
        <v>56.13</v>
      </c>
      <c r="L97" t="n">
        <v>24.75</v>
      </c>
      <c r="M97" t="n">
        <v>3</v>
      </c>
      <c r="N97" t="n">
        <v>63.21</v>
      </c>
      <c r="O97" t="n">
        <v>31571.37</v>
      </c>
      <c r="P97" t="n">
        <v>106.14</v>
      </c>
      <c r="Q97" t="n">
        <v>198.05</v>
      </c>
      <c r="R97" t="n">
        <v>29.56</v>
      </c>
      <c r="S97" t="n">
        <v>21.27</v>
      </c>
      <c r="T97" t="n">
        <v>1442.56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88.31192692429768</v>
      </c>
      <c r="AB97" t="n">
        <v>120.8322744650214</v>
      </c>
      <c r="AC97" t="n">
        <v>109.3002117792736</v>
      </c>
      <c r="AD97" t="n">
        <v>88311.92692429767</v>
      </c>
      <c r="AE97" t="n">
        <v>120832.2744650214</v>
      </c>
      <c r="AF97" t="n">
        <v>2.13899248308912e-06</v>
      </c>
      <c r="AG97" t="n">
        <v>0.1493055555555556</v>
      </c>
      <c r="AH97" t="n">
        <v>109300.2117792736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9.288600000000001</v>
      </c>
      <c r="E98" t="n">
        <v>10.77</v>
      </c>
      <c r="F98" t="n">
        <v>7.94</v>
      </c>
      <c r="G98" t="n">
        <v>95.3</v>
      </c>
      <c r="H98" t="n">
        <v>1.75</v>
      </c>
      <c r="I98" t="n">
        <v>5</v>
      </c>
      <c r="J98" t="n">
        <v>254.54</v>
      </c>
      <c r="K98" t="n">
        <v>56.13</v>
      </c>
      <c r="L98" t="n">
        <v>25</v>
      </c>
      <c r="M98" t="n">
        <v>3</v>
      </c>
      <c r="N98" t="n">
        <v>63.41</v>
      </c>
      <c r="O98" t="n">
        <v>31627.44</v>
      </c>
      <c r="P98" t="n">
        <v>105.97</v>
      </c>
      <c r="Q98" t="n">
        <v>198.05</v>
      </c>
      <c r="R98" t="n">
        <v>30.15</v>
      </c>
      <c r="S98" t="n">
        <v>21.27</v>
      </c>
      <c r="T98" t="n">
        <v>1739.72</v>
      </c>
      <c r="U98" t="n">
        <v>0.71</v>
      </c>
      <c r="V98" t="n">
        <v>0.76</v>
      </c>
      <c r="W98" t="n">
        <v>0.11</v>
      </c>
      <c r="X98" t="n">
        <v>0.09</v>
      </c>
      <c r="Y98" t="n">
        <v>1</v>
      </c>
      <c r="Z98" t="n">
        <v>10</v>
      </c>
      <c r="AA98" t="n">
        <v>88.37727466566504</v>
      </c>
      <c r="AB98" t="n">
        <v>120.921686127699</v>
      </c>
      <c r="AC98" t="n">
        <v>109.3810901183554</v>
      </c>
      <c r="AD98" t="n">
        <v>88377.27466566504</v>
      </c>
      <c r="AE98" t="n">
        <v>120921.686127699</v>
      </c>
      <c r="AF98" t="n">
        <v>2.135681562767021e-06</v>
      </c>
      <c r="AG98" t="n">
        <v>0.1495833333333333</v>
      </c>
      <c r="AH98" t="n">
        <v>109381.0901183554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9.3504</v>
      </c>
      <c r="E99" t="n">
        <v>10.69</v>
      </c>
      <c r="F99" t="n">
        <v>7.91</v>
      </c>
      <c r="G99" t="n">
        <v>118.7</v>
      </c>
      <c r="H99" t="n">
        <v>1.76</v>
      </c>
      <c r="I99" t="n">
        <v>4</v>
      </c>
      <c r="J99" t="n">
        <v>255</v>
      </c>
      <c r="K99" t="n">
        <v>56.13</v>
      </c>
      <c r="L99" t="n">
        <v>25.25</v>
      </c>
      <c r="M99" t="n">
        <v>2</v>
      </c>
      <c r="N99" t="n">
        <v>63.62</v>
      </c>
      <c r="O99" t="n">
        <v>31683.59</v>
      </c>
      <c r="P99" t="n">
        <v>105.38</v>
      </c>
      <c r="Q99" t="n">
        <v>198.05</v>
      </c>
      <c r="R99" t="n">
        <v>29.13</v>
      </c>
      <c r="S99" t="n">
        <v>21.27</v>
      </c>
      <c r="T99" t="n">
        <v>1235.38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87.36952184138701</v>
      </c>
      <c r="AB99" t="n">
        <v>119.5428342546057</v>
      </c>
      <c r="AC99" t="n">
        <v>108.1338339327989</v>
      </c>
      <c r="AD99" t="n">
        <v>87369.52184138702</v>
      </c>
      <c r="AE99" t="n">
        <v>119542.8342546057</v>
      </c>
      <c r="AF99" t="n">
        <v>2.149890929149361e-06</v>
      </c>
      <c r="AG99" t="n">
        <v>0.1484722222222222</v>
      </c>
      <c r="AH99" t="n">
        <v>108133.8339327989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9.350199999999999</v>
      </c>
      <c r="E100" t="n">
        <v>10.7</v>
      </c>
      <c r="F100" t="n">
        <v>7.91</v>
      </c>
      <c r="G100" t="n">
        <v>118.7</v>
      </c>
      <c r="H100" t="n">
        <v>1.78</v>
      </c>
      <c r="I100" t="n">
        <v>4</v>
      </c>
      <c r="J100" t="n">
        <v>255.45</v>
      </c>
      <c r="K100" t="n">
        <v>56.13</v>
      </c>
      <c r="L100" t="n">
        <v>25.5</v>
      </c>
      <c r="M100" t="n">
        <v>2</v>
      </c>
      <c r="N100" t="n">
        <v>63.82</v>
      </c>
      <c r="O100" t="n">
        <v>31739.82</v>
      </c>
      <c r="P100" t="n">
        <v>105.55</v>
      </c>
      <c r="Q100" t="n">
        <v>198.05</v>
      </c>
      <c r="R100" t="n">
        <v>29.16</v>
      </c>
      <c r="S100" t="n">
        <v>21.27</v>
      </c>
      <c r="T100" t="n">
        <v>1249.55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87.47076454475879</v>
      </c>
      <c r="AB100" t="n">
        <v>119.6813589878717</v>
      </c>
      <c r="AC100" t="n">
        <v>108.2591380599428</v>
      </c>
      <c r="AD100" t="n">
        <v>87470.7645447588</v>
      </c>
      <c r="AE100" t="n">
        <v>119681.3589878717</v>
      </c>
      <c r="AF100" t="n">
        <v>2.149844944144887e-06</v>
      </c>
      <c r="AG100" t="n">
        <v>0.1486111111111111</v>
      </c>
      <c r="AH100" t="n">
        <v>108259.1380599428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9.3506</v>
      </c>
      <c r="E101" t="n">
        <v>10.69</v>
      </c>
      <c r="F101" t="n">
        <v>7.91</v>
      </c>
      <c r="G101" t="n">
        <v>118.69</v>
      </c>
      <c r="H101" t="n">
        <v>1.79</v>
      </c>
      <c r="I101" t="n">
        <v>4</v>
      </c>
      <c r="J101" t="n">
        <v>255.91</v>
      </c>
      <c r="K101" t="n">
        <v>56.13</v>
      </c>
      <c r="L101" t="n">
        <v>25.75</v>
      </c>
      <c r="M101" t="n">
        <v>2</v>
      </c>
      <c r="N101" t="n">
        <v>64.03</v>
      </c>
      <c r="O101" t="n">
        <v>31796.12</v>
      </c>
      <c r="P101" t="n">
        <v>105.56</v>
      </c>
      <c r="Q101" t="n">
        <v>198.05</v>
      </c>
      <c r="R101" t="n">
        <v>29.15</v>
      </c>
      <c r="S101" t="n">
        <v>21.27</v>
      </c>
      <c r="T101" t="n">
        <v>1242.46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87.4724571834751</v>
      </c>
      <c r="AB101" t="n">
        <v>119.6836749308373</v>
      </c>
      <c r="AC101" t="n">
        <v>108.2612329725622</v>
      </c>
      <c r="AD101" t="n">
        <v>87472.4571834751</v>
      </c>
      <c r="AE101" t="n">
        <v>119683.6749308373</v>
      </c>
      <c r="AF101" t="n">
        <v>2.149936914153835e-06</v>
      </c>
      <c r="AG101" t="n">
        <v>0.1484722222222222</v>
      </c>
      <c r="AH101" t="n">
        <v>108261.2329725622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9.3489</v>
      </c>
      <c r="E102" t="n">
        <v>10.7</v>
      </c>
      <c r="F102" t="n">
        <v>7.91</v>
      </c>
      <c r="G102" t="n">
        <v>118.72</v>
      </c>
      <c r="H102" t="n">
        <v>1.8</v>
      </c>
      <c r="I102" t="n">
        <v>4</v>
      </c>
      <c r="J102" t="n">
        <v>256.36</v>
      </c>
      <c r="K102" t="n">
        <v>56.13</v>
      </c>
      <c r="L102" t="n">
        <v>26</v>
      </c>
      <c r="M102" t="n">
        <v>2</v>
      </c>
      <c r="N102" t="n">
        <v>64.23999999999999</v>
      </c>
      <c r="O102" t="n">
        <v>31852.5</v>
      </c>
      <c r="P102" t="n">
        <v>105.75</v>
      </c>
      <c r="Q102" t="n">
        <v>198.05</v>
      </c>
      <c r="R102" t="n">
        <v>29.2</v>
      </c>
      <c r="S102" t="n">
        <v>21.27</v>
      </c>
      <c r="T102" t="n">
        <v>1266.64</v>
      </c>
      <c r="U102" t="n">
        <v>0.73</v>
      </c>
      <c r="V102" t="n">
        <v>0.77</v>
      </c>
      <c r="W102" t="n">
        <v>0.11</v>
      </c>
      <c r="X102" t="n">
        <v>0.06</v>
      </c>
      <c r="Y102" t="n">
        <v>1</v>
      </c>
      <c r="Z102" t="n">
        <v>10</v>
      </c>
      <c r="AA102" t="n">
        <v>87.59904887433153</v>
      </c>
      <c r="AB102" t="n">
        <v>119.8568832670982</v>
      </c>
      <c r="AC102" t="n">
        <v>108.4179105483098</v>
      </c>
      <c r="AD102" t="n">
        <v>87599.04887433154</v>
      </c>
      <c r="AE102" t="n">
        <v>119856.8832670982</v>
      </c>
      <c r="AF102" t="n">
        <v>2.149546041615809e-06</v>
      </c>
      <c r="AG102" t="n">
        <v>0.1486111111111111</v>
      </c>
      <c r="AH102" t="n">
        <v>108417.9105483098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9.356999999999999</v>
      </c>
      <c r="E103" t="n">
        <v>10.69</v>
      </c>
      <c r="F103" t="n">
        <v>7.91</v>
      </c>
      <c r="G103" t="n">
        <v>118.58</v>
      </c>
      <c r="H103" t="n">
        <v>1.82</v>
      </c>
      <c r="I103" t="n">
        <v>4</v>
      </c>
      <c r="J103" t="n">
        <v>256.82</v>
      </c>
      <c r="K103" t="n">
        <v>56.13</v>
      </c>
      <c r="L103" t="n">
        <v>26.25</v>
      </c>
      <c r="M103" t="n">
        <v>2</v>
      </c>
      <c r="N103" t="n">
        <v>64.45</v>
      </c>
      <c r="O103" t="n">
        <v>31909.08</v>
      </c>
      <c r="P103" t="n">
        <v>105.57</v>
      </c>
      <c r="Q103" t="n">
        <v>198.05</v>
      </c>
      <c r="R103" t="n">
        <v>28.81</v>
      </c>
      <c r="S103" t="n">
        <v>21.27</v>
      </c>
      <c r="T103" t="n">
        <v>1072.04</v>
      </c>
      <c r="U103" t="n">
        <v>0.74</v>
      </c>
      <c r="V103" t="n">
        <v>0.77</v>
      </c>
      <c r="W103" t="n">
        <v>0.12</v>
      </c>
      <c r="X103" t="n">
        <v>0.05</v>
      </c>
      <c r="Y103" t="n">
        <v>1</v>
      </c>
      <c r="Z103" t="n">
        <v>10</v>
      </c>
      <c r="AA103" t="n">
        <v>87.41990937596528</v>
      </c>
      <c r="AB103" t="n">
        <v>119.6117767023567</v>
      </c>
      <c r="AC103" t="n">
        <v>108.196196610098</v>
      </c>
      <c r="AD103" t="n">
        <v>87419.90937596528</v>
      </c>
      <c r="AE103" t="n">
        <v>119611.7767023567</v>
      </c>
      <c r="AF103" t="n">
        <v>2.151408434296989e-06</v>
      </c>
      <c r="AG103" t="n">
        <v>0.1484722222222222</v>
      </c>
      <c r="AH103" t="n">
        <v>108196.196610098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9.3626</v>
      </c>
      <c r="E104" t="n">
        <v>10.68</v>
      </c>
      <c r="F104" t="n">
        <v>7.9</v>
      </c>
      <c r="G104" t="n">
        <v>118.49</v>
      </c>
      <c r="H104" t="n">
        <v>1.83</v>
      </c>
      <c r="I104" t="n">
        <v>4</v>
      </c>
      <c r="J104" t="n">
        <v>257.28</v>
      </c>
      <c r="K104" t="n">
        <v>56.13</v>
      </c>
      <c r="L104" t="n">
        <v>26.5</v>
      </c>
      <c r="M104" t="n">
        <v>2</v>
      </c>
      <c r="N104" t="n">
        <v>64.66</v>
      </c>
      <c r="O104" t="n">
        <v>31965.61</v>
      </c>
      <c r="P104" t="n">
        <v>105.48</v>
      </c>
      <c r="Q104" t="n">
        <v>198.05</v>
      </c>
      <c r="R104" t="n">
        <v>28.67</v>
      </c>
      <c r="S104" t="n">
        <v>21.27</v>
      </c>
      <c r="T104" t="n">
        <v>1004.87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87.28594446679911</v>
      </c>
      <c r="AB104" t="n">
        <v>119.428480003521</v>
      </c>
      <c r="AC104" t="n">
        <v>108.0303934909406</v>
      </c>
      <c r="AD104" t="n">
        <v>87285.9444667991</v>
      </c>
      <c r="AE104" t="n">
        <v>119428.480003521</v>
      </c>
      <c r="AF104" t="n">
        <v>2.15269601442225e-06</v>
      </c>
      <c r="AG104" t="n">
        <v>0.1483333333333333</v>
      </c>
      <c r="AH104" t="n">
        <v>108030.3934909406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9.356999999999999</v>
      </c>
      <c r="E105" t="n">
        <v>10.69</v>
      </c>
      <c r="F105" t="n">
        <v>7.91</v>
      </c>
      <c r="G105" t="n">
        <v>118.58</v>
      </c>
      <c r="H105" t="n">
        <v>1.85</v>
      </c>
      <c r="I105" t="n">
        <v>4</v>
      </c>
      <c r="J105" t="n">
        <v>257.74</v>
      </c>
      <c r="K105" t="n">
        <v>56.13</v>
      </c>
      <c r="L105" t="n">
        <v>26.75</v>
      </c>
      <c r="M105" t="n">
        <v>2</v>
      </c>
      <c r="N105" t="n">
        <v>64.86</v>
      </c>
      <c r="O105" t="n">
        <v>32022.22</v>
      </c>
      <c r="P105" t="n">
        <v>105.57</v>
      </c>
      <c r="Q105" t="n">
        <v>198.05</v>
      </c>
      <c r="R105" t="n">
        <v>28.92</v>
      </c>
      <c r="S105" t="n">
        <v>21.27</v>
      </c>
      <c r="T105" t="n">
        <v>1126.11</v>
      </c>
      <c r="U105" t="n">
        <v>0.74</v>
      </c>
      <c r="V105" t="n">
        <v>0.77</v>
      </c>
      <c r="W105" t="n">
        <v>0.11</v>
      </c>
      <c r="X105" t="n">
        <v>0.05</v>
      </c>
      <c r="Y105" t="n">
        <v>1</v>
      </c>
      <c r="Z105" t="n">
        <v>10</v>
      </c>
      <c r="AA105" t="n">
        <v>87.41990937596528</v>
      </c>
      <c r="AB105" t="n">
        <v>119.6117767023567</v>
      </c>
      <c r="AC105" t="n">
        <v>108.196196610098</v>
      </c>
      <c r="AD105" t="n">
        <v>87419.90937596528</v>
      </c>
      <c r="AE105" t="n">
        <v>119611.7767023567</v>
      </c>
      <c r="AF105" t="n">
        <v>2.151408434296989e-06</v>
      </c>
      <c r="AG105" t="n">
        <v>0.1484722222222222</v>
      </c>
      <c r="AH105" t="n">
        <v>108196.196610098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9.3475</v>
      </c>
      <c r="E106" t="n">
        <v>10.7</v>
      </c>
      <c r="F106" t="n">
        <v>7.92</v>
      </c>
      <c r="G106" t="n">
        <v>118.75</v>
      </c>
      <c r="H106" t="n">
        <v>1.86</v>
      </c>
      <c r="I106" t="n">
        <v>4</v>
      </c>
      <c r="J106" t="n">
        <v>258.2</v>
      </c>
      <c r="K106" t="n">
        <v>56.13</v>
      </c>
      <c r="L106" t="n">
        <v>27</v>
      </c>
      <c r="M106" t="n">
        <v>2</v>
      </c>
      <c r="N106" t="n">
        <v>65.06999999999999</v>
      </c>
      <c r="O106" t="n">
        <v>32078.91</v>
      </c>
      <c r="P106" t="n">
        <v>105.68</v>
      </c>
      <c r="Q106" t="n">
        <v>198.05</v>
      </c>
      <c r="R106" t="n">
        <v>29.26</v>
      </c>
      <c r="S106" t="n">
        <v>21.27</v>
      </c>
      <c r="T106" t="n">
        <v>1295.92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87.60131320768144</v>
      </c>
      <c r="AB106" t="n">
        <v>119.8599814278829</v>
      </c>
      <c r="AC106" t="n">
        <v>108.4207130249775</v>
      </c>
      <c r="AD106" t="n">
        <v>87601.31320768144</v>
      </c>
      <c r="AE106" t="n">
        <v>119859.9814278829</v>
      </c>
      <c r="AF106" t="n">
        <v>2.149224146584494e-06</v>
      </c>
      <c r="AG106" t="n">
        <v>0.1486111111111111</v>
      </c>
      <c r="AH106" t="n">
        <v>108420.7130249775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9.3506</v>
      </c>
      <c r="E107" t="n">
        <v>10.69</v>
      </c>
      <c r="F107" t="n">
        <v>7.91</v>
      </c>
      <c r="G107" t="n">
        <v>118.69</v>
      </c>
      <c r="H107" t="n">
        <v>1.87</v>
      </c>
      <c r="I107" t="n">
        <v>4</v>
      </c>
      <c r="J107" t="n">
        <v>258.66</v>
      </c>
      <c r="K107" t="n">
        <v>56.13</v>
      </c>
      <c r="L107" t="n">
        <v>27.25</v>
      </c>
      <c r="M107" t="n">
        <v>2</v>
      </c>
      <c r="N107" t="n">
        <v>65.28</v>
      </c>
      <c r="O107" t="n">
        <v>32135.68</v>
      </c>
      <c r="P107" t="n">
        <v>105.69</v>
      </c>
      <c r="Q107" t="n">
        <v>198.05</v>
      </c>
      <c r="R107" t="n">
        <v>29.14</v>
      </c>
      <c r="S107" t="n">
        <v>21.27</v>
      </c>
      <c r="T107" t="n">
        <v>1236.31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87.54811592341741</v>
      </c>
      <c r="AB107" t="n">
        <v>119.7871945566544</v>
      </c>
      <c r="AC107" t="n">
        <v>108.354872830582</v>
      </c>
      <c r="AD107" t="n">
        <v>87548.11592341741</v>
      </c>
      <c r="AE107" t="n">
        <v>119787.1945566544</v>
      </c>
      <c r="AF107" t="n">
        <v>2.149936914153835e-06</v>
      </c>
      <c r="AG107" t="n">
        <v>0.1484722222222222</v>
      </c>
      <c r="AH107" t="n">
        <v>108354.872830582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9.348699999999999</v>
      </c>
      <c r="E108" t="n">
        <v>10.7</v>
      </c>
      <c r="F108" t="n">
        <v>7.92</v>
      </c>
      <c r="G108" t="n">
        <v>118.72</v>
      </c>
      <c r="H108" t="n">
        <v>1.89</v>
      </c>
      <c r="I108" t="n">
        <v>4</v>
      </c>
      <c r="J108" t="n">
        <v>259.12</v>
      </c>
      <c r="K108" t="n">
        <v>56.13</v>
      </c>
      <c r="L108" t="n">
        <v>27.5</v>
      </c>
      <c r="M108" t="n">
        <v>2</v>
      </c>
      <c r="N108" t="n">
        <v>65.48999999999999</v>
      </c>
      <c r="O108" t="n">
        <v>32192.53</v>
      </c>
      <c r="P108" t="n">
        <v>105.67</v>
      </c>
      <c r="Q108" t="n">
        <v>198.05</v>
      </c>
      <c r="R108" t="n">
        <v>29.25</v>
      </c>
      <c r="S108" t="n">
        <v>21.27</v>
      </c>
      <c r="T108" t="n">
        <v>1292.7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87.58452272807497</v>
      </c>
      <c r="AB108" t="n">
        <v>119.8370079529417</v>
      </c>
      <c r="AC108" t="n">
        <v>108.3999321062412</v>
      </c>
      <c r="AD108" t="n">
        <v>87584.52272807497</v>
      </c>
      <c r="AE108" t="n">
        <v>119837.0079529417</v>
      </c>
      <c r="AF108" t="n">
        <v>2.149500056611335e-06</v>
      </c>
      <c r="AG108" t="n">
        <v>0.1486111111111111</v>
      </c>
      <c r="AH108" t="n">
        <v>108399.9321062412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9.347300000000001</v>
      </c>
      <c r="E109" t="n">
        <v>10.7</v>
      </c>
      <c r="F109" t="n">
        <v>7.92</v>
      </c>
      <c r="G109" t="n">
        <v>118.75</v>
      </c>
      <c r="H109" t="n">
        <v>1.9</v>
      </c>
      <c r="I109" t="n">
        <v>4</v>
      </c>
      <c r="J109" t="n">
        <v>259.58</v>
      </c>
      <c r="K109" t="n">
        <v>56.13</v>
      </c>
      <c r="L109" t="n">
        <v>27.75</v>
      </c>
      <c r="M109" t="n">
        <v>2</v>
      </c>
      <c r="N109" t="n">
        <v>65.70999999999999</v>
      </c>
      <c r="O109" t="n">
        <v>32249.46</v>
      </c>
      <c r="P109" t="n">
        <v>105.59</v>
      </c>
      <c r="Q109" t="n">
        <v>198.05</v>
      </c>
      <c r="R109" t="n">
        <v>29.26</v>
      </c>
      <c r="S109" t="n">
        <v>21.27</v>
      </c>
      <c r="T109" t="n">
        <v>1296.8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87.55074409404914</v>
      </c>
      <c r="AB109" t="n">
        <v>119.7907905356594</v>
      </c>
      <c r="AC109" t="n">
        <v>108.3581256143978</v>
      </c>
      <c r="AD109" t="n">
        <v>87550.74409404914</v>
      </c>
      <c r="AE109" t="n">
        <v>119790.7905356594</v>
      </c>
      <c r="AF109" t="n">
        <v>2.149178161580021e-06</v>
      </c>
      <c r="AG109" t="n">
        <v>0.1486111111111111</v>
      </c>
      <c r="AH109" t="n">
        <v>108358.1256143978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9.3497</v>
      </c>
      <c r="E110" t="n">
        <v>10.7</v>
      </c>
      <c r="F110" t="n">
        <v>7.91</v>
      </c>
      <c r="G110" t="n">
        <v>118.71</v>
      </c>
      <c r="H110" t="n">
        <v>1.92</v>
      </c>
      <c r="I110" t="n">
        <v>4</v>
      </c>
      <c r="J110" t="n">
        <v>260.05</v>
      </c>
      <c r="K110" t="n">
        <v>56.13</v>
      </c>
      <c r="L110" t="n">
        <v>28</v>
      </c>
      <c r="M110" t="n">
        <v>2</v>
      </c>
      <c r="N110" t="n">
        <v>65.92</v>
      </c>
      <c r="O110" t="n">
        <v>32306.46</v>
      </c>
      <c r="P110" t="n">
        <v>105.48</v>
      </c>
      <c r="Q110" t="n">
        <v>198.05</v>
      </c>
      <c r="R110" t="n">
        <v>29.13</v>
      </c>
      <c r="S110" t="n">
        <v>21.27</v>
      </c>
      <c r="T110" t="n">
        <v>1231.16</v>
      </c>
      <c r="U110" t="n">
        <v>0.73</v>
      </c>
      <c r="V110" t="n">
        <v>0.77</v>
      </c>
      <c r="W110" t="n">
        <v>0.12</v>
      </c>
      <c r="X110" t="n">
        <v>0.06</v>
      </c>
      <c r="Y110" t="n">
        <v>1</v>
      </c>
      <c r="Z110" t="n">
        <v>10</v>
      </c>
      <c r="AA110" t="n">
        <v>87.43458441212451</v>
      </c>
      <c r="AB110" t="n">
        <v>119.6318557342467</v>
      </c>
      <c r="AC110" t="n">
        <v>108.2143593273654</v>
      </c>
      <c r="AD110" t="n">
        <v>87434.5844121245</v>
      </c>
      <c r="AE110" t="n">
        <v>119631.8557342467</v>
      </c>
      <c r="AF110" t="n">
        <v>2.149729981633704e-06</v>
      </c>
      <c r="AG110" t="n">
        <v>0.1486111111111111</v>
      </c>
      <c r="AH110" t="n">
        <v>108214.3593273654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9.358700000000001</v>
      </c>
      <c r="E111" t="n">
        <v>10.69</v>
      </c>
      <c r="F111" t="n">
        <v>7.9</v>
      </c>
      <c r="G111" t="n">
        <v>118.55</v>
      </c>
      <c r="H111" t="n">
        <v>1.93</v>
      </c>
      <c r="I111" t="n">
        <v>4</v>
      </c>
      <c r="J111" t="n">
        <v>260.51</v>
      </c>
      <c r="K111" t="n">
        <v>56.13</v>
      </c>
      <c r="L111" t="n">
        <v>28.25</v>
      </c>
      <c r="M111" t="n">
        <v>2</v>
      </c>
      <c r="N111" t="n">
        <v>66.13</v>
      </c>
      <c r="O111" t="n">
        <v>32363.54</v>
      </c>
      <c r="P111" t="n">
        <v>105.25</v>
      </c>
      <c r="Q111" t="n">
        <v>198.05</v>
      </c>
      <c r="R111" t="n">
        <v>28.75</v>
      </c>
      <c r="S111" t="n">
        <v>21.27</v>
      </c>
      <c r="T111" t="n">
        <v>1043.05</v>
      </c>
      <c r="U111" t="n">
        <v>0.74</v>
      </c>
      <c r="V111" t="n">
        <v>0.77</v>
      </c>
      <c r="W111" t="n">
        <v>0.12</v>
      </c>
      <c r="X111" t="n">
        <v>0.05</v>
      </c>
      <c r="Y111" t="n">
        <v>1</v>
      </c>
      <c r="Z111" t="n">
        <v>10</v>
      </c>
      <c r="AA111" t="n">
        <v>87.18816108992895</v>
      </c>
      <c r="AB111" t="n">
        <v>119.2946884733892</v>
      </c>
      <c r="AC111" t="n">
        <v>107.9093708366669</v>
      </c>
      <c r="AD111" t="n">
        <v>87188.16108992895</v>
      </c>
      <c r="AE111" t="n">
        <v>119294.6884733892</v>
      </c>
      <c r="AF111" t="n">
        <v>2.151799306835015e-06</v>
      </c>
      <c r="AG111" t="n">
        <v>0.1484722222222222</v>
      </c>
      <c r="AH111" t="n">
        <v>107909.3708366669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9.359400000000001</v>
      </c>
      <c r="E112" t="n">
        <v>10.68</v>
      </c>
      <c r="F112" t="n">
        <v>7.9</v>
      </c>
      <c r="G112" t="n">
        <v>118.54</v>
      </c>
      <c r="H112" t="n">
        <v>1.94</v>
      </c>
      <c r="I112" t="n">
        <v>4</v>
      </c>
      <c r="J112" t="n">
        <v>260.97</v>
      </c>
      <c r="K112" t="n">
        <v>56.13</v>
      </c>
      <c r="L112" t="n">
        <v>28.5</v>
      </c>
      <c r="M112" t="n">
        <v>2</v>
      </c>
      <c r="N112" t="n">
        <v>66.34999999999999</v>
      </c>
      <c r="O112" t="n">
        <v>32420.71</v>
      </c>
      <c r="P112" t="n">
        <v>105.28</v>
      </c>
      <c r="Q112" t="n">
        <v>198.05</v>
      </c>
      <c r="R112" t="n">
        <v>28.82</v>
      </c>
      <c r="S112" t="n">
        <v>21.27</v>
      </c>
      <c r="T112" t="n">
        <v>1076.24</v>
      </c>
      <c r="U112" t="n">
        <v>0.74</v>
      </c>
      <c r="V112" t="n">
        <v>0.77</v>
      </c>
      <c r="W112" t="n">
        <v>0.11</v>
      </c>
      <c r="X112" t="n">
        <v>0.05</v>
      </c>
      <c r="Y112" t="n">
        <v>1</v>
      </c>
      <c r="Z112" t="n">
        <v>10</v>
      </c>
      <c r="AA112" t="n">
        <v>87.19876662238515</v>
      </c>
      <c r="AB112" t="n">
        <v>119.3091994307789</v>
      </c>
      <c r="AC112" t="n">
        <v>107.9224968886495</v>
      </c>
      <c r="AD112" t="n">
        <v>87198.76662238516</v>
      </c>
      <c r="AE112" t="n">
        <v>119309.1994307789</v>
      </c>
      <c r="AF112" t="n">
        <v>2.151960254350673e-06</v>
      </c>
      <c r="AG112" t="n">
        <v>0.1483333333333333</v>
      </c>
      <c r="AH112" t="n">
        <v>107922.4968886495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9.351599999999999</v>
      </c>
      <c r="E113" t="n">
        <v>10.69</v>
      </c>
      <c r="F113" t="n">
        <v>7.91</v>
      </c>
      <c r="G113" t="n">
        <v>118.67</v>
      </c>
      <c r="H113" t="n">
        <v>1.96</v>
      </c>
      <c r="I113" t="n">
        <v>4</v>
      </c>
      <c r="J113" t="n">
        <v>261.44</v>
      </c>
      <c r="K113" t="n">
        <v>56.13</v>
      </c>
      <c r="L113" t="n">
        <v>28.75</v>
      </c>
      <c r="M113" t="n">
        <v>2</v>
      </c>
      <c r="N113" t="n">
        <v>66.56</v>
      </c>
      <c r="O113" t="n">
        <v>32477.95</v>
      </c>
      <c r="P113" t="n">
        <v>105.4</v>
      </c>
      <c r="Q113" t="n">
        <v>198.05</v>
      </c>
      <c r="R113" t="n">
        <v>29.14</v>
      </c>
      <c r="S113" t="n">
        <v>21.27</v>
      </c>
      <c r="T113" t="n">
        <v>1235.55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87.37022409312988</v>
      </c>
      <c r="AB113" t="n">
        <v>119.5437951064214</v>
      </c>
      <c r="AC113" t="n">
        <v>108.1347030822659</v>
      </c>
      <c r="AD113" t="n">
        <v>87370.22409312987</v>
      </c>
      <c r="AE113" t="n">
        <v>119543.7951064214</v>
      </c>
      <c r="AF113" t="n">
        <v>2.150166839176203e-06</v>
      </c>
      <c r="AG113" t="n">
        <v>0.1484722222222222</v>
      </c>
      <c r="AH113" t="n">
        <v>108134.7030822659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9.3492</v>
      </c>
      <c r="E114" t="n">
        <v>10.7</v>
      </c>
      <c r="F114" t="n">
        <v>7.91</v>
      </c>
      <c r="G114" t="n">
        <v>118.72</v>
      </c>
      <c r="H114" t="n">
        <v>1.97</v>
      </c>
      <c r="I114" t="n">
        <v>4</v>
      </c>
      <c r="J114" t="n">
        <v>261.9</v>
      </c>
      <c r="K114" t="n">
        <v>56.13</v>
      </c>
      <c r="L114" t="n">
        <v>29</v>
      </c>
      <c r="M114" t="n">
        <v>2</v>
      </c>
      <c r="N114" t="n">
        <v>66.77</v>
      </c>
      <c r="O114" t="n">
        <v>32535.28</v>
      </c>
      <c r="P114" t="n">
        <v>105.45</v>
      </c>
      <c r="Q114" t="n">
        <v>198.05</v>
      </c>
      <c r="R114" t="n">
        <v>29.2</v>
      </c>
      <c r="S114" t="n">
        <v>21.27</v>
      </c>
      <c r="T114" t="n">
        <v>1266.56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87.42168350793182</v>
      </c>
      <c r="AB114" t="n">
        <v>119.6142041479825</v>
      </c>
      <c r="AC114" t="n">
        <v>108.1983923837202</v>
      </c>
      <c r="AD114" t="n">
        <v>87421.68350793181</v>
      </c>
      <c r="AE114" t="n">
        <v>119614.2041479825</v>
      </c>
      <c r="AF114" t="n">
        <v>2.14961501912252e-06</v>
      </c>
      <c r="AG114" t="n">
        <v>0.1486111111111111</v>
      </c>
      <c r="AH114" t="n">
        <v>108198.3923837202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9.3492</v>
      </c>
      <c r="E115" t="n">
        <v>10.7</v>
      </c>
      <c r="F115" t="n">
        <v>7.91</v>
      </c>
      <c r="G115" t="n">
        <v>118.72</v>
      </c>
      <c r="H115" t="n">
        <v>1.98</v>
      </c>
      <c r="I115" t="n">
        <v>4</v>
      </c>
      <c r="J115" t="n">
        <v>262.37</v>
      </c>
      <c r="K115" t="n">
        <v>56.13</v>
      </c>
      <c r="L115" t="n">
        <v>29.25</v>
      </c>
      <c r="M115" t="n">
        <v>2</v>
      </c>
      <c r="N115" t="n">
        <v>66.98999999999999</v>
      </c>
      <c r="O115" t="n">
        <v>32592.68</v>
      </c>
      <c r="P115" t="n">
        <v>105.47</v>
      </c>
      <c r="Q115" t="n">
        <v>198.05</v>
      </c>
      <c r="R115" t="n">
        <v>29.19</v>
      </c>
      <c r="S115" t="n">
        <v>21.27</v>
      </c>
      <c r="T115" t="n">
        <v>1265.17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87.43332505708457</v>
      </c>
      <c r="AB115" t="n">
        <v>119.6301326291222</v>
      </c>
      <c r="AC115" t="n">
        <v>108.2128006729757</v>
      </c>
      <c r="AD115" t="n">
        <v>87433.32505708457</v>
      </c>
      <c r="AE115" t="n">
        <v>119630.1326291223</v>
      </c>
      <c r="AF115" t="n">
        <v>2.14961501912252e-06</v>
      </c>
      <c r="AG115" t="n">
        <v>0.1486111111111111</v>
      </c>
      <c r="AH115" t="n">
        <v>108212.8006729757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9.347</v>
      </c>
      <c r="E116" t="n">
        <v>10.7</v>
      </c>
      <c r="F116" t="n">
        <v>7.92</v>
      </c>
      <c r="G116" t="n">
        <v>118.75</v>
      </c>
      <c r="H116" t="n">
        <v>2</v>
      </c>
      <c r="I116" t="n">
        <v>4</v>
      </c>
      <c r="J116" t="n">
        <v>262.83</v>
      </c>
      <c r="K116" t="n">
        <v>56.13</v>
      </c>
      <c r="L116" t="n">
        <v>29.5</v>
      </c>
      <c r="M116" t="n">
        <v>2</v>
      </c>
      <c r="N116" t="n">
        <v>67.20999999999999</v>
      </c>
      <c r="O116" t="n">
        <v>32650.17</v>
      </c>
      <c r="P116" t="n">
        <v>105.39</v>
      </c>
      <c r="Q116" t="n">
        <v>198.05</v>
      </c>
      <c r="R116" t="n">
        <v>29.3</v>
      </c>
      <c r="S116" t="n">
        <v>21.27</v>
      </c>
      <c r="T116" t="n">
        <v>1319.62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87.43704242598787</v>
      </c>
      <c r="AB116" t="n">
        <v>119.6352188972545</v>
      </c>
      <c r="AC116" t="n">
        <v>108.217401514816</v>
      </c>
      <c r="AD116" t="n">
        <v>87437.04242598786</v>
      </c>
      <c r="AE116" t="n">
        <v>119635.2188972545</v>
      </c>
      <c r="AF116" t="n">
        <v>2.14910918407331e-06</v>
      </c>
      <c r="AG116" t="n">
        <v>0.1486111111111111</v>
      </c>
      <c r="AH116" t="n">
        <v>108217.401514816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9.345800000000001</v>
      </c>
      <c r="E117" t="n">
        <v>10.7</v>
      </c>
      <c r="F117" t="n">
        <v>7.92</v>
      </c>
      <c r="G117" t="n">
        <v>118.78</v>
      </c>
      <c r="H117" t="n">
        <v>2.01</v>
      </c>
      <c r="I117" t="n">
        <v>4</v>
      </c>
      <c r="J117" t="n">
        <v>263.3</v>
      </c>
      <c r="K117" t="n">
        <v>56.13</v>
      </c>
      <c r="L117" t="n">
        <v>29.75</v>
      </c>
      <c r="M117" t="n">
        <v>2</v>
      </c>
      <c r="N117" t="n">
        <v>67.42</v>
      </c>
      <c r="O117" t="n">
        <v>32707.74</v>
      </c>
      <c r="P117" t="n">
        <v>105.32</v>
      </c>
      <c r="Q117" t="n">
        <v>198.05</v>
      </c>
      <c r="R117" t="n">
        <v>29.31</v>
      </c>
      <c r="S117" t="n">
        <v>21.27</v>
      </c>
      <c r="T117" t="n">
        <v>1321.86</v>
      </c>
      <c r="U117" t="n">
        <v>0.73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  <c r="AA117" t="n">
        <v>87.407233885938</v>
      </c>
      <c r="AB117" t="n">
        <v>119.5944335376983</v>
      </c>
      <c r="AC117" t="n">
        <v>108.1805086527332</v>
      </c>
      <c r="AD117" t="n">
        <v>87407.233885938</v>
      </c>
      <c r="AE117" t="n">
        <v>119594.4335376983</v>
      </c>
      <c r="AF117" t="n">
        <v>2.148833274046469e-06</v>
      </c>
      <c r="AG117" t="n">
        <v>0.1486111111111111</v>
      </c>
      <c r="AH117" t="n">
        <v>108180.5086527332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9.351100000000001</v>
      </c>
      <c r="E118" t="n">
        <v>10.69</v>
      </c>
      <c r="F118" t="n">
        <v>7.91</v>
      </c>
      <c r="G118" t="n">
        <v>118.68</v>
      </c>
      <c r="H118" t="n">
        <v>2.02</v>
      </c>
      <c r="I118" t="n">
        <v>4</v>
      </c>
      <c r="J118" t="n">
        <v>263.77</v>
      </c>
      <c r="K118" t="n">
        <v>56.13</v>
      </c>
      <c r="L118" t="n">
        <v>30</v>
      </c>
      <c r="M118" t="n">
        <v>2</v>
      </c>
      <c r="N118" t="n">
        <v>67.64</v>
      </c>
      <c r="O118" t="n">
        <v>32765.39</v>
      </c>
      <c r="P118" t="n">
        <v>105.07</v>
      </c>
      <c r="Q118" t="n">
        <v>198.05</v>
      </c>
      <c r="R118" t="n">
        <v>29.07</v>
      </c>
      <c r="S118" t="n">
        <v>21.27</v>
      </c>
      <c r="T118" t="n">
        <v>1203.87</v>
      </c>
      <c r="U118" t="n">
        <v>0.73</v>
      </c>
      <c r="V118" t="n">
        <v>0.77</v>
      </c>
      <c r="W118" t="n">
        <v>0.12</v>
      </c>
      <c r="X118" t="n">
        <v>0.06</v>
      </c>
      <c r="Y118" t="n">
        <v>1</v>
      </c>
      <c r="Z118" t="n">
        <v>10</v>
      </c>
      <c r="AA118" t="n">
        <v>87.1827346378613</v>
      </c>
      <c r="AB118" t="n">
        <v>119.2872637622721</v>
      </c>
      <c r="AC118" t="n">
        <v>107.9026547295581</v>
      </c>
      <c r="AD118" t="n">
        <v>87182.7346378613</v>
      </c>
      <c r="AE118" t="n">
        <v>119287.2637622721</v>
      </c>
      <c r="AF118" t="n">
        <v>2.150051876665019e-06</v>
      </c>
      <c r="AG118" t="n">
        <v>0.1484722222222222</v>
      </c>
      <c r="AH118" t="n">
        <v>107902.6547295581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9.358700000000001</v>
      </c>
      <c r="E119" t="n">
        <v>10.69</v>
      </c>
      <c r="F119" t="n">
        <v>7.9</v>
      </c>
      <c r="G119" t="n">
        <v>118.55</v>
      </c>
      <c r="H119" t="n">
        <v>2.04</v>
      </c>
      <c r="I119" t="n">
        <v>4</v>
      </c>
      <c r="J119" t="n">
        <v>264.23</v>
      </c>
      <c r="K119" t="n">
        <v>56.13</v>
      </c>
      <c r="L119" t="n">
        <v>30.25</v>
      </c>
      <c r="M119" t="n">
        <v>2</v>
      </c>
      <c r="N119" t="n">
        <v>67.86</v>
      </c>
      <c r="O119" t="n">
        <v>32823.12</v>
      </c>
      <c r="P119" t="n">
        <v>104.74</v>
      </c>
      <c r="Q119" t="n">
        <v>198.05</v>
      </c>
      <c r="R119" t="n">
        <v>28.81</v>
      </c>
      <c r="S119" t="n">
        <v>21.27</v>
      </c>
      <c r="T119" t="n">
        <v>1071.69</v>
      </c>
      <c r="U119" t="n">
        <v>0.74</v>
      </c>
      <c r="V119" t="n">
        <v>0.77</v>
      </c>
      <c r="W119" t="n">
        <v>0.11</v>
      </c>
      <c r="X119" t="n">
        <v>0.05</v>
      </c>
      <c r="Y119" t="n">
        <v>1</v>
      </c>
      <c r="Z119" t="n">
        <v>10</v>
      </c>
      <c r="AA119" t="n">
        <v>86.89160292809572</v>
      </c>
      <c r="AB119" t="n">
        <v>118.8889245131464</v>
      </c>
      <c r="AC119" t="n">
        <v>107.5423324192962</v>
      </c>
      <c r="AD119" t="n">
        <v>86891.60292809572</v>
      </c>
      <c r="AE119" t="n">
        <v>118888.9245131464</v>
      </c>
      <c r="AF119" t="n">
        <v>2.151799306835015e-06</v>
      </c>
      <c r="AG119" t="n">
        <v>0.1484722222222222</v>
      </c>
      <c r="AH119" t="n">
        <v>107542.3324192962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9.3565</v>
      </c>
      <c r="E120" t="n">
        <v>10.69</v>
      </c>
      <c r="F120" t="n">
        <v>7.91</v>
      </c>
      <c r="G120" t="n">
        <v>118.59</v>
      </c>
      <c r="H120" t="n">
        <v>2.05</v>
      </c>
      <c r="I120" t="n">
        <v>4</v>
      </c>
      <c r="J120" t="n">
        <v>264.7</v>
      </c>
      <c r="K120" t="n">
        <v>56.13</v>
      </c>
      <c r="L120" t="n">
        <v>30.5</v>
      </c>
      <c r="M120" t="n">
        <v>2</v>
      </c>
      <c r="N120" t="n">
        <v>68.08</v>
      </c>
      <c r="O120" t="n">
        <v>32880.94</v>
      </c>
      <c r="P120" t="n">
        <v>104.74</v>
      </c>
      <c r="Q120" t="n">
        <v>198.05</v>
      </c>
      <c r="R120" t="n">
        <v>28.93</v>
      </c>
      <c r="S120" t="n">
        <v>21.27</v>
      </c>
      <c r="T120" t="n">
        <v>1135.09</v>
      </c>
      <c r="U120" t="n">
        <v>0.74</v>
      </c>
      <c r="V120" t="n">
        <v>0.77</v>
      </c>
      <c r="W120" t="n">
        <v>0.11</v>
      </c>
      <c r="X120" t="n">
        <v>0.05</v>
      </c>
      <c r="Y120" t="n">
        <v>1</v>
      </c>
      <c r="Z120" t="n">
        <v>10</v>
      </c>
      <c r="AA120" t="n">
        <v>86.94171912469614</v>
      </c>
      <c r="AB120" t="n">
        <v>118.9574957043056</v>
      </c>
      <c r="AC120" t="n">
        <v>107.6043592722115</v>
      </c>
      <c r="AD120" t="n">
        <v>86941.71912469613</v>
      </c>
      <c r="AE120" t="n">
        <v>118957.4957043056</v>
      </c>
      <c r="AF120" t="n">
        <v>2.151293471785806e-06</v>
      </c>
      <c r="AG120" t="n">
        <v>0.1484722222222222</v>
      </c>
      <c r="AH120" t="n">
        <v>107604.3592722115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9.3482</v>
      </c>
      <c r="E121" t="n">
        <v>10.7</v>
      </c>
      <c r="F121" t="n">
        <v>7.92</v>
      </c>
      <c r="G121" t="n">
        <v>118.73</v>
      </c>
      <c r="H121" t="n">
        <v>2.06</v>
      </c>
      <c r="I121" t="n">
        <v>4</v>
      </c>
      <c r="J121" t="n">
        <v>265.17</v>
      </c>
      <c r="K121" t="n">
        <v>56.13</v>
      </c>
      <c r="L121" t="n">
        <v>30.75</v>
      </c>
      <c r="M121" t="n">
        <v>2</v>
      </c>
      <c r="N121" t="n">
        <v>68.3</v>
      </c>
      <c r="O121" t="n">
        <v>32938.83</v>
      </c>
      <c r="P121" t="n">
        <v>104.81</v>
      </c>
      <c r="Q121" t="n">
        <v>198.05</v>
      </c>
      <c r="R121" t="n">
        <v>29.25</v>
      </c>
      <c r="S121" t="n">
        <v>21.27</v>
      </c>
      <c r="T121" t="n">
        <v>1294.19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87.08845249263969</v>
      </c>
      <c r="AB121" t="n">
        <v>119.1582627717452</v>
      </c>
      <c r="AC121" t="n">
        <v>107.7859654125131</v>
      </c>
      <c r="AD121" t="n">
        <v>87088.45249263968</v>
      </c>
      <c r="AE121" t="n">
        <v>119158.2627717452</v>
      </c>
      <c r="AF121" t="n">
        <v>2.149385094100152e-06</v>
      </c>
      <c r="AG121" t="n">
        <v>0.1486111111111111</v>
      </c>
      <c r="AH121" t="n">
        <v>107785.9654125131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9.347300000000001</v>
      </c>
      <c r="E122" t="n">
        <v>10.7</v>
      </c>
      <c r="F122" t="n">
        <v>7.92</v>
      </c>
      <c r="G122" t="n">
        <v>118.75</v>
      </c>
      <c r="H122" t="n">
        <v>2.08</v>
      </c>
      <c r="I122" t="n">
        <v>4</v>
      </c>
      <c r="J122" t="n">
        <v>265.64</v>
      </c>
      <c r="K122" t="n">
        <v>56.13</v>
      </c>
      <c r="L122" t="n">
        <v>31</v>
      </c>
      <c r="M122" t="n">
        <v>2</v>
      </c>
      <c r="N122" t="n">
        <v>68.52</v>
      </c>
      <c r="O122" t="n">
        <v>32996.81</v>
      </c>
      <c r="P122" t="n">
        <v>104.67</v>
      </c>
      <c r="Q122" t="n">
        <v>198.05</v>
      </c>
      <c r="R122" t="n">
        <v>29.27</v>
      </c>
      <c r="S122" t="n">
        <v>21.27</v>
      </c>
      <c r="T122" t="n">
        <v>1305.33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87.01512398111792</v>
      </c>
      <c r="AB122" t="n">
        <v>119.0579314672556</v>
      </c>
      <c r="AC122" t="n">
        <v>107.6952095869081</v>
      </c>
      <c r="AD122" t="n">
        <v>87015.12398111793</v>
      </c>
      <c r="AE122" t="n">
        <v>119057.9314672556</v>
      </c>
      <c r="AF122" t="n">
        <v>2.149178161580021e-06</v>
      </c>
      <c r="AG122" t="n">
        <v>0.1486111111111111</v>
      </c>
      <c r="AH122" t="n">
        <v>107695.2095869081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9.3468</v>
      </c>
      <c r="E123" t="n">
        <v>10.7</v>
      </c>
      <c r="F123" t="n">
        <v>7.92</v>
      </c>
      <c r="G123" t="n">
        <v>118.76</v>
      </c>
      <c r="H123" t="n">
        <v>2.09</v>
      </c>
      <c r="I123" t="n">
        <v>4</v>
      </c>
      <c r="J123" t="n">
        <v>266.11</v>
      </c>
      <c r="K123" t="n">
        <v>56.13</v>
      </c>
      <c r="L123" t="n">
        <v>31.25</v>
      </c>
      <c r="M123" t="n">
        <v>2</v>
      </c>
      <c r="N123" t="n">
        <v>68.73999999999999</v>
      </c>
      <c r="O123" t="n">
        <v>33054.88</v>
      </c>
      <c r="P123" t="n">
        <v>104.41</v>
      </c>
      <c r="Q123" t="n">
        <v>198.05</v>
      </c>
      <c r="R123" t="n">
        <v>29.29</v>
      </c>
      <c r="S123" t="n">
        <v>21.27</v>
      </c>
      <c r="T123" t="n">
        <v>1314.88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86.86828513422977</v>
      </c>
      <c r="AB123" t="n">
        <v>118.8570200788706</v>
      </c>
      <c r="AC123" t="n">
        <v>107.5134728994496</v>
      </c>
      <c r="AD123" t="n">
        <v>86868.28513422977</v>
      </c>
      <c r="AE123" t="n">
        <v>118857.0200788706</v>
      </c>
      <c r="AF123" t="n">
        <v>2.149063199068836e-06</v>
      </c>
      <c r="AG123" t="n">
        <v>0.1486111111111111</v>
      </c>
      <c r="AH123" t="n">
        <v>107513.4728994496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9.3453</v>
      </c>
      <c r="E124" t="n">
        <v>10.7</v>
      </c>
      <c r="F124" t="n">
        <v>7.92</v>
      </c>
      <c r="G124" t="n">
        <v>118.78</v>
      </c>
      <c r="H124" t="n">
        <v>2.1</v>
      </c>
      <c r="I124" t="n">
        <v>4</v>
      </c>
      <c r="J124" t="n">
        <v>266.59</v>
      </c>
      <c r="K124" t="n">
        <v>56.13</v>
      </c>
      <c r="L124" t="n">
        <v>31.5</v>
      </c>
      <c r="M124" t="n">
        <v>2</v>
      </c>
      <c r="N124" t="n">
        <v>68.95999999999999</v>
      </c>
      <c r="O124" t="n">
        <v>33113.03</v>
      </c>
      <c r="P124" t="n">
        <v>104.24</v>
      </c>
      <c r="Q124" t="n">
        <v>198.05</v>
      </c>
      <c r="R124" t="n">
        <v>29.37</v>
      </c>
      <c r="S124" t="n">
        <v>21.27</v>
      </c>
      <c r="T124" t="n">
        <v>1351.61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86.7828897445998</v>
      </c>
      <c r="AB124" t="n">
        <v>118.7401783394002</v>
      </c>
      <c r="AC124" t="n">
        <v>107.4077823716058</v>
      </c>
      <c r="AD124" t="n">
        <v>86782.8897445998</v>
      </c>
      <c r="AE124" t="n">
        <v>118740.1783394002</v>
      </c>
      <c r="AF124" t="n">
        <v>2.148718311535284e-06</v>
      </c>
      <c r="AG124" t="n">
        <v>0.1486111111111111</v>
      </c>
      <c r="AH124" t="n">
        <v>107407.7823716058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9.344799999999999</v>
      </c>
      <c r="E125" t="n">
        <v>10.7</v>
      </c>
      <c r="F125" t="n">
        <v>7.92</v>
      </c>
      <c r="G125" t="n">
        <v>118.79</v>
      </c>
      <c r="H125" t="n">
        <v>2.12</v>
      </c>
      <c r="I125" t="n">
        <v>4</v>
      </c>
      <c r="J125" t="n">
        <v>267.06</v>
      </c>
      <c r="K125" t="n">
        <v>56.13</v>
      </c>
      <c r="L125" t="n">
        <v>31.75</v>
      </c>
      <c r="M125" t="n">
        <v>2</v>
      </c>
      <c r="N125" t="n">
        <v>69.18000000000001</v>
      </c>
      <c r="O125" t="n">
        <v>33171.26</v>
      </c>
      <c r="P125" t="n">
        <v>103.82</v>
      </c>
      <c r="Q125" t="n">
        <v>198.05</v>
      </c>
      <c r="R125" t="n">
        <v>29.31</v>
      </c>
      <c r="S125" t="n">
        <v>21.27</v>
      </c>
      <c r="T125" t="n">
        <v>1321.34</v>
      </c>
      <c r="U125" t="n">
        <v>0.73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  <c r="AA125" t="n">
        <v>86.54283080038206</v>
      </c>
      <c r="AB125" t="n">
        <v>118.4117191012685</v>
      </c>
      <c r="AC125" t="n">
        <v>107.1106708221658</v>
      </c>
      <c r="AD125" t="n">
        <v>86542.83080038206</v>
      </c>
      <c r="AE125" t="n">
        <v>118411.7191012685</v>
      </c>
      <c r="AF125" t="n">
        <v>2.1486033490241e-06</v>
      </c>
      <c r="AG125" t="n">
        <v>0.1486111111111111</v>
      </c>
      <c r="AH125" t="n">
        <v>107110.6708221658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9.353300000000001</v>
      </c>
      <c r="E126" t="n">
        <v>10.69</v>
      </c>
      <c r="F126" t="n">
        <v>7.91</v>
      </c>
      <c r="G126" t="n">
        <v>118.65</v>
      </c>
      <c r="H126" t="n">
        <v>2.13</v>
      </c>
      <c r="I126" t="n">
        <v>4</v>
      </c>
      <c r="J126" t="n">
        <v>267.53</v>
      </c>
      <c r="K126" t="n">
        <v>56.13</v>
      </c>
      <c r="L126" t="n">
        <v>32</v>
      </c>
      <c r="M126" t="n">
        <v>2</v>
      </c>
      <c r="N126" t="n">
        <v>69.40000000000001</v>
      </c>
      <c r="O126" t="n">
        <v>33229.58</v>
      </c>
      <c r="P126" t="n">
        <v>103.97</v>
      </c>
      <c r="Q126" t="n">
        <v>198.05</v>
      </c>
      <c r="R126" t="n">
        <v>29.01</v>
      </c>
      <c r="S126" t="n">
        <v>21.27</v>
      </c>
      <c r="T126" t="n">
        <v>1171.97</v>
      </c>
      <c r="U126" t="n">
        <v>0.73</v>
      </c>
      <c r="V126" t="n">
        <v>0.77</v>
      </c>
      <c r="W126" t="n">
        <v>0.12</v>
      </c>
      <c r="X126" t="n">
        <v>0.06</v>
      </c>
      <c r="Y126" t="n">
        <v>1</v>
      </c>
      <c r="Z126" t="n">
        <v>10</v>
      </c>
      <c r="AA126" t="n">
        <v>86.52272777960118</v>
      </c>
      <c r="AB126" t="n">
        <v>118.3842132613535</v>
      </c>
      <c r="AC126" t="n">
        <v>107.0857901010075</v>
      </c>
      <c r="AD126" t="n">
        <v>86522.72777960118</v>
      </c>
      <c r="AE126" t="n">
        <v>118384.2132613535</v>
      </c>
      <c r="AF126" t="n">
        <v>2.150557711714228e-06</v>
      </c>
      <c r="AG126" t="n">
        <v>0.1484722222222222</v>
      </c>
      <c r="AH126" t="n">
        <v>107085.7901010075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9.3567</v>
      </c>
      <c r="E127" t="n">
        <v>10.69</v>
      </c>
      <c r="F127" t="n">
        <v>7.91</v>
      </c>
      <c r="G127" t="n">
        <v>118.59</v>
      </c>
      <c r="H127" t="n">
        <v>2.14</v>
      </c>
      <c r="I127" t="n">
        <v>4</v>
      </c>
      <c r="J127" t="n">
        <v>268</v>
      </c>
      <c r="K127" t="n">
        <v>56.13</v>
      </c>
      <c r="L127" t="n">
        <v>32.25</v>
      </c>
      <c r="M127" t="n">
        <v>2</v>
      </c>
      <c r="N127" t="n">
        <v>69.63</v>
      </c>
      <c r="O127" t="n">
        <v>33287.98</v>
      </c>
      <c r="P127" t="n">
        <v>103.56</v>
      </c>
      <c r="Q127" t="n">
        <v>198.05</v>
      </c>
      <c r="R127" t="n">
        <v>28.89</v>
      </c>
      <c r="S127" t="n">
        <v>21.27</v>
      </c>
      <c r="T127" t="n">
        <v>1114.64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86.2536057000068</v>
      </c>
      <c r="AB127" t="n">
        <v>118.0159885592244</v>
      </c>
      <c r="AC127" t="n">
        <v>106.7527082476429</v>
      </c>
      <c r="AD127" t="n">
        <v>86253.6057000068</v>
      </c>
      <c r="AE127" t="n">
        <v>118015.9885592244</v>
      </c>
      <c r="AF127" t="n">
        <v>2.151339456790279e-06</v>
      </c>
      <c r="AG127" t="n">
        <v>0.1484722222222222</v>
      </c>
      <c r="AH127" t="n">
        <v>106752.7082476429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9.3528</v>
      </c>
      <c r="E128" t="n">
        <v>10.69</v>
      </c>
      <c r="F128" t="n">
        <v>7.91</v>
      </c>
      <c r="G128" t="n">
        <v>118.65</v>
      </c>
      <c r="H128" t="n">
        <v>2.15</v>
      </c>
      <c r="I128" t="n">
        <v>4</v>
      </c>
      <c r="J128" t="n">
        <v>268.48</v>
      </c>
      <c r="K128" t="n">
        <v>56.13</v>
      </c>
      <c r="L128" t="n">
        <v>32.5</v>
      </c>
      <c r="M128" t="n">
        <v>2</v>
      </c>
      <c r="N128" t="n">
        <v>69.84999999999999</v>
      </c>
      <c r="O128" t="n">
        <v>33346.47</v>
      </c>
      <c r="P128" t="n">
        <v>103.45</v>
      </c>
      <c r="Q128" t="n">
        <v>198.05</v>
      </c>
      <c r="R128" t="n">
        <v>29.11</v>
      </c>
      <c r="S128" t="n">
        <v>21.27</v>
      </c>
      <c r="T128" t="n">
        <v>1222.33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86.2246749482522</v>
      </c>
      <c r="AB128" t="n">
        <v>117.9764042283391</v>
      </c>
      <c r="AC128" t="n">
        <v>106.7169017897403</v>
      </c>
      <c r="AD128" t="n">
        <v>86224.6749482522</v>
      </c>
      <c r="AE128" t="n">
        <v>117976.4042283391</v>
      </c>
      <c r="AF128" t="n">
        <v>2.150442749203044e-06</v>
      </c>
      <c r="AG128" t="n">
        <v>0.1484722222222222</v>
      </c>
      <c r="AH128" t="n">
        <v>106716.9017897404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9.3446</v>
      </c>
      <c r="E129" t="n">
        <v>10.7</v>
      </c>
      <c r="F129" t="n">
        <v>7.92</v>
      </c>
      <c r="G129" t="n">
        <v>118.8</v>
      </c>
      <c r="H129" t="n">
        <v>2.17</v>
      </c>
      <c r="I129" t="n">
        <v>4</v>
      </c>
      <c r="J129" t="n">
        <v>268.95</v>
      </c>
      <c r="K129" t="n">
        <v>56.13</v>
      </c>
      <c r="L129" t="n">
        <v>32.75</v>
      </c>
      <c r="M129" t="n">
        <v>2</v>
      </c>
      <c r="N129" t="n">
        <v>70.08</v>
      </c>
      <c r="O129" t="n">
        <v>33405.04</v>
      </c>
      <c r="P129" t="n">
        <v>103.25</v>
      </c>
      <c r="Q129" t="n">
        <v>198.05</v>
      </c>
      <c r="R129" t="n">
        <v>29.37</v>
      </c>
      <c r="S129" t="n">
        <v>21.27</v>
      </c>
      <c r="T129" t="n">
        <v>1352.44</v>
      </c>
      <c r="U129" t="n">
        <v>0.72</v>
      </c>
      <c r="V129" t="n">
        <v>0.77</v>
      </c>
      <c r="W129" t="n">
        <v>0.11</v>
      </c>
      <c r="X129" t="n">
        <v>0.07000000000000001</v>
      </c>
      <c r="Y129" t="n">
        <v>1</v>
      </c>
      <c r="Z129" t="n">
        <v>10</v>
      </c>
      <c r="AA129" t="n">
        <v>86.21268970451101</v>
      </c>
      <c r="AB129" t="n">
        <v>117.9600054891008</v>
      </c>
      <c r="AC129" t="n">
        <v>106.7020681231592</v>
      </c>
      <c r="AD129" t="n">
        <v>86212.68970451101</v>
      </c>
      <c r="AE129" t="n">
        <v>117960.0054891008</v>
      </c>
      <c r="AF129" t="n">
        <v>2.148557364019627e-06</v>
      </c>
      <c r="AG129" t="n">
        <v>0.1486111111111111</v>
      </c>
      <c r="AH129" t="n">
        <v>106702.0681231592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9.346</v>
      </c>
      <c r="E130" t="n">
        <v>10.7</v>
      </c>
      <c r="F130" t="n">
        <v>7.92</v>
      </c>
      <c r="G130" t="n">
        <v>118.77</v>
      </c>
      <c r="H130" t="n">
        <v>2.18</v>
      </c>
      <c r="I130" t="n">
        <v>4</v>
      </c>
      <c r="J130" t="n">
        <v>269.43</v>
      </c>
      <c r="K130" t="n">
        <v>56.13</v>
      </c>
      <c r="L130" t="n">
        <v>33</v>
      </c>
      <c r="M130" t="n">
        <v>2</v>
      </c>
      <c r="N130" t="n">
        <v>70.3</v>
      </c>
      <c r="O130" t="n">
        <v>33463.7</v>
      </c>
      <c r="P130" t="n">
        <v>102.87</v>
      </c>
      <c r="Q130" t="n">
        <v>198.05</v>
      </c>
      <c r="R130" t="n">
        <v>29.3</v>
      </c>
      <c r="S130" t="n">
        <v>21.27</v>
      </c>
      <c r="T130" t="n">
        <v>1319.37</v>
      </c>
      <c r="U130" t="n">
        <v>0.73</v>
      </c>
      <c r="V130" t="n">
        <v>0.77</v>
      </c>
      <c r="W130" t="n">
        <v>0.11</v>
      </c>
      <c r="X130" t="n">
        <v>0.07000000000000001</v>
      </c>
      <c r="Y130" t="n">
        <v>1</v>
      </c>
      <c r="Z130" t="n">
        <v>10</v>
      </c>
      <c r="AA130" t="n">
        <v>85.97883122508253</v>
      </c>
      <c r="AB130" t="n">
        <v>117.6400300004389</v>
      </c>
      <c r="AC130" t="n">
        <v>106.4126306460467</v>
      </c>
      <c r="AD130" t="n">
        <v>85978.83122508253</v>
      </c>
      <c r="AE130" t="n">
        <v>117640.0300004389</v>
      </c>
      <c r="AF130" t="n">
        <v>2.148879259050942e-06</v>
      </c>
      <c r="AG130" t="n">
        <v>0.1486111111111111</v>
      </c>
      <c r="AH130" t="n">
        <v>106412.6306460467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9.3439</v>
      </c>
      <c r="E131" t="n">
        <v>10.7</v>
      </c>
      <c r="F131" t="n">
        <v>7.92</v>
      </c>
      <c r="G131" t="n">
        <v>118.81</v>
      </c>
      <c r="H131" t="n">
        <v>2.19</v>
      </c>
      <c r="I131" t="n">
        <v>4</v>
      </c>
      <c r="J131" t="n">
        <v>269.9</v>
      </c>
      <c r="K131" t="n">
        <v>56.13</v>
      </c>
      <c r="L131" t="n">
        <v>33.25</v>
      </c>
      <c r="M131" t="n">
        <v>2</v>
      </c>
      <c r="N131" t="n">
        <v>70.53</v>
      </c>
      <c r="O131" t="n">
        <v>33522.45</v>
      </c>
      <c r="P131" t="n">
        <v>102.69</v>
      </c>
      <c r="Q131" t="n">
        <v>198.05</v>
      </c>
      <c r="R131" t="n">
        <v>29.42</v>
      </c>
      <c r="S131" t="n">
        <v>21.27</v>
      </c>
      <c r="T131" t="n">
        <v>1377.49</v>
      </c>
      <c r="U131" t="n">
        <v>0.72</v>
      </c>
      <c r="V131" t="n">
        <v>0.77</v>
      </c>
      <c r="W131" t="n">
        <v>0.11</v>
      </c>
      <c r="X131" t="n">
        <v>0.07000000000000001</v>
      </c>
      <c r="Y131" t="n">
        <v>1</v>
      </c>
      <c r="Z131" t="n">
        <v>10</v>
      </c>
      <c r="AA131" t="n">
        <v>85.89283950803522</v>
      </c>
      <c r="AB131" t="n">
        <v>117.522372339488</v>
      </c>
      <c r="AC131" t="n">
        <v>106.3062020671234</v>
      </c>
      <c r="AD131" t="n">
        <v>85892.83950803522</v>
      </c>
      <c r="AE131" t="n">
        <v>117522.3723394881</v>
      </c>
      <c r="AF131" t="n">
        <v>2.148396416503969e-06</v>
      </c>
      <c r="AG131" t="n">
        <v>0.1486111111111111</v>
      </c>
      <c r="AH131" t="n">
        <v>106306.2020671233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9.3436</v>
      </c>
      <c r="E132" t="n">
        <v>10.7</v>
      </c>
      <c r="F132" t="n">
        <v>7.92</v>
      </c>
      <c r="G132" t="n">
        <v>118.81</v>
      </c>
      <c r="H132" t="n">
        <v>2.21</v>
      </c>
      <c r="I132" t="n">
        <v>4</v>
      </c>
      <c r="J132" t="n">
        <v>270.38</v>
      </c>
      <c r="K132" t="n">
        <v>56.13</v>
      </c>
      <c r="L132" t="n">
        <v>33.5</v>
      </c>
      <c r="M132" t="n">
        <v>2</v>
      </c>
      <c r="N132" t="n">
        <v>70.76000000000001</v>
      </c>
      <c r="O132" t="n">
        <v>33581.28</v>
      </c>
      <c r="P132" t="n">
        <v>102.48</v>
      </c>
      <c r="Q132" t="n">
        <v>198.05</v>
      </c>
      <c r="R132" t="n">
        <v>29.4</v>
      </c>
      <c r="S132" t="n">
        <v>21.27</v>
      </c>
      <c r="T132" t="n">
        <v>1365.79</v>
      </c>
      <c r="U132" t="n">
        <v>0.72</v>
      </c>
      <c r="V132" t="n">
        <v>0.77</v>
      </c>
      <c r="W132" t="n">
        <v>0.11</v>
      </c>
      <c r="X132" t="n">
        <v>0.07000000000000001</v>
      </c>
      <c r="Y132" t="n">
        <v>1</v>
      </c>
      <c r="Z132" t="n">
        <v>10</v>
      </c>
      <c r="AA132" t="n">
        <v>85.77321897115284</v>
      </c>
      <c r="AB132" t="n">
        <v>117.35870224364</v>
      </c>
      <c r="AC132" t="n">
        <v>106.1581524155106</v>
      </c>
      <c r="AD132" t="n">
        <v>85773.21897115285</v>
      </c>
      <c r="AE132" t="n">
        <v>117358.70224364</v>
      </c>
      <c r="AF132" t="n">
        <v>2.148327438997259e-06</v>
      </c>
      <c r="AG132" t="n">
        <v>0.1486111111111111</v>
      </c>
      <c r="AH132" t="n">
        <v>106158.1524155106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9.346299999999999</v>
      </c>
      <c r="E133" t="n">
        <v>10.7</v>
      </c>
      <c r="F133" t="n">
        <v>7.92</v>
      </c>
      <c r="G133" t="n">
        <v>118.77</v>
      </c>
      <c r="H133" t="n">
        <v>2.22</v>
      </c>
      <c r="I133" t="n">
        <v>4</v>
      </c>
      <c r="J133" t="n">
        <v>270.86</v>
      </c>
      <c r="K133" t="n">
        <v>56.13</v>
      </c>
      <c r="L133" t="n">
        <v>33.75</v>
      </c>
      <c r="M133" t="n">
        <v>2</v>
      </c>
      <c r="N133" t="n">
        <v>70.98</v>
      </c>
      <c r="O133" t="n">
        <v>33640.21</v>
      </c>
      <c r="P133" t="n">
        <v>102.28</v>
      </c>
      <c r="Q133" t="n">
        <v>198.05</v>
      </c>
      <c r="R133" t="n">
        <v>29.24</v>
      </c>
      <c r="S133" t="n">
        <v>21.27</v>
      </c>
      <c r="T133" t="n">
        <v>1287.63</v>
      </c>
      <c r="U133" t="n">
        <v>0.73</v>
      </c>
      <c r="V133" t="n">
        <v>0.77</v>
      </c>
      <c r="W133" t="n">
        <v>0.12</v>
      </c>
      <c r="X133" t="n">
        <v>0.07000000000000001</v>
      </c>
      <c r="Y133" t="n">
        <v>1</v>
      </c>
      <c r="Z133" t="n">
        <v>10</v>
      </c>
      <c r="AA133" t="n">
        <v>85.63260799207401</v>
      </c>
      <c r="AB133" t="n">
        <v>117.1663120987459</v>
      </c>
      <c r="AC133" t="n">
        <v>105.9841237160238</v>
      </c>
      <c r="AD133" t="n">
        <v>85632.60799207402</v>
      </c>
      <c r="AE133" t="n">
        <v>117166.3120987459</v>
      </c>
      <c r="AF133" t="n">
        <v>2.148948236557652e-06</v>
      </c>
      <c r="AG133" t="n">
        <v>0.1486111111111111</v>
      </c>
      <c r="AH133" t="n">
        <v>105984.1237160238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9.354100000000001</v>
      </c>
      <c r="E134" t="n">
        <v>10.69</v>
      </c>
      <c r="F134" t="n">
        <v>7.91</v>
      </c>
      <c r="G134" t="n">
        <v>118.63</v>
      </c>
      <c r="H134" t="n">
        <v>2.23</v>
      </c>
      <c r="I134" t="n">
        <v>4</v>
      </c>
      <c r="J134" t="n">
        <v>271.34</v>
      </c>
      <c r="K134" t="n">
        <v>56.13</v>
      </c>
      <c r="L134" t="n">
        <v>34</v>
      </c>
      <c r="M134" t="n">
        <v>2</v>
      </c>
      <c r="N134" t="n">
        <v>71.20999999999999</v>
      </c>
      <c r="O134" t="n">
        <v>33699.21</v>
      </c>
      <c r="P134" t="n">
        <v>101.85</v>
      </c>
      <c r="Q134" t="n">
        <v>198.05</v>
      </c>
      <c r="R134" t="n">
        <v>28.95</v>
      </c>
      <c r="S134" t="n">
        <v>21.27</v>
      </c>
      <c r="T134" t="n">
        <v>1143.02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85.28215347998963</v>
      </c>
      <c r="AB134" t="n">
        <v>116.6868047743504</v>
      </c>
      <c r="AC134" t="n">
        <v>105.5503798976757</v>
      </c>
      <c r="AD134" t="n">
        <v>85282.15347998963</v>
      </c>
      <c r="AE134" t="n">
        <v>116686.8047743504</v>
      </c>
      <c r="AF134" t="n">
        <v>2.150741651732123e-06</v>
      </c>
      <c r="AG134" t="n">
        <v>0.1484722222222222</v>
      </c>
      <c r="AH134" t="n">
        <v>105550.3798976757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9.3528</v>
      </c>
      <c r="E135" t="n">
        <v>10.69</v>
      </c>
      <c r="F135" t="n">
        <v>7.91</v>
      </c>
      <c r="G135" t="n">
        <v>118.65</v>
      </c>
      <c r="H135" t="n">
        <v>2.24</v>
      </c>
      <c r="I135" t="n">
        <v>4</v>
      </c>
      <c r="J135" t="n">
        <v>271.82</v>
      </c>
      <c r="K135" t="n">
        <v>56.13</v>
      </c>
      <c r="L135" t="n">
        <v>34.25</v>
      </c>
      <c r="M135" t="n">
        <v>2</v>
      </c>
      <c r="N135" t="n">
        <v>71.44</v>
      </c>
      <c r="O135" t="n">
        <v>33758.31</v>
      </c>
      <c r="P135" t="n">
        <v>101.38</v>
      </c>
      <c r="Q135" t="n">
        <v>198.09</v>
      </c>
      <c r="R135" t="n">
        <v>29.06</v>
      </c>
      <c r="S135" t="n">
        <v>21.27</v>
      </c>
      <c r="T135" t="n">
        <v>1197.58</v>
      </c>
      <c r="U135" t="n">
        <v>0.73</v>
      </c>
      <c r="V135" t="n">
        <v>0.77</v>
      </c>
      <c r="W135" t="n">
        <v>0.11</v>
      </c>
      <c r="X135" t="n">
        <v>0.06</v>
      </c>
      <c r="Y135" t="n">
        <v>1</v>
      </c>
      <c r="Z135" t="n">
        <v>10</v>
      </c>
      <c r="AA135" t="n">
        <v>85.02023839089996</v>
      </c>
      <c r="AB135" t="n">
        <v>116.3284409945798</v>
      </c>
      <c r="AC135" t="n">
        <v>105.2262178540796</v>
      </c>
      <c r="AD135" t="n">
        <v>85020.23839089996</v>
      </c>
      <c r="AE135" t="n">
        <v>116328.4409945798</v>
      </c>
      <c r="AF135" t="n">
        <v>2.150442749203044e-06</v>
      </c>
      <c r="AG135" t="n">
        <v>0.1484722222222222</v>
      </c>
      <c r="AH135" t="n">
        <v>105226.2178540796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9.344099999999999</v>
      </c>
      <c r="E136" t="n">
        <v>10.7</v>
      </c>
      <c r="F136" t="n">
        <v>7.92</v>
      </c>
      <c r="G136" t="n">
        <v>118.8</v>
      </c>
      <c r="H136" t="n">
        <v>2.26</v>
      </c>
      <c r="I136" t="n">
        <v>4</v>
      </c>
      <c r="J136" t="n">
        <v>272.3</v>
      </c>
      <c r="K136" t="n">
        <v>56.13</v>
      </c>
      <c r="L136" t="n">
        <v>34.5</v>
      </c>
      <c r="M136" t="n">
        <v>2</v>
      </c>
      <c r="N136" t="n">
        <v>71.67</v>
      </c>
      <c r="O136" t="n">
        <v>33817.62</v>
      </c>
      <c r="P136" t="n">
        <v>101.14</v>
      </c>
      <c r="Q136" t="n">
        <v>198.05</v>
      </c>
      <c r="R136" t="n">
        <v>29.42</v>
      </c>
      <c r="S136" t="n">
        <v>21.27</v>
      </c>
      <c r="T136" t="n">
        <v>1378.28</v>
      </c>
      <c r="U136" t="n">
        <v>0.72</v>
      </c>
      <c r="V136" t="n">
        <v>0.77</v>
      </c>
      <c r="W136" t="n">
        <v>0.11</v>
      </c>
      <c r="X136" t="n">
        <v>0.07000000000000001</v>
      </c>
      <c r="Y136" t="n">
        <v>1</v>
      </c>
      <c r="Z136" t="n">
        <v>10</v>
      </c>
      <c r="AA136" t="n">
        <v>84.98833445359266</v>
      </c>
      <c r="AB136" t="n">
        <v>116.2847886200536</v>
      </c>
      <c r="AC136" t="n">
        <v>105.1867316009117</v>
      </c>
      <c r="AD136" t="n">
        <v>84988.33445359266</v>
      </c>
      <c r="AE136" t="n">
        <v>116284.7886200536</v>
      </c>
      <c r="AF136" t="n">
        <v>2.148442401508443e-06</v>
      </c>
      <c r="AG136" t="n">
        <v>0.1486111111111111</v>
      </c>
      <c r="AH136" t="n">
        <v>105186.7316009117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9.3431</v>
      </c>
      <c r="E137" t="n">
        <v>10.7</v>
      </c>
      <c r="F137" t="n">
        <v>7.92</v>
      </c>
      <c r="G137" t="n">
        <v>118.82</v>
      </c>
      <c r="H137" t="n">
        <v>2.27</v>
      </c>
      <c r="I137" t="n">
        <v>4</v>
      </c>
      <c r="J137" t="n">
        <v>272.78</v>
      </c>
      <c r="K137" t="n">
        <v>56.13</v>
      </c>
      <c r="L137" t="n">
        <v>34.75</v>
      </c>
      <c r="M137" t="n">
        <v>2</v>
      </c>
      <c r="N137" t="n">
        <v>71.90000000000001</v>
      </c>
      <c r="O137" t="n">
        <v>33876.9</v>
      </c>
      <c r="P137" t="n">
        <v>100.94</v>
      </c>
      <c r="Q137" t="n">
        <v>198.05</v>
      </c>
      <c r="R137" t="n">
        <v>29.43</v>
      </c>
      <c r="S137" t="n">
        <v>21.27</v>
      </c>
      <c r="T137" t="n">
        <v>1382.86</v>
      </c>
      <c r="U137" t="n">
        <v>0.72</v>
      </c>
      <c r="V137" t="n">
        <v>0.77</v>
      </c>
      <c r="W137" t="n">
        <v>0.11</v>
      </c>
      <c r="X137" t="n">
        <v>0.07000000000000001</v>
      </c>
      <c r="Y137" t="n">
        <v>1</v>
      </c>
      <c r="Z137" t="n">
        <v>10</v>
      </c>
      <c r="AA137" t="n">
        <v>84.88070992679857</v>
      </c>
      <c r="AB137" t="n">
        <v>116.137531994435</v>
      </c>
      <c r="AC137" t="n">
        <v>105.0535289409661</v>
      </c>
      <c r="AD137" t="n">
        <v>84880.70992679858</v>
      </c>
      <c r="AE137" t="n">
        <v>116137.531994435</v>
      </c>
      <c r="AF137" t="n">
        <v>2.148212476486075e-06</v>
      </c>
      <c r="AG137" t="n">
        <v>0.1486111111111111</v>
      </c>
      <c r="AH137" t="n">
        <v>105053.5289409661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9.3422</v>
      </c>
      <c r="E138" t="n">
        <v>10.7</v>
      </c>
      <c r="F138" t="n">
        <v>7.92</v>
      </c>
      <c r="G138" t="n">
        <v>118.84</v>
      </c>
      <c r="H138" t="n">
        <v>2.28</v>
      </c>
      <c r="I138" t="n">
        <v>4</v>
      </c>
      <c r="J138" t="n">
        <v>273.26</v>
      </c>
      <c r="K138" t="n">
        <v>56.13</v>
      </c>
      <c r="L138" t="n">
        <v>35</v>
      </c>
      <c r="M138" t="n">
        <v>2</v>
      </c>
      <c r="N138" t="n">
        <v>72.13</v>
      </c>
      <c r="O138" t="n">
        <v>33936.26</v>
      </c>
      <c r="P138" t="n">
        <v>100.57</v>
      </c>
      <c r="Q138" t="n">
        <v>198.05</v>
      </c>
      <c r="R138" t="n">
        <v>29.47</v>
      </c>
      <c r="S138" t="n">
        <v>21.27</v>
      </c>
      <c r="T138" t="n">
        <v>1402.78</v>
      </c>
      <c r="U138" t="n">
        <v>0.72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84.67315056878259</v>
      </c>
      <c r="AB138" t="n">
        <v>115.8535401239251</v>
      </c>
      <c r="AC138" t="n">
        <v>104.7966408559925</v>
      </c>
      <c r="AD138" t="n">
        <v>84673.15056878258</v>
      </c>
      <c r="AE138" t="n">
        <v>115853.5401239251</v>
      </c>
      <c r="AF138" t="n">
        <v>2.148005543965944e-06</v>
      </c>
      <c r="AG138" t="n">
        <v>0.1486111111111111</v>
      </c>
      <c r="AH138" t="n">
        <v>104796.6408559924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9.3453</v>
      </c>
      <c r="E139" t="n">
        <v>10.7</v>
      </c>
      <c r="F139" t="n">
        <v>7.92</v>
      </c>
      <c r="G139" t="n">
        <v>118.78</v>
      </c>
      <c r="H139" t="n">
        <v>2.29</v>
      </c>
      <c r="I139" t="n">
        <v>4</v>
      </c>
      <c r="J139" t="n">
        <v>273.74</v>
      </c>
      <c r="K139" t="n">
        <v>56.13</v>
      </c>
      <c r="L139" t="n">
        <v>35.25</v>
      </c>
      <c r="M139" t="n">
        <v>2</v>
      </c>
      <c r="N139" t="n">
        <v>72.37</v>
      </c>
      <c r="O139" t="n">
        <v>33995.72</v>
      </c>
      <c r="P139" t="n">
        <v>100.33</v>
      </c>
      <c r="Q139" t="n">
        <v>198.05</v>
      </c>
      <c r="R139" t="n">
        <v>29.35</v>
      </c>
      <c r="S139" t="n">
        <v>21.27</v>
      </c>
      <c r="T139" t="n">
        <v>1342.77</v>
      </c>
      <c r="U139" t="n">
        <v>0.72</v>
      </c>
      <c r="V139" t="n">
        <v>0.77</v>
      </c>
      <c r="W139" t="n">
        <v>0.11</v>
      </c>
      <c r="X139" t="n">
        <v>0.07000000000000001</v>
      </c>
      <c r="Y139" t="n">
        <v>1</v>
      </c>
      <c r="Z139" t="n">
        <v>10</v>
      </c>
      <c r="AA139" t="n">
        <v>84.50601709237806</v>
      </c>
      <c r="AB139" t="n">
        <v>115.6248607280999</v>
      </c>
      <c r="AC139" t="n">
        <v>104.5897863007512</v>
      </c>
      <c r="AD139" t="n">
        <v>84506.01709237805</v>
      </c>
      <c r="AE139" t="n">
        <v>115624.8607280999</v>
      </c>
      <c r="AF139" t="n">
        <v>2.148718311535284e-06</v>
      </c>
      <c r="AG139" t="n">
        <v>0.1486111111111111</v>
      </c>
      <c r="AH139" t="n">
        <v>104589.7863007512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9.3429</v>
      </c>
      <c r="E140" t="n">
        <v>10.7</v>
      </c>
      <c r="F140" t="n">
        <v>7.92</v>
      </c>
      <c r="G140" t="n">
        <v>118.83</v>
      </c>
      <c r="H140" t="n">
        <v>2.3</v>
      </c>
      <c r="I140" t="n">
        <v>4</v>
      </c>
      <c r="J140" t="n">
        <v>274.22</v>
      </c>
      <c r="K140" t="n">
        <v>56.13</v>
      </c>
      <c r="L140" t="n">
        <v>35.5</v>
      </c>
      <c r="M140" t="n">
        <v>2</v>
      </c>
      <c r="N140" t="n">
        <v>72.59999999999999</v>
      </c>
      <c r="O140" t="n">
        <v>34055.27</v>
      </c>
      <c r="P140" t="n">
        <v>99.92</v>
      </c>
      <c r="Q140" t="n">
        <v>198.05</v>
      </c>
      <c r="R140" t="n">
        <v>29.43</v>
      </c>
      <c r="S140" t="n">
        <v>21.27</v>
      </c>
      <c r="T140" t="n">
        <v>1383.25</v>
      </c>
      <c r="U140" t="n">
        <v>0.72</v>
      </c>
      <c r="V140" t="n">
        <v>0.77</v>
      </c>
      <c r="W140" t="n">
        <v>0.12</v>
      </c>
      <c r="X140" t="n">
        <v>0.07000000000000001</v>
      </c>
      <c r="Y140" t="n">
        <v>1</v>
      </c>
      <c r="Z140" t="n">
        <v>10</v>
      </c>
      <c r="AA140" t="n">
        <v>84.28836169832748</v>
      </c>
      <c r="AB140" t="n">
        <v>115.3270550156818</v>
      </c>
      <c r="AC140" t="n">
        <v>104.3204027475532</v>
      </c>
      <c r="AD140" t="n">
        <v>84288.36169832748</v>
      </c>
      <c r="AE140" t="n">
        <v>115327.0550156817</v>
      </c>
      <c r="AF140" t="n">
        <v>2.148166491481601e-06</v>
      </c>
      <c r="AG140" t="n">
        <v>0.1486111111111111</v>
      </c>
      <c r="AH140" t="n">
        <v>104320.4027475532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9.4125</v>
      </c>
      <c r="E141" t="n">
        <v>10.62</v>
      </c>
      <c r="F141" t="n">
        <v>7.88</v>
      </c>
      <c r="G141" t="n">
        <v>157.69</v>
      </c>
      <c r="H141" t="n">
        <v>2.32</v>
      </c>
      <c r="I141" t="n">
        <v>3</v>
      </c>
      <c r="J141" t="n">
        <v>274.71</v>
      </c>
      <c r="K141" t="n">
        <v>56.13</v>
      </c>
      <c r="L141" t="n">
        <v>35.75</v>
      </c>
      <c r="M141" t="n">
        <v>1</v>
      </c>
      <c r="N141" t="n">
        <v>72.83</v>
      </c>
      <c r="O141" t="n">
        <v>34114.91</v>
      </c>
      <c r="P141" t="n">
        <v>99.38</v>
      </c>
      <c r="Q141" t="n">
        <v>198.05</v>
      </c>
      <c r="R141" t="n">
        <v>28.19</v>
      </c>
      <c r="S141" t="n">
        <v>21.27</v>
      </c>
      <c r="T141" t="n">
        <v>769.88</v>
      </c>
      <c r="U141" t="n">
        <v>0.75</v>
      </c>
      <c r="V141" t="n">
        <v>0.77</v>
      </c>
      <c r="W141" t="n">
        <v>0.11</v>
      </c>
      <c r="X141" t="n">
        <v>0.03</v>
      </c>
      <c r="Y141" t="n">
        <v>1</v>
      </c>
      <c r="Z141" t="n">
        <v>10</v>
      </c>
      <c r="AA141" t="n">
        <v>83.24488346724883</v>
      </c>
      <c r="AB141" t="n">
        <v>113.8993220649101</v>
      </c>
      <c r="AC141" t="n">
        <v>103.028930625767</v>
      </c>
      <c r="AD141" t="n">
        <v>83244.88346724883</v>
      </c>
      <c r="AE141" t="n">
        <v>113899.3220649101</v>
      </c>
      <c r="AF141" t="n">
        <v>2.164169273038411e-06</v>
      </c>
      <c r="AG141" t="n">
        <v>0.1475</v>
      </c>
      <c r="AH141" t="n">
        <v>103028.930625767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9.413</v>
      </c>
      <c r="E142" t="n">
        <v>10.62</v>
      </c>
      <c r="F142" t="n">
        <v>7.88</v>
      </c>
      <c r="G142" t="n">
        <v>157.68</v>
      </c>
      <c r="H142" t="n">
        <v>2.33</v>
      </c>
      <c r="I142" t="n">
        <v>3</v>
      </c>
      <c r="J142" t="n">
        <v>275.19</v>
      </c>
      <c r="K142" t="n">
        <v>56.13</v>
      </c>
      <c r="L142" t="n">
        <v>36</v>
      </c>
      <c r="M142" t="n">
        <v>1</v>
      </c>
      <c r="N142" t="n">
        <v>73.06999999999999</v>
      </c>
      <c r="O142" t="n">
        <v>34174.63</v>
      </c>
      <c r="P142" t="n">
        <v>99.47</v>
      </c>
      <c r="Q142" t="n">
        <v>198.05</v>
      </c>
      <c r="R142" t="n">
        <v>28.22</v>
      </c>
      <c r="S142" t="n">
        <v>21.27</v>
      </c>
      <c r="T142" t="n">
        <v>781.22</v>
      </c>
      <c r="U142" t="n">
        <v>0.75</v>
      </c>
      <c r="V142" t="n">
        <v>0.77</v>
      </c>
      <c r="W142" t="n">
        <v>0.11</v>
      </c>
      <c r="X142" t="n">
        <v>0.03</v>
      </c>
      <c r="Y142" t="n">
        <v>1</v>
      </c>
      <c r="Z142" t="n">
        <v>10</v>
      </c>
      <c r="AA142" t="n">
        <v>83.29260720988759</v>
      </c>
      <c r="AB142" t="n">
        <v>113.9646197950114</v>
      </c>
      <c r="AC142" t="n">
        <v>103.0879964321534</v>
      </c>
      <c r="AD142" t="n">
        <v>83292.60720988759</v>
      </c>
      <c r="AE142" t="n">
        <v>113964.6197950114</v>
      </c>
      <c r="AF142" t="n">
        <v>2.164284235549595e-06</v>
      </c>
      <c r="AG142" t="n">
        <v>0.1475</v>
      </c>
      <c r="AH142" t="n">
        <v>103087.9964321534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9.410500000000001</v>
      </c>
      <c r="E143" t="n">
        <v>10.63</v>
      </c>
      <c r="F143" t="n">
        <v>7.89</v>
      </c>
      <c r="G143" t="n">
        <v>157.74</v>
      </c>
      <c r="H143" t="n">
        <v>2.34</v>
      </c>
      <c r="I143" t="n">
        <v>3</v>
      </c>
      <c r="J143" t="n">
        <v>275.68</v>
      </c>
      <c r="K143" t="n">
        <v>56.13</v>
      </c>
      <c r="L143" t="n">
        <v>36.25</v>
      </c>
      <c r="M143" t="n">
        <v>1</v>
      </c>
      <c r="N143" t="n">
        <v>73.3</v>
      </c>
      <c r="O143" t="n">
        <v>34234.45</v>
      </c>
      <c r="P143" t="n">
        <v>99.59999999999999</v>
      </c>
      <c r="Q143" t="n">
        <v>198.05</v>
      </c>
      <c r="R143" t="n">
        <v>28.32</v>
      </c>
      <c r="S143" t="n">
        <v>21.27</v>
      </c>
      <c r="T143" t="n">
        <v>834.02</v>
      </c>
      <c r="U143" t="n">
        <v>0.75</v>
      </c>
      <c r="V143" t="n">
        <v>0.77</v>
      </c>
      <c r="W143" t="n">
        <v>0.11</v>
      </c>
      <c r="X143" t="n">
        <v>0.03</v>
      </c>
      <c r="Y143" t="n">
        <v>1</v>
      </c>
      <c r="Z143" t="n">
        <v>10</v>
      </c>
      <c r="AA143" t="n">
        <v>83.41983661295673</v>
      </c>
      <c r="AB143" t="n">
        <v>114.1387006772556</v>
      </c>
      <c r="AC143" t="n">
        <v>103.2454632793203</v>
      </c>
      <c r="AD143" t="n">
        <v>83419.83661295673</v>
      </c>
      <c r="AE143" t="n">
        <v>114138.7006772556</v>
      </c>
      <c r="AF143" t="n">
        <v>2.163709422993675e-06</v>
      </c>
      <c r="AG143" t="n">
        <v>0.1476388888888889</v>
      </c>
      <c r="AH143" t="n">
        <v>103245.4632793203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9.4068</v>
      </c>
      <c r="E144" t="n">
        <v>10.63</v>
      </c>
      <c r="F144" t="n">
        <v>7.89</v>
      </c>
      <c r="G144" t="n">
        <v>157.82</v>
      </c>
      <c r="H144" t="n">
        <v>2.35</v>
      </c>
      <c r="I144" t="n">
        <v>3</v>
      </c>
      <c r="J144" t="n">
        <v>276.16</v>
      </c>
      <c r="K144" t="n">
        <v>56.13</v>
      </c>
      <c r="L144" t="n">
        <v>36.5</v>
      </c>
      <c r="M144" t="n">
        <v>1</v>
      </c>
      <c r="N144" t="n">
        <v>73.54000000000001</v>
      </c>
      <c r="O144" t="n">
        <v>34294.37</v>
      </c>
      <c r="P144" t="n">
        <v>99.88</v>
      </c>
      <c r="Q144" t="n">
        <v>198.05</v>
      </c>
      <c r="R144" t="n">
        <v>28.48</v>
      </c>
      <c r="S144" t="n">
        <v>21.27</v>
      </c>
      <c r="T144" t="n">
        <v>912.52</v>
      </c>
      <c r="U144" t="n">
        <v>0.75</v>
      </c>
      <c r="V144" t="n">
        <v>0.77</v>
      </c>
      <c r="W144" t="n">
        <v>0.11</v>
      </c>
      <c r="X144" t="n">
        <v>0.04</v>
      </c>
      <c r="Y144" t="n">
        <v>1</v>
      </c>
      <c r="Z144" t="n">
        <v>10</v>
      </c>
      <c r="AA144" t="n">
        <v>83.61379032767528</v>
      </c>
      <c r="AB144" t="n">
        <v>114.4040767063674</v>
      </c>
      <c r="AC144" t="n">
        <v>103.4855121926713</v>
      </c>
      <c r="AD144" t="n">
        <v>83613.79032767528</v>
      </c>
      <c r="AE144" t="n">
        <v>114404.0767063674</v>
      </c>
      <c r="AF144" t="n">
        <v>2.162858700410914e-06</v>
      </c>
      <c r="AG144" t="n">
        <v>0.1476388888888889</v>
      </c>
      <c r="AH144" t="n">
        <v>103485.5121926713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9.4024</v>
      </c>
      <c r="E145" t="n">
        <v>10.64</v>
      </c>
      <c r="F145" t="n">
        <v>7.9</v>
      </c>
      <c r="G145" t="n">
        <v>157.92</v>
      </c>
      <c r="H145" t="n">
        <v>2.36</v>
      </c>
      <c r="I145" t="n">
        <v>3</v>
      </c>
      <c r="J145" t="n">
        <v>276.65</v>
      </c>
      <c r="K145" t="n">
        <v>56.13</v>
      </c>
      <c r="L145" t="n">
        <v>36.75</v>
      </c>
      <c r="M145" t="n">
        <v>1</v>
      </c>
      <c r="N145" t="n">
        <v>73.77</v>
      </c>
      <c r="O145" t="n">
        <v>34354.37</v>
      </c>
      <c r="P145" t="n">
        <v>100.16</v>
      </c>
      <c r="Q145" t="n">
        <v>198.05</v>
      </c>
      <c r="R145" t="n">
        <v>28.66</v>
      </c>
      <c r="S145" t="n">
        <v>21.27</v>
      </c>
      <c r="T145" t="n">
        <v>1003.41</v>
      </c>
      <c r="U145" t="n">
        <v>0.74</v>
      </c>
      <c r="V145" t="n">
        <v>0.77</v>
      </c>
      <c r="W145" t="n">
        <v>0.11</v>
      </c>
      <c r="X145" t="n">
        <v>0.04</v>
      </c>
      <c r="Y145" t="n">
        <v>1</v>
      </c>
      <c r="Z145" t="n">
        <v>10</v>
      </c>
      <c r="AA145" t="n">
        <v>83.8444956996355</v>
      </c>
      <c r="AB145" t="n">
        <v>114.7197379742859</v>
      </c>
      <c r="AC145" t="n">
        <v>103.7710471922131</v>
      </c>
      <c r="AD145" t="n">
        <v>83844.4956996355</v>
      </c>
      <c r="AE145" t="n">
        <v>114719.7379742859</v>
      </c>
      <c r="AF145" t="n">
        <v>2.161847030312495e-06</v>
      </c>
      <c r="AG145" t="n">
        <v>0.1477777777777778</v>
      </c>
      <c r="AH145" t="n">
        <v>103771.0471922131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9.404400000000001</v>
      </c>
      <c r="E146" t="n">
        <v>10.63</v>
      </c>
      <c r="F146" t="n">
        <v>7.89</v>
      </c>
      <c r="G146" t="n">
        <v>157.88</v>
      </c>
      <c r="H146" t="n">
        <v>2.38</v>
      </c>
      <c r="I146" t="n">
        <v>3</v>
      </c>
      <c r="J146" t="n">
        <v>277.14</v>
      </c>
      <c r="K146" t="n">
        <v>56.13</v>
      </c>
      <c r="L146" t="n">
        <v>37</v>
      </c>
      <c r="M146" t="n">
        <v>1</v>
      </c>
      <c r="N146" t="n">
        <v>74.01000000000001</v>
      </c>
      <c r="O146" t="n">
        <v>34414.47</v>
      </c>
      <c r="P146" t="n">
        <v>100.21</v>
      </c>
      <c r="Q146" t="n">
        <v>198.05</v>
      </c>
      <c r="R146" t="n">
        <v>28.52</v>
      </c>
      <c r="S146" t="n">
        <v>21.27</v>
      </c>
      <c r="T146" t="n">
        <v>934.08</v>
      </c>
      <c r="U146" t="n">
        <v>0.75</v>
      </c>
      <c r="V146" t="n">
        <v>0.77</v>
      </c>
      <c r="W146" t="n">
        <v>0.11</v>
      </c>
      <c r="X146" t="n">
        <v>0.04</v>
      </c>
      <c r="Y146" t="n">
        <v>1</v>
      </c>
      <c r="Z146" t="n">
        <v>10</v>
      </c>
      <c r="AA146" t="n">
        <v>83.82554051162943</v>
      </c>
      <c r="AB146" t="n">
        <v>114.6938026498121</v>
      </c>
      <c r="AC146" t="n">
        <v>103.7475870987067</v>
      </c>
      <c r="AD146" t="n">
        <v>83825.54051162943</v>
      </c>
      <c r="AE146" t="n">
        <v>114693.8026498121</v>
      </c>
      <c r="AF146" t="n">
        <v>2.162306880357231e-06</v>
      </c>
      <c r="AG146" t="n">
        <v>0.1476388888888889</v>
      </c>
      <c r="AH146" t="n">
        <v>103747.5870987067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9.408799999999999</v>
      </c>
      <c r="E147" t="n">
        <v>10.63</v>
      </c>
      <c r="F147" t="n">
        <v>7.89</v>
      </c>
      <c r="G147" t="n">
        <v>157.78</v>
      </c>
      <c r="H147" t="n">
        <v>2.39</v>
      </c>
      <c r="I147" t="n">
        <v>3</v>
      </c>
      <c r="J147" t="n">
        <v>277.63</v>
      </c>
      <c r="K147" t="n">
        <v>56.13</v>
      </c>
      <c r="L147" t="n">
        <v>37.25</v>
      </c>
      <c r="M147" t="n">
        <v>1</v>
      </c>
      <c r="N147" t="n">
        <v>74.25</v>
      </c>
      <c r="O147" t="n">
        <v>34474.66</v>
      </c>
      <c r="P147" t="n">
        <v>100.34</v>
      </c>
      <c r="Q147" t="n">
        <v>198.05</v>
      </c>
      <c r="R147" t="n">
        <v>28.33</v>
      </c>
      <c r="S147" t="n">
        <v>21.27</v>
      </c>
      <c r="T147" t="n">
        <v>838.51</v>
      </c>
      <c r="U147" t="n">
        <v>0.75</v>
      </c>
      <c r="V147" t="n">
        <v>0.77</v>
      </c>
      <c r="W147" t="n">
        <v>0.11</v>
      </c>
      <c r="X147" t="n">
        <v>0.04</v>
      </c>
      <c r="Y147" t="n">
        <v>1</v>
      </c>
      <c r="Z147" t="n">
        <v>10</v>
      </c>
      <c r="AA147" t="n">
        <v>83.86253122503369</v>
      </c>
      <c r="AB147" t="n">
        <v>114.7444149758069</v>
      </c>
      <c r="AC147" t="n">
        <v>103.7933690553434</v>
      </c>
      <c r="AD147" t="n">
        <v>83862.53122503369</v>
      </c>
      <c r="AE147" t="n">
        <v>114744.4149758069</v>
      </c>
      <c r="AF147" t="n">
        <v>2.16331855045565e-06</v>
      </c>
      <c r="AG147" t="n">
        <v>0.1476388888888889</v>
      </c>
      <c r="AH147" t="n">
        <v>103793.3690553434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9.412000000000001</v>
      </c>
      <c r="E148" t="n">
        <v>10.62</v>
      </c>
      <c r="F148" t="n">
        <v>7.89</v>
      </c>
      <c r="G148" t="n">
        <v>157.71</v>
      </c>
      <c r="H148" t="n">
        <v>2.4</v>
      </c>
      <c r="I148" t="n">
        <v>3</v>
      </c>
      <c r="J148" t="n">
        <v>278.11</v>
      </c>
      <c r="K148" t="n">
        <v>56.13</v>
      </c>
      <c r="L148" t="n">
        <v>37.5</v>
      </c>
      <c r="M148" t="n">
        <v>1</v>
      </c>
      <c r="N148" t="n">
        <v>74.48999999999999</v>
      </c>
      <c r="O148" t="n">
        <v>34534.94</v>
      </c>
      <c r="P148" t="n">
        <v>100.52</v>
      </c>
      <c r="Q148" t="n">
        <v>198.05</v>
      </c>
      <c r="R148" t="n">
        <v>28.22</v>
      </c>
      <c r="S148" t="n">
        <v>21.27</v>
      </c>
      <c r="T148" t="n">
        <v>782.84</v>
      </c>
      <c r="U148" t="n">
        <v>0.75</v>
      </c>
      <c r="V148" t="n">
        <v>0.77</v>
      </c>
      <c r="W148" t="n">
        <v>0.11</v>
      </c>
      <c r="X148" t="n">
        <v>0.03</v>
      </c>
      <c r="Y148" t="n">
        <v>1</v>
      </c>
      <c r="Z148" t="n">
        <v>10</v>
      </c>
      <c r="AA148" t="n">
        <v>83.9383439865267</v>
      </c>
      <c r="AB148" t="n">
        <v>114.8481453407046</v>
      </c>
      <c r="AC148" t="n">
        <v>103.8871995398017</v>
      </c>
      <c r="AD148" t="n">
        <v>83938.3439865267</v>
      </c>
      <c r="AE148" t="n">
        <v>114848.1453407046</v>
      </c>
      <c r="AF148" t="n">
        <v>2.164054310527227e-06</v>
      </c>
      <c r="AG148" t="n">
        <v>0.1475</v>
      </c>
      <c r="AH148" t="n">
        <v>103887.1995398017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9.4115</v>
      </c>
      <c r="E149" t="n">
        <v>10.63</v>
      </c>
      <c r="F149" t="n">
        <v>7.89</v>
      </c>
      <c r="G149" t="n">
        <v>157.72</v>
      </c>
      <c r="H149" t="n">
        <v>2.41</v>
      </c>
      <c r="I149" t="n">
        <v>3</v>
      </c>
      <c r="J149" t="n">
        <v>278.6</v>
      </c>
      <c r="K149" t="n">
        <v>56.13</v>
      </c>
      <c r="L149" t="n">
        <v>37.75</v>
      </c>
      <c r="M149" t="n">
        <v>0</v>
      </c>
      <c r="N149" t="n">
        <v>74.73</v>
      </c>
      <c r="O149" t="n">
        <v>34595.32</v>
      </c>
      <c r="P149" t="n">
        <v>100.85</v>
      </c>
      <c r="Q149" t="n">
        <v>198.05</v>
      </c>
      <c r="R149" t="n">
        <v>28.24</v>
      </c>
      <c r="S149" t="n">
        <v>21.27</v>
      </c>
      <c r="T149" t="n">
        <v>790.97</v>
      </c>
      <c r="U149" t="n">
        <v>0.75</v>
      </c>
      <c r="V149" t="n">
        <v>0.77</v>
      </c>
      <c r="W149" t="n">
        <v>0.11</v>
      </c>
      <c r="X149" t="n">
        <v>0.03</v>
      </c>
      <c r="Y149" t="n">
        <v>1</v>
      </c>
      <c r="Z149" t="n">
        <v>10</v>
      </c>
      <c r="AA149" t="n">
        <v>84.13398083752725</v>
      </c>
      <c r="AB149" t="n">
        <v>115.1158243111321</v>
      </c>
      <c r="AC149" t="n">
        <v>104.1293316049815</v>
      </c>
      <c r="AD149" t="n">
        <v>84133.98083752724</v>
      </c>
      <c r="AE149" t="n">
        <v>115115.8243111321</v>
      </c>
      <c r="AF149" t="n">
        <v>2.163939348016043e-06</v>
      </c>
      <c r="AG149" t="n">
        <v>0.1476388888888889</v>
      </c>
      <c r="AH149" t="n">
        <v>104129.3316049815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4.6132</v>
      </c>
      <c r="E2" t="n">
        <v>21.68</v>
      </c>
      <c r="F2" t="n">
        <v>10.79</v>
      </c>
      <c r="G2" t="n">
        <v>4.56</v>
      </c>
      <c r="H2" t="n">
        <v>0.06</v>
      </c>
      <c r="I2" t="n">
        <v>142</v>
      </c>
      <c r="J2" t="n">
        <v>296.65</v>
      </c>
      <c r="K2" t="n">
        <v>61.82</v>
      </c>
      <c r="L2" t="n">
        <v>1</v>
      </c>
      <c r="M2" t="n">
        <v>140</v>
      </c>
      <c r="N2" t="n">
        <v>83.83</v>
      </c>
      <c r="O2" t="n">
        <v>36821.52</v>
      </c>
      <c r="P2" t="n">
        <v>195.77</v>
      </c>
      <c r="Q2" t="n">
        <v>198.2</v>
      </c>
      <c r="R2" t="n">
        <v>119.2</v>
      </c>
      <c r="S2" t="n">
        <v>21.27</v>
      </c>
      <c r="T2" t="n">
        <v>45577.11</v>
      </c>
      <c r="U2" t="n">
        <v>0.18</v>
      </c>
      <c r="V2" t="n">
        <v>0.5600000000000001</v>
      </c>
      <c r="W2" t="n">
        <v>0.33</v>
      </c>
      <c r="X2" t="n">
        <v>2.93</v>
      </c>
      <c r="Y2" t="n">
        <v>1</v>
      </c>
      <c r="Z2" t="n">
        <v>10</v>
      </c>
      <c r="AA2" t="n">
        <v>308.5310457604078</v>
      </c>
      <c r="AB2" t="n">
        <v>422.1457882384835</v>
      </c>
      <c r="AC2" t="n">
        <v>381.8567866943368</v>
      </c>
      <c r="AD2" t="n">
        <v>308531.0457604078</v>
      </c>
      <c r="AE2" t="n">
        <v>422145.7882384835</v>
      </c>
      <c r="AF2" t="n">
        <v>1.007461719028495e-06</v>
      </c>
      <c r="AG2" t="n">
        <v>0.3011111111111111</v>
      </c>
      <c r="AH2" t="n">
        <v>381856.7866943369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5.3161</v>
      </c>
      <c r="E3" t="n">
        <v>18.81</v>
      </c>
      <c r="F3" t="n">
        <v>9.98</v>
      </c>
      <c r="G3" t="n">
        <v>5.7</v>
      </c>
      <c r="H3" t="n">
        <v>0.07000000000000001</v>
      </c>
      <c r="I3" t="n">
        <v>105</v>
      </c>
      <c r="J3" t="n">
        <v>297.17</v>
      </c>
      <c r="K3" t="n">
        <v>61.82</v>
      </c>
      <c r="L3" t="n">
        <v>1.25</v>
      </c>
      <c r="M3" t="n">
        <v>103</v>
      </c>
      <c r="N3" t="n">
        <v>84.09999999999999</v>
      </c>
      <c r="O3" t="n">
        <v>36885.7</v>
      </c>
      <c r="P3" t="n">
        <v>180.93</v>
      </c>
      <c r="Q3" t="n">
        <v>198.13</v>
      </c>
      <c r="R3" t="n">
        <v>93.90000000000001</v>
      </c>
      <c r="S3" t="n">
        <v>21.27</v>
      </c>
      <c r="T3" t="n">
        <v>33114.17</v>
      </c>
      <c r="U3" t="n">
        <v>0.23</v>
      </c>
      <c r="V3" t="n">
        <v>0.61</v>
      </c>
      <c r="W3" t="n">
        <v>0.27</v>
      </c>
      <c r="X3" t="n">
        <v>2.13</v>
      </c>
      <c r="Y3" t="n">
        <v>1</v>
      </c>
      <c r="Z3" t="n">
        <v>10</v>
      </c>
      <c r="AA3" t="n">
        <v>247.8837347816377</v>
      </c>
      <c r="AB3" t="n">
        <v>339.1654617866421</v>
      </c>
      <c r="AC3" t="n">
        <v>306.7959861355414</v>
      </c>
      <c r="AD3" t="n">
        <v>247883.7347816377</v>
      </c>
      <c r="AE3" t="n">
        <v>339165.4617866421</v>
      </c>
      <c r="AF3" t="n">
        <v>1.160965760107384e-06</v>
      </c>
      <c r="AG3" t="n">
        <v>0.26125</v>
      </c>
      <c r="AH3" t="n">
        <v>306795.9861355414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5.8109</v>
      </c>
      <c r="E4" t="n">
        <v>17.21</v>
      </c>
      <c r="F4" t="n">
        <v>9.550000000000001</v>
      </c>
      <c r="G4" t="n">
        <v>6.82</v>
      </c>
      <c r="H4" t="n">
        <v>0.09</v>
      </c>
      <c r="I4" t="n">
        <v>84</v>
      </c>
      <c r="J4" t="n">
        <v>297.7</v>
      </c>
      <c r="K4" t="n">
        <v>61.82</v>
      </c>
      <c r="L4" t="n">
        <v>1.5</v>
      </c>
      <c r="M4" t="n">
        <v>82</v>
      </c>
      <c r="N4" t="n">
        <v>84.37</v>
      </c>
      <c r="O4" t="n">
        <v>36949.99</v>
      </c>
      <c r="P4" t="n">
        <v>172.96</v>
      </c>
      <c r="Q4" t="n">
        <v>198.13</v>
      </c>
      <c r="R4" t="n">
        <v>80.15000000000001</v>
      </c>
      <c r="S4" t="n">
        <v>21.27</v>
      </c>
      <c r="T4" t="n">
        <v>26344.54</v>
      </c>
      <c r="U4" t="n">
        <v>0.27</v>
      </c>
      <c r="V4" t="n">
        <v>0.64</v>
      </c>
      <c r="W4" t="n">
        <v>0.24</v>
      </c>
      <c r="X4" t="n">
        <v>1.69</v>
      </c>
      <c r="Y4" t="n">
        <v>1</v>
      </c>
      <c r="Z4" t="n">
        <v>10</v>
      </c>
      <c r="AA4" t="n">
        <v>217.0827300153023</v>
      </c>
      <c r="AB4" t="n">
        <v>297.0221682209353</v>
      </c>
      <c r="AC4" t="n">
        <v>268.6747893592482</v>
      </c>
      <c r="AD4" t="n">
        <v>217082.7300153023</v>
      </c>
      <c r="AE4" t="n">
        <v>297022.1682209353</v>
      </c>
      <c r="AF4" t="n">
        <v>1.269023520138447e-06</v>
      </c>
      <c r="AG4" t="n">
        <v>0.2390277777777778</v>
      </c>
      <c r="AH4" t="n">
        <v>268674.7893592482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6.2011</v>
      </c>
      <c r="E5" t="n">
        <v>16.13</v>
      </c>
      <c r="F5" t="n">
        <v>9.24</v>
      </c>
      <c r="G5" t="n">
        <v>7.92</v>
      </c>
      <c r="H5" t="n">
        <v>0.1</v>
      </c>
      <c r="I5" t="n">
        <v>70</v>
      </c>
      <c r="J5" t="n">
        <v>298.22</v>
      </c>
      <c r="K5" t="n">
        <v>61.82</v>
      </c>
      <c r="L5" t="n">
        <v>1.75</v>
      </c>
      <c r="M5" t="n">
        <v>68</v>
      </c>
      <c r="N5" t="n">
        <v>84.65000000000001</v>
      </c>
      <c r="O5" t="n">
        <v>37014.39</v>
      </c>
      <c r="P5" t="n">
        <v>167.35</v>
      </c>
      <c r="Q5" t="n">
        <v>198.15</v>
      </c>
      <c r="R5" t="n">
        <v>70.40000000000001</v>
      </c>
      <c r="S5" t="n">
        <v>21.27</v>
      </c>
      <c r="T5" t="n">
        <v>21538.27</v>
      </c>
      <c r="U5" t="n">
        <v>0.3</v>
      </c>
      <c r="V5" t="n">
        <v>0.66</v>
      </c>
      <c r="W5" t="n">
        <v>0.22</v>
      </c>
      <c r="X5" t="n">
        <v>1.39</v>
      </c>
      <c r="Y5" t="n">
        <v>1</v>
      </c>
      <c r="Z5" t="n">
        <v>10</v>
      </c>
      <c r="AA5" t="n">
        <v>197.0023555351884</v>
      </c>
      <c r="AB5" t="n">
        <v>269.5473139736578</v>
      </c>
      <c r="AC5" t="n">
        <v>243.822096640122</v>
      </c>
      <c r="AD5" t="n">
        <v>197002.3555351884</v>
      </c>
      <c r="AE5" t="n">
        <v>269547.3139736578</v>
      </c>
      <c r="AF5" t="n">
        <v>1.354238026937397e-06</v>
      </c>
      <c r="AG5" t="n">
        <v>0.2240277777777778</v>
      </c>
      <c r="AH5" t="n">
        <v>243822.096640122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6.5037</v>
      </c>
      <c r="E6" t="n">
        <v>15.38</v>
      </c>
      <c r="F6" t="n">
        <v>9.050000000000001</v>
      </c>
      <c r="G6" t="n">
        <v>9.050000000000001</v>
      </c>
      <c r="H6" t="n">
        <v>0.12</v>
      </c>
      <c r="I6" t="n">
        <v>60</v>
      </c>
      <c r="J6" t="n">
        <v>298.74</v>
      </c>
      <c r="K6" t="n">
        <v>61.82</v>
      </c>
      <c r="L6" t="n">
        <v>2</v>
      </c>
      <c r="M6" t="n">
        <v>58</v>
      </c>
      <c r="N6" t="n">
        <v>84.92</v>
      </c>
      <c r="O6" t="n">
        <v>37078.91</v>
      </c>
      <c r="P6" t="n">
        <v>163.75</v>
      </c>
      <c r="Q6" t="n">
        <v>198.08</v>
      </c>
      <c r="R6" t="n">
        <v>64.40000000000001</v>
      </c>
      <c r="S6" t="n">
        <v>21.27</v>
      </c>
      <c r="T6" t="n">
        <v>18588.49</v>
      </c>
      <c r="U6" t="n">
        <v>0.33</v>
      </c>
      <c r="V6" t="n">
        <v>0.67</v>
      </c>
      <c r="W6" t="n">
        <v>0.2</v>
      </c>
      <c r="X6" t="n">
        <v>1.19</v>
      </c>
      <c r="Y6" t="n">
        <v>1</v>
      </c>
      <c r="Z6" t="n">
        <v>10</v>
      </c>
      <c r="AA6" t="n">
        <v>183.9648869359755</v>
      </c>
      <c r="AB6" t="n">
        <v>251.7088742637027</v>
      </c>
      <c r="AC6" t="n">
        <v>227.6861325796719</v>
      </c>
      <c r="AD6" t="n">
        <v>183964.8869359755</v>
      </c>
      <c r="AE6" t="n">
        <v>251708.8742637027</v>
      </c>
      <c r="AF6" t="n">
        <v>1.420321855121309e-06</v>
      </c>
      <c r="AG6" t="n">
        <v>0.2136111111111111</v>
      </c>
      <c r="AH6" t="n">
        <v>227686.1325796719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6.7309</v>
      </c>
      <c r="E7" t="n">
        <v>14.86</v>
      </c>
      <c r="F7" t="n">
        <v>8.92</v>
      </c>
      <c r="G7" t="n">
        <v>10.09</v>
      </c>
      <c r="H7" t="n">
        <v>0.13</v>
      </c>
      <c r="I7" t="n">
        <v>53</v>
      </c>
      <c r="J7" t="n">
        <v>299.26</v>
      </c>
      <c r="K7" t="n">
        <v>61.82</v>
      </c>
      <c r="L7" t="n">
        <v>2.25</v>
      </c>
      <c r="M7" t="n">
        <v>51</v>
      </c>
      <c r="N7" t="n">
        <v>85.19</v>
      </c>
      <c r="O7" t="n">
        <v>37143.54</v>
      </c>
      <c r="P7" t="n">
        <v>161.35</v>
      </c>
      <c r="Q7" t="n">
        <v>198.05</v>
      </c>
      <c r="R7" t="n">
        <v>60.37</v>
      </c>
      <c r="S7" t="n">
        <v>21.27</v>
      </c>
      <c r="T7" t="n">
        <v>16609.5</v>
      </c>
      <c r="U7" t="n">
        <v>0.35</v>
      </c>
      <c r="V7" t="n">
        <v>0.68</v>
      </c>
      <c r="W7" t="n">
        <v>0.19</v>
      </c>
      <c r="X7" t="n">
        <v>1.06</v>
      </c>
      <c r="Y7" t="n">
        <v>1</v>
      </c>
      <c r="Z7" t="n">
        <v>10</v>
      </c>
      <c r="AA7" t="n">
        <v>175.2516018598569</v>
      </c>
      <c r="AB7" t="n">
        <v>239.7869732195555</v>
      </c>
      <c r="AC7" t="n">
        <v>216.9020410386812</v>
      </c>
      <c r="AD7" t="n">
        <v>175251.6018598569</v>
      </c>
      <c r="AE7" t="n">
        <v>239786.9732195555</v>
      </c>
      <c r="AF7" t="n">
        <v>1.469939322944789e-06</v>
      </c>
      <c r="AG7" t="n">
        <v>0.2063888888888889</v>
      </c>
      <c r="AH7" t="n">
        <v>216902.0410386812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6.9524</v>
      </c>
      <c r="E8" t="n">
        <v>14.38</v>
      </c>
      <c r="F8" t="n">
        <v>8.779999999999999</v>
      </c>
      <c r="G8" t="n">
        <v>11.2</v>
      </c>
      <c r="H8" t="n">
        <v>0.15</v>
      </c>
      <c r="I8" t="n">
        <v>47</v>
      </c>
      <c r="J8" t="n">
        <v>299.79</v>
      </c>
      <c r="K8" t="n">
        <v>61.82</v>
      </c>
      <c r="L8" t="n">
        <v>2.5</v>
      </c>
      <c r="M8" t="n">
        <v>45</v>
      </c>
      <c r="N8" t="n">
        <v>85.47</v>
      </c>
      <c r="O8" t="n">
        <v>37208.42</v>
      </c>
      <c r="P8" t="n">
        <v>158.75</v>
      </c>
      <c r="Q8" t="n">
        <v>198.07</v>
      </c>
      <c r="R8" t="n">
        <v>55.95</v>
      </c>
      <c r="S8" t="n">
        <v>21.27</v>
      </c>
      <c r="T8" t="n">
        <v>14428.19</v>
      </c>
      <c r="U8" t="n">
        <v>0.38</v>
      </c>
      <c r="V8" t="n">
        <v>0.6899999999999999</v>
      </c>
      <c r="W8" t="n">
        <v>0.18</v>
      </c>
      <c r="X8" t="n">
        <v>0.92</v>
      </c>
      <c r="Y8" t="n">
        <v>1</v>
      </c>
      <c r="Z8" t="n">
        <v>10</v>
      </c>
      <c r="AA8" t="n">
        <v>167.0401256626288</v>
      </c>
      <c r="AB8" t="n">
        <v>228.5516692217511</v>
      </c>
      <c r="AC8" t="n">
        <v>206.7390186855754</v>
      </c>
      <c r="AD8" t="n">
        <v>167040.1256626288</v>
      </c>
      <c r="AE8" t="n">
        <v>228551.6692217511</v>
      </c>
      <c r="AF8" t="n">
        <v>1.518311986337837e-06</v>
      </c>
      <c r="AG8" t="n">
        <v>0.1997222222222222</v>
      </c>
      <c r="AH8" t="n">
        <v>206739.0186855754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7.1473</v>
      </c>
      <c r="E9" t="n">
        <v>13.99</v>
      </c>
      <c r="F9" t="n">
        <v>8.66</v>
      </c>
      <c r="G9" t="n">
        <v>12.37</v>
      </c>
      <c r="H9" t="n">
        <v>0.16</v>
      </c>
      <c r="I9" t="n">
        <v>42</v>
      </c>
      <c r="J9" t="n">
        <v>300.32</v>
      </c>
      <c r="K9" t="n">
        <v>61.82</v>
      </c>
      <c r="L9" t="n">
        <v>2.75</v>
      </c>
      <c r="M9" t="n">
        <v>40</v>
      </c>
      <c r="N9" t="n">
        <v>85.73999999999999</v>
      </c>
      <c r="O9" t="n">
        <v>37273.29</v>
      </c>
      <c r="P9" t="n">
        <v>156.62</v>
      </c>
      <c r="Q9" t="n">
        <v>198.07</v>
      </c>
      <c r="R9" t="n">
        <v>52.27</v>
      </c>
      <c r="S9" t="n">
        <v>21.27</v>
      </c>
      <c r="T9" t="n">
        <v>12611.16</v>
      </c>
      <c r="U9" t="n">
        <v>0.41</v>
      </c>
      <c r="V9" t="n">
        <v>0.7</v>
      </c>
      <c r="W9" t="n">
        <v>0.18</v>
      </c>
      <c r="X9" t="n">
        <v>0.8100000000000001</v>
      </c>
      <c r="Y9" t="n">
        <v>1</v>
      </c>
      <c r="Z9" t="n">
        <v>10</v>
      </c>
      <c r="AA9" t="n">
        <v>160.3705020484759</v>
      </c>
      <c r="AB9" t="n">
        <v>219.4259959498445</v>
      </c>
      <c r="AC9" t="n">
        <v>198.4842868627738</v>
      </c>
      <c r="AD9" t="n">
        <v>160370.5020484759</v>
      </c>
      <c r="AE9" t="n">
        <v>219425.9959498445</v>
      </c>
      <c r="AF9" t="n">
        <v>1.560875562388876e-06</v>
      </c>
      <c r="AG9" t="n">
        <v>0.1943055555555556</v>
      </c>
      <c r="AH9" t="n">
        <v>198484.2868627738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7.323</v>
      </c>
      <c r="E10" t="n">
        <v>13.66</v>
      </c>
      <c r="F10" t="n">
        <v>8.550000000000001</v>
      </c>
      <c r="G10" t="n">
        <v>13.5</v>
      </c>
      <c r="H10" t="n">
        <v>0.18</v>
      </c>
      <c r="I10" t="n">
        <v>38</v>
      </c>
      <c r="J10" t="n">
        <v>300.84</v>
      </c>
      <c r="K10" t="n">
        <v>61.82</v>
      </c>
      <c r="L10" t="n">
        <v>3</v>
      </c>
      <c r="M10" t="n">
        <v>36</v>
      </c>
      <c r="N10" t="n">
        <v>86.02</v>
      </c>
      <c r="O10" t="n">
        <v>37338.27</v>
      </c>
      <c r="P10" t="n">
        <v>154.54</v>
      </c>
      <c r="Q10" t="n">
        <v>198.05</v>
      </c>
      <c r="R10" t="n">
        <v>48.52</v>
      </c>
      <c r="S10" t="n">
        <v>21.27</v>
      </c>
      <c r="T10" t="n">
        <v>10756.2</v>
      </c>
      <c r="U10" t="n">
        <v>0.44</v>
      </c>
      <c r="V10" t="n">
        <v>0.71</v>
      </c>
      <c r="W10" t="n">
        <v>0.17</v>
      </c>
      <c r="X10" t="n">
        <v>0.6899999999999999</v>
      </c>
      <c r="Y10" t="n">
        <v>1</v>
      </c>
      <c r="Z10" t="n">
        <v>10</v>
      </c>
      <c r="AA10" t="n">
        <v>154.5356521809105</v>
      </c>
      <c r="AB10" t="n">
        <v>211.4424969456367</v>
      </c>
      <c r="AC10" t="n">
        <v>191.2627217986139</v>
      </c>
      <c r="AD10" t="n">
        <v>154535.6521809105</v>
      </c>
      <c r="AE10" t="n">
        <v>211442.4969456368</v>
      </c>
      <c r="AF10" t="n">
        <v>1.599246112990044e-06</v>
      </c>
      <c r="AG10" t="n">
        <v>0.1897222222222222</v>
      </c>
      <c r="AH10" t="n">
        <v>191262.7217986139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7.465</v>
      </c>
      <c r="E11" t="n">
        <v>13.4</v>
      </c>
      <c r="F11" t="n">
        <v>8.449999999999999</v>
      </c>
      <c r="G11" t="n">
        <v>14.49</v>
      </c>
      <c r="H11" t="n">
        <v>0.19</v>
      </c>
      <c r="I11" t="n">
        <v>35</v>
      </c>
      <c r="J11" t="n">
        <v>301.37</v>
      </c>
      <c r="K11" t="n">
        <v>61.82</v>
      </c>
      <c r="L11" t="n">
        <v>3.25</v>
      </c>
      <c r="M11" t="n">
        <v>33</v>
      </c>
      <c r="N11" t="n">
        <v>86.3</v>
      </c>
      <c r="O11" t="n">
        <v>37403.38</v>
      </c>
      <c r="P11" t="n">
        <v>152.75</v>
      </c>
      <c r="Q11" t="n">
        <v>198.06</v>
      </c>
      <c r="R11" t="n">
        <v>46.26</v>
      </c>
      <c r="S11" t="n">
        <v>21.27</v>
      </c>
      <c r="T11" t="n">
        <v>9642.41</v>
      </c>
      <c r="U11" t="n">
        <v>0.46</v>
      </c>
      <c r="V11" t="n">
        <v>0.72</v>
      </c>
      <c r="W11" t="n">
        <v>0.15</v>
      </c>
      <c r="X11" t="n">
        <v>0.6</v>
      </c>
      <c r="Y11" t="n">
        <v>1</v>
      </c>
      <c r="Z11" t="n">
        <v>10</v>
      </c>
      <c r="AA11" t="n">
        <v>149.8933940585404</v>
      </c>
      <c r="AB11" t="n">
        <v>205.090754580639</v>
      </c>
      <c r="AC11" t="n">
        <v>185.5171808102031</v>
      </c>
      <c r="AD11" t="n">
        <v>149893.3940585404</v>
      </c>
      <c r="AE11" t="n">
        <v>205090.754580639</v>
      </c>
      <c r="AF11" t="n">
        <v>1.630257030379718e-06</v>
      </c>
      <c r="AG11" t="n">
        <v>0.1861111111111111</v>
      </c>
      <c r="AH11" t="n">
        <v>185517.1808102031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7.4666</v>
      </c>
      <c r="E12" t="n">
        <v>13.39</v>
      </c>
      <c r="F12" t="n">
        <v>8.56</v>
      </c>
      <c r="G12" t="n">
        <v>15.57</v>
      </c>
      <c r="H12" t="n">
        <v>0.21</v>
      </c>
      <c r="I12" t="n">
        <v>33</v>
      </c>
      <c r="J12" t="n">
        <v>301.9</v>
      </c>
      <c r="K12" t="n">
        <v>61.82</v>
      </c>
      <c r="L12" t="n">
        <v>3.5</v>
      </c>
      <c r="M12" t="n">
        <v>31</v>
      </c>
      <c r="N12" t="n">
        <v>86.58</v>
      </c>
      <c r="O12" t="n">
        <v>37468.6</v>
      </c>
      <c r="P12" t="n">
        <v>154.75</v>
      </c>
      <c r="Q12" t="n">
        <v>198.05</v>
      </c>
      <c r="R12" t="n">
        <v>49.47</v>
      </c>
      <c r="S12" t="n">
        <v>21.27</v>
      </c>
      <c r="T12" t="n">
        <v>11256.98</v>
      </c>
      <c r="U12" t="n">
        <v>0.43</v>
      </c>
      <c r="V12" t="n">
        <v>0.71</v>
      </c>
      <c r="W12" t="n">
        <v>0.17</v>
      </c>
      <c r="X12" t="n">
        <v>0.71</v>
      </c>
      <c r="Y12" t="n">
        <v>1</v>
      </c>
      <c r="Z12" t="n">
        <v>10</v>
      </c>
      <c r="AA12" t="n">
        <v>151.7905399519989</v>
      </c>
      <c r="AB12" t="n">
        <v>207.6865132882376</v>
      </c>
      <c r="AC12" t="n">
        <v>187.8652039499195</v>
      </c>
      <c r="AD12" t="n">
        <v>151790.5399519989</v>
      </c>
      <c r="AE12" t="n">
        <v>207686.5132882376</v>
      </c>
      <c r="AF12" t="n">
        <v>1.630606449167207e-06</v>
      </c>
      <c r="AG12" t="n">
        <v>0.1859722222222222</v>
      </c>
      <c r="AH12" t="n">
        <v>187865.2039499195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7.5772</v>
      </c>
      <c r="E13" t="n">
        <v>13.2</v>
      </c>
      <c r="F13" t="n">
        <v>8.48</v>
      </c>
      <c r="G13" t="n">
        <v>16.41</v>
      </c>
      <c r="H13" t="n">
        <v>0.22</v>
      </c>
      <c r="I13" t="n">
        <v>31</v>
      </c>
      <c r="J13" t="n">
        <v>302.43</v>
      </c>
      <c r="K13" t="n">
        <v>61.82</v>
      </c>
      <c r="L13" t="n">
        <v>3.75</v>
      </c>
      <c r="M13" t="n">
        <v>29</v>
      </c>
      <c r="N13" t="n">
        <v>86.86</v>
      </c>
      <c r="O13" t="n">
        <v>37533.94</v>
      </c>
      <c r="P13" t="n">
        <v>153.15</v>
      </c>
      <c r="Q13" t="n">
        <v>198.06</v>
      </c>
      <c r="R13" t="n">
        <v>46.85</v>
      </c>
      <c r="S13" t="n">
        <v>21.27</v>
      </c>
      <c r="T13" t="n">
        <v>9959.469999999999</v>
      </c>
      <c r="U13" t="n">
        <v>0.45</v>
      </c>
      <c r="V13" t="n">
        <v>0.72</v>
      </c>
      <c r="W13" t="n">
        <v>0.16</v>
      </c>
      <c r="X13" t="n">
        <v>0.62</v>
      </c>
      <c r="Y13" t="n">
        <v>1</v>
      </c>
      <c r="Z13" t="n">
        <v>10</v>
      </c>
      <c r="AA13" t="n">
        <v>148.11195408757</v>
      </c>
      <c r="AB13" t="n">
        <v>202.6533098207738</v>
      </c>
      <c r="AC13" t="n">
        <v>183.3123623572434</v>
      </c>
      <c r="AD13" t="n">
        <v>148111.95408757</v>
      </c>
      <c r="AE13" t="n">
        <v>202653.3098207738</v>
      </c>
      <c r="AF13" t="n">
        <v>1.654760022852405e-06</v>
      </c>
      <c r="AG13" t="n">
        <v>0.1833333333333333</v>
      </c>
      <c r="AH13" t="n">
        <v>183312.3623572434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7.6695</v>
      </c>
      <c r="E14" t="n">
        <v>13.04</v>
      </c>
      <c r="F14" t="n">
        <v>8.43</v>
      </c>
      <c r="G14" t="n">
        <v>17.44</v>
      </c>
      <c r="H14" t="n">
        <v>0.24</v>
      </c>
      <c r="I14" t="n">
        <v>29</v>
      </c>
      <c r="J14" t="n">
        <v>302.96</v>
      </c>
      <c r="K14" t="n">
        <v>61.82</v>
      </c>
      <c r="L14" t="n">
        <v>4</v>
      </c>
      <c r="M14" t="n">
        <v>27</v>
      </c>
      <c r="N14" t="n">
        <v>87.14</v>
      </c>
      <c r="O14" t="n">
        <v>37599.4</v>
      </c>
      <c r="P14" t="n">
        <v>152.28</v>
      </c>
      <c r="Q14" t="n">
        <v>198.06</v>
      </c>
      <c r="R14" t="n">
        <v>45.38</v>
      </c>
      <c r="S14" t="n">
        <v>21.27</v>
      </c>
      <c r="T14" t="n">
        <v>9235.299999999999</v>
      </c>
      <c r="U14" t="n">
        <v>0.47</v>
      </c>
      <c r="V14" t="n">
        <v>0.72</v>
      </c>
      <c r="W14" t="n">
        <v>0.15</v>
      </c>
      <c r="X14" t="n">
        <v>0.58</v>
      </c>
      <c r="Y14" t="n">
        <v>1</v>
      </c>
      <c r="Z14" t="n">
        <v>10</v>
      </c>
      <c r="AA14" t="n">
        <v>145.5230614368267</v>
      </c>
      <c r="AB14" t="n">
        <v>199.1110726821457</v>
      </c>
      <c r="AC14" t="n">
        <v>180.1081913595639</v>
      </c>
      <c r="AD14" t="n">
        <v>145523.0614368267</v>
      </c>
      <c r="AE14" t="n">
        <v>199111.0726821457</v>
      </c>
      <c r="AF14" t="n">
        <v>1.674917119155693e-06</v>
      </c>
      <c r="AG14" t="n">
        <v>0.1811111111111111</v>
      </c>
      <c r="AH14" t="n">
        <v>180108.1913595639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7.7662</v>
      </c>
      <c r="E15" t="n">
        <v>12.88</v>
      </c>
      <c r="F15" t="n">
        <v>8.380000000000001</v>
      </c>
      <c r="G15" t="n">
        <v>18.62</v>
      </c>
      <c r="H15" t="n">
        <v>0.25</v>
      </c>
      <c r="I15" t="n">
        <v>27</v>
      </c>
      <c r="J15" t="n">
        <v>303.49</v>
      </c>
      <c r="K15" t="n">
        <v>61.82</v>
      </c>
      <c r="L15" t="n">
        <v>4.25</v>
      </c>
      <c r="M15" t="n">
        <v>25</v>
      </c>
      <c r="N15" t="n">
        <v>87.42</v>
      </c>
      <c r="O15" t="n">
        <v>37664.98</v>
      </c>
      <c r="P15" t="n">
        <v>151.32</v>
      </c>
      <c r="Q15" t="n">
        <v>198.07</v>
      </c>
      <c r="R15" t="n">
        <v>43.67</v>
      </c>
      <c r="S15" t="n">
        <v>21.27</v>
      </c>
      <c r="T15" t="n">
        <v>8386.92</v>
      </c>
      <c r="U15" t="n">
        <v>0.49</v>
      </c>
      <c r="V15" t="n">
        <v>0.72</v>
      </c>
      <c r="W15" t="n">
        <v>0.15</v>
      </c>
      <c r="X15" t="n">
        <v>0.53</v>
      </c>
      <c r="Y15" t="n">
        <v>1</v>
      </c>
      <c r="Z15" t="n">
        <v>10</v>
      </c>
      <c r="AA15" t="n">
        <v>142.852760574145</v>
      </c>
      <c r="AB15" t="n">
        <v>195.4574492364666</v>
      </c>
      <c r="AC15" t="n">
        <v>176.8032646076465</v>
      </c>
      <c r="AD15" t="n">
        <v>142852.760574145</v>
      </c>
      <c r="AE15" t="n">
        <v>195457.4492364666</v>
      </c>
      <c r="AF15" t="n">
        <v>1.696035117124577e-06</v>
      </c>
      <c r="AG15" t="n">
        <v>0.1788888888888889</v>
      </c>
      <c r="AH15" t="n">
        <v>176803.2646076465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7.8599</v>
      </c>
      <c r="E16" t="n">
        <v>12.72</v>
      </c>
      <c r="F16" t="n">
        <v>8.34</v>
      </c>
      <c r="G16" t="n">
        <v>20.01</v>
      </c>
      <c r="H16" t="n">
        <v>0.26</v>
      </c>
      <c r="I16" t="n">
        <v>25</v>
      </c>
      <c r="J16" t="n">
        <v>304.03</v>
      </c>
      <c r="K16" t="n">
        <v>61.82</v>
      </c>
      <c r="L16" t="n">
        <v>4.5</v>
      </c>
      <c r="M16" t="n">
        <v>23</v>
      </c>
      <c r="N16" t="n">
        <v>87.7</v>
      </c>
      <c r="O16" t="n">
        <v>37730.68</v>
      </c>
      <c r="P16" t="n">
        <v>150.47</v>
      </c>
      <c r="Q16" t="n">
        <v>198.06</v>
      </c>
      <c r="R16" t="n">
        <v>42.36</v>
      </c>
      <c r="S16" t="n">
        <v>21.27</v>
      </c>
      <c r="T16" t="n">
        <v>7741.41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140.4174939418428</v>
      </c>
      <c r="AB16" t="n">
        <v>192.125409993771</v>
      </c>
      <c r="AC16" t="n">
        <v>173.7892305137262</v>
      </c>
      <c r="AD16" t="n">
        <v>140417.4939418428</v>
      </c>
      <c r="AE16" t="n">
        <v>192125.409993771</v>
      </c>
      <c r="AF16" t="n">
        <v>1.716497954866919e-06</v>
      </c>
      <c r="AG16" t="n">
        <v>0.1766666666666667</v>
      </c>
      <c r="AH16" t="n">
        <v>173789.2305137262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7.8984</v>
      </c>
      <c r="E17" t="n">
        <v>12.66</v>
      </c>
      <c r="F17" t="n">
        <v>8.33</v>
      </c>
      <c r="G17" t="n">
        <v>20.83</v>
      </c>
      <c r="H17" t="n">
        <v>0.28</v>
      </c>
      <c r="I17" t="n">
        <v>24</v>
      </c>
      <c r="J17" t="n">
        <v>304.56</v>
      </c>
      <c r="K17" t="n">
        <v>61.82</v>
      </c>
      <c r="L17" t="n">
        <v>4.75</v>
      </c>
      <c r="M17" t="n">
        <v>22</v>
      </c>
      <c r="N17" t="n">
        <v>87.98999999999999</v>
      </c>
      <c r="O17" t="n">
        <v>37796.51</v>
      </c>
      <c r="P17" t="n">
        <v>150.34</v>
      </c>
      <c r="Q17" t="n">
        <v>198.05</v>
      </c>
      <c r="R17" t="n">
        <v>42.19</v>
      </c>
      <c r="S17" t="n">
        <v>21.27</v>
      </c>
      <c r="T17" t="n">
        <v>7663.57</v>
      </c>
      <c r="U17" t="n">
        <v>0.5</v>
      </c>
      <c r="V17" t="n">
        <v>0.73</v>
      </c>
      <c r="W17" t="n">
        <v>0.15</v>
      </c>
      <c r="X17" t="n">
        <v>0.48</v>
      </c>
      <c r="Y17" t="n">
        <v>1</v>
      </c>
      <c r="Z17" t="n">
        <v>10</v>
      </c>
      <c r="AA17" t="n">
        <v>139.6110038975945</v>
      </c>
      <c r="AB17" t="n">
        <v>191.0219347354015</v>
      </c>
      <c r="AC17" t="n">
        <v>172.7910693852779</v>
      </c>
      <c r="AD17" t="n">
        <v>139611.0038975945</v>
      </c>
      <c r="AE17" t="n">
        <v>191021.9347354014</v>
      </c>
      <c r="AF17" t="n">
        <v>1.72490584444088e-06</v>
      </c>
      <c r="AG17" t="n">
        <v>0.1758333333333333</v>
      </c>
      <c r="AH17" t="n">
        <v>172791.0693852779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7.9553</v>
      </c>
      <c r="E18" t="n">
        <v>12.57</v>
      </c>
      <c r="F18" t="n">
        <v>8.300000000000001</v>
      </c>
      <c r="G18" t="n">
        <v>21.64</v>
      </c>
      <c r="H18" t="n">
        <v>0.29</v>
      </c>
      <c r="I18" t="n">
        <v>23</v>
      </c>
      <c r="J18" t="n">
        <v>305.09</v>
      </c>
      <c r="K18" t="n">
        <v>61.82</v>
      </c>
      <c r="L18" t="n">
        <v>5</v>
      </c>
      <c r="M18" t="n">
        <v>21</v>
      </c>
      <c r="N18" t="n">
        <v>88.27</v>
      </c>
      <c r="O18" t="n">
        <v>37862.45</v>
      </c>
      <c r="P18" t="n">
        <v>149.68</v>
      </c>
      <c r="Q18" t="n">
        <v>198.07</v>
      </c>
      <c r="R18" t="n">
        <v>41.03</v>
      </c>
      <c r="S18" t="n">
        <v>21.27</v>
      </c>
      <c r="T18" t="n">
        <v>7085.87</v>
      </c>
      <c r="U18" t="n">
        <v>0.52</v>
      </c>
      <c r="V18" t="n">
        <v>0.73</v>
      </c>
      <c r="W18" t="n">
        <v>0.15</v>
      </c>
      <c r="X18" t="n">
        <v>0.44</v>
      </c>
      <c r="Y18" t="n">
        <v>1</v>
      </c>
      <c r="Z18" t="n">
        <v>10</v>
      </c>
      <c r="AA18" t="n">
        <v>138.0519478009527</v>
      </c>
      <c r="AB18" t="n">
        <v>188.8887654032765</v>
      </c>
      <c r="AC18" t="n">
        <v>170.8614867402883</v>
      </c>
      <c r="AD18" t="n">
        <v>138051.9478009527</v>
      </c>
      <c r="AE18" t="n">
        <v>188888.7654032765</v>
      </c>
      <c r="AF18" t="n">
        <v>1.737332050070967e-06</v>
      </c>
      <c r="AG18" t="n">
        <v>0.1745833333333333</v>
      </c>
      <c r="AH18" t="n">
        <v>170861.4867402883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8.0062</v>
      </c>
      <c r="E19" t="n">
        <v>12.49</v>
      </c>
      <c r="F19" t="n">
        <v>8.27</v>
      </c>
      <c r="G19" t="n">
        <v>22.56</v>
      </c>
      <c r="H19" t="n">
        <v>0.31</v>
      </c>
      <c r="I19" t="n">
        <v>22</v>
      </c>
      <c r="J19" t="n">
        <v>305.63</v>
      </c>
      <c r="K19" t="n">
        <v>61.82</v>
      </c>
      <c r="L19" t="n">
        <v>5.25</v>
      </c>
      <c r="M19" t="n">
        <v>20</v>
      </c>
      <c r="N19" t="n">
        <v>88.56</v>
      </c>
      <c r="O19" t="n">
        <v>37928.52</v>
      </c>
      <c r="P19" t="n">
        <v>149.28</v>
      </c>
      <c r="Q19" t="n">
        <v>198.06</v>
      </c>
      <c r="R19" t="n">
        <v>40.33</v>
      </c>
      <c r="S19" t="n">
        <v>21.27</v>
      </c>
      <c r="T19" t="n">
        <v>6745.02</v>
      </c>
      <c r="U19" t="n">
        <v>0.53</v>
      </c>
      <c r="V19" t="n">
        <v>0.73</v>
      </c>
      <c r="W19" t="n">
        <v>0.14</v>
      </c>
      <c r="X19" t="n">
        <v>0.42</v>
      </c>
      <c r="Y19" t="n">
        <v>1</v>
      </c>
      <c r="Z19" t="n">
        <v>10</v>
      </c>
      <c r="AA19" t="n">
        <v>136.7928138471405</v>
      </c>
      <c r="AB19" t="n">
        <v>187.165962778602</v>
      </c>
      <c r="AC19" t="n">
        <v>169.3031059801435</v>
      </c>
      <c r="AD19" t="n">
        <v>136792.8138471405</v>
      </c>
      <c r="AE19" t="n">
        <v>187165.962778602</v>
      </c>
      <c r="AF19" t="n">
        <v>1.74844793524797e-06</v>
      </c>
      <c r="AG19" t="n">
        <v>0.1734722222222222</v>
      </c>
      <c r="AH19" t="n">
        <v>169303.1059801435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8.0526</v>
      </c>
      <c r="E20" t="n">
        <v>12.42</v>
      </c>
      <c r="F20" t="n">
        <v>8.25</v>
      </c>
      <c r="G20" t="n">
        <v>23.58</v>
      </c>
      <c r="H20" t="n">
        <v>0.32</v>
      </c>
      <c r="I20" t="n">
        <v>21</v>
      </c>
      <c r="J20" t="n">
        <v>306.17</v>
      </c>
      <c r="K20" t="n">
        <v>61.82</v>
      </c>
      <c r="L20" t="n">
        <v>5.5</v>
      </c>
      <c r="M20" t="n">
        <v>19</v>
      </c>
      <c r="N20" t="n">
        <v>88.84</v>
      </c>
      <c r="O20" t="n">
        <v>37994.72</v>
      </c>
      <c r="P20" t="n">
        <v>148.86</v>
      </c>
      <c r="Q20" t="n">
        <v>198.05</v>
      </c>
      <c r="R20" t="n">
        <v>39.77</v>
      </c>
      <c r="S20" t="n">
        <v>21.27</v>
      </c>
      <c r="T20" t="n">
        <v>6465.62</v>
      </c>
      <c r="U20" t="n">
        <v>0.53</v>
      </c>
      <c r="V20" t="n">
        <v>0.74</v>
      </c>
      <c r="W20" t="n">
        <v>0.14</v>
      </c>
      <c r="X20" t="n">
        <v>0.4</v>
      </c>
      <c r="Y20" t="n">
        <v>1</v>
      </c>
      <c r="Z20" t="n">
        <v>10</v>
      </c>
      <c r="AA20" t="n">
        <v>135.6507641079676</v>
      </c>
      <c r="AB20" t="n">
        <v>185.6033599417878</v>
      </c>
      <c r="AC20" t="n">
        <v>167.8896357649475</v>
      </c>
      <c r="AD20" t="n">
        <v>135650.7641079676</v>
      </c>
      <c r="AE20" t="n">
        <v>185603.3599417878</v>
      </c>
      <c r="AF20" t="n">
        <v>1.75858108008516e-06</v>
      </c>
      <c r="AG20" t="n">
        <v>0.1725</v>
      </c>
      <c r="AH20" t="n">
        <v>167889.6357649475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8.106299999999999</v>
      </c>
      <c r="E21" t="n">
        <v>12.34</v>
      </c>
      <c r="F21" t="n">
        <v>8.23</v>
      </c>
      <c r="G21" t="n">
        <v>24.68</v>
      </c>
      <c r="H21" t="n">
        <v>0.33</v>
      </c>
      <c r="I21" t="n">
        <v>20</v>
      </c>
      <c r="J21" t="n">
        <v>306.7</v>
      </c>
      <c r="K21" t="n">
        <v>61.82</v>
      </c>
      <c r="L21" t="n">
        <v>5.75</v>
      </c>
      <c r="M21" t="n">
        <v>18</v>
      </c>
      <c r="N21" t="n">
        <v>89.13</v>
      </c>
      <c r="O21" t="n">
        <v>38061.04</v>
      </c>
      <c r="P21" t="n">
        <v>148.4</v>
      </c>
      <c r="Q21" t="n">
        <v>198.07</v>
      </c>
      <c r="R21" t="n">
        <v>38.83</v>
      </c>
      <c r="S21" t="n">
        <v>21.27</v>
      </c>
      <c r="T21" t="n">
        <v>6003.48</v>
      </c>
      <c r="U21" t="n">
        <v>0.55</v>
      </c>
      <c r="V21" t="n">
        <v>0.74</v>
      </c>
      <c r="W21" t="n">
        <v>0.14</v>
      </c>
      <c r="X21" t="n">
        <v>0.37</v>
      </c>
      <c r="Y21" t="n">
        <v>1</v>
      </c>
      <c r="Z21" t="n">
        <v>10</v>
      </c>
      <c r="AA21" t="n">
        <v>134.3752922039149</v>
      </c>
      <c r="AB21" t="n">
        <v>183.8582030128146</v>
      </c>
      <c r="AC21" t="n">
        <v>166.3110341639318</v>
      </c>
      <c r="AD21" t="n">
        <v>134375.2922039149</v>
      </c>
      <c r="AE21" t="n">
        <v>183858.2030128146</v>
      </c>
      <c r="AF21" t="n">
        <v>1.770308448140269e-06</v>
      </c>
      <c r="AG21" t="n">
        <v>0.1713888888888889</v>
      </c>
      <c r="AH21" t="n">
        <v>166311.0341639318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8.164400000000001</v>
      </c>
      <c r="E22" t="n">
        <v>12.25</v>
      </c>
      <c r="F22" t="n">
        <v>8.199999999999999</v>
      </c>
      <c r="G22" t="n">
        <v>25.88</v>
      </c>
      <c r="H22" t="n">
        <v>0.35</v>
      </c>
      <c r="I22" t="n">
        <v>19</v>
      </c>
      <c r="J22" t="n">
        <v>307.24</v>
      </c>
      <c r="K22" t="n">
        <v>61.82</v>
      </c>
      <c r="L22" t="n">
        <v>6</v>
      </c>
      <c r="M22" t="n">
        <v>17</v>
      </c>
      <c r="N22" t="n">
        <v>89.42</v>
      </c>
      <c r="O22" t="n">
        <v>38127.48</v>
      </c>
      <c r="P22" t="n">
        <v>147.78</v>
      </c>
      <c r="Q22" t="n">
        <v>198.06</v>
      </c>
      <c r="R22" t="n">
        <v>37.7</v>
      </c>
      <c r="S22" t="n">
        <v>21.27</v>
      </c>
      <c r="T22" t="n">
        <v>5442.65</v>
      </c>
      <c r="U22" t="n">
        <v>0.5600000000000001</v>
      </c>
      <c r="V22" t="n">
        <v>0.74</v>
      </c>
      <c r="W22" t="n">
        <v>0.14</v>
      </c>
      <c r="X22" t="n">
        <v>0.34</v>
      </c>
      <c r="Y22" t="n">
        <v>1</v>
      </c>
      <c r="Z22" t="n">
        <v>10</v>
      </c>
      <c r="AA22" t="n">
        <v>132.8996695808347</v>
      </c>
      <c r="AB22" t="n">
        <v>181.8391910400417</v>
      </c>
      <c r="AC22" t="n">
        <v>164.4847138601386</v>
      </c>
      <c r="AD22" t="n">
        <v>132899.6695808347</v>
      </c>
      <c r="AE22" t="n">
        <v>181839.1910400417</v>
      </c>
      <c r="AF22" t="n">
        <v>1.782996717860974e-06</v>
      </c>
      <c r="AG22" t="n">
        <v>0.1701388888888889</v>
      </c>
      <c r="AH22" t="n">
        <v>164484.7138601386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8.247</v>
      </c>
      <c r="E23" t="n">
        <v>12.13</v>
      </c>
      <c r="F23" t="n">
        <v>8.130000000000001</v>
      </c>
      <c r="G23" t="n">
        <v>27.09</v>
      </c>
      <c r="H23" t="n">
        <v>0.36</v>
      </c>
      <c r="I23" t="n">
        <v>18</v>
      </c>
      <c r="J23" t="n">
        <v>307.78</v>
      </c>
      <c r="K23" t="n">
        <v>61.82</v>
      </c>
      <c r="L23" t="n">
        <v>6.25</v>
      </c>
      <c r="M23" t="n">
        <v>16</v>
      </c>
      <c r="N23" t="n">
        <v>89.70999999999999</v>
      </c>
      <c r="O23" t="n">
        <v>38194.05</v>
      </c>
      <c r="P23" t="n">
        <v>146.5</v>
      </c>
      <c r="Q23" t="n">
        <v>198.05</v>
      </c>
      <c r="R23" t="n">
        <v>35.86</v>
      </c>
      <c r="S23" t="n">
        <v>21.27</v>
      </c>
      <c r="T23" t="n">
        <v>4529.72</v>
      </c>
      <c r="U23" t="n">
        <v>0.59</v>
      </c>
      <c r="V23" t="n">
        <v>0.75</v>
      </c>
      <c r="W23" t="n">
        <v>0.13</v>
      </c>
      <c r="X23" t="n">
        <v>0.28</v>
      </c>
      <c r="Y23" t="n">
        <v>1</v>
      </c>
      <c r="Z23" t="n">
        <v>10</v>
      </c>
      <c r="AA23" t="n">
        <v>130.4687252235276</v>
      </c>
      <c r="AB23" t="n">
        <v>178.5130657246798</v>
      </c>
      <c r="AC23" t="n">
        <v>161.4760292766276</v>
      </c>
      <c r="AD23" t="n">
        <v>130468.7252235276</v>
      </c>
      <c r="AE23" t="n">
        <v>178513.0657246798</v>
      </c>
      <c r="AF23" t="n">
        <v>1.801035462765109e-06</v>
      </c>
      <c r="AG23" t="n">
        <v>0.1684722222222222</v>
      </c>
      <c r="AH23" t="n">
        <v>161476.0292766276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8.1805</v>
      </c>
      <c r="E24" t="n">
        <v>12.22</v>
      </c>
      <c r="F24" t="n">
        <v>8.23</v>
      </c>
      <c r="G24" t="n">
        <v>27.42</v>
      </c>
      <c r="H24" t="n">
        <v>0.38</v>
      </c>
      <c r="I24" t="n">
        <v>18</v>
      </c>
      <c r="J24" t="n">
        <v>308.32</v>
      </c>
      <c r="K24" t="n">
        <v>61.82</v>
      </c>
      <c r="L24" t="n">
        <v>6.5</v>
      </c>
      <c r="M24" t="n">
        <v>16</v>
      </c>
      <c r="N24" t="n">
        <v>90</v>
      </c>
      <c r="O24" t="n">
        <v>38260.74</v>
      </c>
      <c r="P24" t="n">
        <v>148.35</v>
      </c>
      <c r="Q24" t="n">
        <v>198.07</v>
      </c>
      <c r="R24" t="n">
        <v>39</v>
      </c>
      <c r="S24" t="n">
        <v>21.27</v>
      </c>
      <c r="T24" t="n">
        <v>6095.78</v>
      </c>
      <c r="U24" t="n">
        <v>0.55</v>
      </c>
      <c r="V24" t="n">
        <v>0.74</v>
      </c>
      <c r="W24" t="n">
        <v>0.14</v>
      </c>
      <c r="X24" t="n">
        <v>0.37</v>
      </c>
      <c r="Y24" t="n">
        <v>1</v>
      </c>
      <c r="Z24" t="n">
        <v>10</v>
      </c>
      <c r="AA24" t="n">
        <v>133.1376050310784</v>
      </c>
      <c r="AB24" t="n">
        <v>182.1647448200362</v>
      </c>
      <c r="AC24" t="n">
        <v>164.7791972442882</v>
      </c>
      <c r="AD24" t="n">
        <v>133137.6050310784</v>
      </c>
      <c r="AE24" t="n">
        <v>182164.7448200363</v>
      </c>
      <c r="AF24" t="n">
        <v>1.786512744410085e-06</v>
      </c>
      <c r="AG24" t="n">
        <v>0.1697222222222222</v>
      </c>
      <c r="AH24" t="n">
        <v>164779.1972442882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8.249700000000001</v>
      </c>
      <c r="E25" t="n">
        <v>12.12</v>
      </c>
      <c r="F25" t="n">
        <v>8.18</v>
      </c>
      <c r="G25" t="n">
        <v>28.87</v>
      </c>
      <c r="H25" t="n">
        <v>0.39</v>
      </c>
      <c r="I25" t="n">
        <v>17</v>
      </c>
      <c r="J25" t="n">
        <v>308.86</v>
      </c>
      <c r="K25" t="n">
        <v>61.82</v>
      </c>
      <c r="L25" t="n">
        <v>6.75</v>
      </c>
      <c r="M25" t="n">
        <v>15</v>
      </c>
      <c r="N25" t="n">
        <v>90.29000000000001</v>
      </c>
      <c r="O25" t="n">
        <v>38327.57</v>
      </c>
      <c r="P25" t="n">
        <v>147.36</v>
      </c>
      <c r="Q25" t="n">
        <v>198.05</v>
      </c>
      <c r="R25" t="n">
        <v>37.57</v>
      </c>
      <c r="S25" t="n">
        <v>21.27</v>
      </c>
      <c r="T25" t="n">
        <v>5386.01</v>
      </c>
      <c r="U25" t="n">
        <v>0.57</v>
      </c>
      <c r="V25" t="n">
        <v>0.74</v>
      </c>
      <c r="W25" t="n">
        <v>0.13</v>
      </c>
      <c r="X25" t="n">
        <v>0.33</v>
      </c>
      <c r="Y25" t="n">
        <v>1</v>
      </c>
      <c r="Z25" t="n">
        <v>10</v>
      </c>
      <c r="AA25" t="n">
        <v>131.1875729496368</v>
      </c>
      <c r="AB25" t="n">
        <v>179.4966248968653</v>
      </c>
      <c r="AC25" t="n">
        <v>162.3657189418541</v>
      </c>
      <c r="AD25" t="n">
        <v>131187.5729496368</v>
      </c>
      <c r="AE25" t="n">
        <v>179496.6248968653</v>
      </c>
      <c r="AF25" t="n">
        <v>1.801625106968997e-06</v>
      </c>
      <c r="AG25" t="n">
        <v>0.1683333333333333</v>
      </c>
      <c r="AH25" t="n">
        <v>162365.7189418541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8.241</v>
      </c>
      <c r="E26" t="n">
        <v>12.13</v>
      </c>
      <c r="F26" t="n">
        <v>8.19</v>
      </c>
      <c r="G26" t="n">
        <v>28.92</v>
      </c>
      <c r="H26" t="n">
        <v>0.4</v>
      </c>
      <c r="I26" t="n">
        <v>17</v>
      </c>
      <c r="J26" t="n">
        <v>309.41</v>
      </c>
      <c r="K26" t="n">
        <v>61.82</v>
      </c>
      <c r="L26" t="n">
        <v>7</v>
      </c>
      <c r="M26" t="n">
        <v>15</v>
      </c>
      <c r="N26" t="n">
        <v>90.59</v>
      </c>
      <c r="O26" t="n">
        <v>38394.52</v>
      </c>
      <c r="P26" t="n">
        <v>147.57</v>
      </c>
      <c r="Q26" t="n">
        <v>198.07</v>
      </c>
      <c r="R26" t="n">
        <v>37.9</v>
      </c>
      <c r="S26" t="n">
        <v>21.27</v>
      </c>
      <c r="T26" t="n">
        <v>5552.35</v>
      </c>
      <c r="U26" t="n">
        <v>0.5600000000000001</v>
      </c>
      <c r="V26" t="n">
        <v>0.74</v>
      </c>
      <c r="W26" t="n">
        <v>0.13</v>
      </c>
      <c r="X26" t="n">
        <v>0.34</v>
      </c>
      <c r="Y26" t="n">
        <v>1</v>
      </c>
      <c r="Z26" t="n">
        <v>10</v>
      </c>
      <c r="AA26" t="n">
        <v>131.5017207451001</v>
      </c>
      <c r="AB26" t="n">
        <v>179.9264557698407</v>
      </c>
      <c r="AC26" t="n">
        <v>162.7545273595841</v>
      </c>
      <c r="AD26" t="n">
        <v>131501.7207451001</v>
      </c>
      <c r="AE26" t="n">
        <v>179926.4557698407</v>
      </c>
      <c r="AF26" t="n">
        <v>1.799725142312024e-06</v>
      </c>
      <c r="AG26" t="n">
        <v>0.1684722222222222</v>
      </c>
      <c r="AH26" t="n">
        <v>162754.5273595841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8.302</v>
      </c>
      <c r="E27" t="n">
        <v>12.05</v>
      </c>
      <c r="F27" t="n">
        <v>8.16</v>
      </c>
      <c r="G27" t="n">
        <v>30.6</v>
      </c>
      <c r="H27" t="n">
        <v>0.42</v>
      </c>
      <c r="I27" t="n">
        <v>16</v>
      </c>
      <c r="J27" t="n">
        <v>309.95</v>
      </c>
      <c r="K27" t="n">
        <v>61.82</v>
      </c>
      <c r="L27" t="n">
        <v>7.25</v>
      </c>
      <c r="M27" t="n">
        <v>14</v>
      </c>
      <c r="N27" t="n">
        <v>90.88</v>
      </c>
      <c r="O27" t="n">
        <v>38461.6</v>
      </c>
      <c r="P27" t="n">
        <v>146.87</v>
      </c>
      <c r="Q27" t="n">
        <v>198.06</v>
      </c>
      <c r="R27" t="n">
        <v>36.88</v>
      </c>
      <c r="S27" t="n">
        <v>21.27</v>
      </c>
      <c r="T27" t="n">
        <v>5047.7</v>
      </c>
      <c r="U27" t="n">
        <v>0.58</v>
      </c>
      <c r="V27" t="n">
        <v>0.74</v>
      </c>
      <c r="W27" t="n">
        <v>0.13</v>
      </c>
      <c r="X27" t="n">
        <v>0.31</v>
      </c>
      <c r="Y27" t="n">
        <v>1</v>
      </c>
      <c r="Z27" t="n">
        <v>10</v>
      </c>
      <c r="AA27" t="n">
        <v>129.9734259950004</v>
      </c>
      <c r="AB27" t="n">
        <v>177.8353754691495</v>
      </c>
      <c r="AC27" t="n">
        <v>160.8630168279406</v>
      </c>
      <c r="AD27" t="n">
        <v>129973.4259950004</v>
      </c>
      <c r="AE27" t="n">
        <v>177835.3754691495</v>
      </c>
      <c r="AF27" t="n">
        <v>1.813046733585053e-06</v>
      </c>
      <c r="AG27" t="n">
        <v>0.1673611111111111</v>
      </c>
      <c r="AH27" t="n">
        <v>160863.0168279406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8.356400000000001</v>
      </c>
      <c r="E28" t="n">
        <v>11.97</v>
      </c>
      <c r="F28" t="n">
        <v>8.140000000000001</v>
      </c>
      <c r="G28" t="n">
        <v>32.55</v>
      </c>
      <c r="H28" t="n">
        <v>0.43</v>
      </c>
      <c r="I28" t="n">
        <v>15</v>
      </c>
      <c r="J28" t="n">
        <v>310.5</v>
      </c>
      <c r="K28" t="n">
        <v>61.82</v>
      </c>
      <c r="L28" t="n">
        <v>7.5</v>
      </c>
      <c r="M28" t="n">
        <v>13</v>
      </c>
      <c r="N28" t="n">
        <v>91.18000000000001</v>
      </c>
      <c r="O28" t="n">
        <v>38528.81</v>
      </c>
      <c r="P28" t="n">
        <v>146.44</v>
      </c>
      <c r="Q28" t="n">
        <v>198.05</v>
      </c>
      <c r="R28" t="n">
        <v>36.08</v>
      </c>
      <c r="S28" t="n">
        <v>21.27</v>
      </c>
      <c r="T28" t="n">
        <v>4654.41</v>
      </c>
      <c r="U28" t="n">
        <v>0.59</v>
      </c>
      <c r="V28" t="n">
        <v>0.75</v>
      </c>
      <c r="W28" t="n">
        <v>0.13</v>
      </c>
      <c r="X28" t="n">
        <v>0.28</v>
      </c>
      <c r="Y28" t="n">
        <v>1</v>
      </c>
      <c r="Z28" t="n">
        <v>10</v>
      </c>
      <c r="AA28" t="n">
        <v>128.7812091840272</v>
      </c>
      <c r="AB28" t="n">
        <v>176.2041318314832</v>
      </c>
      <c r="AC28" t="n">
        <v>159.3874567935879</v>
      </c>
      <c r="AD28" t="n">
        <v>128781.2091840272</v>
      </c>
      <c r="AE28" t="n">
        <v>176204.1318314832</v>
      </c>
      <c r="AF28" t="n">
        <v>1.824926972359689e-06</v>
      </c>
      <c r="AG28" t="n">
        <v>0.16625</v>
      </c>
      <c r="AH28" t="n">
        <v>159387.4567935879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8.35</v>
      </c>
      <c r="E29" t="n">
        <v>11.98</v>
      </c>
      <c r="F29" t="n">
        <v>8.15</v>
      </c>
      <c r="G29" t="n">
        <v>32.58</v>
      </c>
      <c r="H29" t="n">
        <v>0.44</v>
      </c>
      <c r="I29" t="n">
        <v>15</v>
      </c>
      <c r="J29" t="n">
        <v>311.04</v>
      </c>
      <c r="K29" t="n">
        <v>61.82</v>
      </c>
      <c r="L29" t="n">
        <v>7.75</v>
      </c>
      <c r="M29" t="n">
        <v>13</v>
      </c>
      <c r="N29" t="n">
        <v>91.47</v>
      </c>
      <c r="O29" t="n">
        <v>38596.15</v>
      </c>
      <c r="P29" t="n">
        <v>146.65</v>
      </c>
      <c r="Q29" t="n">
        <v>198.06</v>
      </c>
      <c r="R29" t="n">
        <v>36.49</v>
      </c>
      <c r="S29" t="n">
        <v>21.27</v>
      </c>
      <c r="T29" t="n">
        <v>4855.52</v>
      </c>
      <c r="U29" t="n">
        <v>0.58</v>
      </c>
      <c r="V29" t="n">
        <v>0.75</v>
      </c>
      <c r="W29" t="n">
        <v>0.13</v>
      </c>
      <c r="X29" t="n">
        <v>0.29</v>
      </c>
      <c r="Y29" t="n">
        <v>1</v>
      </c>
      <c r="Z29" t="n">
        <v>10</v>
      </c>
      <c r="AA29" t="n">
        <v>129.053905634123</v>
      </c>
      <c r="AB29" t="n">
        <v>176.5772471450223</v>
      </c>
      <c r="AC29" t="n">
        <v>159.7249625052736</v>
      </c>
      <c r="AD29" t="n">
        <v>129053.905634123</v>
      </c>
      <c r="AE29" t="n">
        <v>176577.2471450223</v>
      </c>
      <c r="AF29" t="n">
        <v>1.823529297209732e-06</v>
      </c>
      <c r="AG29" t="n">
        <v>0.1663888888888889</v>
      </c>
      <c r="AH29" t="n">
        <v>159724.9625052736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8.3536</v>
      </c>
      <c r="E30" t="n">
        <v>11.97</v>
      </c>
      <c r="F30" t="n">
        <v>8.140000000000001</v>
      </c>
      <c r="G30" t="n">
        <v>32.56</v>
      </c>
      <c r="H30" t="n">
        <v>0.46</v>
      </c>
      <c r="I30" t="n">
        <v>15</v>
      </c>
      <c r="J30" t="n">
        <v>311.59</v>
      </c>
      <c r="K30" t="n">
        <v>61.82</v>
      </c>
      <c r="L30" t="n">
        <v>8</v>
      </c>
      <c r="M30" t="n">
        <v>13</v>
      </c>
      <c r="N30" t="n">
        <v>91.77</v>
      </c>
      <c r="O30" t="n">
        <v>38663.62</v>
      </c>
      <c r="P30" t="n">
        <v>146.48</v>
      </c>
      <c r="Q30" t="n">
        <v>198.05</v>
      </c>
      <c r="R30" t="n">
        <v>36.27</v>
      </c>
      <c r="S30" t="n">
        <v>21.27</v>
      </c>
      <c r="T30" t="n">
        <v>4745.72</v>
      </c>
      <c r="U30" t="n">
        <v>0.59</v>
      </c>
      <c r="V30" t="n">
        <v>0.75</v>
      </c>
      <c r="W30" t="n">
        <v>0.13</v>
      </c>
      <c r="X30" t="n">
        <v>0.29</v>
      </c>
      <c r="Y30" t="n">
        <v>1</v>
      </c>
      <c r="Z30" t="n">
        <v>10</v>
      </c>
      <c r="AA30" t="n">
        <v>128.8496843145664</v>
      </c>
      <c r="AB30" t="n">
        <v>176.2978225259964</v>
      </c>
      <c r="AC30" t="n">
        <v>159.4722057797125</v>
      </c>
      <c r="AD30" t="n">
        <v>128849.6843145664</v>
      </c>
      <c r="AE30" t="n">
        <v>176297.8225259964</v>
      </c>
      <c r="AF30" t="n">
        <v>1.824315489481583e-06</v>
      </c>
      <c r="AG30" t="n">
        <v>0.16625</v>
      </c>
      <c r="AH30" t="n">
        <v>159472.2057797125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8.413</v>
      </c>
      <c r="E31" t="n">
        <v>11.89</v>
      </c>
      <c r="F31" t="n">
        <v>8.109999999999999</v>
      </c>
      <c r="G31" t="n">
        <v>34.76</v>
      </c>
      <c r="H31" t="n">
        <v>0.47</v>
      </c>
      <c r="I31" t="n">
        <v>14</v>
      </c>
      <c r="J31" t="n">
        <v>312.14</v>
      </c>
      <c r="K31" t="n">
        <v>61.82</v>
      </c>
      <c r="L31" t="n">
        <v>8.25</v>
      </c>
      <c r="M31" t="n">
        <v>12</v>
      </c>
      <c r="N31" t="n">
        <v>92.06999999999999</v>
      </c>
      <c r="O31" t="n">
        <v>38731.35</v>
      </c>
      <c r="P31" t="n">
        <v>146.12</v>
      </c>
      <c r="Q31" t="n">
        <v>198.06</v>
      </c>
      <c r="R31" t="n">
        <v>35.23</v>
      </c>
      <c r="S31" t="n">
        <v>21.27</v>
      </c>
      <c r="T31" t="n">
        <v>4231.87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127.6046813160205</v>
      </c>
      <c r="AB31" t="n">
        <v>174.5943544977308</v>
      </c>
      <c r="AC31" t="n">
        <v>157.9313143492316</v>
      </c>
      <c r="AD31" t="n">
        <v>127604.6813160205</v>
      </c>
      <c r="AE31" t="n">
        <v>174594.3544977308</v>
      </c>
      <c r="AF31" t="n">
        <v>1.837287661967123e-06</v>
      </c>
      <c r="AG31" t="n">
        <v>0.1651388888888889</v>
      </c>
      <c r="AH31" t="n">
        <v>157931.3143492316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8.408899999999999</v>
      </c>
      <c r="E32" t="n">
        <v>11.89</v>
      </c>
      <c r="F32" t="n">
        <v>8.119999999999999</v>
      </c>
      <c r="G32" t="n">
        <v>34.79</v>
      </c>
      <c r="H32" t="n">
        <v>0.48</v>
      </c>
      <c r="I32" t="n">
        <v>14</v>
      </c>
      <c r="J32" t="n">
        <v>312.69</v>
      </c>
      <c r="K32" t="n">
        <v>61.82</v>
      </c>
      <c r="L32" t="n">
        <v>8.5</v>
      </c>
      <c r="M32" t="n">
        <v>12</v>
      </c>
      <c r="N32" t="n">
        <v>92.37</v>
      </c>
      <c r="O32" t="n">
        <v>38799.09</v>
      </c>
      <c r="P32" t="n">
        <v>146.16</v>
      </c>
      <c r="Q32" t="n">
        <v>198.07</v>
      </c>
      <c r="R32" t="n">
        <v>35.46</v>
      </c>
      <c r="S32" t="n">
        <v>21.27</v>
      </c>
      <c r="T32" t="n">
        <v>4350.14</v>
      </c>
      <c r="U32" t="n">
        <v>0.6</v>
      </c>
      <c r="V32" t="n">
        <v>0.75</v>
      </c>
      <c r="W32" t="n">
        <v>0.13</v>
      </c>
      <c r="X32" t="n">
        <v>0.26</v>
      </c>
      <c r="Y32" t="n">
        <v>1</v>
      </c>
      <c r="Z32" t="n">
        <v>10</v>
      </c>
      <c r="AA32" t="n">
        <v>127.7297664386753</v>
      </c>
      <c r="AB32" t="n">
        <v>174.7655014809133</v>
      </c>
      <c r="AC32" t="n">
        <v>158.0861273045455</v>
      </c>
      <c r="AD32" t="n">
        <v>127729.7664386753</v>
      </c>
      <c r="AE32" t="n">
        <v>174765.5014809133</v>
      </c>
      <c r="AF32" t="n">
        <v>1.836392276324181e-06</v>
      </c>
      <c r="AG32" t="n">
        <v>0.1651388888888889</v>
      </c>
      <c r="AH32" t="n">
        <v>158086.1273045455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8.4712</v>
      </c>
      <c r="E33" t="n">
        <v>11.8</v>
      </c>
      <c r="F33" t="n">
        <v>8.09</v>
      </c>
      <c r="G33" t="n">
        <v>37.32</v>
      </c>
      <c r="H33" t="n">
        <v>0.5</v>
      </c>
      <c r="I33" t="n">
        <v>13</v>
      </c>
      <c r="J33" t="n">
        <v>313.24</v>
      </c>
      <c r="K33" t="n">
        <v>61.82</v>
      </c>
      <c r="L33" t="n">
        <v>8.75</v>
      </c>
      <c r="M33" t="n">
        <v>11</v>
      </c>
      <c r="N33" t="n">
        <v>92.67</v>
      </c>
      <c r="O33" t="n">
        <v>38866.96</v>
      </c>
      <c r="P33" t="n">
        <v>145.45</v>
      </c>
      <c r="Q33" t="n">
        <v>198.05</v>
      </c>
      <c r="R33" t="n">
        <v>34.49</v>
      </c>
      <c r="S33" t="n">
        <v>21.27</v>
      </c>
      <c r="T33" t="n">
        <v>3867.87</v>
      </c>
      <c r="U33" t="n">
        <v>0.62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126.2328069512494</v>
      </c>
      <c r="AB33" t="n">
        <v>172.7172954690265</v>
      </c>
      <c r="AC33" t="n">
        <v>156.2333991997573</v>
      </c>
      <c r="AD33" t="n">
        <v>126232.8069512494</v>
      </c>
      <c r="AE33" t="n">
        <v>172717.2954690265</v>
      </c>
      <c r="AF33" t="n">
        <v>1.849997770362045e-06</v>
      </c>
      <c r="AG33" t="n">
        <v>0.1638888888888889</v>
      </c>
      <c r="AH33" t="n">
        <v>156233.3991997573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8.480399999999999</v>
      </c>
      <c r="E34" t="n">
        <v>11.79</v>
      </c>
      <c r="F34" t="n">
        <v>8.07</v>
      </c>
      <c r="G34" t="n">
        <v>37.26</v>
      </c>
      <c r="H34" t="n">
        <v>0.51</v>
      </c>
      <c r="I34" t="n">
        <v>13</v>
      </c>
      <c r="J34" t="n">
        <v>313.79</v>
      </c>
      <c r="K34" t="n">
        <v>61.82</v>
      </c>
      <c r="L34" t="n">
        <v>9</v>
      </c>
      <c r="M34" t="n">
        <v>11</v>
      </c>
      <c r="N34" t="n">
        <v>92.97</v>
      </c>
      <c r="O34" t="n">
        <v>38934.97</v>
      </c>
      <c r="P34" t="n">
        <v>145.18</v>
      </c>
      <c r="Q34" t="n">
        <v>198.05</v>
      </c>
      <c r="R34" t="n">
        <v>33.96</v>
      </c>
      <c r="S34" t="n">
        <v>21.27</v>
      </c>
      <c r="T34" t="n">
        <v>3601.41</v>
      </c>
      <c r="U34" t="n">
        <v>0.63</v>
      </c>
      <c r="V34" t="n">
        <v>0.75</v>
      </c>
      <c r="W34" t="n">
        <v>0.13</v>
      </c>
      <c r="X34" t="n">
        <v>0.22</v>
      </c>
      <c r="Y34" t="n">
        <v>1</v>
      </c>
      <c r="Z34" t="n">
        <v>10</v>
      </c>
      <c r="AA34" t="n">
        <v>125.8490189594403</v>
      </c>
      <c r="AB34" t="n">
        <v>172.1921798071023</v>
      </c>
      <c r="AC34" t="n">
        <v>155.7583998396026</v>
      </c>
      <c r="AD34" t="n">
        <v>125849.0189594403</v>
      </c>
      <c r="AE34" t="n">
        <v>172192.1798071023</v>
      </c>
      <c r="AF34" t="n">
        <v>1.852006928390109e-06</v>
      </c>
      <c r="AG34" t="n">
        <v>0.16375</v>
      </c>
      <c r="AH34" t="n">
        <v>155758.3998396026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8.495200000000001</v>
      </c>
      <c r="E35" t="n">
        <v>11.77</v>
      </c>
      <c r="F35" t="n">
        <v>8.050000000000001</v>
      </c>
      <c r="G35" t="n">
        <v>37.16</v>
      </c>
      <c r="H35" t="n">
        <v>0.52</v>
      </c>
      <c r="I35" t="n">
        <v>13</v>
      </c>
      <c r="J35" t="n">
        <v>314.34</v>
      </c>
      <c r="K35" t="n">
        <v>61.82</v>
      </c>
      <c r="L35" t="n">
        <v>9.25</v>
      </c>
      <c r="M35" t="n">
        <v>11</v>
      </c>
      <c r="N35" t="n">
        <v>93.27</v>
      </c>
      <c r="O35" t="n">
        <v>39003.11</v>
      </c>
      <c r="P35" t="n">
        <v>144.67</v>
      </c>
      <c r="Q35" t="n">
        <v>198.05</v>
      </c>
      <c r="R35" t="n">
        <v>33.45</v>
      </c>
      <c r="S35" t="n">
        <v>21.27</v>
      </c>
      <c r="T35" t="n">
        <v>3349.5</v>
      </c>
      <c r="U35" t="n">
        <v>0.64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125.2305771967412</v>
      </c>
      <c r="AB35" t="n">
        <v>171.3460005036528</v>
      </c>
      <c r="AC35" t="n">
        <v>154.9929787012539</v>
      </c>
      <c r="AD35" t="n">
        <v>125230.5771967412</v>
      </c>
      <c r="AE35" t="n">
        <v>171346.0005036528</v>
      </c>
      <c r="AF35" t="n">
        <v>1.855239052174385e-06</v>
      </c>
      <c r="AG35" t="n">
        <v>0.1634722222222222</v>
      </c>
      <c r="AH35" t="n">
        <v>154992.9787012539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8.495799999999999</v>
      </c>
      <c r="E36" t="n">
        <v>11.77</v>
      </c>
      <c r="F36" t="n">
        <v>8.109999999999999</v>
      </c>
      <c r="G36" t="n">
        <v>40.53</v>
      </c>
      <c r="H36" t="n">
        <v>0.54</v>
      </c>
      <c r="I36" t="n">
        <v>12</v>
      </c>
      <c r="J36" t="n">
        <v>314.9</v>
      </c>
      <c r="K36" t="n">
        <v>61.82</v>
      </c>
      <c r="L36" t="n">
        <v>9.5</v>
      </c>
      <c r="M36" t="n">
        <v>10</v>
      </c>
      <c r="N36" t="n">
        <v>93.56999999999999</v>
      </c>
      <c r="O36" t="n">
        <v>39071.38</v>
      </c>
      <c r="P36" t="n">
        <v>145.63</v>
      </c>
      <c r="Q36" t="n">
        <v>198.05</v>
      </c>
      <c r="R36" t="n">
        <v>35.36</v>
      </c>
      <c r="S36" t="n">
        <v>21.27</v>
      </c>
      <c r="T36" t="n">
        <v>4309.14</v>
      </c>
      <c r="U36" t="n">
        <v>0.6</v>
      </c>
      <c r="V36" t="n">
        <v>0.75</v>
      </c>
      <c r="W36" t="n">
        <v>0.13</v>
      </c>
      <c r="X36" t="n">
        <v>0.25</v>
      </c>
      <c r="Y36" t="n">
        <v>1</v>
      </c>
      <c r="Z36" t="n">
        <v>10</v>
      </c>
      <c r="AA36" t="n">
        <v>126.0628859408356</v>
      </c>
      <c r="AB36" t="n">
        <v>172.4848020461926</v>
      </c>
      <c r="AC36" t="n">
        <v>156.0230946228921</v>
      </c>
      <c r="AD36" t="n">
        <v>126062.8859408356</v>
      </c>
      <c r="AE36" t="n">
        <v>172484.8020461926</v>
      </c>
      <c r="AF36" t="n">
        <v>1.855370084219693e-06</v>
      </c>
      <c r="AG36" t="n">
        <v>0.1634722222222222</v>
      </c>
      <c r="AH36" t="n">
        <v>156023.0946228921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8.5098</v>
      </c>
      <c r="E37" t="n">
        <v>11.75</v>
      </c>
      <c r="F37" t="n">
        <v>8.09</v>
      </c>
      <c r="G37" t="n">
        <v>40.44</v>
      </c>
      <c r="H37" t="n">
        <v>0.55</v>
      </c>
      <c r="I37" t="n">
        <v>12</v>
      </c>
      <c r="J37" t="n">
        <v>315.45</v>
      </c>
      <c r="K37" t="n">
        <v>61.82</v>
      </c>
      <c r="L37" t="n">
        <v>9.75</v>
      </c>
      <c r="M37" t="n">
        <v>10</v>
      </c>
      <c r="N37" t="n">
        <v>93.88</v>
      </c>
      <c r="O37" t="n">
        <v>39139.8</v>
      </c>
      <c r="P37" t="n">
        <v>145.4</v>
      </c>
      <c r="Q37" t="n">
        <v>198.05</v>
      </c>
      <c r="R37" t="n">
        <v>34.64</v>
      </c>
      <c r="S37" t="n">
        <v>21.27</v>
      </c>
      <c r="T37" t="n">
        <v>3946.23</v>
      </c>
      <c r="U37" t="n">
        <v>0.61</v>
      </c>
      <c r="V37" t="n">
        <v>0.75</v>
      </c>
      <c r="W37" t="n">
        <v>0.13</v>
      </c>
      <c r="X37" t="n">
        <v>0.23</v>
      </c>
      <c r="Y37" t="n">
        <v>1</v>
      </c>
      <c r="Z37" t="n">
        <v>10</v>
      </c>
      <c r="AA37" t="n">
        <v>125.6358299946486</v>
      </c>
      <c r="AB37" t="n">
        <v>171.9004852602411</v>
      </c>
      <c r="AC37" t="n">
        <v>155.4945442108979</v>
      </c>
      <c r="AD37" t="n">
        <v>125635.8299946486</v>
      </c>
      <c r="AE37" t="n">
        <v>171900.4852602411</v>
      </c>
      <c r="AF37" t="n">
        <v>1.858427498610225e-06</v>
      </c>
      <c r="AG37" t="n">
        <v>0.1631944444444444</v>
      </c>
      <c r="AH37" t="n">
        <v>155494.5442108979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8.5129</v>
      </c>
      <c r="E38" t="n">
        <v>11.75</v>
      </c>
      <c r="F38" t="n">
        <v>8.08</v>
      </c>
      <c r="G38" t="n">
        <v>40.42</v>
      </c>
      <c r="H38" t="n">
        <v>0.5600000000000001</v>
      </c>
      <c r="I38" t="n">
        <v>12</v>
      </c>
      <c r="J38" t="n">
        <v>316.01</v>
      </c>
      <c r="K38" t="n">
        <v>61.82</v>
      </c>
      <c r="L38" t="n">
        <v>10</v>
      </c>
      <c r="M38" t="n">
        <v>10</v>
      </c>
      <c r="N38" t="n">
        <v>94.18000000000001</v>
      </c>
      <c r="O38" t="n">
        <v>39208.35</v>
      </c>
      <c r="P38" t="n">
        <v>145.35</v>
      </c>
      <c r="Q38" t="n">
        <v>198.06</v>
      </c>
      <c r="R38" t="n">
        <v>34.43</v>
      </c>
      <c r="S38" t="n">
        <v>21.27</v>
      </c>
      <c r="T38" t="n">
        <v>3843.3</v>
      </c>
      <c r="U38" t="n">
        <v>0.62</v>
      </c>
      <c r="V38" t="n">
        <v>0.75</v>
      </c>
      <c r="W38" t="n">
        <v>0.13</v>
      </c>
      <c r="X38" t="n">
        <v>0.23</v>
      </c>
      <c r="Y38" t="n">
        <v>1</v>
      </c>
      <c r="Z38" t="n">
        <v>10</v>
      </c>
      <c r="AA38" t="n">
        <v>125.521322563441</v>
      </c>
      <c r="AB38" t="n">
        <v>171.7438111411516</v>
      </c>
      <c r="AC38" t="n">
        <v>155.3528228498407</v>
      </c>
      <c r="AD38" t="n">
        <v>125521.322563441</v>
      </c>
      <c r="AE38" t="n">
        <v>171743.8111411516</v>
      </c>
      <c r="AF38" t="n">
        <v>1.859104497510985e-06</v>
      </c>
      <c r="AG38" t="n">
        <v>0.1631944444444444</v>
      </c>
      <c r="AH38" t="n">
        <v>155352.8228498407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8.5159</v>
      </c>
      <c r="E39" t="n">
        <v>11.74</v>
      </c>
      <c r="F39" t="n">
        <v>8.08</v>
      </c>
      <c r="G39" t="n">
        <v>40.39</v>
      </c>
      <c r="H39" t="n">
        <v>0.58</v>
      </c>
      <c r="I39" t="n">
        <v>12</v>
      </c>
      <c r="J39" t="n">
        <v>316.56</v>
      </c>
      <c r="K39" t="n">
        <v>61.82</v>
      </c>
      <c r="L39" t="n">
        <v>10.25</v>
      </c>
      <c r="M39" t="n">
        <v>10</v>
      </c>
      <c r="N39" t="n">
        <v>94.48999999999999</v>
      </c>
      <c r="O39" t="n">
        <v>39277.04</v>
      </c>
      <c r="P39" t="n">
        <v>145.21</v>
      </c>
      <c r="Q39" t="n">
        <v>198.06</v>
      </c>
      <c r="R39" t="n">
        <v>34.33</v>
      </c>
      <c r="S39" t="n">
        <v>21.27</v>
      </c>
      <c r="T39" t="n">
        <v>3792.09</v>
      </c>
      <c r="U39" t="n">
        <v>0.62</v>
      </c>
      <c r="V39" t="n">
        <v>0.75</v>
      </c>
      <c r="W39" t="n">
        <v>0.13</v>
      </c>
      <c r="X39" t="n">
        <v>0.23</v>
      </c>
      <c r="Y39" t="n">
        <v>1</v>
      </c>
      <c r="Z39" t="n">
        <v>10</v>
      </c>
      <c r="AA39" t="n">
        <v>125.3879201692749</v>
      </c>
      <c r="AB39" t="n">
        <v>171.5612841001553</v>
      </c>
      <c r="AC39" t="n">
        <v>155.1877159334588</v>
      </c>
      <c r="AD39" t="n">
        <v>125387.9201692749</v>
      </c>
      <c r="AE39" t="n">
        <v>171561.2841001553</v>
      </c>
      <c r="AF39" t="n">
        <v>1.859759657737527e-06</v>
      </c>
      <c r="AG39" t="n">
        <v>0.1630555555555556</v>
      </c>
      <c r="AH39" t="n">
        <v>155187.7159334588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8.571999999999999</v>
      </c>
      <c r="E40" t="n">
        <v>11.67</v>
      </c>
      <c r="F40" t="n">
        <v>8.06</v>
      </c>
      <c r="G40" t="n">
        <v>43.95</v>
      </c>
      <c r="H40" t="n">
        <v>0.59</v>
      </c>
      <c r="I40" t="n">
        <v>11</v>
      </c>
      <c r="J40" t="n">
        <v>317.12</v>
      </c>
      <c r="K40" t="n">
        <v>61.82</v>
      </c>
      <c r="L40" t="n">
        <v>10.5</v>
      </c>
      <c r="M40" t="n">
        <v>9</v>
      </c>
      <c r="N40" t="n">
        <v>94.8</v>
      </c>
      <c r="O40" t="n">
        <v>39345.87</v>
      </c>
      <c r="P40" t="n">
        <v>144.74</v>
      </c>
      <c r="Q40" t="n">
        <v>198.05</v>
      </c>
      <c r="R40" t="n">
        <v>33.62</v>
      </c>
      <c r="S40" t="n">
        <v>21.27</v>
      </c>
      <c r="T40" t="n">
        <v>3443.64</v>
      </c>
      <c r="U40" t="n">
        <v>0.63</v>
      </c>
      <c r="V40" t="n">
        <v>0.75</v>
      </c>
      <c r="W40" t="n">
        <v>0.13</v>
      </c>
      <c r="X40" t="n">
        <v>0.2</v>
      </c>
      <c r="Y40" t="n">
        <v>1</v>
      </c>
      <c r="Z40" t="n">
        <v>10</v>
      </c>
      <c r="AA40" t="n">
        <v>124.205271570645</v>
      </c>
      <c r="AB40" t="n">
        <v>169.9431321127369</v>
      </c>
      <c r="AC40" t="n">
        <v>153.7239981006285</v>
      </c>
      <c r="AD40" t="n">
        <v>124205.271570645</v>
      </c>
      <c r="AE40" t="n">
        <v>169943.1321127369</v>
      </c>
      <c r="AF40" t="n">
        <v>1.87201115397387e-06</v>
      </c>
      <c r="AG40" t="n">
        <v>0.1620833333333333</v>
      </c>
      <c r="AH40" t="n">
        <v>153723.9981006285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8.5649</v>
      </c>
      <c r="E41" t="n">
        <v>11.68</v>
      </c>
      <c r="F41" t="n">
        <v>8.07</v>
      </c>
      <c r="G41" t="n">
        <v>44</v>
      </c>
      <c r="H41" t="n">
        <v>0.6</v>
      </c>
      <c r="I41" t="n">
        <v>11</v>
      </c>
      <c r="J41" t="n">
        <v>317.68</v>
      </c>
      <c r="K41" t="n">
        <v>61.82</v>
      </c>
      <c r="L41" t="n">
        <v>10.75</v>
      </c>
      <c r="M41" t="n">
        <v>9</v>
      </c>
      <c r="N41" t="n">
        <v>95.11</v>
      </c>
      <c r="O41" t="n">
        <v>39414.84</v>
      </c>
      <c r="P41" t="n">
        <v>144.91</v>
      </c>
      <c r="Q41" t="n">
        <v>198.05</v>
      </c>
      <c r="R41" t="n">
        <v>34</v>
      </c>
      <c r="S41" t="n">
        <v>21.27</v>
      </c>
      <c r="T41" t="n">
        <v>3631.83</v>
      </c>
      <c r="U41" t="n">
        <v>0.63</v>
      </c>
      <c r="V41" t="n">
        <v>0.75</v>
      </c>
      <c r="W41" t="n">
        <v>0.13</v>
      </c>
      <c r="X41" t="n">
        <v>0.21</v>
      </c>
      <c r="Y41" t="n">
        <v>1</v>
      </c>
      <c r="Z41" t="n">
        <v>10</v>
      </c>
      <c r="AA41" t="n">
        <v>124.4522851052592</v>
      </c>
      <c r="AB41" t="n">
        <v>170.2811069282639</v>
      </c>
      <c r="AC41" t="n">
        <v>154.0297170741123</v>
      </c>
      <c r="AD41" t="n">
        <v>124452.2851052592</v>
      </c>
      <c r="AE41" t="n">
        <v>170281.1069282639</v>
      </c>
      <c r="AF41" t="n">
        <v>1.870460608104387e-06</v>
      </c>
      <c r="AG41" t="n">
        <v>0.1622222222222222</v>
      </c>
      <c r="AH41" t="n">
        <v>154029.7170741123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8.5722</v>
      </c>
      <c r="E42" t="n">
        <v>11.67</v>
      </c>
      <c r="F42" t="n">
        <v>8.06</v>
      </c>
      <c r="G42" t="n">
        <v>43.95</v>
      </c>
      <c r="H42" t="n">
        <v>0.62</v>
      </c>
      <c r="I42" t="n">
        <v>11</v>
      </c>
      <c r="J42" t="n">
        <v>318.24</v>
      </c>
      <c r="K42" t="n">
        <v>61.82</v>
      </c>
      <c r="L42" t="n">
        <v>11</v>
      </c>
      <c r="M42" t="n">
        <v>9</v>
      </c>
      <c r="N42" t="n">
        <v>95.42</v>
      </c>
      <c r="O42" t="n">
        <v>39483.95</v>
      </c>
      <c r="P42" t="n">
        <v>144.77</v>
      </c>
      <c r="Q42" t="n">
        <v>198.05</v>
      </c>
      <c r="R42" t="n">
        <v>33.62</v>
      </c>
      <c r="S42" t="n">
        <v>21.27</v>
      </c>
      <c r="T42" t="n">
        <v>3443.31</v>
      </c>
      <c r="U42" t="n">
        <v>0.63</v>
      </c>
      <c r="V42" t="n">
        <v>0.75</v>
      </c>
      <c r="W42" t="n">
        <v>0.13</v>
      </c>
      <c r="X42" t="n">
        <v>0.2</v>
      </c>
      <c r="Y42" t="n">
        <v>1</v>
      </c>
      <c r="Z42" t="n">
        <v>10</v>
      </c>
      <c r="AA42" t="n">
        <v>124.2214705928181</v>
      </c>
      <c r="AB42" t="n">
        <v>169.9652963295245</v>
      </c>
      <c r="AC42" t="n">
        <v>153.7440469956736</v>
      </c>
      <c r="AD42" t="n">
        <v>124221.4705928181</v>
      </c>
      <c r="AE42" t="n">
        <v>169965.2963295245</v>
      </c>
      <c r="AF42" t="n">
        <v>1.872054831322307e-06</v>
      </c>
      <c r="AG42" t="n">
        <v>0.1620833333333333</v>
      </c>
      <c r="AH42" t="n">
        <v>153744.0469956736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8.5755</v>
      </c>
      <c r="E43" t="n">
        <v>11.66</v>
      </c>
      <c r="F43" t="n">
        <v>8.050000000000001</v>
      </c>
      <c r="G43" t="n">
        <v>43.92</v>
      </c>
      <c r="H43" t="n">
        <v>0.63</v>
      </c>
      <c r="I43" t="n">
        <v>11</v>
      </c>
      <c r="J43" t="n">
        <v>318.8</v>
      </c>
      <c r="K43" t="n">
        <v>61.82</v>
      </c>
      <c r="L43" t="n">
        <v>11.25</v>
      </c>
      <c r="M43" t="n">
        <v>9</v>
      </c>
      <c r="N43" t="n">
        <v>95.73</v>
      </c>
      <c r="O43" t="n">
        <v>39553.2</v>
      </c>
      <c r="P43" t="n">
        <v>144.69</v>
      </c>
      <c r="Q43" t="n">
        <v>198.05</v>
      </c>
      <c r="R43" t="n">
        <v>33.53</v>
      </c>
      <c r="S43" t="n">
        <v>21.27</v>
      </c>
      <c r="T43" t="n">
        <v>3397.1</v>
      </c>
      <c r="U43" t="n">
        <v>0.63</v>
      </c>
      <c r="V43" t="n">
        <v>0.75</v>
      </c>
      <c r="W43" t="n">
        <v>0.13</v>
      </c>
      <c r="X43" t="n">
        <v>0.2</v>
      </c>
      <c r="Y43" t="n">
        <v>1</v>
      </c>
      <c r="Z43" t="n">
        <v>10</v>
      </c>
      <c r="AA43" t="n">
        <v>124.0859244161436</v>
      </c>
      <c r="AB43" t="n">
        <v>169.7798360707233</v>
      </c>
      <c r="AC43" t="n">
        <v>153.5762868036771</v>
      </c>
      <c r="AD43" t="n">
        <v>124085.9244161435</v>
      </c>
      <c r="AE43" t="n">
        <v>169779.8360707233</v>
      </c>
      <c r="AF43" t="n">
        <v>1.872775507571503e-06</v>
      </c>
      <c r="AG43" t="n">
        <v>0.1619444444444444</v>
      </c>
      <c r="AH43" t="n">
        <v>153576.2868036771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8.6319</v>
      </c>
      <c r="E44" t="n">
        <v>11.58</v>
      </c>
      <c r="F44" t="n">
        <v>8.029999999999999</v>
      </c>
      <c r="G44" t="n">
        <v>48.19</v>
      </c>
      <c r="H44" t="n">
        <v>0.64</v>
      </c>
      <c r="I44" t="n">
        <v>10</v>
      </c>
      <c r="J44" t="n">
        <v>319.36</v>
      </c>
      <c r="K44" t="n">
        <v>61.82</v>
      </c>
      <c r="L44" t="n">
        <v>11.5</v>
      </c>
      <c r="M44" t="n">
        <v>8</v>
      </c>
      <c r="N44" t="n">
        <v>96.04000000000001</v>
      </c>
      <c r="O44" t="n">
        <v>39622.59</v>
      </c>
      <c r="P44" t="n">
        <v>144.21</v>
      </c>
      <c r="Q44" t="n">
        <v>198.05</v>
      </c>
      <c r="R44" t="n">
        <v>32.76</v>
      </c>
      <c r="S44" t="n">
        <v>21.27</v>
      </c>
      <c r="T44" t="n">
        <v>3018.02</v>
      </c>
      <c r="U44" t="n">
        <v>0.65</v>
      </c>
      <c r="V44" t="n">
        <v>0.76</v>
      </c>
      <c r="W44" t="n">
        <v>0.13</v>
      </c>
      <c r="X44" t="n">
        <v>0.18</v>
      </c>
      <c r="Y44" t="n">
        <v>1</v>
      </c>
      <c r="Z44" t="n">
        <v>10</v>
      </c>
      <c r="AA44" t="n">
        <v>122.9088528640221</v>
      </c>
      <c r="AB44" t="n">
        <v>168.1693148443795</v>
      </c>
      <c r="AC44" t="n">
        <v>152.1194714627943</v>
      </c>
      <c r="AD44" t="n">
        <v>122908.852864022</v>
      </c>
      <c r="AE44" t="n">
        <v>168169.3148443795</v>
      </c>
      <c r="AF44" t="n">
        <v>1.885092519830501e-06</v>
      </c>
      <c r="AG44" t="n">
        <v>0.1608333333333333</v>
      </c>
      <c r="AH44" t="n">
        <v>152119.4714627943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8.633900000000001</v>
      </c>
      <c r="E45" t="n">
        <v>11.58</v>
      </c>
      <c r="F45" t="n">
        <v>8.029999999999999</v>
      </c>
      <c r="G45" t="n">
        <v>48.18</v>
      </c>
      <c r="H45" t="n">
        <v>0.65</v>
      </c>
      <c r="I45" t="n">
        <v>10</v>
      </c>
      <c r="J45" t="n">
        <v>319.93</v>
      </c>
      <c r="K45" t="n">
        <v>61.82</v>
      </c>
      <c r="L45" t="n">
        <v>11.75</v>
      </c>
      <c r="M45" t="n">
        <v>8</v>
      </c>
      <c r="N45" t="n">
        <v>96.36</v>
      </c>
      <c r="O45" t="n">
        <v>39692.13</v>
      </c>
      <c r="P45" t="n">
        <v>144.34</v>
      </c>
      <c r="Q45" t="n">
        <v>198.05</v>
      </c>
      <c r="R45" t="n">
        <v>32.72</v>
      </c>
      <c r="S45" t="n">
        <v>21.27</v>
      </c>
      <c r="T45" t="n">
        <v>2996.98</v>
      </c>
      <c r="U45" t="n">
        <v>0.65</v>
      </c>
      <c r="V45" t="n">
        <v>0.76</v>
      </c>
      <c r="W45" t="n">
        <v>0.12</v>
      </c>
      <c r="X45" t="n">
        <v>0.18</v>
      </c>
      <c r="Y45" t="n">
        <v>1</v>
      </c>
      <c r="Z45" t="n">
        <v>10</v>
      </c>
      <c r="AA45" t="n">
        <v>122.9628335028014</v>
      </c>
      <c r="AB45" t="n">
        <v>168.2431735358151</v>
      </c>
      <c r="AC45" t="n">
        <v>152.1862811843806</v>
      </c>
      <c r="AD45" t="n">
        <v>122962.8335028014</v>
      </c>
      <c r="AE45" t="n">
        <v>168243.1735358151</v>
      </c>
      <c r="AF45" t="n">
        <v>1.885529293314863e-06</v>
      </c>
      <c r="AG45" t="n">
        <v>0.1608333333333333</v>
      </c>
      <c r="AH45" t="n">
        <v>152186.2811843806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8.6412</v>
      </c>
      <c r="E46" t="n">
        <v>11.57</v>
      </c>
      <c r="F46" t="n">
        <v>8.02</v>
      </c>
      <c r="G46" t="n">
        <v>48.12</v>
      </c>
      <c r="H46" t="n">
        <v>0.67</v>
      </c>
      <c r="I46" t="n">
        <v>10</v>
      </c>
      <c r="J46" t="n">
        <v>320.49</v>
      </c>
      <c r="K46" t="n">
        <v>61.82</v>
      </c>
      <c r="L46" t="n">
        <v>12</v>
      </c>
      <c r="M46" t="n">
        <v>8</v>
      </c>
      <c r="N46" t="n">
        <v>96.67</v>
      </c>
      <c r="O46" t="n">
        <v>39761.81</v>
      </c>
      <c r="P46" t="n">
        <v>144.28</v>
      </c>
      <c r="Q46" t="n">
        <v>198.05</v>
      </c>
      <c r="R46" t="n">
        <v>32.29</v>
      </c>
      <c r="S46" t="n">
        <v>21.27</v>
      </c>
      <c r="T46" t="n">
        <v>2781.84</v>
      </c>
      <c r="U46" t="n">
        <v>0.66</v>
      </c>
      <c r="V46" t="n">
        <v>0.76</v>
      </c>
      <c r="W46" t="n">
        <v>0.13</v>
      </c>
      <c r="X46" t="n">
        <v>0.17</v>
      </c>
      <c r="Y46" t="n">
        <v>1</v>
      </c>
      <c r="Z46" t="n">
        <v>10</v>
      </c>
      <c r="AA46" t="n">
        <v>122.7854935893944</v>
      </c>
      <c r="AB46" t="n">
        <v>168.000529242607</v>
      </c>
      <c r="AC46" t="n">
        <v>151.9667945219629</v>
      </c>
      <c r="AD46" t="n">
        <v>122785.4935893944</v>
      </c>
      <c r="AE46" t="n">
        <v>168000.529242607</v>
      </c>
      <c r="AF46" t="n">
        <v>1.887123516532783e-06</v>
      </c>
      <c r="AG46" t="n">
        <v>0.1606944444444444</v>
      </c>
      <c r="AH46" t="n">
        <v>151966.7945219629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8.6593</v>
      </c>
      <c r="E47" t="n">
        <v>11.55</v>
      </c>
      <c r="F47" t="n">
        <v>8</v>
      </c>
      <c r="G47" t="n">
        <v>47.97</v>
      </c>
      <c r="H47" t="n">
        <v>0.68</v>
      </c>
      <c r="I47" t="n">
        <v>10</v>
      </c>
      <c r="J47" t="n">
        <v>321.06</v>
      </c>
      <c r="K47" t="n">
        <v>61.82</v>
      </c>
      <c r="L47" t="n">
        <v>12.25</v>
      </c>
      <c r="M47" t="n">
        <v>8</v>
      </c>
      <c r="N47" t="n">
        <v>96.98999999999999</v>
      </c>
      <c r="O47" t="n">
        <v>39831.64</v>
      </c>
      <c r="P47" t="n">
        <v>143.67</v>
      </c>
      <c r="Q47" t="n">
        <v>198.05</v>
      </c>
      <c r="R47" t="n">
        <v>31.75</v>
      </c>
      <c r="S47" t="n">
        <v>21.27</v>
      </c>
      <c r="T47" t="n">
        <v>2514.27</v>
      </c>
      <c r="U47" t="n">
        <v>0.67</v>
      </c>
      <c r="V47" t="n">
        <v>0.76</v>
      </c>
      <c r="W47" t="n">
        <v>0.12</v>
      </c>
      <c r="X47" t="n">
        <v>0.14</v>
      </c>
      <c r="Y47" t="n">
        <v>1</v>
      </c>
      <c r="Z47" t="n">
        <v>10</v>
      </c>
      <c r="AA47" t="n">
        <v>122.0751752179102</v>
      </c>
      <c r="AB47" t="n">
        <v>167.028640309708</v>
      </c>
      <c r="AC47" t="n">
        <v>151.0876613047647</v>
      </c>
      <c r="AD47" t="n">
        <v>122075.1752179102</v>
      </c>
      <c r="AE47" t="n">
        <v>167028.640309708</v>
      </c>
      <c r="AF47" t="n">
        <v>1.891076316566255e-06</v>
      </c>
      <c r="AG47" t="n">
        <v>0.1604166666666667</v>
      </c>
      <c r="AH47" t="n">
        <v>151087.6613047647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8.6137</v>
      </c>
      <c r="E48" t="n">
        <v>11.61</v>
      </c>
      <c r="F48" t="n">
        <v>8.06</v>
      </c>
      <c r="G48" t="n">
        <v>48.34</v>
      </c>
      <c r="H48" t="n">
        <v>0.6899999999999999</v>
      </c>
      <c r="I48" t="n">
        <v>10</v>
      </c>
      <c r="J48" t="n">
        <v>321.63</v>
      </c>
      <c r="K48" t="n">
        <v>61.82</v>
      </c>
      <c r="L48" t="n">
        <v>12.5</v>
      </c>
      <c r="M48" t="n">
        <v>8</v>
      </c>
      <c r="N48" t="n">
        <v>97.31</v>
      </c>
      <c r="O48" t="n">
        <v>39901.61</v>
      </c>
      <c r="P48" t="n">
        <v>144.76</v>
      </c>
      <c r="Q48" t="n">
        <v>198.07</v>
      </c>
      <c r="R48" t="n">
        <v>33.93</v>
      </c>
      <c r="S48" t="n">
        <v>21.27</v>
      </c>
      <c r="T48" t="n">
        <v>3604.19</v>
      </c>
      <c r="U48" t="n">
        <v>0.63</v>
      </c>
      <c r="V48" t="n">
        <v>0.75</v>
      </c>
      <c r="W48" t="n">
        <v>0.12</v>
      </c>
      <c r="X48" t="n">
        <v>0.2</v>
      </c>
      <c r="Y48" t="n">
        <v>1</v>
      </c>
      <c r="Z48" t="n">
        <v>10</v>
      </c>
      <c r="AA48" t="n">
        <v>123.6243428907022</v>
      </c>
      <c r="AB48" t="n">
        <v>169.148279864075</v>
      </c>
      <c r="AC48" t="n">
        <v>153.0050054349965</v>
      </c>
      <c r="AD48" t="n">
        <v>123624.3428907022</v>
      </c>
      <c r="AE48" t="n">
        <v>169148.279864075</v>
      </c>
      <c r="AF48" t="n">
        <v>1.88111788112281e-06</v>
      </c>
      <c r="AG48" t="n">
        <v>0.16125</v>
      </c>
      <c r="AH48" t="n">
        <v>153005.0054349964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8.624599999999999</v>
      </c>
      <c r="E49" t="n">
        <v>11.59</v>
      </c>
      <c r="F49" t="n">
        <v>8.039999999999999</v>
      </c>
      <c r="G49" t="n">
        <v>48.25</v>
      </c>
      <c r="H49" t="n">
        <v>0.71</v>
      </c>
      <c r="I49" t="n">
        <v>10</v>
      </c>
      <c r="J49" t="n">
        <v>322.2</v>
      </c>
      <c r="K49" t="n">
        <v>61.82</v>
      </c>
      <c r="L49" t="n">
        <v>12.75</v>
      </c>
      <c r="M49" t="n">
        <v>8</v>
      </c>
      <c r="N49" t="n">
        <v>97.62</v>
      </c>
      <c r="O49" t="n">
        <v>39971.73</v>
      </c>
      <c r="P49" t="n">
        <v>144.34</v>
      </c>
      <c r="Q49" t="n">
        <v>198.05</v>
      </c>
      <c r="R49" t="n">
        <v>33.2</v>
      </c>
      <c r="S49" t="n">
        <v>21.27</v>
      </c>
      <c r="T49" t="n">
        <v>3240.48</v>
      </c>
      <c r="U49" t="n">
        <v>0.64</v>
      </c>
      <c r="V49" t="n">
        <v>0.76</v>
      </c>
      <c r="W49" t="n">
        <v>0.12</v>
      </c>
      <c r="X49" t="n">
        <v>0.19</v>
      </c>
      <c r="Y49" t="n">
        <v>1</v>
      </c>
      <c r="Z49" t="n">
        <v>10</v>
      </c>
      <c r="AA49" t="n">
        <v>123.1306561221349</v>
      </c>
      <c r="AB49" t="n">
        <v>168.4727958473984</v>
      </c>
      <c r="AC49" t="n">
        <v>152.3939886648235</v>
      </c>
      <c r="AD49" t="n">
        <v>123130.6561221349</v>
      </c>
      <c r="AE49" t="n">
        <v>168472.7958473984</v>
      </c>
      <c r="AF49" t="n">
        <v>1.883498296612581e-06</v>
      </c>
      <c r="AG49" t="n">
        <v>0.1609722222222222</v>
      </c>
      <c r="AH49" t="n">
        <v>152393.9886648235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8.6791</v>
      </c>
      <c r="E50" t="n">
        <v>11.52</v>
      </c>
      <c r="F50" t="n">
        <v>8.02</v>
      </c>
      <c r="G50" t="n">
        <v>53.5</v>
      </c>
      <c r="H50" t="n">
        <v>0.72</v>
      </c>
      <c r="I50" t="n">
        <v>9</v>
      </c>
      <c r="J50" t="n">
        <v>322.77</v>
      </c>
      <c r="K50" t="n">
        <v>61.82</v>
      </c>
      <c r="L50" t="n">
        <v>13</v>
      </c>
      <c r="M50" t="n">
        <v>7</v>
      </c>
      <c r="N50" t="n">
        <v>97.94</v>
      </c>
      <c r="O50" t="n">
        <v>40042</v>
      </c>
      <c r="P50" t="n">
        <v>143.88</v>
      </c>
      <c r="Q50" t="n">
        <v>198.06</v>
      </c>
      <c r="R50" t="n">
        <v>32.63</v>
      </c>
      <c r="S50" t="n">
        <v>21.27</v>
      </c>
      <c r="T50" t="n">
        <v>2956.7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122.0056613344747</v>
      </c>
      <c r="AB50" t="n">
        <v>166.9335283476553</v>
      </c>
      <c r="AC50" t="n">
        <v>151.0016266948799</v>
      </c>
      <c r="AD50" t="n">
        <v>122005.6613344747</v>
      </c>
      <c r="AE50" t="n">
        <v>166933.5283476553</v>
      </c>
      <c r="AF50" t="n">
        <v>1.895400374061435e-06</v>
      </c>
      <c r="AG50" t="n">
        <v>0.16</v>
      </c>
      <c r="AH50" t="n">
        <v>151001.6266948799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8.688700000000001</v>
      </c>
      <c r="E51" t="n">
        <v>11.51</v>
      </c>
      <c r="F51" t="n">
        <v>8.01</v>
      </c>
      <c r="G51" t="n">
        <v>53.41</v>
      </c>
      <c r="H51" t="n">
        <v>0.73</v>
      </c>
      <c r="I51" t="n">
        <v>9</v>
      </c>
      <c r="J51" t="n">
        <v>323.34</v>
      </c>
      <c r="K51" t="n">
        <v>61.82</v>
      </c>
      <c r="L51" t="n">
        <v>13.25</v>
      </c>
      <c r="M51" t="n">
        <v>7</v>
      </c>
      <c r="N51" t="n">
        <v>98.27</v>
      </c>
      <c r="O51" t="n">
        <v>40112.54</v>
      </c>
      <c r="P51" t="n">
        <v>143.76</v>
      </c>
      <c r="Q51" t="n">
        <v>198.05</v>
      </c>
      <c r="R51" t="n">
        <v>32.26</v>
      </c>
      <c r="S51" t="n">
        <v>21.27</v>
      </c>
      <c r="T51" t="n">
        <v>2775.27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121.7607990407651</v>
      </c>
      <c r="AB51" t="n">
        <v>166.59849695484</v>
      </c>
      <c r="AC51" t="n">
        <v>150.6985702279753</v>
      </c>
      <c r="AD51" t="n">
        <v>121760.7990407651</v>
      </c>
      <c r="AE51" t="n">
        <v>166598.4969548401</v>
      </c>
      <c r="AF51" t="n">
        <v>1.897496886786371e-06</v>
      </c>
      <c r="AG51" t="n">
        <v>0.1598611111111111</v>
      </c>
      <c r="AH51" t="n">
        <v>150698.5702279753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8.6829</v>
      </c>
      <c r="E52" t="n">
        <v>11.52</v>
      </c>
      <c r="F52" t="n">
        <v>8.02</v>
      </c>
      <c r="G52" t="n">
        <v>53.46</v>
      </c>
      <c r="H52" t="n">
        <v>0.74</v>
      </c>
      <c r="I52" t="n">
        <v>9</v>
      </c>
      <c r="J52" t="n">
        <v>323.91</v>
      </c>
      <c r="K52" t="n">
        <v>61.82</v>
      </c>
      <c r="L52" t="n">
        <v>13.5</v>
      </c>
      <c r="M52" t="n">
        <v>7</v>
      </c>
      <c r="N52" t="n">
        <v>98.59</v>
      </c>
      <c r="O52" t="n">
        <v>40183.11</v>
      </c>
      <c r="P52" t="n">
        <v>144.04</v>
      </c>
      <c r="Q52" t="n">
        <v>198.05</v>
      </c>
      <c r="R52" t="n">
        <v>32.42</v>
      </c>
      <c r="S52" t="n">
        <v>21.27</v>
      </c>
      <c r="T52" t="n">
        <v>2854.77</v>
      </c>
      <c r="U52" t="n">
        <v>0.66</v>
      </c>
      <c r="V52" t="n">
        <v>0.76</v>
      </c>
      <c r="W52" t="n">
        <v>0.12</v>
      </c>
      <c r="X52" t="n">
        <v>0.17</v>
      </c>
      <c r="Y52" t="n">
        <v>1</v>
      </c>
      <c r="Z52" t="n">
        <v>10</v>
      </c>
      <c r="AA52" t="n">
        <v>122.0535129548397</v>
      </c>
      <c r="AB52" t="n">
        <v>166.9990010457032</v>
      </c>
      <c r="AC52" t="n">
        <v>151.0608507705175</v>
      </c>
      <c r="AD52" t="n">
        <v>122053.5129548397</v>
      </c>
      <c r="AE52" t="n">
        <v>166999.0010457032</v>
      </c>
      <c r="AF52" t="n">
        <v>1.896230243681722e-06</v>
      </c>
      <c r="AG52" t="n">
        <v>0.16</v>
      </c>
      <c r="AH52" t="n">
        <v>151060.8507705175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8.6783</v>
      </c>
      <c r="E53" t="n">
        <v>11.52</v>
      </c>
      <c r="F53" t="n">
        <v>8.029999999999999</v>
      </c>
      <c r="G53" t="n">
        <v>53.51</v>
      </c>
      <c r="H53" t="n">
        <v>0.76</v>
      </c>
      <c r="I53" t="n">
        <v>9</v>
      </c>
      <c r="J53" t="n">
        <v>324.48</v>
      </c>
      <c r="K53" t="n">
        <v>61.82</v>
      </c>
      <c r="L53" t="n">
        <v>13.75</v>
      </c>
      <c r="M53" t="n">
        <v>7</v>
      </c>
      <c r="N53" t="n">
        <v>98.91</v>
      </c>
      <c r="O53" t="n">
        <v>40253.84</v>
      </c>
      <c r="P53" t="n">
        <v>144.19</v>
      </c>
      <c r="Q53" t="n">
        <v>198.05</v>
      </c>
      <c r="R53" t="n">
        <v>32.68</v>
      </c>
      <c r="S53" t="n">
        <v>21.27</v>
      </c>
      <c r="T53" t="n">
        <v>2985.02</v>
      </c>
      <c r="U53" t="n">
        <v>0.65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122.2479844075827</v>
      </c>
      <c r="AB53" t="n">
        <v>167.265085466821</v>
      </c>
      <c r="AC53" t="n">
        <v>151.3015404679358</v>
      </c>
      <c r="AD53" t="n">
        <v>122247.9844075827</v>
      </c>
      <c r="AE53" t="n">
        <v>167265.085466821</v>
      </c>
      <c r="AF53" t="n">
        <v>1.89522566466769e-06</v>
      </c>
      <c r="AG53" t="n">
        <v>0.16</v>
      </c>
      <c r="AH53" t="n">
        <v>151301.5404679358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8.684100000000001</v>
      </c>
      <c r="E54" t="n">
        <v>11.52</v>
      </c>
      <c r="F54" t="n">
        <v>8.02</v>
      </c>
      <c r="G54" t="n">
        <v>53.45</v>
      </c>
      <c r="H54" t="n">
        <v>0.77</v>
      </c>
      <c r="I54" t="n">
        <v>9</v>
      </c>
      <c r="J54" t="n">
        <v>325.06</v>
      </c>
      <c r="K54" t="n">
        <v>61.82</v>
      </c>
      <c r="L54" t="n">
        <v>14</v>
      </c>
      <c r="M54" t="n">
        <v>7</v>
      </c>
      <c r="N54" t="n">
        <v>99.23999999999999</v>
      </c>
      <c r="O54" t="n">
        <v>40324.71</v>
      </c>
      <c r="P54" t="n">
        <v>143.91</v>
      </c>
      <c r="Q54" t="n">
        <v>198.05</v>
      </c>
      <c r="R54" t="n">
        <v>32.43</v>
      </c>
      <c r="S54" t="n">
        <v>21.27</v>
      </c>
      <c r="T54" t="n">
        <v>2857.49</v>
      </c>
      <c r="U54" t="n">
        <v>0.66</v>
      </c>
      <c r="V54" t="n">
        <v>0.76</v>
      </c>
      <c r="W54" t="n">
        <v>0.12</v>
      </c>
      <c r="X54" t="n">
        <v>0.17</v>
      </c>
      <c r="Y54" t="n">
        <v>1</v>
      </c>
      <c r="Z54" t="n">
        <v>10</v>
      </c>
      <c r="AA54" t="n">
        <v>121.9554870775721</v>
      </c>
      <c r="AB54" t="n">
        <v>166.8648777158292</v>
      </c>
      <c r="AC54" t="n">
        <v>150.9395279830035</v>
      </c>
      <c r="AD54" t="n">
        <v>121955.4870775721</v>
      </c>
      <c r="AE54" t="n">
        <v>166864.8777158292</v>
      </c>
      <c r="AF54" t="n">
        <v>1.896492307772339e-06</v>
      </c>
      <c r="AG54" t="n">
        <v>0.16</v>
      </c>
      <c r="AH54" t="n">
        <v>150939.5279830035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8.6843</v>
      </c>
      <c r="E55" t="n">
        <v>11.52</v>
      </c>
      <c r="F55" t="n">
        <v>8.02</v>
      </c>
      <c r="G55" t="n">
        <v>53.45</v>
      </c>
      <c r="H55" t="n">
        <v>0.78</v>
      </c>
      <c r="I55" t="n">
        <v>9</v>
      </c>
      <c r="J55" t="n">
        <v>325.63</v>
      </c>
      <c r="K55" t="n">
        <v>61.82</v>
      </c>
      <c r="L55" t="n">
        <v>14.25</v>
      </c>
      <c r="M55" t="n">
        <v>7</v>
      </c>
      <c r="N55" t="n">
        <v>99.56</v>
      </c>
      <c r="O55" t="n">
        <v>40395.74</v>
      </c>
      <c r="P55" t="n">
        <v>143.85</v>
      </c>
      <c r="Q55" t="n">
        <v>198.05</v>
      </c>
      <c r="R55" t="n">
        <v>32.43</v>
      </c>
      <c r="S55" t="n">
        <v>21.27</v>
      </c>
      <c r="T55" t="n">
        <v>2857.81</v>
      </c>
      <c r="U55" t="n">
        <v>0.66</v>
      </c>
      <c r="V55" t="n">
        <v>0.76</v>
      </c>
      <c r="W55" t="n">
        <v>0.12</v>
      </c>
      <c r="X55" t="n">
        <v>0.16</v>
      </c>
      <c r="Y55" t="n">
        <v>1</v>
      </c>
      <c r="Z55" t="n">
        <v>10</v>
      </c>
      <c r="AA55" t="n">
        <v>121.9151307379683</v>
      </c>
      <c r="AB55" t="n">
        <v>166.8096603915873</v>
      </c>
      <c r="AC55" t="n">
        <v>150.8895805226892</v>
      </c>
      <c r="AD55" t="n">
        <v>121915.1307379683</v>
      </c>
      <c r="AE55" t="n">
        <v>166809.6603915873</v>
      </c>
      <c r="AF55" t="n">
        <v>1.896535985120775e-06</v>
      </c>
      <c r="AG55" t="n">
        <v>0.16</v>
      </c>
      <c r="AH55" t="n">
        <v>150889.5805226892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8.6822</v>
      </c>
      <c r="E56" t="n">
        <v>11.52</v>
      </c>
      <c r="F56" t="n">
        <v>8.02</v>
      </c>
      <c r="G56" t="n">
        <v>53.47</v>
      </c>
      <c r="H56" t="n">
        <v>0.79</v>
      </c>
      <c r="I56" t="n">
        <v>9</v>
      </c>
      <c r="J56" t="n">
        <v>326.21</v>
      </c>
      <c r="K56" t="n">
        <v>61.82</v>
      </c>
      <c r="L56" t="n">
        <v>14.5</v>
      </c>
      <c r="M56" t="n">
        <v>7</v>
      </c>
      <c r="N56" t="n">
        <v>99.89</v>
      </c>
      <c r="O56" t="n">
        <v>40466.92</v>
      </c>
      <c r="P56" t="n">
        <v>143.77</v>
      </c>
      <c r="Q56" t="n">
        <v>198.06</v>
      </c>
      <c r="R56" t="n">
        <v>32.5</v>
      </c>
      <c r="S56" t="n">
        <v>21.27</v>
      </c>
      <c r="T56" t="n">
        <v>2892.05</v>
      </c>
      <c r="U56" t="n">
        <v>0.65</v>
      </c>
      <c r="V56" t="n">
        <v>0.76</v>
      </c>
      <c r="W56" t="n">
        <v>0.12</v>
      </c>
      <c r="X56" t="n">
        <v>0.17</v>
      </c>
      <c r="Y56" t="n">
        <v>1</v>
      </c>
      <c r="Z56" t="n">
        <v>10</v>
      </c>
      <c r="AA56" t="n">
        <v>121.893940665103</v>
      </c>
      <c r="AB56" t="n">
        <v>166.7806671990531</v>
      </c>
      <c r="AC56" t="n">
        <v>150.8633543997582</v>
      </c>
      <c r="AD56" t="n">
        <v>121893.940665103</v>
      </c>
      <c r="AE56" t="n">
        <v>166780.6671990531</v>
      </c>
      <c r="AF56" t="n">
        <v>1.896077372962195e-06</v>
      </c>
      <c r="AG56" t="n">
        <v>0.16</v>
      </c>
      <c r="AH56" t="n">
        <v>150863.3543997582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8.7498</v>
      </c>
      <c r="E57" t="n">
        <v>11.43</v>
      </c>
      <c r="F57" t="n">
        <v>7.99</v>
      </c>
      <c r="G57" t="n">
        <v>59.9</v>
      </c>
      <c r="H57" t="n">
        <v>0.8</v>
      </c>
      <c r="I57" t="n">
        <v>8</v>
      </c>
      <c r="J57" t="n">
        <v>326.79</v>
      </c>
      <c r="K57" t="n">
        <v>61.82</v>
      </c>
      <c r="L57" t="n">
        <v>14.75</v>
      </c>
      <c r="M57" t="n">
        <v>6</v>
      </c>
      <c r="N57" t="n">
        <v>100.22</v>
      </c>
      <c r="O57" t="n">
        <v>40538.25</v>
      </c>
      <c r="P57" t="n">
        <v>143.13</v>
      </c>
      <c r="Q57" t="n">
        <v>198.05</v>
      </c>
      <c r="R57" t="n">
        <v>31.41</v>
      </c>
      <c r="S57" t="n">
        <v>21.27</v>
      </c>
      <c r="T57" t="n">
        <v>2352.82</v>
      </c>
      <c r="U57" t="n">
        <v>0.68</v>
      </c>
      <c r="V57" t="n">
        <v>0.76</v>
      </c>
      <c r="W57" t="n">
        <v>0.12</v>
      </c>
      <c r="X57" t="n">
        <v>0.13</v>
      </c>
      <c r="Y57" t="n">
        <v>1</v>
      </c>
      <c r="Z57" t="n">
        <v>10</v>
      </c>
      <c r="AA57" t="n">
        <v>120.4569626795161</v>
      </c>
      <c r="AB57" t="n">
        <v>164.8145305241794</v>
      </c>
      <c r="AC57" t="n">
        <v>149.0848630496438</v>
      </c>
      <c r="AD57" t="n">
        <v>120456.9626795161</v>
      </c>
      <c r="AE57" t="n">
        <v>164814.5305241795</v>
      </c>
      <c r="AF57" t="n">
        <v>1.910840316733618e-06</v>
      </c>
      <c r="AG57" t="n">
        <v>0.15875</v>
      </c>
      <c r="AH57" t="n">
        <v>149084.8630496438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8.7621</v>
      </c>
      <c r="E58" t="n">
        <v>11.41</v>
      </c>
      <c r="F58" t="n">
        <v>7.97</v>
      </c>
      <c r="G58" t="n">
        <v>59.78</v>
      </c>
      <c r="H58" t="n">
        <v>0.82</v>
      </c>
      <c r="I58" t="n">
        <v>8</v>
      </c>
      <c r="J58" t="n">
        <v>327.37</v>
      </c>
      <c r="K58" t="n">
        <v>61.82</v>
      </c>
      <c r="L58" t="n">
        <v>15</v>
      </c>
      <c r="M58" t="n">
        <v>6</v>
      </c>
      <c r="N58" t="n">
        <v>100.55</v>
      </c>
      <c r="O58" t="n">
        <v>40609.74</v>
      </c>
      <c r="P58" t="n">
        <v>143.11</v>
      </c>
      <c r="Q58" t="n">
        <v>198.05</v>
      </c>
      <c r="R58" t="n">
        <v>30.76</v>
      </c>
      <c r="S58" t="n">
        <v>21.27</v>
      </c>
      <c r="T58" t="n">
        <v>2028.08</v>
      </c>
      <c r="U58" t="n">
        <v>0.6899999999999999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120.2044740148995</v>
      </c>
      <c r="AB58" t="n">
        <v>164.4690643942374</v>
      </c>
      <c r="AC58" t="n">
        <v>148.7723677222785</v>
      </c>
      <c r="AD58" t="n">
        <v>120204.4740148995</v>
      </c>
      <c r="AE58" t="n">
        <v>164469.0643942374</v>
      </c>
      <c r="AF58" t="n">
        <v>1.913526473662442e-06</v>
      </c>
      <c r="AG58" t="n">
        <v>0.1584722222222222</v>
      </c>
      <c r="AH58" t="n">
        <v>148772.3677222785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8.767200000000001</v>
      </c>
      <c r="E59" t="n">
        <v>11.41</v>
      </c>
      <c r="F59" t="n">
        <v>7.96</v>
      </c>
      <c r="G59" t="n">
        <v>59.73</v>
      </c>
      <c r="H59" t="n">
        <v>0.83</v>
      </c>
      <c r="I59" t="n">
        <v>8</v>
      </c>
      <c r="J59" t="n">
        <v>327.95</v>
      </c>
      <c r="K59" t="n">
        <v>61.82</v>
      </c>
      <c r="L59" t="n">
        <v>15.25</v>
      </c>
      <c r="M59" t="n">
        <v>6</v>
      </c>
      <c r="N59" t="n">
        <v>100.88</v>
      </c>
      <c r="O59" t="n">
        <v>40681.39</v>
      </c>
      <c r="P59" t="n">
        <v>142.96</v>
      </c>
      <c r="Q59" t="n">
        <v>198.05</v>
      </c>
      <c r="R59" t="n">
        <v>30.73</v>
      </c>
      <c r="S59" t="n">
        <v>21.27</v>
      </c>
      <c r="T59" t="n">
        <v>2011.78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120.0062121686873</v>
      </c>
      <c r="AB59" t="n">
        <v>164.1977937895548</v>
      </c>
      <c r="AC59" t="n">
        <v>148.526986803376</v>
      </c>
      <c r="AD59" t="n">
        <v>120006.2121686873</v>
      </c>
      <c r="AE59" t="n">
        <v>164197.7937895548</v>
      </c>
      <c r="AF59" t="n">
        <v>1.914640246047564e-06</v>
      </c>
      <c r="AG59" t="n">
        <v>0.1584722222222222</v>
      </c>
      <c r="AH59" t="n">
        <v>148526.9868033761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8.7362</v>
      </c>
      <c r="E60" t="n">
        <v>11.45</v>
      </c>
      <c r="F60" t="n">
        <v>8.01</v>
      </c>
      <c r="G60" t="n">
        <v>60.04</v>
      </c>
      <c r="H60" t="n">
        <v>0.84</v>
      </c>
      <c r="I60" t="n">
        <v>8</v>
      </c>
      <c r="J60" t="n">
        <v>328.53</v>
      </c>
      <c r="K60" t="n">
        <v>61.82</v>
      </c>
      <c r="L60" t="n">
        <v>15.5</v>
      </c>
      <c r="M60" t="n">
        <v>6</v>
      </c>
      <c r="N60" t="n">
        <v>101.21</v>
      </c>
      <c r="O60" t="n">
        <v>40753.2</v>
      </c>
      <c r="P60" t="n">
        <v>143.68</v>
      </c>
      <c r="Q60" t="n">
        <v>198.05</v>
      </c>
      <c r="R60" t="n">
        <v>32.18</v>
      </c>
      <c r="S60" t="n">
        <v>21.27</v>
      </c>
      <c r="T60" t="n">
        <v>2737.02</v>
      </c>
      <c r="U60" t="n">
        <v>0.66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121.0579413184779</v>
      </c>
      <c r="AB60" t="n">
        <v>165.6368160113129</v>
      </c>
      <c r="AC60" t="n">
        <v>149.8286707639704</v>
      </c>
      <c r="AD60" t="n">
        <v>121057.9413184779</v>
      </c>
      <c r="AE60" t="n">
        <v>165636.8160113129</v>
      </c>
      <c r="AF60" t="n">
        <v>1.907870257039959e-06</v>
      </c>
      <c r="AG60" t="n">
        <v>0.1590277777777778</v>
      </c>
      <c r="AH60" t="n">
        <v>149828.6707639704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8.740600000000001</v>
      </c>
      <c r="E61" t="n">
        <v>11.44</v>
      </c>
      <c r="F61" t="n">
        <v>8</v>
      </c>
      <c r="G61" t="n">
        <v>59.99</v>
      </c>
      <c r="H61" t="n">
        <v>0.85</v>
      </c>
      <c r="I61" t="n">
        <v>8</v>
      </c>
      <c r="J61" t="n">
        <v>329.12</v>
      </c>
      <c r="K61" t="n">
        <v>61.82</v>
      </c>
      <c r="L61" t="n">
        <v>15.75</v>
      </c>
      <c r="M61" t="n">
        <v>6</v>
      </c>
      <c r="N61" t="n">
        <v>101.54</v>
      </c>
      <c r="O61" t="n">
        <v>40825.16</v>
      </c>
      <c r="P61" t="n">
        <v>143.61</v>
      </c>
      <c r="Q61" t="n">
        <v>198.05</v>
      </c>
      <c r="R61" t="n">
        <v>31.86</v>
      </c>
      <c r="S61" t="n">
        <v>21.27</v>
      </c>
      <c r="T61" t="n">
        <v>2580.47</v>
      </c>
      <c r="U61" t="n">
        <v>0.67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120.917404917486</v>
      </c>
      <c r="AB61" t="n">
        <v>165.4445279074475</v>
      </c>
      <c r="AC61" t="n">
        <v>149.6547343668597</v>
      </c>
      <c r="AD61" t="n">
        <v>120917.404917486</v>
      </c>
      <c r="AE61" t="n">
        <v>165444.5279074475</v>
      </c>
      <c r="AF61" t="n">
        <v>1.908831158705555e-06</v>
      </c>
      <c r="AG61" t="n">
        <v>0.1588888888888889</v>
      </c>
      <c r="AH61" t="n">
        <v>149654.7343668597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8.737399999999999</v>
      </c>
      <c r="E62" t="n">
        <v>11.44</v>
      </c>
      <c r="F62" t="n">
        <v>8</v>
      </c>
      <c r="G62" t="n">
        <v>60.02</v>
      </c>
      <c r="H62" t="n">
        <v>0.86</v>
      </c>
      <c r="I62" t="n">
        <v>8</v>
      </c>
      <c r="J62" t="n">
        <v>329.7</v>
      </c>
      <c r="K62" t="n">
        <v>61.82</v>
      </c>
      <c r="L62" t="n">
        <v>16</v>
      </c>
      <c r="M62" t="n">
        <v>6</v>
      </c>
      <c r="N62" t="n">
        <v>101.88</v>
      </c>
      <c r="O62" t="n">
        <v>40897.29</v>
      </c>
      <c r="P62" t="n">
        <v>143.74</v>
      </c>
      <c r="Q62" t="n">
        <v>198.05</v>
      </c>
      <c r="R62" t="n">
        <v>32.03</v>
      </c>
      <c r="S62" t="n">
        <v>21.27</v>
      </c>
      <c r="T62" t="n">
        <v>2663.59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121.0418504412099</v>
      </c>
      <c r="AB62" t="n">
        <v>165.6147997631555</v>
      </c>
      <c r="AC62" t="n">
        <v>149.8087557156371</v>
      </c>
      <c r="AD62" t="n">
        <v>121041.8504412099</v>
      </c>
      <c r="AE62" t="n">
        <v>165614.7997631555</v>
      </c>
      <c r="AF62" t="n">
        <v>1.908132321130576e-06</v>
      </c>
      <c r="AG62" t="n">
        <v>0.1588888888888889</v>
      </c>
      <c r="AH62" t="n">
        <v>149808.7557156371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8.741899999999999</v>
      </c>
      <c r="E63" t="n">
        <v>11.44</v>
      </c>
      <c r="F63" t="n">
        <v>8</v>
      </c>
      <c r="G63" t="n">
        <v>59.98</v>
      </c>
      <c r="H63" t="n">
        <v>0.88</v>
      </c>
      <c r="I63" t="n">
        <v>8</v>
      </c>
      <c r="J63" t="n">
        <v>330.29</v>
      </c>
      <c r="K63" t="n">
        <v>61.82</v>
      </c>
      <c r="L63" t="n">
        <v>16.25</v>
      </c>
      <c r="M63" t="n">
        <v>6</v>
      </c>
      <c r="N63" t="n">
        <v>102.21</v>
      </c>
      <c r="O63" t="n">
        <v>40969.57</v>
      </c>
      <c r="P63" t="n">
        <v>143.61</v>
      </c>
      <c r="Q63" t="n">
        <v>198.05</v>
      </c>
      <c r="R63" t="n">
        <v>31.81</v>
      </c>
      <c r="S63" t="n">
        <v>21.27</v>
      </c>
      <c r="T63" t="n">
        <v>2551.55</v>
      </c>
      <c r="U63" t="n">
        <v>0.67</v>
      </c>
      <c r="V63" t="n">
        <v>0.76</v>
      </c>
      <c r="W63" t="n">
        <v>0.12</v>
      </c>
      <c r="X63" t="n">
        <v>0.14</v>
      </c>
      <c r="Y63" t="n">
        <v>1</v>
      </c>
      <c r="Z63" t="n">
        <v>10</v>
      </c>
      <c r="AA63" t="n">
        <v>120.8997514891387</v>
      </c>
      <c r="AB63" t="n">
        <v>165.4203737079684</v>
      </c>
      <c r="AC63" t="n">
        <v>149.6328854102783</v>
      </c>
      <c r="AD63" t="n">
        <v>120899.7514891387</v>
      </c>
      <c r="AE63" t="n">
        <v>165420.3737079684</v>
      </c>
      <c r="AF63" t="n">
        <v>1.90911506147039e-06</v>
      </c>
      <c r="AG63" t="n">
        <v>0.1588888888888889</v>
      </c>
      <c r="AH63" t="n">
        <v>149632.8854102783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8.737399999999999</v>
      </c>
      <c r="E64" t="n">
        <v>11.44</v>
      </c>
      <c r="F64" t="n">
        <v>8</v>
      </c>
      <c r="G64" t="n">
        <v>60.02</v>
      </c>
      <c r="H64" t="n">
        <v>0.89</v>
      </c>
      <c r="I64" t="n">
        <v>8</v>
      </c>
      <c r="J64" t="n">
        <v>330.87</v>
      </c>
      <c r="K64" t="n">
        <v>61.82</v>
      </c>
      <c r="L64" t="n">
        <v>16.5</v>
      </c>
      <c r="M64" t="n">
        <v>6</v>
      </c>
      <c r="N64" t="n">
        <v>102.55</v>
      </c>
      <c r="O64" t="n">
        <v>41042.02</v>
      </c>
      <c r="P64" t="n">
        <v>143.42</v>
      </c>
      <c r="Q64" t="n">
        <v>198.05</v>
      </c>
      <c r="R64" t="n">
        <v>31.98</v>
      </c>
      <c r="S64" t="n">
        <v>21.27</v>
      </c>
      <c r="T64" t="n">
        <v>2638.71</v>
      </c>
      <c r="U64" t="n">
        <v>0.67</v>
      </c>
      <c r="V64" t="n">
        <v>0.76</v>
      </c>
      <c r="W64" t="n">
        <v>0.12</v>
      </c>
      <c r="X64" t="n">
        <v>0.15</v>
      </c>
      <c r="Y64" t="n">
        <v>1</v>
      </c>
      <c r="Z64" t="n">
        <v>10</v>
      </c>
      <c r="AA64" t="n">
        <v>120.8425432398197</v>
      </c>
      <c r="AB64" t="n">
        <v>165.3420988574003</v>
      </c>
      <c r="AC64" t="n">
        <v>149.562081001589</v>
      </c>
      <c r="AD64" t="n">
        <v>120842.5432398197</v>
      </c>
      <c r="AE64" t="n">
        <v>165342.0988574004</v>
      </c>
      <c r="AF64" t="n">
        <v>1.908132321130576e-06</v>
      </c>
      <c r="AG64" t="n">
        <v>0.1588888888888889</v>
      </c>
      <c r="AH64" t="n">
        <v>149562.081001589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8.7355</v>
      </c>
      <c r="E65" t="n">
        <v>11.45</v>
      </c>
      <c r="F65" t="n">
        <v>8.01</v>
      </c>
      <c r="G65" t="n">
        <v>60.04</v>
      </c>
      <c r="H65" t="n">
        <v>0.9</v>
      </c>
      <c r="I65" t="n">
        <v>8</v>
      </c>
      <c r="J65" t="n">
        <v>331.46</v>
      </c>
      <c r="K65" t="n">
        <v>61.82</v>
      </c>
      <c r="L65" t="n">
        <v>16.75</v>
      </c>
      <c r="M65" t="n">
        <v>6</v>
      </c>
      <c r="N65" t="n">
        <v>102.89</v>
      </c>
      <c r="O65" t="n">
        <v>41114.63</v>
      </c>
      <c r="P65" t="n">
        <v>143.39</v>
      </c>
      <c r="Q65" t="n">
        <v>198.05</v>
      </c>
      <c r="R65" t="n">
        <v>32.04</v>
      </c>
      <c r="S65" t="n">
        <v>21.27</v>
      </c>
      <c r="T65" t="n">
        <v>2666.85</v>
      </c>
      <c r="U65" t="n">
        <v>0.66</v>
      </c>
      <c r="V65" t="n">
        <v>0.76</v>
      </c>
      <c r="W65" t="n">
        <v>0.12</v>
      </c>
      <c r="X65" t="n">
        <v>0.15</v>
      </c>
      <c r="Y65" t="n">
        <v>1</v>
      </c>
      <c r="Z65" t="n">
        <v>10</v>
      </c>
      <c r="AA65" t="n">
        <v>120.8868037591755</v>
      </c>
      <c r="AB65" t="n">
        <v>165.4026580526192</v>
      </c>
      <c r="AC65" t="n">
        <v>149.6168605122116</v>
      </c>
      <c r="AD65" t="n">
        <v>120886.8037591755</v>
      </c>
      <c r="AE65" t="n">
        <v>165402.6580526193</v>
      </c>
      <c r="AF65" t="n">
        <v>1.907717386320432e-06</v>
      </c>
      <c r="AG65" t="n">
        <v>0.1590277777777778</v>
      </c>
      <c r="AH65" t="n">
        <v>149616.8605122116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8.804500000000001</v>
      </c>
      <c r="E66" t="n">
        <v>11.36</v>
      </c>
      <c r="F66" t="n">
        <v>7.97</v>
      </c>
      <c r="G66" t="n">
        <v>68.33</v>
      </c>
      <c r="H66" t="n">
        <v>0.91</v>
      </c>
      <c r="I66" t="n">
        <v>7</v>
      </c>
      <c r="J66" t="n">
        <v>332.05</v>
      </c>
      <c r="K66" t="n">
        <v>61.82</v>
      </c>
      <c r="L66" t="n">
        <v>17</v>
      </c>
      <c r="M66" t="n">
        <v>5</v>
      </c>
      <c r="N66" t="n">
        <v>103.23</v>
      </c>
      <c r="O66" t="n">
        <v>41187.41</v>
      </c>
      <c r="P66" t="n">
        <v>142.58</v>
      </c>
      <c r="Q66" t="n">
        <v>198.05</v>
      </c>
      <c r="R66" t="n">
        <v>30.93</v>
      </c>
      <c r="S66" t="n">
        <v>21.27</v>
      </c>
      <c r="T66" t="n">
        <v>2119.2</v>
      </c>
      <c r="U66" t="n">
        <v>0.6899999999999999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119.3061273589726</v>
      </c>
      <c r="AB66" t="n">
        <v>163.2399068673415</v>
      </c>
      <c r="AC66" t="n">
        <v>147.6605192646157</v>
      </c>
      <c r="AD66" t="n">
        <v>119306.1273589726</v>
      </c>
      <c r="AE66" t="n">
        <v>163239.9068673415</v>
      </c>
      <c r="AF66" t="n">
        <v>1.922786071530908e-06</v>
      </c>
      <c r="AG66" t="n">
        <v>0.1577777777777778</v>
      </c>
      <c r="AH66" t="n">
        <v>147660.5192646157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8.804500000000001</v>
      </c>
      <c r="E67" t="n">
        <v>11.36</v>
      </c>
      <c r="F67" t="n">
        <v>7.97</v>
      </c>
      <c r="G67" t="n">
        <v>68.33</v>
      </c>
      <c r="H67" t="n">
        <v>0.92</v>
      </c>
      <c r="I67" t="n">
        <v>7</v>
      </c>
      <c r="J67" t="n">
        <v>332.64</v>
      </c>
      <c r="K67" t="n">
        <v>61.82</v>
      </c>
      <c r="L67" t="n">
        <v>17.25</v>
      </c>
      <c r="M67" t="n">
        <v>5</v>
      </c>
      <c r="N67" t="n">
        <v>103.57</v>
      </c>
      <c r="O67" t="n">
        <v>41260.35</v>
      </c>
      <c r="P67" t="n">
        <v>142.71</v>
      </c>
      <c r="Q67" t="n">
        <v>198.06</v>
      </c>
      <c r="R67" t="n">
        <v>30.98</v>
      </c>
      <c r="S67" t="n">
        <v>21.27</v>
      </c>
      <c r="T67" t="n">
        <v>2141.42</v>
      </c>
      <c r="U67" t="n">
        <v>0.6899999999999999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119.3864788398862</v>
      </c>
      <c r="AB67" t="n">
        <v>163.3498473083847</v>
      </c>
      <c r="AC67" t="n">
        <v>147.7599671442682</v>
      </c>
      <c r="AD67" t="n">
        <v>119386.4788398862</v>
      </c>
      <c r="AE67" t="n">
        <v>163349.8473083847</v>
      </c>
      <c r="AF67" t="n">
        <v>1.922786071530908e-06</v>
      </c>
      <c r="AG67" t="n">
        <v>0.1577777777777778</v>
      </c>
      <c r="AH67" t="n">
        <v>147759.9671442682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8.806699999999999</v>
      </c>
      <c r="E68" t="n">
        <v>11.36</v>
      </c>
      <c r="F68" t="n">
        <v>7.97</v>
      </c>
      <c r="G68" t="n">
        <v>68.3</v>
      </c>
      <c r="H68" t="n">
        <v>0.9399999999999999</v>
      </c>
      <c r="I68" t="n">
        <v>7</v>
      </c>
      <c r="J68" t="n">
        <v>333.24</v>
      </c>
      <c r="K68" t="n">
        <v>61.82</v>
      </c>
      <c r="L68" t="n">
        <v>17.5</v>
      </c>
      <c r="M68" t="n">
        <v>5</v>
      </c>
      <c r="N68" t="n">
        <v>103.92</v>
      </c>
      <c r="O68" t="n">
        <v>41333.46</v>
      </c>
      <c r="P68" t="n">
        <v>142.81</v>
      </c>
      <c r="Q68" t="n">
        <v>198.06</v>
      </c>
      <c r="R68" t="n">
        <v>30.85</v>
      </c>
      <c r="S68" t="n">
        <v>21.27</v>
      </c>
      <c r="T68" t="n">
        <v>2078.43</v>
      </c>
      <c r="U68" t="n">
        <v>0.6899999999999999</v>
      </c>
      <c r="V68" t="n">
        <v>0.76</v>
      </c>
      <c r="W68" t="n">
        <v>0.12</v>
      </c>
      <c r="X68" t="n">
        <v>0.12</v>
      </c>
      <c r="Y68" t="n">
        <v>1</v>
      </c>
      <c r="Z68" t="n">
        <v>10</v>
      </c>
      <c r="AA68" t="n">
        <v>119.4189984584261</v>
      </c>
      <c r="AB68" t="n">
        <v>163.3943420851352</v>
      </c>
      <c r="AC68" t="n">
        <v>147.8002154019744</v>
      </c>
      <c r="AD68" t="n">
        <v>119418.9984584261</v>
      </c>
      <c r="AE68" t="n">
        <v>163394.3420851352</v>
      </c>
      <c r="AF68" t="n">
        <v>1.923266522363706e-06</v>
      </c>
      <c r="AG68" t="n">
        <v>0.1577777777777778</v>
      </c>
      <c r="AH68" t="n">
        <v>147800.2154019744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8.805400000000001</v>
      </c>
      <c r="E69" t="n">
        <v>11.36</v>
      </c>
      <c r="F69" t="n">
        <v>7.97</v>
      </c>
      <c r="G69" t="n">
        <v>68.31999999999999</v>
      </c>
      <c r="H69" t="n">
        <v>0.95</v>
      </c>
      <c r="I69" t="n">
        <v>7</v>
      </c>
      <c r="J69" t="n">
        <v>333.83</v>
      </c>
      <c r="K69" t="n">
        <v>61.82</v>
      </c>
      <c r="L69" t="n">
        <v>17.75</v>
      </c>
      <c r="M69" t="n">
        <v>5</v>
      </c>
      <c r="N69" t="n">
        <v>104.26</v>
      </c>
      <c r="O69" t="n">
        <v>41406.86</v>
      </c>
      <c r="P69" t="n">
        <v>142.93</v>
      </c>
      <c r="Q69" t="n">
        <v>198.05</v>
      </c>
      <c r="R69" t="n">
        <v>30.89</v>
      </c>
      <c r="S69" t="n">
        <v>21.27</v>
      </c>
      <c r="T69" t="n">
        <v>2100.04</v>
      </c>
      <c r="U69" t="n">
        <v>0.6899999999999999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119.510466968427</v>
      </c>
      <c r="AB69" t="n">
        <v>163.5194933358243</v>
      </c>
      <c r="AC69" t="n">
        <v>147.9134223929487</v>
      </c>
      <c r="AD69" t="n">
        <v>119510.466968427</v>
      </c>
      <c r="AE69" t="n">
        <v>163519.4933358243</v>
      </c>
      <c r="AF69" t="n">
        <v>1.922982619598871e-06</v>
      </c>
      <c r="AG69" t="n">
        <v>0.1577777777777778</v>
      </c>
      <c r="AH69" t="n">
        <v>147913.4223929487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8.822699999999999</v>
      </c>
      <c r="E70" t="n">
        <v>11.33</v>
      </c>
      <c r="F70" t="n">
        <v>7.95</v>
      </c>
      <c r="G70" t="n">
        <v>68.13</v>
      </c>
      <c r="H70" t="n">
        <v>0.96</v>
      </c>
      <c r="I70" t="n">
        <v>7</v>
      </c>
      <c r="J70" t="n">
        <v>334.43</v>
      </c>
      <c r="K70" t="n">
        <v>61.82</v>
      </c>
      <c r="L70" t="n">
        <v>18</v>
      </c>
      <c r="M70" t="n">
        <v>5</v>
      </c>
      <c r="N70" t="n">
        <v>104.61</v>
      </c>
      <c r="O70" t="n">
        <v>41480.31</v>
      </c>
      <c r="P70" t="n">
        <v>142.52</v>
      </c>
      <c r="Q70" t="n">
        <v>198.05</v>
      </c>
      <c r="R70" t="n">
        <v>30.06</v>
      </c>
      <c r="S70" t="n">
        <v>21.27</v>
      </c>
      <c r="T70" t="n">
        <v>1685.43</v>
      </c>
      <c r="U70" t="n">
        <v>0.71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118.953480971332</v>
      </c>
      <c r="AB70" t="n">
        <v>162.7574005221114</v>
      </c>
      <c r="AC70" t="n">
        <v>147.2240626477723</v>
      </c>
      <c r="AD70" t="n">
        <v>118953.480971332</v>
      </c>
      <c r="AE70" t="n">
        <v>162757.4005221114</v>
      </c>
      <c r="AF70" t="n">
        <v>1.926760710238599e-06</v>
      </c>
      <c r="AG70" t="n">
        <v>0.1573611111111111</v>
      </c>
      <c r="AH70" t="n">
        <v>147224.0626477723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8.8188</v>
      </c>
      <c r="E71" t="n">
        <v>11.34</v>
      </c>
      <c r="F71" t="n">
        <v>7.95</v>
      </c>
      <c r="G71" t="n">
        <v>68.17</v>
      </c>
      <c r="H71" t="n">
        <v>0.97</v>
      </c>
      <c r="I71" t="n">
        <v>7</v>
      </c>
      <c r="J71" t="n">
        <v>335.02</v>
      </c>
      <c r="K71" t="n">
        <v>61.82</v>
      </c>
      <c r="L71" t="n">
        <v>18.25</v>
      </c>
      <c r="M71" t="n">
        <v>5</v>
      </c>
      <c r="N71" t="n">
        <v>104.95</v>
      </c>
      <c r="O71" t="n">
        <v>41553.93</v>
      </c>
      <c r="P71" t="n">
        <v>142.71</v>
      </c>
      <c r="Q71" t="n">
        <v>198.05</v>
      </c>
      <c r="R71" t="n">
        <v>30.39</v>
      </c>
      <c r="S71" t="n">
        <v>21.27</v>
      </c>
      <c r="T71" t="n">
        <v>1850.01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119.1228609678614</v>
      </c>
      <c r="AB71" t="n">
        <v>162.9891537058808</v>
      </c>
      <c r="AC71" t="n">
        <v>147.4336976329505</v>
      </c>
      <c r="AD71" t="n">
        <v>119122.8609678614</v>
      </c>
      <c r="AE71" t="n">
        <v>162989.1537058808</v>
      </c>
      <c r="AF71" t="n">
        <v>1.925909001944094e-06</v>
      </c>
      <c r="AG71" t="n">
        <v>0.1575</v>
      </c>
      <c r="AH71" t="n">
        <v>147433.6976329505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8.7964</v>
      </c>
      <c r="E72" t="n">
        <v>11.37</v>
      </c>
      <c r="F72" t="n">
        <v>7.98</v>
      </c>
      <c r="G72" t="n">
        <v>68.42</v>
      </c>
      <c r="H72" t="n">
        <v>0.98</v>
      </c>
      <c r="I72" t="n">
        <v>7</v>
      </c>
      <c r="J72" t="n">
        <v>335.62</v>
      </c>
      <c r="K72" t="n">
        <v>61.82</v>
      </c>
      <c r="L72" t="n">
        <v>18.5</v>
      </c>
      <c r="M72" t="n">
        <v>5</v>
      </c>
      <c r="N72" t="n">
        <v>105.3</v>
      </c>
      <c r="O72" t="n">
        <v>41627.72</v>
      </c>
      <c r="P72" t="n">
        <v>143.25</v>
      </c>
      <c r="Q72" t="n">
        <v>198.05</v>
      </c>
      <c r="R72" t="n">
        <v>31.44</v>
      </c>
      <c r="S72" t="n">
        <v>21.27</v>
      </c>
      <c r="T72" t="n">
        <v>2373.93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119.8653529330059</v>
      </c>
      <c r="AB72" t="n">
        <v>164.0050639690246</v>
      </c>
      <c r="AC72" t="n">
        <v>148.3526508464192</v>
      </c>
      <c r="AD72" t="n">
        <v>119865.3529330059</v>
      </c>
      <c r="AE72" t="n">
        <v>164005.0639690246</v>
      </c>
      <c r="AF72" t="n">
        <v>1.921017138919243e-06</v>
      </c>
      <c r="AG72" t="n">
        <v>0.1579166666666666</v>
      </c>
      <c r="AH72" t="n">
        <v>148352.6508464192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8.796799999999999</v>
      </c>
      <c r="E73" t="n">
        <v>11.37</v>
      </c>
      <c r="F73" t="n">
        <v>7.98</v>
      </c>
      <c r="G73" t="n">
        <v>68.41</v>
      </c>
      <c r="H73" t="n">
        <v>0.99</v>
      </c>
      <c r="I73" t="n">
        <v>7</v>
      </c>
      <c r="J73" t="n">
        <v>336.22</v>
      </c>
      <c r="K73" t="n">
        <v>61.82</v>
      </c>
      <c r="L73" t="n">
        <v>18.75</v>
      </c>
      <c r="M73" t="n">
        <v>5</v>
      </c>
      <c r="N73" t="n">
        <v>105.65</v>
      </c>
      <c r="O73" t="n">
        <v>41701.68</v>
      </c>
      <c r="P73" t="n">
        <v>143.29</v>
      </c>
      <c r="Q73" t="n">
        <v>198.05</v>
      </c>
      <c r="R73" t="n">
        <v>31.25</v>
      </c>
      <c r="S73" t="n">
        <v>21.27</v>
      </c>
      <c r="T73" t="n">
        <v>2278.01</v>
      </c>
      <c r="U73" t="n">
        <v>0.68</v>
      </c>
      <c r="V73" t="n">
        <v>0.76</v>
      </c>
      <c r="W73" t="n">
        <v>0.12</v>
      </c>
      <c r="X73" t="n">
        <v>0.13</v>
      </c>
      <c r="Y73" t="n">
        <v>1</v>
      </c>
      <c r="Z73" t="n">
        <v>10</v>
      </c>
      <c r="AA73" t="n">
        <v>119.8847478603428</v>
      </c>
      <c r="AB73" t="n">
        <v>164.0316009642508</v>
      </c>
      <c r="AC73" t="n">
        <v>148.3766551880659</v>
      </c>
      <c r="AD73" t="n">
        <v>119884.7478603428</v>
      </c>
      <c r="AE73" t="n">
        <v>164031.6009642508</v>
      </c>
      <c r="AF73" t="n">
        <v>1.921104493616115e-06</v>
      </c>
      <c r="AG73" t="n">
        <v>0.1579166666666666</v>
      </c>
      <c r="AH73" t="n">
        <v>148376.6551880659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8.801299999999999</v>
      </c>
      <c r="E74" t="n">
        <v>11.36</v>
      </c>
      <c r="F74" t="n">
        <v>7.98</v>
      </c>
      <c r="G74" t="n">
        <v>68.36</v>
      </c>
      <c r="H74" t="n">
        <v>1.01</v>
      </c>
      <c r="I74" t="n">
        <v>7</v>
      </c>
      <c r="J74" t="n">
        <v>336.82</v>
      </c>
      <c r="K74" t="n">
        <v>61.82</v>
      </c>
      <c r="L74" t="n">
        <v>19</v>
      </c>
      <c r="M74" t="n">
        <v>5</v>
      </c>
      <c r="N74" t="n">
        <v>106</v>
      </c>
      <c r="O74" t="n">
        <v>41775.82</v>
      </c>
      <c r="P74" t="n">
        <v>143.08</v>
      </c>
      <c r="Q74" t="n">
        <v>198.05</v>
      </c>
      <c r="R74" t="n">
        <v>31.15</v>
      </c>
      <c r="S74" t="n">
        <v>21.27</v>
      </c>
      <c r="T74" t="n">
        <v>2229.52</v>
      </c>
      <c r="U74" t="n">
        <v>0.68</v>
      </c>
      <c r="V74" t="n">
        <v>0.76</v>
      </c>
      <c r="W74" t="n">
        <v>0.12</v>
      </c>
      <c r="X74" t="n">
        <v>0.12</v>
      </c>
      <c r="Y74" t="n">
        <v>1</v>
      </c>
      <c r="Z74" t="n">
        <v>10</v>
      </c>
      <c r="AA74" t="n">
        <v>119.6942314548312</v>
      </c>
      <c r="AB74" t="n">
        <v>163.7709280132393</v>
      </c>
      <c r="AC74" t="n">
        <v>148.1408604976421</v>
      </c>
      <c r="AD74" t="n">
        <v>119694.2314548312</v>
      </c>
      <c r="AE74" t="n">
        <v>163770.9280132393</v>
      </c>
      <c r="AF74" t="n">
        <v>1.922087233955929e-06</v>
      </c>
      <c r="AG74" t="n">
        <v>0.1577777777777778</v>
      </c>
      <c r="AH74" t="n">
        <v>148140.860497642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8.7979</v>
      </c>
      <c r="E75" t="n">
        <v>11.37</v>
      </c>
      <c r="F75" t="n">
        <v>7.98</v>
      </c>
      <c r="G75" t="n">
        <v>68.40000000000001</v>
      </c>
      <c r="H75" t="n">
        <v>1.02</v>
      </c>
      <c r="I75" t="n">
        <v>7</v>
      </c>
      <c r="J75" t="n">
        <v>337.43</v>
      </c>
      <c r="K75" t="n">
        <v>61.82</v>
      </c>
      <c r="L75" t="n">
        <v>19.25</v>
      </c>
      <c r="M75" t="n">
        <v>5</v>
      </c>
      <c r="N75" t="n">
        <v>106.35</v>
      </c>
      <c r="O75" t="n">
        <v>41850.13</v>
      </c>
      <c r="P75" t="n">
        <v>143.12</v>
      </c>
      <c r="Q75" t="n">
        <v>198.05</v>
      </c>
      <c r="R75" t="n">
        <v>31.31</v>
      </c>
      <c r="S75" t="n">
        <v>21.27</v>
      </c>
      <c r="T75" t="n">
        <v>2309.07</v>
      </c>
      <c r="U75" t="n">
        <v>0.68</v>
      </c>
      <c r="V75" t="n">
        <v>0.76</v>
      </c>
      <c r="W75" t="n">
        <v>0.12</v>
      </c>
      <c r="X75" t="n">
        <v>0.13</v>
      </c>
      <c r="Y75" t="n">
        <v>1</v>
      </c>
      <c r="Z75" t="n">
        <v>10</v>
      </c>
      <c r="AA75" t="n">
        <v>119.7648802593272</v>
      </c>
      <c r="AB75" t="n">
        <v>163.867592824356</v>
      </c>
      <c r="AC75" t="n">
        <v>148.2282997548558</v>
      </c>
      <c r="AD75" t="n">
        <v>119764.8802593272</v>
      </c>
      <c r="AE75" t="n">
        <v>163867.592824356</v>
      </c>
      <c r="AF75" t="n">
        <v>1.921344719032515e-06</v>
      </c>
      <c r="AG75" t="n">
        <v>0.1579166666666666</v>
      </c>
      <c r="AH75" t="n">
        <v>148228.2997548558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8.799799999999999</v>
      </c>
      <c r="E76" t="n">
        <v>11.36</v>
      </c>
      <c r="F76" t="n">
        <v>7.98</v>
      </c>
      <c r="G76" t="n">
        <v>68.38</v>
      </c>
      <c r="H76" t="n">
        <v>1.03</v>
      </c>
      <c r="I76" t="n">
        <v>7</v>
      </c>
      <c r="J76" t="n">
        <v>338.03</v>
      </c>
      <c r="K76" t="n">
        <v>61.82</v>
      </c>
      <c r="L76" t="n">
        <v>19.5</v>
      </c>
      <c r="M76" t="n">
        <v>5</v>
      </c>
      <c r="N76" t="n">
        <v>106.71</v>
      </c>
      <c r="O76" t="n">
        <v>41924.62</v>
      </c>
      <c r="P76" t="n">
        <v>142.99</v>
      </c>
      <c r="Q76" t="n">
        <v>198.05</v>
      </c>
      <c r="R76" t="n">
        <v>31.23</v>
      </c>
      <c r="S76" t="n">
        <v>21.27</v>
      </c>
      <c r="T76" t="n">
        <v>2268.03</v>
      </c>
      <c r="U76" t="n">
        <v>0.68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119.6586012951335</v>
      </c>
      <c r="AB76" t="n">
        <v>163.7221772568493</v>
      </c>
      <c r="AC76" t="n">
        <v>148.0967624450198</v>
      </c>
      <c r="AD76" t="n">
        <v>119658.6012951335</v>
      </c>
      <c r="AE76" t="n">
        <v>163722.1772568493</v>
      </c>
      <c r="AF76" t="n">
        <v>1.921759653842658e-06</v>
      </c>
      <c r="AG76" t="n">
        <v>0.1577777777777778</v>
      </c>
      <c r="AH76" t="n">
        <v>148096.7624450198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8.794600000000001</v>
      </c>
      <c r="E77" t="n">
        <v>11.37</v>
      </c>
      <c r="F77" t="n">
        <v>7.98</v>
      </c>
      <c r="G77" t="n">
        <v>68.44</v>
      </c>
      <c r="H77" t="n">
        <v>1.04</v>
      </c>
      <c r="I77" t="n">
        <v>7</v>
      </c>
      <c r="J77" t="n">
        <v>338.63</v>
      </c>
      <c r="K77" t="n">
        <v>61.82</v>
      </c>
      <c r="L77" t="n">
        <v>19.75</v>
      </c>
      <c r="M77" t="n">
        <v>5</v>
      </c>
      <c r="N77" t="n">
        <v>107.06</v>
      </c>
      <c r="O77" t="n">
        <v>41999.28</v>
      </c>
      <c r="P77" t="n">
        <v>143.08</v>
      </c>
      <c r="Q77" t="n">
        <v>198.05</v>
      </c>
      <c r="R77" t="n">
        <v>31.39</v>
      </c>
      <c r="S77" t="n">
        <v>21.27</v>
      </c>
      <c r="T77" t="n">
        <v>2349.35</v>
      </c>
      <c r="U77" t="n">
        <v>0.68</v>
      </c>
      <c r="V77" t="n">
        <v>0.76</v>
      </c>
      <c r="W77" t="n">
        <v>0.12</v>
      </c>
      <c r="X77" t="n">
        <v>0.13</v>
      </c>
      <c r="Y77" t="n">
        <v>1</v>
      </c>
      <c r="Z77" t="n">
        <v>10</v>
      </c>
      <c r="AA77" t="n">
        <v>119.7842417682094</v>
      </c>
      <c r="AB77" t="n">
        <v>163.8940840949781</v>
      </c>
      <c r="AC77" t="n">
        <v>148.2522627357904</v>
      </c>
      <c r="AD77" t="n">
        <v>119784.2417682094</v>
      </c>
      <c r="AE77" t="n">
        <v>163894.0840949781</v>
      </c>
      <c r="AF77" t="n">
        <v>1.920624042783318e-06</v>
      </c>
      <c r="AG77" t="n">
        <v>0.1579166666666666</v>
      </c>
      <c r="AH77" t="n">
        <v>148252.2627357904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8.7994</v>
      </c>
      <c r="E78" t="n">
        <v>11.36</v>
      </c>
      <c r="F78" t="n">
        <v>7.98</v>
      </c>
      <c r="G78" t="n">
        <v>68.39</v>
      </c>
      <c r="H78" t="n">
        <v>1.05</v>
      </c>
      <c r="I78" t="n">
        <v>7</v>
      </c>
      <c r="J78" t="n">
        <v>339.24</v>
      </c>
      <c r="K78" t="n">
        <v>61.82</v>
      </c>
      <c r="L78" t="n">
        <v>20</v>
      </c>
      <c r="M78" t="n">
        <v>5</v>
      </c>
      <c r="N78" t="n">
        <v>107.42</v>
      </c>
      <c r="O78" t="n">
        <v>42074.12</v>
      </c>
      <c r="P78" t="n">
        <v>142.88</v>
      </c>
      <c r="Q78" t="n">
        <v>198.05</v>
      </c>
      <c r="R78" t="n">
        <v>31.17</v>
      </c>
      <c r="S78" t="n">
        <v>21.27</v>
      </c>
      <c r="T78" t="n">
        <v>2239.98</v>
      </c>
      <c r="U78" t="n">
        <v>0.68</v>
      </c>
      <c r="V78" t="n">
        <v>0.76</v>
      </c>
      <c r="W78" t="n">
        <v>0.12</v>
      </c>
      <c r="X78" t="n">
        <v>0.13</v>
      </c>
      <c r="Y78" t="n">
        <v>1</v>
      </c>
      <c r="Z78" t="n">
        <v>10</v>
      </c>
      <c r="AA78" t="n">
        <v>119.5959114643907</v>
      </c>
      <c r="AB78" t="n">
        <v>163.6364022647469</v>
      </c>
      <c r="AC78" t="n">
        <v>148.0191736977776</v>
      </c>
      <c r="AD78" t="n">
        <v>119595.9114643907</v>
      </c>
      <c r="AE78" t="n">
        <v>163636.4022647469</v>
      </c>
      <c r="AF78" t="n">
        <v>1.921672299145786e-06</v>
      </c>
      <c r="AG78" t="n">
        <v>0.1577777777777778</v>
      </c>
      <c r="AH78" t="n">
        <v>148019.1736977776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8.7979</v>
      </c>
      <c r="E79" t="n">
        <v>11.37</v>
      </c>
      <c r="F79" t="n">
        <v>7.98</v>
      </c>
      <c r="G79" t="n">
        <v>68.40000000000001</v>
      </c>
      <c r="H79" t="n">
        <v>1.06</v>
      </c>
      <c r="I79" t="n">
        <v>7</v>
      </c>
      <c r="J79" t="n">
        <v>339.85</v>
      </c>
      <c r="K79" t="n">
        <v>61.82</v>
      </c>
      <c r="L79" t="n">
        <v>20.25</v>
      </c>
      <c r="M79" t="n">
        <v>5</v>
      </c>
      <c r="N79" t="n">
        <v>107.78</v>
      </c>
      <c r="O79" t="n">
        <v>42149.15</v>
      </c>
      <c r="P79" t="n">
        <v>142.76</v>
      </c>
      <c r="Q79" t="n">
        <v>198.05</v>
      </c>
      <c r="R79" t="n">
        <v>31.29</v>
      </c>
      <c r="S79" t="n">
        <v>21.27</v>
      </c>
      <c r="T79" t="n">
        <v>2299.61</v>
      </c>
      <c r="U79" t="n">
        <v>0.68</v>
      </c>
      <c r="V79" t="n">
        <v>0.76</v>
      </c>
      <c r="W79" t="n">
        <v>0.12</v>
      </c>
      <c r="X79" t="n">
        <v>0.13</v>
      </c>
      <c r="Y79" t="n">
        <v>1</v>
      </c>
      <c r="Z79" t="n">
        <v>10</v>
      </c>
      <c r="AA79" t="n">
        <v>119.5422015423488</v>
      </c>
      <c r="AB79" t="n">
        <v>163.5629139798946</v>
      </c>
      <c r="AC79" t="n">
        <v>147.9526990316902</v>
      </c>
      <c r="AD79" t="n">
        <v>119542.2015423488</v>
      </c>
      <c r="AE79" t="n">
        <v>163562.9139798946</v>
      </c>
      <c r="AF79" t="n">
        <v>1.921344719032515e-06</v>
      </c>
      <c r="AG79" t="n">
        <v>0.1579166666666666</v>
      </c>
      <c r="AH79" t="n">
        <v>147952.6990316902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8.864599999999999</v>
      </c>
      <c r="E80" t="n">
        <v>11.28</v>
      </c>
      <c r="F80" t="n">
        <v>7.95</v>
      </c>
      <c r="G80" t="n">
        <v>79.5</v>
      </c>
      <c r="H80" t="n">
        <v>1.07</v>
      </c>
      <c r="I80" t="n">
        <v>6</v>
      </c>
      <c r="J80" t="n">
        <v>340.46</v>
      </c>
      <c r="K80" t="n">
        <v>61.82</v>
      </c>
      <c r="L80" t="n">
        <v>20.5</v>
      </c>
      <c r="M80" t="n">
        <v>4</v>
      </c>
      <c r="N80" t="n">
        <v>108.14</v>
      </c>
      <c r="O80" t="n">
        <v>42224.35</v>
      </c>
      <c r="P80" t="n">
        <v>142.09</v>
      </c>
      <c r="Q80" t="n">
        <v>198.05</v>
      </c>
      <c r="R80" t="n">
        <v>30.29</v>
      </c>
      <c r="S80" t="n">
        <v>21.27</v>
      </c>
      <c r="T80" t="n">
        <v>1803.98</v>
      </c>
      <c r="U80" t="n">
        <v>0.7</v>
      </c>
      <c r="V80" t="n">
        <v>0.76</v>
      </c>
      <c r="W80" t="n">
        <v>0.12</v>
      </c>
      <c r="X80" t="n">
        <v>0.1</v>
      </c>
      <c r="Y80" t="n">
        <v>1</v>
      </c>
      <c r="Z80" t="n">
        <v>10</v>
      </c>
      <c r="AA80" t="n">
        <v>118.1351474368872</v>
      </c>
      <c r="AB80" t="n">
        <v>161.637720477957</v>
      </c>
      <c r="AC80" t="n">
        <v>146.2112432955508</v>
      </c>
      <c r="AD80" t="n">
        <v>118135.1474368872</v>
      </c>
      <c r="AE80" t="n">
        <v>161637.720477957</v>
      </c>
      <c r="AF80" t="n">
        <v>1.935911114735974e-06</v>
      </c>
      <c r="AG80" t="n">
        <v>0.1566666666666666</v>
      </c>
      <c r="AH80" t="n">
        <v>146211.2432955508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8.8652</v>
      </c>
      <c r="E81" t="n">
        <v>11.28</v>
      </c>
      <c r="F81" t="n">
        <v>7.95</v>
      </c>
      <c r="G81" t="n">
        <v>79.48999999999999</v>
      </c>
      <c r="H81" t="n">
        <v>1.08</v>
      </c>
      <c r="I81" t="n">
        <v>6</v>
      </c>
      <c r="J81" t="n">
        <v>341.07</v>
      </c>
      <c r="K81" t="n">
        <v>61.82</v>
      </c>
      <c r="L81" t="n">
        <v>20.75</v>
      </c>
      <c r="M81" t="n">
        <v>4</v>
      </c>
      <c r="N81" t="n">
        <v>108.5</v>
      </c>
      <c r="O81" t="n">
        <v>42299.74</v>
      </c>
      <c r="P81" t="n">
        <v>142.13</v>
      </c>
      <c r="Q81" t="n">
        <v>198.05</v>
      </c>
      <c r="R81" t="n">
        <v>30.15</v>
      </c>
      <c r="S81" t="n">
        <v>21.27</v>
      </c>
      <c r="T81" t="n">
        <v>1730.57</v>
      </c>
      <c r="U81" t="n">
        <v>0.71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118.151855034051</v>
      </c>
      <c r="AB81" t="n">
        <v>161.6605805494836</v>
      </c>
      <c r="AC81" t="n">
        <v>146.2319216339353</v>
      </c>
      <c r="AD81" t="n">
        <v>118151.855034051</v>
      </c>
      <c r="AE81" t="n">
        <v>161660.5805494836</v>
      </c>
      <c r="AF81" t="n">
        <v>1.936042146781283e-06</v>
      </c>
      <c r="AG81" t="n">
        <v>0.1566666666666666</v>
      </c>
      <c r="AH81" t="n">
        <v>146231.9216339353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8.8817</v>
      </c>
      <c r="E82" t="n">
        <v>11.26</v>
      </c>
      <c r="F82" t="n">
        <v>7.93</v>
      </c>
      <c r="G82" t="n">
        <v>79.29000000000001</v>
      </c>
      <c r="H82" t="n">
        <v>1.1</v>
      </c>
      <c r="I82" t="n">
        <v>6</v>
      </c>
      <c r="J82" t="n">
        <v>341.68</v>
      </c>
      <c r="K82" t="n">
        <v>61.82</v>
      </c>
      <c r="L82" t="n">
        <v>21</v>
      </c>
      <c r="M82" t="n">
        <v>4</v>
      </c>
      <c r="N82" t="n">
        <v>108.86</v>
      </c>
      <c r="O82" t="n">
        <v>42375.31</v>
      </c>
      <c r="P82" t="n">
        <v>141.85</v>
      </c>
      <c r="Q82" t="n">
        <v>198.05</v>
      </c>
      <c r="R82" t="n">
        <v>29.52</v>
      </c>
      <c r="S82" t="n">
        <v>21.27</v>
      </c>
      <c r="T82" t="n">
        <v>1415.55</v>
      </c>
      <c r="U82" t="n">
        <v>0.72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117.6917961543931</v>
      </c>
      <c r="AB82" t="n">
        <v>161.0311076939707</v>
      </c>
      <c r="AC82" t="n">
        <v>145.6625247842816</v>
      </c>
      <c r="AD82" t="n">
        <v>117691.7961543931</v>
      </c>
      <c r="AE82" t="n">
        <v>161031.1076939707</v>
      </c>
      <c r="AF82" t="n">
        <v>1.939645528027266e-06</v>
      </c>
      <c r="AG82" t="n">
        <v>0.1563888888888889</v>
      </c>
      <c r="AH82" t="n">
        <v>145662.5247842816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8.8757</v>
      </c>
      <c r="E83" t="n">
        <v>11.27</v>
      </c>
      <c r="F83" t="n">
        <v>7.94</v>
      </c>
      <c r="G83" t="n">
        <v>79.36</v>
      </c>
      <c r="H83" t="n">
        <v>1.11</v>
      </c>
      <c r="I83" t="n">
        <v>6</v>
      </c>
      <c r="J83" t="n">
        <v>342.3</v>
      </c>
      <c r="K83" t="n">
        <v>61.82</v>
      </c>
      <c r="L83" t="n">
        <v>21.25</v>
      </c>
      <c r="M83" t="n">
        <v>4</v>
      </c>
      <c r="N83" t="n">
        <v>109.23</v>
      </c>
      <c r="O83" t="n">
        <v>42451.07</v>
      </c>
      <c r="P83" t="n">
        <v>142.21</v>
      </c>
      <c r="Q83" t="n">
        <v>198.05</v>
      </c>
      <c r="R83" t="n">
        <v>29.85</v>
      </c>
      <c r="S83" t="n">
        <v>21.27</v>
      </c>
      <c r="T83" t="n">
        <v>1584.45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118.0271646719735</v>
      </c>
      <c r="AB83" t="n">
        <v>161.4899736951387</v>
      </c>
      <c r="AC83" t="n">
        <v>146.0775972583208</v>
      </c>
      <c r="AD83" t="n">
        <v>118027.1646719735</v>
      </c>
      <c r="AE83" t="n">
        <v>161489.9736951387</v>
      </c>
      <c r="AF83" t="n">
        <v>1.938335207574182e-06</v>
      </c>
      <c r="AG83" t="n">
        <v>0.1565277777777778</v>
      </c>
      <c r="AH83" t="n">
        <v>146077.5972583208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8.859999999999999</v>
      </c>
      <c r="E84" t="n">
        <v>11.29</v>
      </c>
      <c r="F84" t="n">
        <v>7.96</v>
      </c>
      <c r="G84" t="n">
        <v>79.56</v>
      </c>
      <c r="H84" t="n">
        <v>1.12</v>
      </c>
      <c r="I84" t="n">
        <v>6</v>
      </c>
      <c r="J84" t="n">
        <v>342.91</v>
      </c>
      <c r="K84" t="n">
        <v>61.82</v>
      </c>
      <c r="L84" t="n">
        <v>21.5</v>
      </c>
      <c r="M84" t="n">
        <v>4</v>
      </c>
      <c r="N84" t="n">
        <v>109.59</v>
      </c>
      <c r="O84" t="n">
        <v>42527.02</v>
      </c>
      <c r="P84" t="n">
        <v>142.69</v>
      </c>
      <c r="Q84" t="n">
        <v>198.05</v>
      </c>
      <c r="R84" t="n">
        <v>30.57</v>
      </c>
      <c r="S84" t="n">
        <v>21.27</v>
      </c>
      <c r="T84" t="n">
        <v>1943.97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118.6005012677879</v>
      </c>
      <c r="AB84" t="n">
        <v>162.2744381193569</v>
      </c>
      <c r="AC84" t="n">
        <v>146.7871934988946</v>
      </c>
      <c r="AD84" t="n">
        <v>118600.5012677879</v>
      </c>
      <c r="AE84" t="n">
        <v>162274.438119357</v>
      </c>
      <c r="AF84" t="n">
        <v>1.934906535721943e-06</v>
      </c>
      <c r="AG84" t="n">
        <v>0.1568055555555555</v>
      </c>
      <c r="AH84" t="n">
        <v>146787.1934988946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8.858499999999999</v>
      </c>
      <c r="E85" t="n">
        <v>11.29</v>
      </c>
      <c r="F85" t="n">
        <v>7.96</v>
      </c>
      <c r="G85" t="n">
        <v>79.58</v>
      </c>
      <c r="H85" t="n">
        <v>1.13</v>
      </c>
      <c r="I85" t="n">
        <v>6</v>
      </c>
      <c r="J85" t="n">
        <v>343.53</v>
      </c>
      <c r="K85" t="n">
        <v>61.82</v>
      </c>
      <c r="L85" t="n">
        <v>21.75</v>
      </c>
      <c r="M85" t="n">
        <v>4</v>
      </c>
      <c r="N85" t="n">
        <v>109.96</v>
      </c>
      <c r="O85" t="n">
        <v>42603.15</v>
      </c>
      <c r="P85" t="n">
        <v>142.8</v>
      </c>
      <c r="Q85" t="n">
        <v>198.06</v>
      </c>
      <c r="R85" t="n">
        <v>30.59</v>
      </c>
      <c r="S85" t="n">
        <v>21.27</v>
      </c>
      <c r="T85" t="n">
        <v>1951.69</v>
      </c>
      <c r="U85" t="n">
        <v>0.7</v>
      </c>
      <c r="V85" t="n">
        <v>0.76</v>
      </c>
      <c r="W85" t="n">
        <v>0.12</v>
      </c>
      <c r="X85" t="n">
        <v>0.1</v>
      </c>
      <c r="Y85" t="n">
        <v>1</v>
      </c>
      <c r="Z85" t="n">
        <v>10</v>
      </c>
      <c r="AA85" t="n">
        <v>118.6877867113712</v>
      </c>
      <c r="AB85" t="n">
        <v>162.3938659140297</v>
      </c>
      <c r="AC85" t="n">
        <v>146.8952232724618</v>
      </c>
      <c r="AD85" t="n">
        <v>118687.7867113712</v>
      </c>
      <c r="AE85" t="n">
        <v>162393.8659140297</v>
      </c>
      <c r="AF85" t="n">
        <v>1.934578955608672e-06</v>
      </c>
      <c r="AG85" t="n">
        <v>0.1568055555555555</v>
      </c>
      <c r="AH85" t="n">
        <v>146895.2232724618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8.863099999999999</v>
      </c>
      <c r="E86" t="n">
        <v>11.28</v>
      </c>
      <c r="F86" t="n">
        <v>7.95</v>
      </c>
      <c r="G86" t="n">
        <v>79.52</v>
      </c>
      <c r="H86" t="n">
        <v>1.14</v>
      </c>
      <c r="I86" t="n">
        <v>6</v>
      </c>
      <c r="J86" t="n">
        <v>344.15</v>
      </c>
      <c r="K86" t="n">
        <v>61.82</v>
      </c>
      <c r="L86" t="n">
        <v>22</v>
      </c>
      <c r="M86" t="n">
        <v>4</v>
      </c>
      <c r="N86" t="n">
        <v>110.33</v>
      </c>
      <c r="O86" t="n">
        <v>42679.6</v>
      </c>
      <c r="P86" t="n">
        <v>142.78</v>
      </c>
      <c r="Q86" t="n">
        <v>198.05</v>
      </c>
      <c r="R86" t="n">
        <v>30.37</v>
      </c>
      <c r="S86" t="n">
        <v>21.27</v>
      </c>
      <c r="T86" t="n">
        <v>1845.04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118.5784298992261</v>
      </c>
      <c r="AB86" t="n">
        <v>162.2442390991706</v>
      </c>
      <c r="AC86" t="n">
        <v>146.7598766308103</v>
      </c>
      <c r="AD86" t="n">
        <v>118578.429899226</v>
      </c>
      <c r="AE86" t="n">
        <v>162244.2390991706</v>
      </c>
      <c r="AF86" t="n">
        <v>1.935583534622703e-06</v>
      </c>
      <c r="AG86" t="n">
        <v>0.1566666666666666</v>
      </c>
      <c r="AH86" t="n">
        <v>146759.8766308103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8.8576</v>
      </c>
      <c r="E87" t="n">
        <v>11.29</v>
      </c>
      <c r="F87" t="n">
        <v>7.96</v>
      </c>
      <c r="G87" t="n">
        <v>79.59</v>
      </c>
      <c r="H87" t="n">
        <v>1.15</v>
      </c>
      <c r="I87" t="n">
        <v>6</v>
      </c>
      <c r="J87" t="n">
        <v>344.77</v>
      </c>
      <c r="K87" t="n">
        <v>61.82</v>
      </c>
      <c r="L87" t="n">
        <v>22.25</v>
      </c>
      <c r="M87" t="n">
        <v>4</v>
      </c>
      <c r="N87" t="n">
        <v>110.7</v>
      </c>
      <c r="O87" t="n">
        <v>42756.12</v>
      </c>
      <c r="P87" t="n">
        <v>142.95</v>
      </c>
      <c r="Q87" t="n">
        <v>198.05</v>
      </c>
      <c r="R87" t="n">
        <v>30.61</v>
      </c>
      <c r="S87" t="n">
        <v>21.27</v>
      </c>
      <c r="T87" t="n">
        <v>1964.64</v>
      </c>
      <c r="U87" t="n">
        <v>0.6899999999999999</v>
      </c>
      <c r="V87" t="n">
        <v>0.76</v>
      </c>
      <c r="W87" t="n">
        <v>0.12</v>
      </c>
      <c r="X87" t="n">
        <v>0.11</v>
      </c>
      <c r="Y87" t="n">
        <v>1</v>
      </c>
      <c r="Z87" t="n">
        <v>10</v>
      </c>
      <c r="AA87" t="n">
        <v>118.791780336926</v>
      </c>
      <c r="AB87" t="n">
        <v>162.5361545803885</v>
      </c>
      <c r="AC87" t="n">
        <v>147.0239321082068</v>
      </c>
      <c r="AD87" t="n">
        <v>118791.7803369259</v>
      </c>
      <c r="AE87" t="n">
        <v>162536.1545803885</v>
      </c>
      <c r="AF87" t="n">
        <v>1.934382407540709e-06</v>
      </c>
      <c r="AG87" t="n">
        <v>0.1568055555555555</v>
      </c>
      <c r="AH87" t="n">
        <v>147023.9321082068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8.856299999999999</v>
      </c>
      <c r="E88" t="n">
        <v>11.29</v>
      </c>
      <c r="F88" t="n">
        <v>7.96</v>
      </c>
      <c r="G88" t="n">
        <v>79.61</v>
      </c>
      <c r="H88" t="n">
        <v>1.16</v>
      </c>
      <c r="I88" t="n">
        <v>6</v>
      </c>
      <c r="J88" t="n">
        <v>345.39</v>
      </c>
      <c r="K88" t="n">
        <v>61.82</v>
      </c>
      <c r="L88" t="n">
        <v>22.5</v>
      </c>
      <c r="M88" t="n">
        <v>4</v>
      </c>
      <c r="N88" t="n">
        <v>111.07</v>
      </c>
      <c r="O88" t="n">
        <v>42832.82</v>
      </c>
      <c r="P88" t="n">
        <v>143.18</v>
      </c>
      <c r="Q88" t="n">
        <v>198.05</v>
      </c>
      <c r="R88" t="n">
        <v>30.65</v>
      </c>
      <c r="S88" t="n">
        <v>21.27</v>
      </c>
      <c r="T88" t="n">
        <v>1981.1</v>
      </c>
      <c r="U88" t="n">
        <v>0.6899999999999999</v>
      </c>
      <c r="V88" t="n">
        <v>0.76</v>
      </c>
      <c r="W88" t="n">
        <v>0.12</v>
      </c>
      <c r="X88" t="n">
        <v>0.11</v>
      </c>
      <c r="Y88" t="n">
        <v>1</v>
      </c>
      <c r="Z88" t="n">
        <v>10</v>
      </c>
      <c r="AA88" t="n">
        <v>118.950223641488</v>
      </c>
      <c r="AB88" t="n">
        <v>162.7529436997154</v>
      </c>
      <c r="AC88" t="n">
        <v>147.2200311782507</v>
      </c>
      <c r="AD88" t="n">
        <v>118950.223641488</v>
      </c>
      <c r="AE88" t="n">
        <v>162752.9436997155</v>
      </c>
      <c r="AF88" t="n">
        <v>1.934098504775874e-06</v>
      </c>
      <c r="AG88" t="n">
        <v>0.1568055555555555</v>
      </c>
      <c r="AH88" t="n">
        <v>147220.0311782507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8.8613</v>
      </c>
      <c r="E89" t="n">
        <v>11.28</v>
      </c>
      <c r="F89" t="n">
        <v>7.95</v>
      </c>
      <c r="G89" t="n">
        <v>79.54000000000001</v>
      </c>
      <c r="H89" t="n">
        <v>1.17</v>
      </c>
      <c r="I89" t="n">
        <v>6</v>
      </c>
      <c r="J89" t="n">
        <v>346.02</v>
      </c>
      <c r="K89" t="n">
        <v>61.82</v>
      </c>
      <c r="L89" t="n">
        <v>22.75</v>
      </c>
      <c r="M89" t="n">
        <v>4</v>
      </c>
      <c r="N89" t="n">
        <v>111.45</v>
      </c>
      <c r="O89" t="n">
        <v>42909.73</v>
      </c>
      <c r="P89" t="n">
        <v>142.99</v>
      </c>
      <c r="Q89" t="n">
        <v>198.05</v>
      </c>
      <c r="R89" t="n">
        <v>30.45</v>
      </c>
      <c r="S89" t="n">
        <v>21.27</v>
      </c>
      <c r="T89" t="n">
        <v>1881.9</v>
      </c>
      <c r="U89" t="n">
        <v>0.7</v>
      </c>
      <c r="V89" t="n">
        <v>0.76</v>
      </c>
      <c r="W89" t="n">
        <v>0.12</v>
      </c>
      <c r="X89" t="n">
        <v>0.1</v>
      </c>
      <c r="Y89" t="n">
        <v>1</v>
      </c>
      <c r="Z89" t="n">
        <v>10</v>
      </c>
      <c r="AA89" t="n">
        <v>118.7310368151863</v>
      </c>
      <c r="AB89" t="n">
        <v>162.4530426141293</v>
      </c>
      <c r="AC89" t="n">
        <v>146.9487522313589</v>
      </c>
      <c r="AD89" t="n">
        <v>118731.0368151863</v>
      </c>
      <c r="AE89" t="n">
        <v>162453.0426141293</v>
      </c>
      <c r="AF89" t="n">
        <v>1.935190438486778e-06</v>
      </c>
      <c r="AG89" t="n">
        <v>0.1566666666666666</v>
      </c>
      <c r="AH89" t="n">
        <v>146948.7522313589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8.858700000000001</v>
      </c>
      <c r="E90" t="n">
        <v>11.29</v>
      </c>
      <c r="F90" t="n">
        <v>7.96</v>
      </c>
      <c r="G90" t="n">
        <v>79.58</v>
      </c>
      <c r="H90" t="n">
        <v>1.18</v>
      </c>
      <c r="I90" t="n">
        <v>6</v>
      </c>
      <c r="J90" t="n">
        <v>346.64</v>
      </c>
      <c r="K90" t="n">
        <v>61.82</v>
      </c>
      <c r="L90" t="n">
        <v>23</v>
      </c>
      <c r="M90" t="n">
        <v>4</v>
      </c>
      <c r="N90" t="n">
        <v>111.82</v>
      </c>
      <c r="O90" t="n">
        <v>42986.83</v>
      </c>
      <c r="P90" t="n">
        <v>143</v>
      </c>
      <c r="Q90" t="n">
        <v>198.05</v>
      </c>
      <c r="R90" t="n">
        <v>30.53</v>
      </c>
      <c r="S90" t="n">
        <v>21.27</v>
      </c>
      <c r="T90" t="n">
        <v>1925.44</v>
      </c>
      <c r="U90" t="n">
        <v>0.7</v>
      </c>
      <c r="V90" t="n">
        <v>0.76</v>
      </c>
      <c r="W90" t="n">
        <v>0.12</v>
      </c>
      <c r="X90" t="n">
        <v>0.1</v>
      </c>
      <c r="Y90" t="n">
        <v>1</v>
      </c>
      <c r="Z90" t="n">
        <v>10</v>
      </c>
      <c r="AA90" t="n">
        <v>118.8080181112027</v>
      </c>
      <c r="AB90" t="n">
        <v>162.558371819514</v>
      </c>
      <c r="AC90" t="n">
        <v>147.0440289652122</v>
      </c>
      <c r="AD90" t="n">
        <v>118808.0181112027</v>
      </c>
      <c r="AE90" t="n">
        <v>162558.371819514</v>
      </c>
      <c r="AF90" t="n">
        <v>1.934622632957108e-06</v>
      </c>
      <c r="AG90" t="n">
        <v>0.1568055555555555</v>
      </c>
      <c r="AH90" t="n">
        <v>147044.0289652122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8.8591</v>
      </c>
      <c r="E91" t="n">
        <v>11.29</v>
      </c>
      <c r="F91" t="n">
        <v>7.96</v>
      </c>
      <c r="G91" t="n">
        <v>79.56999999999999</v>
      </c>
      <c r="H91" t="n">
        <v>1.19</v>
      </c>
      <c r="I91" t="n">
        <v>6</v>
      </c>
      <c r="J91" t="n">
        <v>347.27</v>
      </c>
      <c r="K91" t="n">
        <v>61.82</v>
      </c>
      <c r="L91" t="n">
        <v>23.25</v>
      </c>
      <c r="M91" t="n">
        <v>4</v>
      </c>
      <c r="N91" t="n">
        <v>112.2</v>
      </c>
      <c r="O91" t="n">
        <v>43064.12</v>
      </c>
      <c r="P91" t="n">
        <v>143.06</v>
      </c>
      <c r="Q91" t="n">
        <v>198.05</v>
      </c>
      <c r="R91" t="n">
        <v>30.52</v>
      </c>
      <c r="S91" t="n">
        <v>21.27</v>
      </c>
      <c r="T91" t="n">
        <v>1919</v>
      </c>
      <c r="U91" t="n">
        <v>0.7</v>
      </c>
      <c r="V91" t="n">
        <v>0.76</v>
      </c>
      <c r="W91" t="n">
        <v>0.12</v>
      </c>
      <c r="X91" t="n">
        <v>0.1</v>
      </c>
      <c r="Y91" t="n">
        <v>1</v>
      </c>
      <c r="Z91" t="n">
        <v>10</v>
      </c>
      <c r="AA91" t="n">
        <v>118.8396097850803</v>
      </c>
      <c r="AB91" t="n">
        <v>162.6015969414396</v>
      </c>
      <c r="AC91" t="n">
        <v>147.0831287421681</v>
      </c>
      <c r="AD91" t="n">
        <v>118839.6097850803</v>
      </c>
      <c r="AE91" t="n">
        <v>162601.5969414396</v>
      </c>
      <c r="AF91" t="n">
        <v>1.93470998765398e-06</v>
      </c>
      <c r="AG91" t="n">
        <v>0.1568055555555555</v>
      </c>
      <c r="AH91" t="n">
        <v>147083.1287421681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8.859999999999999</v>
      </c>
      <c r="E92" t="n">
        <v>11.29</v>
      </c>
      <c r="F92" t="n">
        <v>7.96</v>
      </c>
      <c r="G92" t="n">
        <v>79.56</v>
      </c>
      <c r="H92" t="n">
        <v>1.2</v>
      </c>
      <c r="I92" t="n">
        <v>6</v>
      </c>
      <c r="J92" t="n">
        <v>347.9</v>
      </c>
      <c r="K92" t="n">
        <v>61.82</v>
      </c>
      <c r="L92" t="n">
        <v>23.5</v>
      </c>
      <c r="M92" t="n">
        <v>4</v>
      </c>
      <c r="N92" t="n">
        <v>112.58</v>
      </c>
      <c r="O92" t="n">
        <v>43141.62</v>
      </c>
      <c r="P92" t="n">
        <v>142.95</v>
      </c>
      <c r="Q92" t="n">
        <v>198.05</v>
      </c>
      <c r="R92" t="n">
        <v>30.49</v>
      </c>
      <c r="S92" t="n">
        <v>21.27</v>
      </c>
      <c r="T92" t="n">
        <v>1904.13</v>
      </c>
      <c r="U92" t="n">
        <v>0.7</v>
      </c>
      <c r="V92" t="n">
        <v>0.76</v>
      </c>
      <c r="W92" t="n">
        <v>0.12</v>
      </c>
      <c r="X92" t="n">
        <v>0.1</v>
      </c>
      <c r="Y92" t="n">
        <v>1</v>
      </c>
      <c r="Z92" t="n">
        <v>10</v>
      </c>
      <c r="AA92" t="n">
        <v>118.7601975688499</v>
      </c>
      <c r="AB92" t="n">
        <v>162.4929416437735</v>
      </c>
      <c r="AC92" t="n">
        <v>146.9848433536125</v>
      </c>
      <c r="AD92" t="n">
        <v>118760.1975688499</v>
      </c>
      <c r="AE92" t="n">
        <v>162492.9416437735</v>
      </c>
      <c r="AF92" t="n">
        <v>1.934906535721943e-06</v>
      </c>
      <c r="AG92" t="n">
        <v>0.1568055555555555</v>
      </c>
      <c r="AH92" t="n">
        <v>146984.8433536125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8.8637</v>
      </c>
      <c r="E93" t="n">
        <v>11.28</v>
      </c>
      <c r="F93" t="n">
        <v>7.95</v>
      </c>
      <c r="G93" t="n">
        <v>79.51000000000001</v>
      </c>
      <c r="H93" t="n">
        <v>1.21</v>
      </c>
      <c r="I93" t="n">
        <v>6</v>
      </c>
      <c r="J93" t="n">
        <v>348.53</v>
      </c>
      <c r="K93" t="n">
        <v>61.82</v>
      </c>
      <c r="L93" t="n">
        <v>23.75</v>
      </c>
      <c r="M93" t="n">
        <v>4</v>
      </c>
      <c r="N93" t="n">
        <v>112.96</v>
      </c>
      <c r="O93" t="n">
        <v>43219.31</v>
      </c>
      <c r="P93" t="n">
        <v>142.9</v>
      </c>
      <c r="Q93" t="n">
        <v>198.05</v>
      </c>
      <c r="R93" t="n">
        <v>30.3</v>
      </c>
      <c r="S93" t="n">
        <v>21.27</v>
      </c>
      <c r="T93" t="n">
        <v>1805.75</v>
      </c>
      <c r="U93" t="n">
        <v>0.7</v>
      </c>
      <c r="V93" t="n">
        <v>0.76</v>
      </c>
      <c r="W93" t="n">
        <v>0.12</v>
      </c>
      <c r="X93" t="n">
        <v>0.1</v>
      </c>
      <c r="Y93" t="n">
        <v>1</v>
      </c>
      <c r="Z93" t="n">
        <v>10</v>
      </c>
      <c r="AA93" t="n">
        <v>118.6442271290799</v>
      </c>
      <c r="AB93" t="n">
        <v>162.3342657718256</v>
      </c>
      <c r="AC93" t="n">
        <v>146.8413112841803</v>
      </c>
      <c r="AD93" t="n">
        <v>118644.2271290799</v>
      </c>
      <c r="AE93" t="n">
        <v>162334.2657718256</v>
      </c>
      <c r="AF93" t="n">
        <v>1.935714566668012e-06</v>
      </c>
      <c r="AG93" t="n">
        <v>0.1566666666666666</v>
      </c>
      <c r="AH93" t="n">
        <v>146841.3112841803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8.8749</v>
      </c>
      <c r="E94" t="n">
        <v>11.27</v>
      </c>
      <c r="F94" t="n">
        <v>7.94</v>
      </c>
      <c r="G94" t="n">
        <v>79.37</v>
      </c>
      <c r="H94" t="n">
        <v>1.23</v>
      </c>
      <c r="I94" t="n">
        <v>6</v>
      </c>
      <c r="J94" t="n">
        <v>349.16</v>
      </c>
      <c r="K94" t="n">
        <v>61.82</v>
      </c>
      <c r="L94" t="n">
        <v>24</v>
      </c>
      <c r="M94" t="n">
        <v>4</v>
      </c>
      <c r="N94" t="n">
        <v>113.34</v>
      </c>
      <c r="O94" t="n">
        <v>43297.21</v>
      </c>
      <c r="P94" t="n">
        <v>142.49</v>
      </c>
      <c r="Q94" t="n">
        <v>198.05</v>
      </c>
      <c r="R94" t="n">
        <v>29.76</v>
      </c>
      <c r="S94" t="n">
        <v>21.27</v>
      </c>
      <c r="T94" t="n">
        <v>1538.96</v>
      </c>
      <c r="U94" t="n">
        <v>0.71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118.2092976481133</v>
      </c>
      <c r="AB94" t="n">
        <v>161.7391760682328</v>
      </c>
      <c r="AC94" t="n">
        <v>146.3030161066846</v>
      </c>
      <c r="AD94" t="n">
        <v>118209.2976481133</v>
      </c>
      <c r="AE94" t="n">
        <v>161739.1760682328</v>
      </c>
      <c r="AF94" t="n">
        <v>1.938160498180437e-06</v>
      </c>
      <c r="AG94" t="n">
        <v>0.1565277777777778</v>
      </c>
      <c r="AH94" t="n">
        <v>146303.0161066846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8.8733</v>
      </c>
      <c r="E95" t="n">
        <v>11.27</v>
      </c>
      <c r="F95" t="n">
        <v>7.94</v>
      </c>
      <c r="G95" t="n">
        <v>79.39</v>
      </c>
      <c r="H95" t="n">
        <v>1.24</v>
      </c>
      <c r="I95" t="n">
        <v>6</v>
      </c>
      <c r="J95" t="n">
        <v>349.79</v>
      </c>
      <c r="K95" t="n">
        <v>61.82</v>
      </c>
      <c r="L95" t="n">
        <v>24.25</v>
      </c>
      <c r="M95" t="n">
        <v>4</v>
      </c>
      <c r="N95" t="n">
        <v>113.72</v>
      </c>
      <c r="O95" t="n">
        <v>43375.3</v>
      </c>
      <c r="P95" t="n">
        <v>142.4</v>
      </c>
      <c r="Q95" t="n">
        <v>198.05</v>
      </c>
      <c r="R95" t="n">
        <v>29.99</v>
      </c>
      <c r="S95" t="n">
        <v>21.27</v>
      </c>
      <c r="T95" t="n">
        <v>1652.94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118.1750197857762</v>
      </c>
      <c r="AB95" t="n">
        <v>161.6922755847507</v>
      </c>
      <c r="AC95" t="n">
        <v>146.2605917395208</v>
      </c>
      <c r="AD95" t="n">
        <v>118175.0197857762</v>
      </c>
      <c r="AE95" t="n">
        <v>161692.2755847507</v>
      </c>
      <c r="AF95" t="n">
        <v>1.937811079392948e-06</v>
      </c>
      <c r="AG95" t="n">
        <v>0.1565277777777778</v>
      </c>
      <c r="AH95" t="n">
        <v>146260.5917395208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8.858700000000001</v>
      </c>
      <c r="E96" t="n">
        <v>11.29</v>
      </c>
      <c r="F96" t="n">
        <v>7.96</v>
      </c>
      <c r="G96" t="n">
        <v>79.58</v>
      </c>
      <c r="H96" t="n">
        <v>1.25</v>
      </c>
      <c r="I96" t="n">
        <v>6</v>
      </c>
      <c r="J96" t="n">
        <v>350.43</v>
      </c>
      <c r="K96" t="n">
        <v>61.82</v>
      </c>
      <c r="L96" t="n">
        <v>24.5</v>
      </c>
      <c r="M96" t="n">
        <v>4</v>
      </c>
      <c r="N96" t="n">
        <v>114.11</v>
      </c>
      <c r="O96" t="n">
        <v>43453.61</v>
      </c>
      <c r="P96" t="n">
        <v>142.74</v>
      </c>
      <c r="Q96" t="n">
        <v>198.06</v>
      </c>
      <c r="R96" t="n">
        <v>30.61</v>
      </c>
      <c r="S96" t="n">
        <v>21.27</v>
      </c>
      <c r="T96" t="n">
        <v>1961.73</v>
      </c>
      <c r="U96" t="n">
        <v>0.6899999999999999</v>
      </c>
      <c r="V96" t="n">
        <v>0.76</v>
      </c>
      <c r="W96" t="n">
        <v>0.12</v>
      </c>
      <c r="X96" t="n">
        <v>0.1</v>
      </c>
      <c r="Y96" t="n">
        <v>1</v>
      </c>
      <c r="Z96" t="n">
        <v>10</v>
      </c>
      <c r="AA96" t="n">
        <v>118.648298374965</v>
      </c>
      <c r="AB96" t="n">
        <v>162.3398362300562</v>
      </c>
      <c r="AC96" t="n">
        <v>146.8463501056956</v>
      </c>
      <c r="AD96" t="n">
        <v>118648.298374965</v>
      </c>
      <c r="AE96" t="n">
        <v>162339.8362300562</v>
      </c>
      <c r="AF96" t="n">
        <v>1.934622632957108e-06</v>
      </c>
      <c r="AG96" t="n">
        <v>0.1568055555555555</v>
      </c>
      <c r="AH96" t="n">
        <v>146846.3501056956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8.852600000000001</v>
      </c>
      <c r="E97" t="n">
        <v>11.3</v>
      </c>
      <c r="F97" t="n">
        <v>7.97</v>
      </c>
      <c r="G97" t="n">
        <v>79.66</v>
      </c>
      <c r="H97" t="n">
        <v>1.26</v>
      </c>
      <c r="I97" t="n">
        <v>6</v>
      </c>
      <c r="J97" t="n">
        <v>351.06</v>
      </c>
      <c r="K97" t="n">
        <v>61.82</v>
      </c>
      <c r="L97" t="n">
        <v>24.75</v>
      </c>
      <c r="M97" t="n">
        <v>4</v>
      </c>
      <c r="N97" t="n">
        <v>114.49</v>
      </c>
      <c r="O97" t="n">
        <v>43532.12</v>
      </c>
      <c r="P97" t="n">
        <v>142.89</v>
      </c>
      <c r="Q97" t="n">
        <v>198.05</v>
      </c>
      <c r="R97" t="n">
        <v>30.81</v>
      </c>
      <c r="S97" t="n">
        <v>21.27</v>
      </c>
      <c r="T97" t="n">
        <v>2061.24</v>
      </c>
      <c r="U97" t="n">
        <v>0.6899999999999999</v>
      </c>
      <c r="V97" t="n">
        <v>0.76</v>
      </c>
      <c r="W97" t="n">
        <v>0.12</v>
      </c>
      <c r="X97" t="n">
        <v>0.11</v>
      </c>
      <c r="Y97" t="n">
        <v>1</v>
      </c>
      <c r="Z97" t="n">
        <v>10</v>
      </c>
      <c r="AA97" t="n">
        <v>118.8574100959486</v>
      </c>
      <c r="AB97" t="n">
        <v>162.6259521120639</v>
      </c>
      <c r="AC97" t="n">
        <v>147.1051594894907</v>
      </c>
      <c r="AD97" t="n">
        <v>118857.4100959486</v>
      </c>
      <c r="AE97" t="n">
        <v>162625.9521120639</v>
      </c>
      <c r="AF97" t="n">
        <v>1.933290473829805e-06</v>
      </c>
      <c r="AG97" t="n">
        <v>0.1569444444444444</v>
      </c>
      <c r="AH97" t="n">
        <v>147105.1594894907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8.8574</v>
      </c>
      <c r="E98" t="n">
        <v>11.29</v>
      </c>
      <c r="F98" t="n">
        <v>7.96</v>
      </c>
      <c r="G98" t="n">
        <v>79.59</v>
      </c>
      <c r="H98" t="n">
        <v>1.27</v>
      </c>
      <c r="I98" t="n">
        <v>6</v>
      </c>
      <c r="J98" t="n">
        <v>351.7</v>
      </c>
      <c r="K98" t="n">
        <v>61.82</v>
      </c>
      <c r="L98" t="n">
        <v>25</v>
      </c>
      <c r="M98" t="n">
        <v>4</v>
      </c>
      <c r="N98" t="n">
        <v>114.88</v>
      </c>
      <c r="O98" t="n">
        <v>43610.83</v>
      </c>
      <c r="P98" t="n">
        <v>142.57</v>
      </c>
      <c r="Q98" t="n">
        <v>198.05</v>
      </c>
      <c r="R98" t="n">
        <v>30.65</v>
      </c>
      <c r="S98" t="n">
        <v>21.27</v>
      </c>
      <c r="T98" t="n">
        <v>1985.38</v>
      </c>
      <c r="U98" t="n">
        <v>0.6899999999999999</v>
      </c>
      <c r="V98" t="n">
        <v>0.76</v>
      </c>
      <c r="W98" t="n">
        <v>0.12</v>
      </c>
      <c r="X98" t="n">
        <v>0.11</v>
      </c>
      <c r="Y98" t="n">
        <v>1</v>
      </c>
      <c r="Z98" t="n">
        <v>10</v>
      </c>
      <c r="AA98" t="n">
        <v>118.5609422077894</v>
      </c>
      <c r="AB98" t="n">
        <v>162.2203116682444</v>
      </c>
      <c r="AC98" t="n">
        <v>146.7382328003093</v>
      </c>
      <c r="AD98" t="n">
        <v>118560.9422077894</v>
      </c>
      <c r="AE98" t="n">
        <v>162220.3116682444</v>
      </c>
      <c r="AF98" t="n">
        <v>1.934338730192273e-06</v>
      </c>
      <c r="AG98" t="n">
        <v>0.1568055555555555</v>
      </c>
      <c r="AH98" t="n">
        <v>146738.2328003093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8.8561</v>
      </c>
      <c r="E99" t="n">
        <v>11.29</v>
      </c>
      <c r="F99" t="n">
        <v>7.96</v>
      </c>
      <c r="G99" t="n">
        <v>79.61</v>
      </c>
      <c r="H99" t="n">
        <v>1.28</v>
      </c>
      <c r="I99" t="n">
        <v>6</v>
      </c>
      <c r="J99" t="n">
        <v>352.34</v>
      </c>
      <c r="K99" t="n">
        <v>61.82</v>
      </c>
      <c r="L99" t="n">
        <v>25.25</v>
      </c>
      <c r="M99" t="n">
        <v>4</v>
      </c>
      <c r="N99" t="n">
        <v>115.27</v>
      </c>
      <c r="O99" t="n">
        <v>43689.76</v>
      </c>
      <c r="P99" t="n">
        <v>142.46</v>
      </c>
      <c r="Q99" t="n">
        <v>198.05</v>
      </c>
      <c r="R99" t="n">
        <v>30.73</v>
      </c>
      <c r="S99" t="n">
        <v>21.27</v>
      </c>
      <c r="T99" t="n">
        <v>2025</v>
      </c>
      <c r="U99" t="n">
        <v>0.6899999999999999</v>
      </c>
      <c r="V99" t="n">
        <v>0.76</v>
      </c>
      <c r="W99" t="n">
        <v>0.12</v>
      </c>
      <c r="X99" t="n">
        <v>0.11</v>
      </c>
      <c r="Y99" t="n">
        <v>1</v>
      </c>
      <c r="Z99" t="n">
        <v>10</v>
      </c>
      <c r="AA99" t="n">
        <v>118.5104296160005</v>
      </c>
      <c r="AB99" t="n">
        <v>162.1511981117007</v>
      </c>
      <c r="AC99" t="n">
        <v>146.6757153446006</v>
      </c>
      <c r="AD99" t="n">
        <v>118510.4296160005</v>
      </c>
      <c r="AE99" t="n">
        <v>162151.1981117007</v>
      </c>
      <c r="AF99" t="n">
        <v>1.934054827427438e-06</v>
      </c>
      <c r="AG99" t="n">
        <v>0.1568055555555555</v>
      </c>
      <c r="AH99" t="n">
        <v>146675.7153446006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8.920400000000001</v>
      </c>
      <c r="E100" t="n">
        <v>11.21</v>
      </c>
      <c r="F100" t="n">
        <v>7.94</v>
      </c>
      <c r="G100" t="n">
        <v>95.22</v>
      </c>
      <c r="H100" t="n">
        <v>1.29</v>
      </c>
      <c r="I100" t="n">
        <v>5</v>
      </c>
      <c r="J100" t="n">
        <v>352.98</v>
      </c>
      <c r="K100" t="n">
        <v>61.82</v>
      </c>
      <c r="L100" t="n">
        <v>25.5</v>
      </c>
      <c r="M100" t="n">
        <v>3</v>
      </c>
      <c r="N100" t="n">
        <v>115.66</v>
      </c>
      <c r="O100" t="n">
        <v>43769.02</v>
      </c>
      <c r="P100" t="n">
        <v>141.82</v>
      </c>
      <c r="Q100" t="n">
        <v>198.05</v>
      </c>
      <c r="R100" t="n">
        <v>29.89</v>
      </c>
      <c r="S100" t="n">
        <v>21.27</v>
      </c>
      <c r="T100" t="n">
        <v>1606.75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117.2058149403818</v>
      </c>
      <c r="AB100" t="n">
        <v>160.3661667569826</v>
      </c>
      <c r="AC100" t="n">
        <v>145.061044877069</v>
      </c>
      <c r="AD100" t="n">
        <v>117205.8149403818</v>
      </c>
      <c r="AE100" t="n">
        <v>160366.1667569826</v>
      </c>
      <c r="AF100" t="n">
        <v>1.948097094949664e-06</v>
      </c>
      <c r="AG100" t="n">
        <v>0.1556944444444445</v>
      </c>
      <c r="AH100" t="n">
        <v>145061.044877069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8.920199999999999</v>
      </c>
      <c r="E101" t="n">
        <v>11.21</v>
      </c>
      <c r="F101" t="n">
        <v>7.94</v>
      </c>
      <c r="G101" t="n">
        <v>95.23</v>
      </c>
      <c r="H101" t="n">
        <v>1.3</v>
      </c>
      <c r="I101" t="n">
        <v>5</v>
      </c>
      <c r="J101" t="n">
        <v>353.63</v>
      </c>
      <c r="K101" t="n">
        <v>61.82</v>
      </c>
      <c r="L101" t="n">
        <v>25.75</v>
      </c>
      <c r="M101" t="n">
        <v>3</v>
      </c>
      <c r="N101" t="n">
        <v>116.06</v>
      </c>
      <c r="O101" t="n">
        <v>43848.38</v>
      </c>
      <c r="P101" t="n">
        <v>141.98</v>
      </c>
      <c r="Q101" t="n">
        <v>198.05</v>
      </c>
      <c r="R101" t="n">
        <v>29.83</v>
      </c>
      <c r="S101" t="n">
        <v>21.27</v>
      </c>
      <c r="T101" t="n">
        <v>1575.54</v>
      </c>
      <c r="U101" t="n">
        <v>0.71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117.3060050246929</v>
      </c>
      <c r="AB101" t="n">
        <v>160.5032512504117</v>
      </c>
      <c r="AC101" t="n">
        <v>145.1850462188445</v>
      </c>
      <c r="AD101" t="n">
        <v>117306.0050246929</v>
      </c>
      <c r="AE101" t="n">
        <v>160503.2512504117</v>
      </c>
      <c r="AF101" t="n">
        <v>1.948053417601227e-06</v>
      </c>
      <c r="AG101" t="n">
        <v>0.1556944444444445</v>
      </c>
      <c r="AH101" t="n">
        <v>145185.0462188445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8.9253</v>
      </c>
      <c r="E102" t="n">
        <v>11.2</v>
      </c>
      <c r="F102" t="n">
        <v>7.93</v>
      </c>
      <c r="G102" t="n">
        <v>95.15000000000001</v>
      </c>
      <c r="H102" t="n">
        <v>1.31</v>
      </c>
      <c r="I102" t="n">
        <v>5</v>
      </c>
      <c r="J102" t="n">
        <v>354.27</v>
      </c>
      <c r="K102" t="n">
        <v>61.82</v>
      </c>
      <c r="L102" t="n">
        <v>26</v>
      </c>
      <c r="M102" t="n">
        <v>3</v>
      </c>
      <c r="N102" t="n">
        <v>116.45</v>
      </c>
      <c r="O102" t="n">
        <v>43927.95</v>
      </c>
      <c r="P102" t="n">
        <v>141.95</v>
      </c>
      <c r="Q102" t="n">
        <v>198.05</v>
      </c>
      <c r="R102" t="n">
        <v>29.58</v>
      </c>
      <c r="S102" t="n">
        <v>21.27</v>
      </c>
      <c r="T102" t="n">
        <v>1454.96</v>
      </c>
      <c r="U102" t="n">
        <v>0.72</v>
      </c>
      <c r="V102" t="n">
        <v>0.77</v>
      </c>
      <c r="W102" t="n">
        <v>0.12</v>
      </c>
      <c r="X102" t="n">
        <v>0.08</v>
      </c>
      <c r="Y102" t="n">
        <v>1</v>
      </c>
      <c r="Z102" t="n">
        <v>10</v>
      </c>
      <c r="AA102" t="n">
        <v>117.1855710875324</v>
      </c>
      <c r="AB102" t="n">
        <v>160.3384682244184</v>
      </c>
      <c r="AC102" t="n">
        <v>145.0359898535775</v>
      </c>
      <c r="AD102" t="n">
        <v>117185.5710875324</v>
      </c>
      <c r="AE102" t="n">
        <v>160338.4682244184</v>
      </c>
      <c r="AF102" t="n">
        <v>1.949167189986349e-06</v>
      </c>
      <c r="AG102" t="n">
        <v>0.1555555555555556</v>
      </c>
      <c r="AH102" t="n">
        <v>145035.9898535775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8.925000000000001</v>
      </c>
      <c r="E103" t="n">
        <v>11.2</v>
      </c>
      <c r="F103" t="n">
        <v>7.93</v>
      </c>
      <c r="G103" t="n">
        <v>95.15000000000001</v>
      </c>
      <c r="H103" t="n">
        <v>1.32</v>
      </c>
      <c r="I103" t="n">
        <v>5</v>
      </c>
      <c r="J103" t="n">
        <v>354.92</v>
      </c>
      <c r="K103" t="n">
        <v>61.82</v>
      </c>
      <c r="L103" t="n">
        <v>26.25</v>
      </c>
      <c r="M103" t="n">
        <v>3</v>
      </c>
      <c r="N103" t="n">
        <v>116.85</v>
      </c>
      <c r="O103" t="n">
        <v>44007.74</v>
      </c>
      <c r="P103" t="n">
        <v>142.22</v>
      </c>
      <c r="Q103" t="n">
        <v>198.05</v>
      </c>
      <c r="R103" t="n">
        <v>29.67</v>
      </c>
      <c r="S103" t="n">
        <v>21.27</v>
      </c>
      <c r="T103" t="n">
        <v>1498.45</v>
      </c>
      <c r="U103" t="n">
        <v>0.72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117.3540670224721</v>
      </c>
      <c r="AB103" t="n">
        <v>160.5690117961188</v>
      </c>
      <c r="AC103" t="n">
        <v>145.2445306703649</v>
      </c>
      <c r="AD103" t="n">
        <v>117354.0670224721</v>
      </c>
      <c r="AE103" t="n">
        <v>160569.0117961188</v>
      </c>
      <c r="AF103" t="n">
        <v>1.949101673963695e-06</v>
      </c>
      <c r="AG103" t="n">
        <v>0.1555555555555556</v>
      </c>
      <c r="AH103" t="n">
        <v>145244.5306703649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8.9206</v>
      </c>
      <c r="E104" t="n">
        <v>11.21</v>
      </c>
      <c r="F104" t="n">
        <v>7.93</v>
      </c>
      <c r="G104" t="n">
        <v>95.22</v>
      </c>
      <c r="H104" t="n">
        <v>1.33</v>
      </c>
      <c r="I104" t="n">
        <v>5</v>
      </c>
      <c r="J104" t="n">
        <v>355.57</v>
      </c>
      <c r="K104" t="n">
        <v>61.82</v>
      </c>
      <c r="L104" t="n">
        <v>26.5</v>
      </c>
      <c r="M104" t="n">
        <v>3</v>
      </c>
      <c r="N104" t="n">
        <v>117.25</v>
      </c>
      <c r="O104" t="n">
        <v>44087.74</v>
      </c>
      <c r="P104" t="n">
        <v>142.43</v>
      </c>
      <c r="Q104" t="n">
        <v>198.05</v>
      </c>
      <c r="R104" t="n">
        <v>29.8</v>
      </c>
      <c r="S104" t="n">
        <v>21.27</v>
      </c>
      <c r="T104" t="n">
        <v>1561.71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117.539479005614</v>
      </c>
      <c r="AB104" t="n">
        <v>160.8227006512529</v>
      </c>
      <c r="AC104" t="n">
        <v>145.4740078172196</v>
      </c>
      <c r="AD104" t="n">
        <v>117539.479005614</v>
      </c>
      <c r="AE104" t="n">
        <v>160822.7006512529</v>
      </c>
      <c r="AF104" t="n">
        <v>1.9481407722981e-06</v>
      </c>
      <c r="AG104" t="n">
        <v>0.1556944444444445</v>
      </c>
      <c r="AH104" t="n">
        <v>145474.0078172196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8.9283</v>
      </c>
      <c r="E105" t="n">
        <v>11.2</v>
      </c>
      <c r="F105" t="n">
        <v>7.93</v>
      </c>
      <c r="G105" t="n">
        <v>95.09999999999999</v>
      </c>
      <c r="H105" t="n">
        <v>1.34</v>
      </c>
      <c r="I105" t="n">
        <v>5</v>
      </c>
      <c r="J105" t="n">
        <v>356.22</v>
      </c>
      <c r="K105" t="n">
        <v>61.82</v>
      </c>
      <c r="L105" t="n">
        <v>26.75</v>
      </c>
      <c r="M105" t="n">
        <v>3</v>
      </c>
      <c r="N105" t="n">
        <v>117.65</v>
      </c>
      <c r="O105" t="n">
        <v>44167.96</v>
      </c>
      <c r="P105" t="n">
        <v>142.46</v>
      </c>
      <c r="Q105" t="n">
        <v>198.05</v>
      </c>
      <c r="R105" t="n">
        <v>29.42</v>
      </c>
      <c r="S105" t="n">
        <v>21.27</v>
      </c>
      <c r="T105" t="n">
        <v>1373.52</v>
      </c>
      <c r="U105" t="n">
        <v>0.72</v>
      </c>
      <c r="V105" t="n">
        <v>0.77</v>
      </c>
      <c r="W105" t="n">
        <v>0.12</v>
      </c>
      <c r="X105" t="n">
        <v>0.07000000000000001</v>
      </c>
      <c r="Y105" t="n">
        <v>1</v>
      </c>
      <c r="Z105" t="n">
        <v>10</v>
      </c>
      <c r="AA105" t="n">
        <v>117.4577869412295</v>
      </c>
      <c r="AB105" t="n">
        <v>160.7109259647624</v>
      </c>
      <c r="AC105" t="n">
        <v>145.372900749931</v>
      </c>
      <c r="AD105" t="n">
        <v>117457.7869412295</v>
      </c>
      <c r="AE105" t="n">
        <v>160710.9259647624</v>
      </c>
      <c r="AF105" t="n">
        <v>1.949822350212892e-06</v>
      </c>
      <c r="AG105" t="n">
        <v>0.1555555555555556</v>
      </c>
      <c r="AH105" t="n">
        <v>145372.900749931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8.935700000000001</v>
      </c>
      <c r="E106" t="n">
        <v>11.19</v>
      </c>
      <c r="F106" t="n">
        <v>7.92</v>
      </c>
      <c r="G106" t="n">
        <v>94.98999999999999</v>
      </c>
      <c r="H106" t="n">
        <v>1.35</v>
      </c>
      <c r="I106" t="n">
        <v>5</v>
      </c>
      <c r="J106" t="n">
        <v>356.87</v>
      </c>
      <c r="K106" t="n">
        <v>61.82</v>
      </c>
      <c r="L106" t="n">
        <v>27</v>
      </c>
      <c r="M106" t="n">
        <v>3</v>
      </c>
      <c r="N106" t="n">
        <v>118.05</v>
      </c>
      <c r="O106" t="n">
        <v>44248.41</v>
      </c>
      <c r="P106" t="n">
        <v>142.38</v>
      </c>
      <c r="Q106" t="n">
        <v>198.05</v>
      </c>
      <c r="R106" t="n">
        <v>29.1</v>
      </c>
      <c r="S106" t="n">
        <v>21.27</v>
      </c>
      <c r="T106" t="n">
        <v>1214.55</v>
      </c>
      <c r="U106" t="n">
        <v>0.73</v>
      </c>
      <c r="V106" t="n">
        <v>0.77</v>
      </c>
      <c r="W106" t="n">
        <v>0.12</v>
      </c>
      <c r="X106" t="n">
        <v>0.06</v>
      </c>
      <c r="Y106" t="n">
        <v>1</v>
      </c>
      <c r="Z106" t="n">
        <v>10</v>
      </c>
      <c r="AA106" t="n">
        <v>117.2772868107385</v>
      </c>
      <c r="AB106" t="n">
        <v>160.463957723121</v>
      </c>
      <c r="AC106" t="n">
        <v>145.1495028106497</v>
      </c>
      <c r="AD106" t="n">
        <v>117277.2868107385</v>
      </c>
      <c r="AE106" t="n">
        <v>160463.957723121</v>
      </c>
      <c r="AF106" t="n">
        <v>1.95143841210503e-06</v>
      </c>
      <c r="AG106" t="n">
        <v>0.1554166666666666</v>
      </c>
      <c r="AH106" t="n">
        <v>145149.5028106497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8.9352</v>
      </c>
      <c r="E107" t="n">
        <v>11.19</v>
      </c>
      <c r="F107" t="n">
        <v>7.92</v>
      </c>
      <c r="G107" t="n">
        <v>95</v>
      </c>
      <c r="H107" t="n">
        <v>1.36</v>
      </c>
      <c r="I107" t="n">
        <v>5</v>
      </c>
      <c r="J107" t="n">
        <v>357.52</v>
      </c>
      <c r="K107" t="n">
        <v>61.82</v>
      </c>
      <c r="L107" t="n">
        <v>27.25</v>
      </c>
      <c r="M107" t="n">
        <v>3</v>
      </c>
      <c r="N107" t="n">
        <v>118.45</v>
      </c>
      <c r="O107" t="n">
        <v>44329.08</v>
      </c>
      <c r="P107" t="n">
        <v>142.55</v>
      </c>
      <c r="Q107" t="n">
        <v>198.05</v>
      </c>
      <c r="R107" t="n">
        <v>29.25</v>
      </c>
      <c r="S107" t="n">
        <v>21.27</v>
      </c>
      <c r="T107" t="n">
        <v>1289.17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117.3872647342287</v>
      </c>
      <c r="AB107" t="n">
        <v>160.6144343699238</v>
      </c>
      <c r="AC107" t="n">
        <v>145.2856181774769</v>
      </c>
      <c r="AD107" t="n">
        <v>117387.2647342287</v>
      </c>
      <c r="AE107" t="n">
        <v>160614.4343699238</v>
      </c>
      <c r="AF107" t="n">
        <v>1.951329218733939e-06</v>
      </c>
      <c r="AG107" t="n">
        <v>0.1554166666666666</v>
      </c>
      <c r="AH107" t="n">
        <v>145285.618177477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8.925000000000001</v>
      </c>
      <c r="E108" t="n">
        <v>11.2</v>
      </c>
      <c r="F108" t="n">
        <v>7.93</v>
      </c>
      <c r="G108" t="n">
        <v>95.15000000000001</v>
      </c>
      <c r="H108" t="n">
        <v>1.37</v>
      </c>
      <c r="I108" t="n">
        <v>5</v>
      </c>
      <c r="J108" t="n">
        <v>358.18</v>
      </c>
      <c r="K108" t="n">
        <v>61.82</v>
      </c>
      <c r="L108" t="n">
        <v>27.5</v>
      </c>
      <c r="M108" t="n">
        <v>3</v>
      </c>
      <c r="N108" t="n">
        <v>118.86</v>
      </c>
      <c r="O108" t="n">
        <v>44409.98</v>
      </c>
      <c r="P108" t="n">
        <v>142.88</v>
      </c>
      <c r="Q108" t="n">
        <v>198.05</v>
      </c>
      <c r="R108" t="n">
        <v>29.67</v>
      </c>
      <c r="S108" t="n">
        <v>21.27</v>
      </c>
      <c r="T108" t="n">
        <v>1496.04</v>
      </c>
      <c r="U108" t="n">
        <v>0.72</v>
      </c>
      <c r="V108" t="n">
        <v>0.77</v>
      </c>
      <c r="W108" t="n">
        <v>0.11</v>
      </c>
      <c r="X108" t="n">
        <v>0.08</v>
      </c>
      <c r="Y108" t="n">
        <v>1</v>
      </c>
      <c r="Z108" t="n">
        <v>10</v>
      </c>
      <c r="AA108" t="n">
        <v>117.7564975719614</v>
      </c>
      <c r="AB108" t="n">
        <v>161.1196350279127</v>
      </c>
      <c r="AC108" t="n">
        <v>145.7426031937211</v>
      </c>
      <c r="AD108" t="n">
        <v>117756.4975719614</v>
      </c>
      <c r="AE108" t="n">
        <v>161119.6350279127</v>
      </c>
      <c r="AF108" t="n">
        <v>1.949101673963695e-06</v>
      </c>
      <c r="AG108" t="n">
        <v>0.1555555555555556</v>
      </c>
      <c r="AH108" t="n">
        <v>145742.6031937211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8.916399999999999</v>
      </c>
      <c r="E109" t="n">
        <v>11.22</v>
      </c>
      <c r="F109" t="n">
        <v>7.94</v>
      </c>
      <c r="G109" t="n">
        <v>95.28</v>
      </c>
      <c r="H109" t="n">
        <v>1.38</v>
      </c>
      <c r="I109" t="n">
        <v>5</v>
      </c>
      <c r="J109" t="n">
        <v>358.84</v>
      </c>
      <c r="K109" t="n">
        <v>61.82</v>
      </c>
      <c r="L109" t="n">
        <v>27.75</v>
      </c>
      <c r="M109" t="n">
        <v>3</v>
      </c>
      <c r="N109" t="n">
        <v>119.27</v>
      </c>
      <c r="O109" t="n">
        <v>44491.1</v>
      </c>
      <c r="P109" t="n">
        <v>143.08</v>
      </c>
      <c r="Q109" t="n">
        <v>198.05</v>
      </c>
      <c r="R109" t="n">
        <v>30.06</v>
      </c>
      <c r="S109" t="n">
        <v>21.27</v>
      </c>
      <c r="T109" t="n">
        <v>1691.34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118.0269290193205</v>
      </c>
      <c r="AB109" t="n">
        <v>161.4896512647826</v>
      </c>
      <c r="AC109" t="n">
        <v>146.0773056002653</v>
      </c>
      <c r="AD109" t="n">
        <v>118026.9290193205</v>
      </c>
      <c r="AE109" t="n">
        <v>161489.6512647826</v>
      </c>
      <c r="AF109" t="n">
        <v>1.94722354798094e-06</v>
      </c>
      <c r="AG109" t="n">
        <v>0.1558333333333334</v>
      </c>
      <c r="AH109" t="n">
        <v>146077.3056002653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8.9184</v>
      </c>
      <c r="E110" t="n">
        <v>11.21</v>
      </c>
      <c r="F110" t="n">
        <v>7.94</v>
      </c>
      <c r="G110" t="n">
        <v>95.25</v>
      </c>
      <c r="H110" t="n">
        <v>1.39</v>
      </c>
      <c r="I110" t="n">
        <v>5</v>
      </c>
      <c r="J110" t="n">
        <v>359.5</v>
      </c>
      <c r="K110" t="n">
        <v>61.82</v>
      </c>
      <c r="L110" t="n">
        <v>28</v>
      </c>
      <c r="M110" t="n">
        <v>3</v>
      </c>
      <c r="N110" t="n">
        <v>119.68</v>
      </c>
      <c r="O110" t="n">
        <v>44572.45</v>
      </c>
      <c r="P110" t="n">
        <v>143.21</v>
      </c>
      <c r="Q110" t="n">
        <v>198.05</v>
      </c>
      <c r="R110" t="n">
        <v>29.91</v>
      </c>
      <c r="S110" t="n">
        <v>21.27</v>
      </c>
      <c r="T110" t="n">
        <v>1617.49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118.0797771535206</v>
      </c>
      <c r="AB110" t="n">
        <v>161.5619604134903</v>
      </c>
      <c r="AC110" t="n">
        <v>146.1427136653069</v>
      </c>
      <c r="AD110" t="n">
        <v>118079.7771535206</v>
      </c>
      <c r="AE110" t="n">
        <v>161561.9604134903</v>
      </c>
      <c r="AF110" t="n">
        <v>1.947660321465302e-06</v>
      </c>
      <c r="AG110" t="n">
        <v>0.1556944444444445</v>
      </c>
      <c r="AH110" t="n">
        <v>146142.7136653069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8.9217</v>
      </c>
      <c r="E111" t="n">
        <v>11.21</v>
      </c>
      <c r="F111" t="n">
        <v>7.93</v>
      </c>
      <c r="G111" t="n">
        <v>95.2</v>
      </c>
      <c r="H111" t="n">
        <v>1.4</v>
      </c>
      <c r="I111" t="n">
        <v>5</v>
      </c>
      <c r="J111" t="n">
        <v>360.16</v>
      </c>
      <c r="K111" t="n">
        <v>61.82</v>
      </c>
      <c r="L111" t="n">
        <v>28.25</v>
      </c>
      <c r="M111" t="n">
        <v>3</v>
      </c>
      <c r="N111" t="n">
        <v>120.09</v>
      </c>
      <c r="O111" t="n">
        <v>44654.04</v>
      </c>
      <c r="P111" t="n">
        <v>143.17</v>
      </c>
      <c r="Q111" t="n">
        <v>198.07</v>
      </c>
      <c r="R111" t="n">
        <v>29.77</v>
      </c>
      <c r="S111" t="n">
        <v>21.27</v>
      </c>
      <c r="T111" t="n">
        <v>1548.91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117.9766344919682</v>
      </c>
      <c r="AB111" t="n">
        <v>161.4208360736212</v>
      </c>
      <c r="AC111" t="n">
        <v>146.0150580343656</v>
      </c>
      <c r="AD111" t="n">
        <v>117976.6344919682</v>
      </c>
      <c r="AE111" t="n">
        <v>161420.8360736212</v>
      </c>
      <c r="AF111" t="n">
        <v>1.948380997714498e-06</v>
      </c>
      <c r="AG111" t="n">
        <v>0.1556944444444445</v>
      </c>
      <c r="AH111" t="n">
        <v>146015.0580343656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8.9193</v>
      </c>
      <c r="E112" t="n">
        <v>11.21</v>
      </c>
      <c r="F112" t="n">
        <v>7.94</v>
      </c>
      <c r="G112" t="n">
        <v>95.23999999999999</v>
      </c>
      <c r="H112" t="n">
        <v>1.41</v>
      </c>
      <c r="I112" t="n">
        <v>5</v>
      </c>
      <c r="J112" t="n">
        <v>360.82</v>
      </c>
      <c r="K112" t="n">
        <v>61.82</v>
      </c>
      <c r="L112" t="n">
        <v>28.5</v>
      </c>
      <c r="M112" t="n">
        <v>3</v>
      </c>
      <c r="N112" t="n">
        <v>120.5</v>
      </c>
      <c r="O112" t="n">
        <v>44735.86</v>
      </c>
      <c r="P112" t="n">
        <v>143.26</v>
      </c>
      <c r="Q112" t="n">
        <v>198.05</v>
      </c>
      <c r="R112" t="n">
        <v>29.92</v>
      </c>
      <c r="S112" t="n">
        <v>21.27</v>
      </c>
      <c r="T112" t="n">
        <v>1620.71</v>
      </c>
      <c r="U112" t="n">
        <v>0.71</v>
      </c>
      <c r="V112" t="n">
        <v>0.77</v>
      </c>
      <c r="W112" t="n">
        <v>0.12</v>
      </c>
      <c r="X112" t="n">
        <v>0.08</v>
      </c>
      <c r="Y112" t="n">
        <v>1</v>
      </c>
      <c r="Z112" t="n">
        <v>10</v>
      </c>
      <c r="AA112" t="n">
        <v>118.0985904432679</v>
      </c>
      <c r="AB112" t="n">
        <v>161.5877015865063</v>
      </c>
      <c r="AC112" t="n">
        <v>146.1659981368982</v>
      </c>
      <c r="AD112" t="n">
        <v>118098.5904432679</v>
      </c>
      <c r="AE112" t="n">
        <v>161587.7015865062</v>
      </c>
      <c r="AF112" t="n">
        <v>1.947856869533265e-06</v>
      </c>
      <c r="AG112" t="n">
        <v>0.1556944444444445</v>
      </c>
      <c r="AH112" t="n">
        <v>146165.9981368982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8.9153</v>
      </c>
      <c r="E113" t="n">
        <v>11.22</v>
      </c>
      <c r="F113" t="n">
        <v>7.94</v>
      </c>
      <c r="G113" t="n">
        <v>95.3</v>
      </c>
      <c r="H113" t="n">
        <v>1.42</v>
      </c>
      <c r="I113" t="n">
        <v>5</v>
      </c>
      <c r="J113" t="n">
        <v>361.49</v>
      </c>
      <c r="K113" t="n">
        <v>61.82</v>
      </c>
      <c r="L113" t="n">
        <v>28.75</v>
      </c>
      <c r="M113" t="n">
        <v>3</v>
      </c>
      <c r="N113" t="n">
        <v>120.92</v>
      </c>
      <c r="O113" t="n">
        <v>44817.91</v>
      </c>
      <c r="P113" t="n">
        <v>143.51</v>
      </c>
      <c r="Q113" t="n">
        <v>198.05</v>
      </c>
      <c r="R113" t="n">
        <v>30.07</v>
      </c>
      <c r="S113" t="n">
        <v>21.27</v>
      </c>
      <c r="T113" t="n">
        <v>1697.51</v>
      </c>
      <c r="U113" t="n">
        <v>0.71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118.30369559637</v>
      </c>
      <c r="AB113" t="n">
        <v>161.8683355055813</v>
      </c>
      <c r="AC113" t="n">
        <v>146.419848748609</v>
      </c>
      <c r="AD113" t="n">
        <v>118303.69559637</v>
      </c>
      <c r="AE113" t="n">
        <v>161868.3355055813</v>
      </c>
      <c r="AF113" t="n">
        <v>1.946983322564542e-06</v>
      </c>
      <c r="AG113" t="n">
        <v>0.1558333333333334</v>
      </c>
      <c r="AH113" t="n">
        <v>146419.848748609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8.920999999999999</v>
      </c>
      <c r="E114" t="n">
        <v>11.21</v>
      </c>
      <c r="F114" t="n">
        <v>7.93</v>
      </c>
      <c r="G114" t="n">
        <v>95.20999999999999</v>
      </c>
      <c r="H114" t="n">
        <v>1.43</v>
      </c>
      <c r="I114" t="n">
        <v>5</v>
      </c>
      <c r="J114" t="n">
        <v>362.16</v>
      </c>
      <c r="K114" t="n">
        <v>61.82</v>
      </c>
      <c r="L114" t="n">
        <v>29</v>
      </c>
      <c r="M114" t="n">
        <v>3</v>
      </c>
      <c r="N114" t="n">
        <v>121.34</v>
      </c>
      <c r="O114" t="n">
        <v>44900.33</v>
      </c>
      <c r="P114" t="n">
        <v>143.51</v>
      </c>
      <c r="Q114" t="n">
        <v>198.06</v>
      </c>
      <c r="R114" t="n">
        <v>29.8</v>
      </c>
      <c r="S114" t="n">
        <v>21.27</v>
      </c>
      <c r="T114" t="n">
        <v>1565.18</v>
      </c>
      <c r="U114" t="n">
        <v>0.71</v>
      </c>
      <c r="V114" t="n">
        <v>0.77</v>
      </c>
      <c r="W114" t="n">
        <v>0.12</v>
      </c>
      <c r="X114" t="n">
        <v>0.08</v>
      </c>
      <c r="Y114" t="n">
        <v>1</v>
      </c>
      <c r="Z114" t="n">
        <v>10</v>
      </c>
      <c r="AA114" t="n">
        <v>118.1931251605263</v>
      </c>
      <c r="AB114" t="n">
        <v>161.7170481572365</v>
      </c>
      <c r="AC114" t="n">
        <v>146.283000052457</v>
      </c>
      <c r="AD114" t="n">
        <v>118193.1251605263</v>
      </c>
      <c r="AE114" t="n">
        <v>161717.0481572365</v>
      </c>
      <c r="AF114" t="n">
        <v>1.948228126994972e-06</v>
      </c>
      <c r="AG114" t="n">
        <v>0.1556944444444445</v>
      </c>
      <c r="AH114" t="n">
        <v>146283.000052457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8.9217</v>
      </c>
      <c r="E115" t="n">
        <v>11.21</v>
      </c>
      <c r="F115" t="n">
        <v>7.93</v>
      </c>
      <c r="G115" t="n">
        <v>95.2</v>
      </c>
      <c r="H115" t="n">
        <v>1.44</v>
      </c>
      <c r="I115" t="n">
        <v>5</v>
      </c>
      <c r="J115" t="n">
        <v>362.83</v>
      </c>
      <c r="K115" t="n">
        <v>61.82</v>
      </c>
      <c r="L115" t="n">
        <v>29.25</v>
      </c>
      <c r="M115" t="n">
        <v>3</v>
      </c>
      <c r="N115" t="n">
        <v>121.75</v>
      </c>
      <c r="O115" t="n">
        <v>44982.86</v>
      </c>
      <c r="P115" t="n">
        <v>143.59</v>
      </c>
      <c r="Q115" t="n">
        <v>198.05</v>
      </c>
      <c r="R115" t="n">
        <v>29.82</v>
      </c>
      <c r="S115" t="n">
        <v>21.27</v>
      </c>
      <c r="T115" t="n">
        <v>1571.51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118.2328213843903</v>
      </c>
      <c r="AB115" t="n">
        <v>161.7713622820011</v>
      </c>
      <c r="AC115" t="n">
        <v>146.3321305133844</v>
      </c>
      <c r="AD115" t="n">
        <v>118232.8213843903</v>
      </c>
      <c r="AE115" t="n">
        <v>161771.3622820011</v>
      </c>
      <c r="AF115" t="n">
        <v>1.948380997714498e-06</v>
      </c>
      <c r="AG115" t="n">
        <v>0.1556944444444445</v>
      </c>
      <c r="AH115" t="n">
        <v>146332.1305133844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8.9217</v>
      </c>
      <c r="E116" t="n">
        <v>11.21</v>
      </c>
      <c r="F116" t="n">
        <v>7.93</v>
      </c>
      <c r="G116" t="n">
        <v>95.2</v>
      </c>
      <c r="H116" t="n">
        <v>1.45</v>
      </c>
      <c r="I116" t="n">
        <v>5</v>
      </c>
      <c r="J116" t="n">
        <v>363.5</v>
      </c>
      <c r="K116" t="n">
        <v>61.82</v>
      </c>
      <c r="L116" t="n">
        <v>29.5</v>
      </c>
      <c r="M116" t="n">
        <v>3</v>
      </c>
      <c r="N116" t="n">
        <v>122.18</v>
      </c>
      <c r="O116" t="n">
        <v>45065.64</v>
      </c>
      <c r="P116" t="n">
        <v>143.67</v>
      </c>
      <c r="Q116" t="n">
        <v>198.05</v>
      </c>
      <c r="R116" t="n">
        <v>29.76</v>
      </c>
      <c r="S116" t="n">
        <v>21.27</v>
      </c>
      <c r="T116" t="n">
        <v>1540.55</v>
      </c>
      <c r="U116" t="n">
        <v>0.71</v>
      </c>
      <c r="V116" t="n">
        <v>0.77</v>
      </c>
      <c r="W116" t="n">
        <v>0.12</v>
      </c>
      <c r="X116" t="n">
        <v>0.08</v>
      </c>
      <c r="Y116" t="n">
        <v>1</v>
      </c>
      <c r="Z116" t="n">
        <v>10</v>
      </c>
      <c r="AA116" t="n">
        <v>118.2816188877088</v>
      </c>
      <c r="AB116" t="n">
        <v>161.8381291788353</v>
      </c>
      <c r="AC116" t="n">
        <v>146.3925252712927</v>
      </c>
      <c r="AD116" t="n">
        <v>118281.6188877088</v>
      </c>
      <c r="AE116" t="n">
        <v>161838.1291788353</v>
      </c>
      <c r="AF116" t="n">
        <v>1.948380997714498e-06</v>
      </c>
      <c r="AG116" t="n">
        <v>0.1556944444444445</v>
      </c>
      <c r="AH116" t="n">
        <v>146392.5252712927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8.9215</v>
      </c>
      <c r="E117" t="n">
        <v>11.21</v>
      </c>
      <c r="F117" t="n">
        <v>7.93</v>
      </c>
      <c r="G117" t="n">
        <v>95.20999999999999</v>
      </c>
      <c r="H117" t="n">
        <v>1.46</v>
      </c>
      <c r="I117" t="n">
        <v>5</v>
      </c>
      <c r="J117" t="n">
        <v>364.17</v>
      </c>
      <c r="K117" t="n">
        <v>61.82</v>
      </c>
      <c r="L117" t="n">
        <v>29.75</v>
      </c>
      <c r="M117" t="n">
        <v>3</v>
      </c>
      <c r="N117" t="n">
        <v>122.6</v>
      </c>
      <c r="O117" t="n">
        <v>45148.66</v>
      </c>
      <c r="P117" t="n">
        <v>143.7</v>
      </c>
      <c r="Q117" t="n">
        <v>198.06</v>
      </c>
      <c r="R117" t="n">
        <v>29.69</v>
      </c>
      <c r="S117" t="n">
        <v>21.27</v>
      </c>
      <c r="T117" t="n">
        <v>1506.66</v>
      </c>
      <c r="U117" t="n">
        <v>0.72</v>
      </c>
      <c r="V117" t="n">
        <v>0.77</v>
      </c>
      <c r="W117" t="n">
        <v>0.12</v>
      </c>
      <c r="X117" t="n">
        <v>0.08</v>
      </c>
      <c r="Y117" t="n">
        <v>1</v>
      </c>
      <c r="Z117" t="n">
        <v>10</v>
      </c>
      <c r="AA117" t="n">
        <v>118.3025207693606</v>
      </c>
      <c r="AB117" t="n">
        <v>161.8667280554372</v>
      </c>
      <c r="AC117" t="n">
        <v>146.4183947112506</v>
      </c>
      <c r="AD117" t="n">
        <v>118302.5207693606</v>
      </c>
      <c r="AE117" t="n">
        <v>161866.7280554372</v>
      </c>
      <c r="AF117" t="n">
        <v>1.948337320366063e-06</v>
      </c>
      <c r="AG117" t="n">
        <v>0.1556944444444445</v>
      </c>
      <c r="AH117" t="n">
        <v>146418.3947112506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8.931900000000001</v>
      </c>
      <c r="E118" t="n">
        <v>11.2</v>
      </c>
      <c r="F118" t="n">
        <v>7.92</v>
      </c>
      <c r="G118" t="n">
        <v>95.05</v>
      </c>
      <c r="H118" t="n">
        <v>1.47</v>
      </c>
      <c r="I118" t="n">
        <v>5</v>
      </c>
      <c r="J118" t="n">
        <v>364.85</v>
      </c>
      <c r="K118" t="n">
        <v>61.82</v>
      </c>
      <c r="L118" t="n">
        <v>30</v>
      </c>
      <c r="M118" t="n">
        <v>3</v>
      </c>
      <c r="N118" t="n">
        <v>123.02</v>
      </c>
      <c r="O118" t="n">
        <v>45231.92</v>
      </c>
      <c r="P118" t="n">
        <v>143.41</v>
      </c>
      <c r="Q118" t="n">
        <v>198.05</v>
      </c>
      <c r="R118" t="n">
        <v>29.3</v>
      </c>
      <c r="S118" t="n">
        <v>21.27</v>
      </c>
      <c r="T118" t="n">
        <v>1311.99</v>
      </c>
      <c r="U118" t="n">
        <v>0.73</v>
      </c>
      <c r="V118" t="n">
        <v>0.77</v>
      </c>
      <c r="W118" t="n">
        <v>0.12</v>
      </c>
      <c r="X118" t="n">
        <v>0.07000000000000001</v>
      </c>
      <c r="Y118" t="n">
        <v>1</v>
      </c>
      <c r="Z118" t="n">
        <v>10</v>
      </c>
      <c r="AA118" t="n">
        <v>117.9542997705558</v>
      </c>
      <c r="AB118" t="n">
        <v>161.3902767224465</v>
      </c>
      <c r="AC118" t="n">
        <v>145.9874152247767</v>
      </c>
      <c r="AD118" t="n">
        <v>117954.2997705558</v>
      </c>
      <c r="AE118" t="n">
        <v>161390.2767224465</v>
      </c>
      <c r="AF118" t="n">
        <v>1.950608542484743e-06</v>
      </c>
      <c r="AG118" t="n">
        <v>0.1555555555555556</v>
      </c>
      <c r="AH118" t="n">
        <v>145987.4152247767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8.933</v>
      </c>
      <c r="E119" t="n">
        <v>11.19</v>
      </c>
      <c r="F119" t="n">
        <v>7.92</v>
      </c>
      <c r="G119" t="n">
        <v>95.03</v>
      </c>
      <c r="H119" t="n">
        <v>1.48</v>
      </c>
      <c r="I119" t="n">
        <v>5</v>
      </c>
      <c r="J119" t="n">
        <v>365.52</v>
      </c>
      <c r="K119" t="n">
        <v>61.82</v>
      </c>
      <c r="L119" t="n">
        <v>30.25</v>
      </c>
      <c r="M119" t="n">
        <v>3</v>
      </c>
      <c r="N119" t="n">
        <v>123.45</v>
      </c>
      <c r="O119" t="n">
        <v>45315.43</v>
      </c>
      <c r="P119" t="n">
        <v>143.38</v>
      </c>
      <c r="Q119" t="n">
        <v>198.05</v>
      </c>
      <c r="R119" t="n">
        <v>29.34</v>
      </c>
      <c r="S119" t="n">
        <v>21.27</v>
      </c>
      <c r="T119" t="n">
        <v>1332.09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  <c r="AA119" t="n">
        <v>117.9212680274771</v>
      </c>
      <c r="AB119" t="n">
        <v>161.3450812343086</v>
      </c>
      <c r="AC119" t="n">
        <v>145.9465331305944</v>
      </c>
      <c r="AD119" t="n">
        <v>117921.2680274771</v>
      </c>
      <c r="AE119" t="n">
        <v>161345.0812343086</v>
      </c>
      <c r="AF119" t="n">
        <v>1.950848767901142e-06</v>
      </c>
      <c r="AG119" t="n">
        <v>0.1554166666666666</v>
      </c>
      <c r="AH119" t="n">
        <v>145946.5331305944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8.9259</v>
      </c>
      <c r="E120" t="n">
        <v>11.2</v>
      </c>
      <c r="F120" t="n">
        <v>7.93</v>
      </c>
      <c r="G120" t="n">
        <v>95.14</v>
      </c>
      <c r="H120" t="n">
        <v>1.49</v>
      </c>
      <c r="I120" t="n">
        <v>5</v>
      </c>
      <c r="J120" t="n">
        <v>366.2</v>
      </c>
      <c r="K120" t="n">
        <v>61.82</v>
      </c>
      <c r="L120" t="n">
        <v>30.5</v>
      </c>
      <c r="M120" t="n">
        <v>3</v>
      </c>
      <c r="N120" t="n">
        <v>123.88</v>
      </c>
      <c r="O120" t="n">
        <v>45399.2</v>
      </c>
      <c r="P120" t="n">
        <v>143.61</v>
      </c>
      <c r="Q120" t="n">
        <v>198.05</v>
      </c>
      <c r="R120" t="n">
        <v>29.63</v>
      </c>
      <c r="S120" t="n">
        <v>21.27</v>
      </c>
      <c r="T120" t="n">
        <v>1480.27</v>
      </c>
      <c r="U120" t="n">
        <v>0.72</v>
      </c>
      <c r="V120" t="n">
        <v>0.77</v>
      </c>
      <c r="W120" t="n">
        <v>0.11</v>
      </c>
      <c r="X120" t="n">
        <v>0.08</v>
      </c>
      <c r="Y120" t="n">
        <v>1</v>
      </c>
      <c r="Z120" t="n">
        <v>10</v>
      </c>
      <c r="AA120" t="n">
        <v>118.1899131044308</v>
      </c>
      <c r="AB120" t="n">
        <v>161.7126532803808</v>
      </c>
      <c r="AC120" t="n">
        <v>146.2790246164802</v>
      </c>
      <c r="AD120" t="n">
        <v>118189.9131044308</v>
      </c>
      <c r="AE120" t="n">
        <v>161712.6532803808</v>
      </c>
      <c r="AF120" t="n">
        <v>1.949298222031658e-06</v>
      </c>
      <c r="AG120" t="n">
        <v>0.1555555555555556</v>
      </c>
      <c r="AH120" t="n">
        <v>146279.0246164802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8.915100000000001</v>
      </c>
      <c r="E121" t="n">
        <v>11.22</v>
      </c>
      <c r="F121" t="n">
        <v>7.94</v>
      </c>
      <c r="G121" t="n">
        <v>95.3</v>
      </c>
      <c r="H121" t="n">
        <v>1.49</v>
      </c>
      <c r="I121" t="n">
        <v>5</v>
      </c>
      <c r="J121" t="n">
        <v>366.88</v>
      </c>
      <c r="K121" t="n">
        <v>61.82</v>
      </c>
      <c r="L121" t="n">
        <v>30.75</v>
      </c>
      <c r="M121" t="n">
        <v>3</v>
      </c>
      <c r="N121" t="n">
        <v>124.31</v>
      </c>
      <c r="O121" t="n">
        <v>45483.22</v>
      </c>
      <c r="P121" t="n">
        <v>143.77</v>
      </c>
      <c r="Q121" t="n">
        <v>198.05</v>
      </c>
      <c r="R121" t="n">
        <v>30.13</v>
      </c>
      <c r="S121" t="n">
        <v>21.27</v>
      </c>
      <c r="T121" t="n">
        <v>1730.28</v>
      </c>
      <c r="U121" t="n">
        <v>0.71</v>
      </c>
      <c r="V121" t="n">
        <v>0.76</v>
      </c>
      <c r="W121" t="n">
        <v>0.11</v>
      </c>
      <c r="X121" t="n">
        <v>0.09</v>
      </c>
      <c r="Y121" t="n">
        <v>1</v>
      </c>
      <c r="Z121" t="n">
        <v>10</v>
      </c>
      <c r="AA121" t="n">
        <v>118.4650096503512</v>
      </c>
      <c r="AB121" t="n">
        <v>162.089052510912</v>
      </c>
      <c r="AC121" t="n">
        <v>146.6195008327293</v>
      </c>
      <c r="AD121" t="n">
        <v>118465.0096503512</v>
      </c>
      <c r="AE121" t="n">
        <v>162089.052510912</v>
      </c>
      <c r="AF121" t="n">
        <v>1.946939645216105e-06</v>
      </c>
      <c r="AG121" t="n">
        <v>0.1558333333333334</v>
      </c>
      <c r="AH121" t="n">
        <v>146619.5008327293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8.9138</v>
      </c>
      <c r="E122" t="n">
        <v>11.22</v>
      </c>
      <c r="F122" t="n">
        <v>7.94</v>
      </c>
      <c r="G122" t="n">
        <v>95.31999999999999</v>
      </c>
      <c r="H122" t="n">
        <v>1.5</v>
      </c>
      <c r="I122" t="n">
        <v>5</v>
      </c>
      <c r="J122" t="n">
        <v>367.57</v>
      </c>
      <c r="K122" t="n">
        <v>61.82</v>
      </c>
      <c r="L122" t="n">
        <v>31</v>
      </c>
      <c r="M122" t="n">
        <v>3</v>
      </c>
      <c r="N122" t="n">
        <v>124.74</v>
      </c>
      <c r="O122" t="n">
        <v>45567.49</v>
      </c>
      <c r="P122" t="n">
        <v>143.83</v>
      </c>
      <c r="Q122" t="n">
        <v>198.05</v>
      </c>
      <c r="R122" t="n">
        <v>30.13</v>
      </c>
      <c r="S122" t="n">
        <v>21.27</v>
      </c>
      <c r="T122" t="n">
        <v>1727.86</v>
      </c>
      <c r="U122" t="n">
        <v>0.71</v>
      </c>
      <c r="V122" t="n">
        <v>0.76</v>
      </c>
      <c r="W122" t="n">
        <v>0.12</v>
      </c>
      <c r="X122" t="n">
        <v>0.09</v>
      </c>
      <c r="Y122" t="n">
        <v>1</v>
      </c>
      <c r="Z122" t="n">
        <v>10</v>
      </c>
      <c r="AA122" t="n">
        <v>118.5185971485382</v>
      </c>
      <c r="AB122" t="n">
        <v>162.162373290045</v>
      </c>
      <c r="AC122" t="n">
        <v>146.6858239796082</v>
      </c>
      <c r="AD122" t="n">
        <v>118518.5971485382</v>
      </c>
      <c r="AE122" t="n">
        <v>162162.373290045</v>
      </c>
      <c r="AF122" t="n">
        <v>1.94665574245127e-06</v>
      </c>
      <c r="AG122" t="n">
        <v>0.1558333333333334</v>
      </c>
      <c r="AH122" t="n">
        <v>146685.8239796082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8.917999999999999</v>
      </c>
      <c r="E123" t="n">
        <v>11.21</v>
      </c>
      <c r="F123" t="n">
        <v>7.94</v>
      </c>
      <c r="G123" t="n">
        <v>95.26000000000001</v>
      </c>
      <c r="H123" t="n">
        <v>1.51</v>
      </c>
      <c r="I123" t="n">
        <v>5</v>
      </c>
      <c r="J123" t="n">
        <v>368.25</v>
      </c>
      <c r="K123" t="n">
        <v>61.82</v>
      </c>
      <c r="L123" t="n">
        <v>31.25</v>
      </c>
      <c r="M123" t="n">
        <v>3</v>
      </c>
      <c r="N123" t="n">
        <v>125.18</v>
      </c>
      <c r="O123" t="n">
        <v>45652.02</v>
      </c>
      <c r="P123" t="n">
        <v>143.7</v>
      </c>
      <c r="Q123" t="n">
        <v>198.05</v>
      </c>
      <c r="R123" t="n">
        <v>29.91</v>
      </c>
      <c r="S123" t="n">
        <v>21.27</v>
      </c>
      <c r="T123" t="n">
        <v>1619.33</v>
      </c>
      <c r="U123" t="n">
        <v>0.71</v>
      </c>
      <c r="V123" t="n">
        <v>0.76</v>
      </c>
      <c r="W123" t="n">
        <v>0.12</v>
      </c>
      <c r="X123" t="n">
        <v>0.09</v>
      </c>
      <c r="Y123" t="n">
        <v>1</v>
      </c>
      <c r="Z123" t="n">
        <v>10</v>
      </c>
      <c r="AA123" t="n">
        <v>118.3839836708352</v>
      </c>
      <c r="AB123" t="n">
        <v>161.9781891911244</v>
      </c>
      <c r="AC123" t="n">
        <v>146.5192181525844</v>
      </c>
      <c r="AD123" t="n">
        <v>118383.9836708353</v>
      </c>
      <c r="AE123" t="n">
        <v>161978.1891911243</v>
      </c>
      <c r="AF123" t="n">
        <v>1.947572966768429e-06</v>
      </c>
      <c r="AG123" t="n">
        <v>0.1556944444444445</v>
      </c>
      <c r="AH123" t="n">
        <v>146519.2181525844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8.918799999999999</v>
      </c>
      <c r="E124" t="n">
        <v>11.21</v>
      </c>
      <c r="F124" t="n">
        <v>7.94</v>
      </c>
      <c r="G124" t="n">
        <v>95.25</v>
      </c>
      <c r="H124" t="n">
        <v>1.52</v>
      </c>
      <c r="I124" t="n">
        <v>5</v>
      </c>
      <c r="J124" t="n">
        <v>368.94</v>
      </c>
      <c r="K124" t="n">
        <v>61.82</v>
      </c>
      <c r="L124" t="n">
        <v>31.5</v>
      </c>
      <c r="M124" t="n">
        <v>3</v>
      </c>
      <c r="N124" t="n">
        <v>125.62</v>
      </c>
      <c r="O124" t="n">
        <v>45736.8</v>
      </c>
      <c r="P124" t="n">
        <v>143.57</v>
      </c>
      <c r="Q124" t="n">
        <v>198.05</v>
      </c>
      <c r="R124" t="n">
        <v>29.95</v>
      </c>
      <c r="S124" t="n">
        <v>21.27</v>
      </c>
      <c r="T124" t="n">
        <v>1637.16</v>
      </c>
      <c r="U124" t="n">
        <v>0.71</v>
      </c>
      <c r="V124" t="n">
        <v>0.77</v>
      </c>
      <c r="W124" t="n">
        <v>0.12</v>
      </c>
      <c r="X124" t="n">
        <v>0.08</v>
      </c>
      <c r="Y124" t="n">
        <v>1</v>
      </c>
      <c r="Z124" t="n">
        <v>10</v>
      </c>
      <c r="AA124" t="n">
        <v>118.2942399804147</v>
      </c>
      <c r="AB124" t="n">
        <v>161.8553979146788</v>
      </c>
      <c r="AC124" t="n">
        <v>146.4081459032242</v>
      </c>
      <c r="AD124" t="n">
        <v>118294.2399804147</v>
      </c>
      <c r="AE124" t="n">
        <v>161855.3979146788</v>
      </c>
      <c r="AF124" t="n">
        <v>1.947747676162174e-06</v>
      </c>
      <c r="AG124" t="n">
        <v>0.1556944444444445</v>
      </c>
      <c r="AH124" t="n">
        <v>146408.1459032242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8.914199999999999</v>
      </c>
      <c r="E125" t="n">
        <v>11.22</v>
      </c>
      <c r="F125" t="n">
        <v>7.94</v>
      </c>
      <c r="G125" t="n">
        <v>95.31999999999999</v>
      </c>
      <c r="H125" t="n">
        <v>1.53</v>
      </c>
      <c r="I125" t="n">
        <v>5</v>
      </c>
      <c r="J125" t="n">
        <v>369.63</v>
      </c>
      <c r="K125" t="n">
        <v>61.82</v>
      </c>
      <c r="L125" t="n">
        <v>31.75</v>
      </c>
      <c r="M125" t="n">
        <v>3</v>
      </c>
      <c r="N125" t="n">
        <v>126.06</v>
      </c>
      <c r="O125" t="n">
        <v>45821.85</v>
      </c>
      <c r="P125" t="n">
        <v>143.63</v>
      </c>
      <c r="Q125" t="n">
        <v>198.05</v>
      </c>
      <c r="R125" t="n">
        <v>30.14</v>
      </c>
      <c r="S125" t="n">
        <v>21.27</v>
      </c>
      <c r="T125" t="n">
        <v>1731.5</v>
      </c>
      <c r="U125" t="n">
        <v>0.71</v>
      </c>
      <c r="V125" t="n">
        <v>0.76</v>
      </c>
      <c r="W125" t="n">
        <v>0.12</v>
      </c>
      <c r="X125" t="n">
        <v>0.09</v>
      </c>
      <c r="Y125" t="n">
        <v>1</v>
      </c>
      <c r="Z125" t="n">
        <v>10</v>
      </c>
      <c r="AA125" t="n">
        <v>118.3912810613414</v>
      </c>
      <c r="AB125" t="n">
        <v>161.988173802753</v>
      </c>
      <c r="AC125" t="n">
        <v>146.5282498468928</v>
      </c>
      <c r="AD125" t="n">
        <v>118391.2810613414</v>
      </c>
      <c r="AE125" t="n">
        <v>161988.173802753</v>
      </c>
      <c r="AF125" t="n">
        <v>1.946743097148143e-06</v>
      </c>
      <c r="AG125" t="n">
        <v>0.1558333333333334</v>
      </c>
      <c r="AH125" t="n">
        <v>146528.2498468928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8.916600000000001</v>
      </c>
      <c r="E126" t="n">
        <v>11.22</v>
      </c>
      <c r="F126" t="n">
        <v>7.94</v>
      </c>
      <c r="G126" t="n">
        <v>95.28</v>
      </c>
      <c r="H126" t="n">
        <v>1.54</v>
      </c>
      <c r="I126" t="n">
        <v>5</v>
      </c>
      <c r="J126" t="n">
        <v>370.32</v>
      </c>
      <c r="K126" t="n">
        <v>61.82</v>
      </c>
      <c r="L126" t="n">
        <v>32</v>
      </c>
      <c r="M126" t="n">
        <v>3</v>
      </c>
      <c r="N126" t="n">
        <v>126.5</v>
      </c>
      <c r="O126" t="n">
        <v>45907.3</v>
      </c>
      <c r="P126" t="n">
        <v>143.62</v>
      </c>
      <c r="Q126" t="n">
        <v>198.05</v>
      </c>
      <c r="R126" t="n">
        <v>30</v>
      </c>
      <c r="S126" t="n">
        <v>21.27</v>
      </c>
      <c r="T126" t="n">
        <v>1662.62</v>
      </c>
      <c r="U126" t="n">
        <v>0.71</v>
      </c>
      <c r="V126" t="n">
        <v>0.76</v>
      </c>
      <c r="W126" t="n">
        <v>0.12</v>
      </c>
      <c r="X126" t="n">
        <v>0.09</v>
      </c>
      <c r="Y126" t="n">
        <v>1</v>
      </c>
      <c r="Z126" t="n">
        <v>10</v>
      </c>
      <c r="AA126" t="n">
        <v>118.3539024491294</v>
      </c>
      <c r="AB126" t="n">
        <v>161.9370307364966</v>
      </c>
      <c r="AC126" t="n">
        <v>146.4819878031001</v>
      </c>
      <c r="AD126" t="n">
        <v>118353.9024491294</v>
      </c>
      <c r="AE126" t="n">
        <v>161937.0307364966</v>
      </c>
      <c r="AF126" t="n">
        <v>1.947267225329377e-06</v>
      </c>
      <c r="AG126" t="n">
        <v>0.1558333333333334</v>
      </c>
      <c r="AH126" t="n">
        <v>146481.9878031001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8.9186</v>
      </c>
      <c r="E127" t="n">
        <v>11.21</v>
      </c>
      <c r="F127" t="n">
        <v>7.94</v>
      </c>
      <c r="G127" t="n">
        <v>95.25</v>
      </c>
      <c r="H127" t="n">
        <v>1.55</v>
      </c>
      <c r="I127" t="n">
        <v>5</v>
      </c>
      <c r="J127" t="n">
        <v>371.02</v>
      </c>
      <c r="K127" t="n">
        <v>61.82</v>
      </c>
      <c r="L127" t="n">
        <v>32.25</v>
      </c>
      <c r="M127" t="n">
        <v>3</v>
      </c>
      <c r="N127" t="n">
        <v>126.94</v>
      </c>
      <c r="O127" t="n">
        <v>45992.88</v>
      </c>
      <c r="P127" t="n">
        <v>143.55</v>
      </c>
      <c r="Q127" t="n">
        <v>198.05</v>
      </c>
      <c r="R127" t="n">
        <v>29.89</v>
      </c>
      <c r="S127" t="n">
        <v>21.27</v>
      </c>
      <c r="T127" t="n">
        <v>1606</v>
      </c>
      <c r="U127" t="n">
        <v>0.71</v>
      </c>
      <c r="V127" t="n">
        <v>0.77</v>
      </c>
      <c r="W127" t="n">
        <v>0.12</v>
      </c>
      <c r="X127" t="n">
        <v>0.08</v>
      </c>
      <c r="Y127" t="n">
        <v>1</v>
      </c>
      <c r="Z127" t="n">
        <v>10</v>
      </c>
      <c r="AA127" t="n">
        <v>118.2846399011452</v>
      </c>
      <c r="AB127" t="n">
        <v>161.8422626626967</v>
      </c>
      <c r="AC127" t="n">
        <v>146.3962642612558</v>
      </c>
      <c r="AD127" t="n">
        <v>118284.6399011452</v>
      </c>
      <c r="AE127" t="n">
        <v>161842.2626626967</v>
      </c>
      <c r="AF127" t="n">
        <v>1.947703998813738e-06</v>
      </c>
      <c r="AG127" t="n">
        <v>0.1556944444444445</v>
      </c>
      <c r="AH127" t="n">
        <v>146396.2642612558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8.9184</v>
      </c>
      <c r="E128" t="n">
        <v>11.21</v>
      </c>
      <c r="F128" t="n">
        <v>7.94</v>
      </c>
      <c r="G128" t="n">
        <v>95.25</v>
      </c>
      <c r="H128" t="n">
        <v>1.56</v>
      </c>
      <c r="I128" t="n">
        <v>5</v>
      </c>
      <c r="J128" t="n">
        <v>371.71</v>
      </c>
      <c r="K128" t="n">
        <v>61.82</v>
      </c>
      <c r="L128" t="n">
        <v>32.5</v>
      </c>
      <c r="M128" t="n">
        <v>3</v>
      </c>
      <c r="N128" t="n">
        <v>127.39</v>
      </c>
      <c r="O128" t="n">
        <v>46078.74</v>
      </c>
      <c r="P128" t="n">
        <v>143.39</v>
      </c>
      <c r="Q128" t="n">
        <v>198.05</v>
      </c>
      <c r="R128" t="n">
        <v>29.89</v>
      </c>
      <c r="S128" t="n">
        <v>21.27</v>
      </c>
      <c r="T128" t="n">
        <v>1609.61</v>
      </c>
      <c r="U128" t="n">
        <v>0.71</v>
      </c>
      <c r="V128" t="n">
        <v>0.76</v>
      </c>
      <c r="W128" t="n">
        <v>0.12</v>
      </c>
      <c r="X128" t="n">
        <v>0.09</v>
      </c>
      <c r="Y128" t="n">
        <v>1</v>
      </c>
      <c r="Z128" t="n">
        <v>10</v>
      </c>
      <c r="AA128" t="n">
        <v>118.1896121622725</v>
      </c>
      <c r="AB128" t="n">
        <v>161.7122415180431</v>
      </c>
      <c r="AC128" t="n">
        <v>146.2786521521621</v>
      </c>
      <c r="AD128" t="n">
        <v>118189.6121622725</v>
      </c>
      <c r="AE128" t="n">
        <v>161712.2415180431</v>
      </c>
      <c r="AF128" t="n">
        <v>1.947660321465302e-06</v>
      </c>
      <c r="AG128" t="n">
        <v>0.1556944444444445</v>
      </c>
      <c r="AH128" t="n">
        <v>146278.6521521621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8.920199999999999</v>
      </c>
      <c r="E129" t="n">
        <v>11.21</v>
      </c>
      <c r="F129" t="n">
        <v>7.94</v>
      </c>
      <c r="G129" t="n">
        <v>95.23</v>
      </c>
      <c r="H129" t="n">
        <v>1.57</v>
      </c>
      <c r="I129" t="n">
        <v>5</v>
      </c>
      <c r="J129" t="n">
        <v>372.41</v>
      </c>
      <c r="K129" t="n">
        <v>61.82</v>
      </c>
      <c r="L129" t="n">
        <v>32.75</v>
      </c>
      <c r="M129" t="n">
        <v>3</v>
      </c>
      <c r="N129" t="n">
        <v>127.84</v>
      </c>
      <c r="O129" t="n">
        <v>46164.87</v>
      </c>
      <c r="P129" t="n">
        <v>143.06</v>
      </c>
      <c r="Q129" t="n">
        <v>198.05</v>
      </c>
      <c r="R129" t="n">
        <v>29.82</v>
      </c>
      <c r="S129" t="n">
        <v>21.27</v>
      </c>
      <c r="T129" t="n">
        <v>1573.54</v>
      </c>
      <c r="U129" t="n">
        <v>0.71</v>
      </c>
      <c r="V129" t="n">
        <v>0.77</v>
      </c>
      <c r="W129" t="n">
        <v>0.12</v>
      </c>
      <c r="X129" t="n">
        <v>0.08</v>
      </c>
      <c r="Y129" t="n">
        <v>1</v>
      </c>
      <c r="Z129" t="n">
        <v>10</v>
      </c>
      <c r="AA129" t="n">
        <v>117.9648820960943</v>
      </c>
      <c r="AB129" t="n">
        <v>161.4047559271075</v>
      </c>
      <c r="AC129" t="n">
        <v>146.0005125544666</v>
      </c>
      <c r="AD129" t="n">
        <v>117964.8820960943</v>
      </c>
      <c r="AE129" t="n">
        <v>161404.7559271075</v>
      </c>
      <c r="AF129" t="n">
        <v>1.948053417601227e-06</v>
      </c>
      <c r="AG129" t="n">
        <v>0.1556944444444445</v>
      </c>
      <c r="AH129" t="n">
        <v>146000.5125544666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8.926600000000001</v>
      </c>
      <c r="E130" t="n">
        <v>11.2</v>
      </c>
      <c r="F130" t="n">
        <v>7.93</v>
      </c>
      <c r="G130" t="n">
        <v>95.13</v>
      </c>
      <c r="H130" t="n">
        <v>1.58</v>
      </c>
      <c r="I130" t="n">
        <v>5</v>
      </c>
      <c r="J130" t="n">
        <v>373.11</v>
      </c>
      <c r="K130" t="n">
        <v>61.82</v>
      </c>
      <c r="L130" t="n">
        <v>33</v>
      </c>
      <c r="M130" t="n">
        <v>3</v>
      </c>
      <c r="N130" t="n">
        <v>128.29</v>
      </c>
      <c r="O130" t="n">
        <v>46251.27</v>
      </c>
      <c r="P130" t="n">
        <v>142.96</v>
      </c>
      <c r="Q130" t="n">
        <v>198.05</v>
      </c>
      <c r="R130" t="n">
        <v>29.51</v>
      </c>
      <c r="S130" t="n">
        <v>21.27</v>
      </c>
      <c r="T130" t="n">
        <v>1418</v>
      </c>
      <c r="U130" t="n">
        <v>0.72</v>
      </c>
      <c r="V130" t="n">
        <v>0.77</v>
      </c>
      <c r="W130" t="n">
        <v>0.12</v>
      </c>
      <c r="X130" t="n">
        <v>0.07000000000000001</v>
      </c>
      <c r="Y130" t="n">
        <v>1</v>
      </c>
      <c r="Z130" t="n">
        <v>10</v>
      </c>
      <c r="AA130" t="n">
        <v>117.7845549550939</v>
      </c>
      <c r="AB130" t="n">
        <v>161.1580243773188</v>
      </c>
      <c r="AC130" t="n">
        <v>145.7773287174997</v>
      </c>
      <c r="AD130" t="n">
        <v>117784.5549550939</v>
      </c>
      <c r="AE130" t="n">
        <v>161158.0243773188</v>
      </c>
      <c r="AF130" t="n">
        <v>1.949451092751185e-06</v>
      </c>
      <c r="AG130" t="n">
        <v>0.1555555555555556</v>
      </c>
      <c r="AH130" t="n">
        <v>145777.3287174997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8.9299</v>
      </c>
      <c r="E131" t="n">
        <v>11.2</v>
      </c>
      <c r="F131" t="n">
        <v>7.92</v>
      </c>
      <c r="G131" t="n">
        <v>95.08</v>
      </c>
      <c r="H131" t="n">
        <v>1.59</v>
      </c>
      <c r="I131" t="n">
        <v>5</v>
      </c>
      <c r="J131" t="n">
        <v>373.81</v>
      </c>
      <c r="K131" t="n">
        <v>61.82</v>
      </c>
      <c r="L131" t="n">
        <v>33.25</v>
      </c>
      <c r="M131" t="n">
        <v>3</v>
      </c>
      <c r="N131" t="n">
        <v>128.74</v>
      </c>
      <c r="O131" t="n">
        <v>46337.95</v>
      </c>
      <c r="P131" t="n">
        <v>142.78</v>
      </c>
      <c r="Q131" t="n">
        <v>198.05</v>
      </c>
      <c r="R131" t="n">
        <v>29.43</v>
      </c>
      <c r="S131" t="n">
        <v>21.27</v>
      </c>
      <c r="T131" t="n">
        <v>1379.12</v>
      </c>
      <c r="U131" t="n">
        <v>0.72</v>
      </c>
      <c r="V131" t="n">
        <v>0.77</v>
      </c>
      <c r="W131" t="n">
        <v>0.12</v>
      </c>
      <c r="X131" t="n">
        <v>0.07000000000000001</v>
      </c>
      <c r="Y131" t="n">
        <v>1</v>
      </c>
      <c r="Z131" t="n">
        <v>10</v>
      </c>
      <c r="AA131" t="n">
        <v>117.5962987031947</v>
      </c>
      <c r="AB131" t="n">
        <v>160.9004438681909</v>
      </c>
      <c r="AC131" t="n">
        <v>145.5443313306463</v>
      </c>
      <c r="AD131" t="n">
        <v>117596.2987031947</v>
      </c>
      <c r="AE131" t="n">
        <v>160900.4438681909</v>
      </c>
      <c r="AF131" t="n">
        <v>1.950171769000381e-06</v>
      </c>
      <c r="AG131" t="n">
        <v>0.1555555555555556</v>
      </c>
      <c r="AH131" t="n">
        <v>145544.3313306463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8.9268</v>
      </c>
      <c r="E132" t="n">
        <v>11.2</v>
      </c>
      <c r="F132" t="n">
        <v>7.93</v>
      </c>
      <c r="G132" t="n">
        <v>95.13</v>
      </c>
      <c r="H132" t="n">
        <v>1.6</v>
      </c>
      <c r="I132" t="n">
        <v>5</v>
      </c>
      <c r="J132" t="n">
        <v>374.52</v>
      </c>
      <c r="K132" t="n">
        <v>61.82</v>
      </c>
      <c r="L132" t="n">
        <v>33.5</v>
      </c>
      <c r="M132" t="n">
        <v>3</v>
      </c>
      <c r="N132" t="n">
        <v>129.2</v>
      </c>
      <c r="O132" t="n">
        <v>46424.91</v>
      </c>
      <c r="P132" t="n">
        <v>142.81</v>
      </c>
      <c r="Q132" t="n">
        <v>198.05</v>
      </c>
      <c r="R132" t="n">
        <v>29.64</v>
      </c>
      <c r="S132" t="n">
        <v>21.27</v>
      </c>
      <c r="T132" t="n">
        <v>1481.9</v>
      </c>
      <c r="U132" t="n">
        <v>0.72</v>
      </c>
      <c r="V132" t="n">
        <v>0.77</v>
      </c>
      <c r="W132" t="n">
        <v>0.11</v>
      </c>
      <c r="X132" t="n">
        <v>0.07000000000000001</v>
      </c>
      <c r="Y132" t="n">
        <v>1</v>
      </c>
      <c r="Z132" t="n">
        <v>10</v>
      </c>
      <c r="AA132" t="n">
        <v>117.6905221714921</v>
      </c>
      <c r="AB132" t="n">
        <v>161.0293645743613</v>
      </c>
      <c r="AC132" t="n">
        <v>145.6609480255613</v>
      </c>
      <c r="AD132" t="n">
        <v>117690.5221714921</v>
      </c>
      <c r="AE132" t="n">
        <v>161029.3645743613</v>
      </c>
      <c r="AF132" t="n">
        <v>1.949494770099621e-06</v>
      </c>
      <c r="AG132" t="n">
        <v>0.1555555555555556</v>
      </c>
      <c r="AH132" t="n">
        <v>145660.9480255613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8.9177</v>
      </c>
      <c r="E133" t="n">
        <v>11.21</v>
      </c>
      <c r="F133" t="n">
        <v>7.94</v>
      </c>
      <c r="G133" t="n">
        <v>95.26000000000001</v>
      </c>
      <c r="H133" t="n">
        <v>1.6</v>
      </c>
      <c r="I133" t="n">
        <v>5</v>
      </c>
      <c r="J133" t="n">
        <v>375.23</v>
      </c>
      <c r="K133" t="n">
        <v>61.82</v>
      </c>
      <c r="L133" t="n">
        <v>33.75</v>
      </c>
      <c r="M133" t="n">
        <v>3</v>
      </c>
      <c r="N133" t="n">
        <v>129.65</v>
      </c>
      <c r="O133" t="n">
        <v>46512.15</v>
      </c>
      <c r="P133" t="n">
        <v>142.97</v>
      </c>
      <c r="Q133" t="n">
        <v>198.05</v>
      </c>
      <c r="R133" t="n">
        <v>30.03</v>
      </c>
      <c r="S133" t="n">
        <v>21.27</v>
      </c>
      <c r="T133" t="n">
        <v>1679.37</v>
      </c>
      <c r="U133" t="n">
        <v>0.71</v>
      </c>
      <c r="V133" t="n">
        <v>0.76</v>
      </c>
      <c r="W133" t="n">
        <v>0.11</v>
      </c>
      <c r="X133" t="n">
        <v>0.09</v>
      </c>
      <c r="Y133" t="n">
        <v>1</v>
      </c>
      <c r="Z133" t="n">
        <v>10</v>
      </c>
      <c r="AA133" t="n">
        <v>117.9424154442496</v>
      </c>
      <c r="AB133" t="n">
        <v>161.3740160628949</v>
      </c>
      <c r="AC133" t="n">
        <v>145.9727064597507</v>
      </c>
      <c r="AD133" t="n">
        <v>117942.4154442496</v>
      </c>
      <c r="AE133" t="n">
        <v>161374.0160628949</v>
      </c>
      <c r="AF133" t="n">
        <v>1.947507450745775e-06</v>
      </c>
      <c r="AG133" t="n">
        <v>0.1556944444444445</v>
      </c>
      <c r="AH133" t="n">
        <v>145972.7064597507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8.9802</v>
      </c>
      <c r="E134" t="n">
        <v>11.14</v>
      </c>
      <c r="F134" t="n">
        <v>7.92</v>
      </c>
      <c r="G134" t="n">
        <v>118.74</v>
      </c>
      <c r="H134" t="n">
        <v>1.61</v>
      </c>
      <c r="I134" t="n">
        <v>4</v>
      </c>
      <c r="J134" t="n">
        <v>375.93</v>
      </c>
      <c r="K134" t="n">
        <v>61.82</v>
      </c>
      <c r="L134" t="n">
        <v>34</v>
      </c>
      <c r="M134" t="n">
        <v>2</v>
      </c>
      <c r="N134" t="n">
        <v>130.11</v>
      </c>
      <c r="O134" t="n">
        <v>46599.68</v>
      </c>
      <c r="P134" t="n">
        <v>142.39</v>
      </c>
      <c r="Q134" t="n">
        <v>198.05</v>
      </c>
      <c r="R134" t="n">
        <v>29.26</v>
      </c>
      <c r="S134" t="n">
        <v>21.27</v>
      </c>
      <c r="T134" t="n">
        <v>1296.42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116.71056154944</v>
      </c>
      <c r="AB134" t="n">
        <v>159.6885392184589</v>
      </c>
      <c r="AC134" t="n">
        <v>144.4480891597656</v>
      </c>
      <c r="AD134" t="n">
        <v>116710.56154944</v>
      </c>
      <c r="AE134" t="n">
        <v>159688.5392184589</v>
      </c>
      <c r="AF134" t="n">
        <v>1.961156622132076e-06</v>
      </c>
      <c r="AG134" t="n">
        <v>0.1547222222222222</v>
      </c>
      <c r="AH134" t="n">
        <v>144448.0891597656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8.9823</v>
      </c>
      <c r="E135" t="n">
        <v>11.13</v>
      </c>
      <c r="F135" t="n">
        <v>7.91</v>
      </c>
      <c r="G135" t="n">
        <v>118.7</v>
      </c>
      <c r="H135" t="n">
        <v>1.62</v>
      </c>
      <c r="I135" t="n">
        <v>4</v>
      </c>
      <c r="J135" t="n">
        <v>376.65</v>
      </c>
      <c r="K135" t="n">
        <v>61.82</v>
      </c>
      <c r="L135" t="n">
        <v>34.25</v>
      </c>
      <c r="M135" t="n">
        <v>2</v>
      </c>
      <c r="N135" t="n">
        <v>130.58</v>
      </c>
      <c r="O135" t="n">
        <v>46687.5</v>
      </c>
      <c r="P135" t="n">
        <v>142.48</v>
      </c>
      <c r="Q135" t="n">
        <v>198.05</v>
      </c>
      <c r="R135" t="n">
        <v>29.16</v>
      </c>
      <c r="S135" t="n">
        <v>21.27</v>
      </c>
      <c r="T135" t="n">
        <v>1246.3</v>
      </c>
      <c r="U135" t="n">
        <v>0.73</v>
      </c>
      <c r="V135" t="n">
        <v>0.77</v>
      </c>
      <c r="W135" t="n">
        <v>0.11</v>
      </c>
      <c r="X135" t="n">
        <v>0.06</v>
      </c>
      <c r="Y135" t="n">
        <v>1</v>
      </c>
      <c r="Z135" t="n">
        <v>10</v>
      </c>
      <c r="AA135" t="n">
        <v>116.7021755414718</v>
      </c>
      <c r="AB135" t="n">
        <v>159.6770651123923</v>
      </c>
      <c r="AC135" t="n">
        <v>144.4377101262779</v>
      </c>
      <c r="AD135" t="n">
        <v>116702.1755414718</v>
      </c>
      <c r="AE135" t="n">
        <v>159677.0651123923</v>
      </c>
      <c r="AF135" t="n">
        <v>1.961615234290656e-06</v>
      </c>
      <c r="AG135" t="n">
        <v>0.1545833333333334</v>
      </c>
      <c r="AH135" t="n">
        <v>144437.7101262779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8.9832</v>
      </c>
      <c r="E136" t="n">
        <v>11.13</v>
      </c>
      <c r="F136" t="n">
        <v>7.91</v>
      </c>
      <c r="G136" t="n">
        <v>118.69</v>
      </c>
      <c r="H136" t="n">
        <v>1.63</v>
      </c>
      <c r="I136" t="n">
        <v>4</v>
      </c>
      <c r="J136" t="n">
        <v>377.36</v>
      </c>
      <c r="K136" t="n">
        <v>61.82</v>
      </c>
      <c r="L136" t="n">
        <v>34.5</v>
      </c>
      <c r="M136" t="n">
        <v>2</v>
      </c>
      <c r="N136" t="n">
        <v>131.04</v>
      </c>
      <c r="O136" t="n">
        <v>46775.73</v>
      </c>
      <c r="P136" t="n">
        <v>142.74</v>
      </c>
      <c r="Q136" t="n">
        <v>198.05</v>
      </c>
      <c r="R136" t="n">
        <v>29.15</v>
      </c>
      <c r="S136" t="n">
        <v>21.27</v>
      </c>
      <c r="T136" t="n">
        <v>1242.07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116.8482091271337</v>
      </c>
      <c r="AB136" t="n">
        <v>159.8768747068418</v>
      </c>
      <c r="AC136" t="n">
        <v>144.6184501734678</v>
      </c>
      <c r="AD136" t="n">
        <v>116848.2091271337</v>
      </c>
      <c r="AE136" t="n">
        <v>159876.8747068418</v>
      </c>
      <c r="AF136" t="n">
        <v>1.961811782358618e-06</v>
      </c>
      <c r="AG136" t="n">
        <v>0.1545833333333334</v>
      </c>
      <c r="AH136" t="n">
        <v>144618.4501734678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8.9816</v>
      </c>
      <c r="E137" t="n">
        <v>11.13</v>
      </c>
      <c r="F137" t="n">
        <v>7.91</v>
      </c>
      <c r="G137" t="n">
        <v>118.72</v>
      </c>
      <c r="H137" t="n">
        <v>1.64</v>
      </c>
      <c r="I137" t="n">
        <v>4</v>
      </c>
      <c r="J137" t="n">
        <v>378.08</v>
      </c>
      <c r="K137" t="n">
        <v>61.82</v>
      </c>
      <c r="L137" t="n">
        <v>34.75</v>
      </c>
      <c r="M137" t="n">
        <v>2</v>
      </c>
      <c r="N137" t="n">
        <v>131.51</v>
      </c>
      <c r="O137" t="n">
        <v>46864.14</v>
      </c>
      <c r="P137" t="n">
        <v>142.85</v>
      </c>
      <c r="Q137" t="n">
        <v>198.05</v>
      </c>
      <c r="R137" t="n">
        <v>29.19</v>
      </c>
      <c r="S137" t="n">
        <v>21.27</v>
      </c>
      <c r="T137" t="n">
        <v>1264.22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116.9352835285765</v>
      </c>
      <c r="AB137" t="n">
        <v>159.9960137443474</v>
      </c>
      <c r="AC137" t="n">
        <v>144.7262187484465</v>
      </c>
      <c r="AD137" t="n">
        <v>116935.2835285765</v>
      </c>
      <c r="AE137" t="n">
        <v>159996.0137443474</v>
      </c>
      <c r="AF137" t="n">
        <v>1.961462363571129e-06</v>
      </c>
      <c r="AG137" t="n">
        <v>0.1545833333333334</v>
      </c>
      <c r="AH137" t="n">
        <v>144726.2187484465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8.9832</v>
      </c>
      <c r="E138" t="n">
        <v>11.13</v>
      </c>
      <c r="F138" t="n">
        <v>7.91</v>
      </c>
      <c r="G138" t="n">
        <v>118.69</v>
      </c>
      <c r="H138" t="n">
        <v>1.65</v>
      </c>
      <c r="I138" t="n">
        <v>4</v>
      </c>
      <c r="J138" t="n">
        <v>378.8</v>
      </c>
      <c r="K138" t="n">
        <v>61.82</v>
      </c>
      <c r="L138" t="n">
        <v>35</v>
      </c>
      <c r="M138" t="n">
        <v>2</v>
      </c>
      <c r="N138" t="n">
        <v>131.98</v>
      </c>
      <c r="O138" t="n">
        <v>46952.84</v>
      </c>
      <c r="P138" t="n">
        <v>143.01</v>
      </c>
      <c r="Q138" t="n">
        <v>198.05</v>
      </c>
      <c r="R138" t="n">
        <v>29.13</v>
      </c>
      <c r="S138" t="n">
        <v>21.27</v>
      </c>
      <c r="T138" t="n">
        <v>1233.58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117.0117732037521</v>
      </c>
      <c r="AB138" t="n">
        <v>160.1006702924088</v>
      </c>
      <c r="AC138" t="n">
        <v>144.8208870224474</v>
      </c>
      <c r="AD138" t="n">
        <v>117011.7732037521</v>
      </c>
      <c r="AE138" t="n">
        <v>160100.6702924088</v>
      </c>
      <c r="AF138" t="n">
        <v>1.961811782358618e-06</v>
      </c>
      <c r="AG138" t="n">
        <v>0.1545833333333334</v>
      </c>
      <c r="AH138" t="n">
        <v>144820.8870224474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8.981999999999999</v>
      </c>
      <c r="E139" t="n">
        <v>11.13</v>
      </c>
      <c r="F139" t="n">
        <v>7.91</v>
      </c>
      <c r="G139" t="n">
        <v>118.71</v>
      </c>
      <c r="H139" t="n">
        <v>1.66</v>
      </c>
      <c r="I139" t="n">
        <v>4</v>
      </c>
      <c r="J139" t="n">
        <v>379.52</v>
      </c>
      <c r="K139" t="n">
        <v>61.82</v>
      </c>
      <c r="L139" t="n">
        <v>35.25</v>
      </c>
      <c r="M139" t="n">
        <v>2</v>
      </c>
      <c r="N139" t="n">
        <v>132.45</v>
      </c>
      <c r="O139" t="n">
        <v>47041.84</v>
      </c>
      <c r="P139" t="n">
        <v>143.19</v>
      </c>
      <c r="Q139" t="n">
        <v>198.06</v>
      </c>
      <c r="R139" t="n">
        <v>29.15</v>
      </c>
      <c r="S139" t="n">
        <v>21.27</v>
      </c>
      <c r="T139" t="n">
        <v>1242.17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117.1361706453208</v>
      </c>
      <c r="AB139" t="n">
        <v>160.2708763599908</v>
      </c>
      <c r="AC139" t="n">
        <v>144.9748488618252</v>
      </c>
      <c r="AD139" t="n">
        <v>117136.1706453208</v>
      </c>
      <c r="AE139" t="n">
        <v>160270.8763599908</v>
      </c>
      <c r="AF139" t="n">
        <v>1.961549718268001e-06</v>
      </c>
      <c r="AG139" t="n">
        <v>0.1545833333333334</v>
      </c>
      <c r="AH139" t="n">
        <v>144974.8488618252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8.980700000000001</v>
      </c>
      <c r="E140" t="n">
        <v>11.14</v>
      </c>
      <c r="F140" t="n">
        <v>7.92</v>
      </c>
      <c r="G140" t="n">
        <v>118.73</v>
      </c>
      <c r="H140" t="n">
        <v>1.67</v>
      </c>
      <c r="I140" t="n">
        <v>4</v>
      </c>
      <c r="J140" t="n">
        <v>380.24</v>
      </c>
      <c r="K140" t="n">
        <v>61.82</v>
      </c>
      <c r="L140" t="n">
        <v>35.5</v>
      </c>
      <c r="M140" t="n">
        <v>2</v>
      </c>
      <c r="N140" t="n">
        <v>132.92</v>
      </c>
      <c r="O140" t="n">
        <v>47131.15</v>
      </c>
      <c r="P140" t="n">
        <v>143.41</v>
      </c>
      <c r="Q140" t="n">
        <v>198.05</v>
      </c>
      <c r="R140" t="n">
        <v>29.22</v>
      </c>
      <c r="S140" t="n">
        <v>21.27</v>
      </c>
      <c r="T140" t="n">
        <v>1278.47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117.3222664346053</v>
      </c>
      <c r="AB140" t="n">
        <v>160.5255008288565</v>
      </c>
      <c r="AC140" t="n">
        <v>145.2051723287501</v>
      </c>
      <c r="AD140" t="n">
        <v>117322.2664346053</v>
      </c>
      <c r="AE140" t="n">
        <v>160525.5008288565</v>
      </c>
      <c r="AF140" t="n">
        <v>1.961265815503166e-06</v>
      </c>
      <c r="AG140" t="n">
        <v>0.1547222222222222</v>
      </c>
      <c r="AH140" t="n">
        <v>145205.1723287501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8.986700000000001</v>
      </c>
      <c r="E141" t="n">
        <v>11.13</v>
      </c>
      <c r="F141" t="n">
        <v>7.91</v>
      </c>
      <c r="G141" t="n">
        <v>118.62</v>
      </c>
      <c r="H141" t="n">
        <v>1.67</v>
      </c>
      <c r="I141" t="n">
        <v>4</v>
      </c>
      <c r="J141" t="n">
        <v>380.97</v>
      </c>
      <c r="K141" t="n">
        <v>61.82</v>
      </c>
      <c r="L141" t="n">
        <v>35.75</v>
      </c>
      <c r="M141" t="n">
        <v>2</v>
      </c>
      <c r="N141" t="n">
        <v>133.4</v>
      </c>
      <c r="O141" t="n">
        <v>47220.77</v>
      </c>
      <c r="P141" t="n">
        <v>143.39</v>
      </c>
      <c r="Q141" t="n">
        <v>198.05</v>
      </c>
      <c r="R141" t="n">
        <v>28.9</v>
      </c>
      <c r="S141" t="n">
        <v>21.27</v>
      </c>
      <c r="T141" t="n">
        <v>1116.64</v>
      </c>
      <c r="U141" t="n">
        <v>0.74</v>
      </c>
      <c r="V141" t="n">
        <v>0.77</v>
      </c>
      <c r="W141" t="n">
        <v>0.12</v>
      </c>
      <c r="X141" t="n">
        <v>0.06</v>
      </c>
      <c r="Y141" t="n">
        <v>1</v>
      </c>
      <c r="Z141" t="n">
        <v>10</v>
      </c>
      <c r="AA141" t="n">
        <v>117.1971661207964</v>
      </c>
      <c r="AB141" t="n">
        <v>160.354333060467</v>
      </c>
      <c r="AC141" t="n">
        <v>145.0503405719402</v>
      </c>
      <c r="AD141" t="n">
        <v>117197.1661207964</v>
      </c>
      <c r="AE141" t="n">
        <v>160354.333060467</v>
      </c>
      <c r="AF141" t="n">
        <v>1.962576135956251e-06</v>
      </c>
      <c r="AG141" t="n">
        <v>0.1545833333333334</v>
      </c>
      <c r="AH141" t="n">
        <v>145050.3405719401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8.991199999999999</v>
      </c>
      <c r="E142" t="n">
        <v>11.12</v>
      </c>
      <c r="F142" t="n">
        <v>7.9</v>
      </c>
      <c r="G142" t="n">
        <v>118.54</v>
      </c>
      <c r="H142" t="n">
        <v>1.68</v>
      </c>
      <c r="I142" t="n">
        <v>4</v>
      </c>
      <c r="J142" t="n">
        <v>381.7</v>
      </c>
      <c r="K142" t="n">
        <v>61.82</v>
      </c>
      <c r="L142" t="n">
        <v>36</v>
      </c>
      <c r="M142" t="n">
        <v>2</v>
      </c>
      <c r="N142" t="n">
        <v>133.88</v>
      </c>
      <c r="O142" t="n">
        <v>47310.69</v>
      </c>
      <c r="P142" t="n">
        <v>143.43</v>
      </c>
      <c r="Q142" t="n">
        <v>198.05</v>
      </c>
      <c r="R142" t="n">
        <v>28.69</v>
      </c>
      <c r="S142" t="n">
        <v>21.27</v>
      </c>
      <c r="T142" t="n">
        <v>1011.5</v>
      </c>
      <c r="U142" t="n">
        <v>0.74</v>
      </c>
      <c r="V142" t="n">
        <v>0.77</v>
      </c>
      <c r="W142" t="n">
        <v>0.12</v>
      </c>
      <c r="X142" t="n">
        <v>0.05</v>
      </c>
      <c r="Y142" t="n">
        <v>1</v>
      </c>
      <c r="Z142" t="n">
        <v>10</v>
      </c>
      <c r="AA142" t="n">
        <v>117.1277130499758</v>
      </c>
      <c r="AB142" t="n">
        <v>160.259304304917</v>
      </c>
      <c r="AC142" t="n">
        <v>144.9643812274461</v>
      </c>
      <c r="AD142" t="n">
        <v>117127.7130499758</v>
      </c>
      <c r="AE142" t="n">
        <v>160259.304304917</v>
      </c>
      <c r="AF142" t="n">
        <v>1.963558876296064e-06</v>
      </c>
      <c r="AG142" t="n">
        <v>0.1544444444444444</v>
      </c>
      <c r="AH142" t="n">
        <v>144964.3812274461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8.9939</v>
      </c>
      <c r="E143" t="n">
        <v>11.12</v>
      </c>
      <c r="F143" t="n">
        <v>7.9</v>
      </c>
      <c r="G143" t="n">
        <v>118.49</v>
      </c>
      <c r="H143" t="n">
        <v>1.69</v>
      </c>
      <c r="I143" t="n">
        <v>4</v>
      </c>
      <c r="J143" t="n">
        <v>382.43</v>
      </c>
      <c r="K143" t="n">
        <v>61.82</v>
      </c>
      <c r="L143" t="n">
        <v>36.25</v>
      </c>
      <c r="M143" t="n">
        <v>2</v>
      </c>
      <c r="N143" t="n">
        <v>134.36</v>
      </c>
      <c r="O143" t="n">
        <v>47400.92</v>
      </c>
      <c r="P143" t="n">
        <v>143.41</v>
      </c>
      <c r="Q143" t="n">
        <v>198.05</v>
      </c>
      <c r="R143" t="n">
        <v>28.68</v>
      </c>
      <c r="S143" t="n">
        <v>21.27</v>
      </c>
      <c r="T143" t="n">
        <v>1006.42</v>
      </c>
      <c r="U143" t="n">
        <v>0.74</v>
      </c>
      <c r="V143" t="n">
        <v>0.77</v>
      </c>
      <c r="W143" t="n">
        <v>0.11</v>
      </c>
      <c r="X143" t="n">
        <v>0.05</v>
      </c>
      <c r="Y143" t="n">
        <v>1</v>
      </c>
      <c r="Z143" t="n">
        <v>10</v>
      </c>
      <c r="AA143" t="n">
        <v>117.0811069682896</v>
      </c>
      <c r="AB143" t="n">
        <v>160.1955358078388</v>
      </c>
      <c r="AC143" t="n">
        <v>144.9066987062294</v>
      </c>
      <c r="AD143" t="n">
        <v>117081.1069682896</v>
      </c>
      <c r="AE143" t="n">
        <v>160195.5358078388</v>
      </c>
      <c r="AF143" t="n">
        <v>1.964148520499953e-06</v>
      </c>
      <c r="AG143" t="n">
        <v>0.1544444444444444</v>
      </c>
      <c r="AH143" t="n">
        <v>144906.6987062294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8.9915</v>
      </c>
      <c r="E144" t="n">
        <v>11.12</v>
      </c>
      <c r="F144" t="n">
        <v>7.9</v>
      </c>
      <c r="G144" t="n">
        <v>118.53</v>
      </c>
      <c r="H144" t="n">
        <v>1.7</v>
      </c>
      <c r="I144" t="n">
        <v>4</v>
      </c>
      <c r="J144" t="n">
        <v>383.17</v>
      </c>
      <c r="K144" t="n">
        <v>61.82</v>
      </c>
      <c r="L144" t="n">
        <v>36.5</v>
      </c>
      <c r="M144" t="n">
        <v>2</v>
      </c>
      <c r="N144" t="n">
        <v>134.84</v>
      </c>
      <c r="O144" t="n">
        <v>47491.48</v>
      </c>
      <c r="P144" t="n">
        <v>143.62</v>
      </c>
      <c r="Q144" t="n">
        <v>198.05</v>
      </c>
      <c r="R144" t="n">
        <v>28.79</v>
      </c>
      <c r="S144" t="n">
        <v>21.27</v>
      </c>
      <c r="T144" t="n">
        <v>1064.98</v>
      </c>
      <c r="U144" t="n">
        <v>0.74</v>
      </c>
      <c r="V144" t="n">
        <v>0.77</v>
      </c>
      <c r="W144" t="n">
        <v>0.11</v>
      </c>
      <c r="X144" t="n">
        <v>0.05</v>
      </c>
      <c r="Y144" t="n">
        <v>1</v>
      </c>
      <c r="Z144" t="n">
        <v>10</v>
      </c>
      <c r="AA144" t="n">
        <v>117.2388725757348</v>
      </c>
      <c r="AB144" t="n">
        <v>160.4113976720726</v>
      </c>
      <c r="AC144" t="n">
        <v>145.1019590171048</v>
      </c>
      <c r="AD144" t="n">
        <v>117238.8725757348</v>
      </c>
      <c r="AE144" t="n">
        <v>160411.3976720726</v>
      </c>
      <c r="AF144" t="n">
        <v>1.963624392318719e-06</v>
      </c>
      <c r="AG144" t="n">
        <v>0.1544444444444444</v>
      </c>
      <c r="AH144" t="n">
        <v>145101.9590171048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8.985799999999999</v>
      </c>
      <c r="E145" t="n">
        <v>11.13</v>
      </c>
      <c r="F145" t="n">
        <v>7.91</v>
      </c>
      <c r="G145" t="n">
        <v>118.64</v>
      </c>
      <c r="H145" t="n">
        <v>1.71</v>
      </c>
      <c r="I145" t="n">
        <v>4</v>
      </c>
      <c r="J145" t="n">
        <v>383.9</v>
      </c>
      <c r="K145" t="n">
        <v>61.82</v>
      </c>
      <c r="L145" t="n">
        <v>36.75</v>
      </c>
      <c r="M145" t="n">
        <v>2</v>
      </c>
      <c r="N145" t="n">
        <v>135.33</v>
      </c>
      <c r="O145" t="n">
        <v>47582.35</v>
      </c>
      <c r="P145" t="n">
        <v>143.81</v>
      </c>
      <c r="Q145" t="n">
        <v>198.05</v>
      </c>
      <c r="R145" t="n">
        <v>29.02</v>
      </c>
      <c r="S145" t="n">
        <v>21.27</v>
      </c>
      <c r="T145" t="n">
        <v>1175.64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117.4630443297857</v>
      </c>
      <c r="AB145" t="n">
        <v>160.7181193557248</v>
      </c>
      <c r="AC145" t="n">
        <v>145.3794076137559</v>
      </c>
      <c r="AD145" t="n">
        <v>117463.0443297857</v>
      </c>
      <c r="AE145" t="n">
        <v>160718.1193557247</v>
      </c>
      <c r="AF145" t="n">
        <v>1.962379587888288e-06</v>
      </c>
      <c r="AG145" t="n">
        <v>0.1545833333333334</v>
      </c>
      <c r="AH145" t="n">
        <v>145379.4076137559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8.980499999999999</v>
      </c>
      <c r="E146" t="n">
        <v>11.14</v>
      </c>
      <c r="F146" t="n">
        <v>7.92</v>
      </c>
      <c r="G146" t="n">
        <v>118.74</v>
      </c>
      <c r="H146" t="n">
        <v>1.72</v>
      </c>
      <c r="I146" t="n">
        <v>4</v>
      </c>
      <c r="J146" t="n">
        <v>384.64</v>
      </c>
      <c r="K146" t="n">
        <v>61.82</v>
      </c>
      <c r="L146" t="n">
        <v>37</v>
      </c>
      <c r="M146" t="n">
        <v>2</v>
      </c>
      <c r="N146" t="n">
        <v>135.82</v>
      </c>
      <c r="O146" t="n">
        <v>47673.67</v>
      </c>
      <c r="P146" t="n">
        <v>144.07</v>
      </c>
      <c r="Q146" t="n">
        <v>198.05</v>
      </c>
      <c r="R146" t="n">
        <v>29.28</v>
      </c>
      <c r="S146" t="n">
        <v>21.27</v>
      </c>
      <c r="T146" t="n">
        <v>1308.94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117.7247739637637</v>
      </c>
      <c r="AB146" t="n">
        <v>161.0762293876298</v>
      </c>
      <c r="AC146" t="n">
        <v>145.7033401268266</v>
      </c>
      <c r="AD146" t="n">
        <v>117724.7739637637</v>
      </c>
      <c r="AE146" t="n">
        <v>161076.2293876297</v>
      </c>
      <c r="AF146" t="n">
        <v>1.96122213815473e-06</v>
      </c>
      <c r="AG146" t="n">
        <v>0.1547222222222222</v>
      </c>
      <c r="AH146" t="n">
        <v>145703.3401268266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8.9802</v>
      </c>
      <c r="E147" t="n">
        <v>11.14</v>
      </c>
      <c r="F147" t="n">
        <v>7.92</v>
      </c>
      <c r="G147" t="n">
        <v>118.74</v>
      </c>
      <c r="H147" t="n">
        <v>1.72</v>
      </c>
      <c r="I147" t="n">
        <v>4</v>
      </c>
      <c r="J147" t="n">
        <v>385.38</v>
      </c>
      <c r="K147" t="n">
        <v>61.82</v>
      </c>
      <c r="L147" t="n">
        <v>37.25</v>
      </c>
      <c r="M147" t="n">
        <v>2</v>
      </c>
      <c r="N147" t="n">
        <v>136.31</v>
      </c>
      <c r="O147" t="n">
        <v>47765.19</v>
      </c>
      <c r="P147" t="n">
        <v>144.24</v>
      </c>
      <c r="Q147" t="n">
        <v>198.05</v>
      </c>
      <c r="R147" t="n">
        <v>29.22</v>
      </c>
      <c r="S147" t="n">
        <v>21.27</v>
      </c>
      <c r="T147" t="n">
        <v>1276.51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117.8316527666594</v>
      </c>
      <c r="AB147" t="n">
        <v>161.2224656809116</v>
      </c>
      <c r="AC147" t="n">
        <v>145.8356198335215</v>
      </c>
      <c r="AD147" t="n">
        <v>117831.6527666594</v>
      </c>
      <c r="AE147" t="n">
        <v>161222.4656809116</v>
      </c>
      <c r="AF147" t="n">
        <v>1.961156622132076e-06</v>
      </c>
      <c r="AG147" t="n">
        <v>0.1547222222222222</v>
      </c>
      <c r="AH147" t="n">
        <v>145835.6198335215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8.981999999999999</v>
      </c>
      <c r="E148" t="n">
        <v>11.13</v>
      </c>
      <c r="F148" t="n">
        <v>7.91</v>
      </c>
      <c r="G148" t="n">
        <v>118.71</v>
      </c>
      <c r="H148" t="n">
        <v>1.73</v>
      </c>
      <c r="I148" t="n">
        <v>4</v>
      </c>
      <c r="J148" t="n">
        <v>386.13</v>
      </c>
      <c r="K148" t="n">
        <v>61.82</v>
      </c>
      <c r="L148" t="n">
        <v>37.5</v>
      </c>
      <c r="M148" t="n">
        <v>2</v>
      </c>
      <c r="N148" t="n">
        <v>136.81</v>
      </c>
      <c r="O148" t="n">
        <v>47857.05</v>
      </c>
      <c r="P148" t="n">
        <v>144.3</v>
      </c>
      <c r="Q148" t="n">
        <v>198.05</v>
      </c>
      <c r="R148" t="n">
        <v>29.16</v>
      </c>
      <c r="S148" t="n">
        <v>21.27</v>
      </c>
      <c r="T148" t="n">
        <v>1249.65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117.8086905751053</v>
      </c>
      <c r="AB148" t="n">
        <v>161.1910477974068</v>
      </c>
      <c r="AC148" t="n">
        <v>145.8072004287232</v>
      </c>
      <c r="AD148" t="n">
        <v>117808.6905751053</v>
      </c>
      <c r="AE148" t="n">
        <v>161191.0477974068</v>
      </c>
      <c r="AF148" t="n">
        <v>1.961549718268001e-06</v>
      </c>
      <c r="AG148" t="n">
        <v>0.1545833333333334</v>
      </c>
      <c r="AH148" t="n">
        <v>145807.2004287232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8.9816</v>
      </c>
      <c r="E149" t="n">
        <v>11.13</v>
      </c>
      <c r="F149" t="n">
        <v>7.91</v>
      </c>
      <c r="G149" t="n">
        <v>118.72</v>
      </c>
      <c r="H149" t="n">
        <v>1.74</v>
      </c>
      <c r="I149" t="n">
        <v>4</v>
      </c>
      <c r="J149" t="n">
        <v>386.88</v>
      </c>
      <c r="K149" t="n">
        <v>61.82</v>
      </c>
      <c r="L149" t="n">
        <v>37.75</v>
      </c>
      <c r="M149" t="n">
        <v>2</v>
      </c>
      <c r="N149" t="n">
        <v>137.31</v>
      </c>
      <c r="O149" t="n">
        <v>47949.23</v>
      </c>
      <c r="P149" t="n">
        <v>144.41</v>
      </c>
      <c r="Q149" t="n">
        <v>198.05</v>
      </c>
      <c r="R149" t="n">
        <v>29.21</v>
      </c>
      <c r="S149" t="n">
        <v>21.27</v>
      </c>
      <c r="T149" t="n">
        <v>1270.51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117.8804887664467</v>
      </c>
      <c r="AB149" t="n">
        <v>161.2892852503128</v>
      </c>
      <c r="AC149" t="n">
        <v>145.896062237001</v>
      </c>
      <c r="AD149" t="n">
        <v>117880.4887664467</v>
      </c>
      <c r="AE149" t="n">
        <v>161289.2852503129</v>
      </c>
      <c r="AF149" t="n">
        <v>1.961462363571129e-06</v>
      </c>
      <c r="AG149" t="n">
        <v>0.1545833333333334</v>
      </c>
      <c r="AH149" t="n">
        <v>145896.0622370011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8.981400000000001</v>
      </c>
      <c r="E150" t="n">
        <v>11.13</v>
      </c>
      <c r="F150" t="n">
        <v>7.91</v>
      </c>
      <c r="G150" t="n">
        <v>118.72</v>
      </c>
      <c r="H150" t="n">
        <v>1.75</v>
      </c>
      <c r="I150" t="n">
        <v>4</v>
      </c>
      <c r="J150" t="n">
        <v>387.63</v>
      </c>
      <c r="K150" t="n">
        <v>61.82</v>
      </c>
      <c r="L150" t="n">
        <v>38</v>
      </c>
      <c r="M150" t="n">
        <v>2</v>
      </c>
      <c r="N150" t="n">
        <v>137.81</v>
      </c>
      <c r="O150" t="n">
        <v>48041.76</v>
      </c>
      <c r="P150" t="n">
        <v>144.47</v>
      </c>
      <c r="Q150" t="n">
        <v>198.05</v>
      </c>
      <c r="R150" t="n">
        <v>29.22</v>
      </c>
      <c r="S150" t="n">
        <v>21.27</v>
      </c>
      <c r="T150" t="n">
        <v>1279.24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117.9194198317762</v>
      </c>
      <c r="AB150" t="n">
        <v>161.3425524514139</v>
      </c>
      <c r="AC150" t="n">
        <v>145.94424569119</v>
      </c>
      <c r="AD150" t="n">
        <v>117919.4198317761</v>
      </c>
      <c r="AE150" t="n">
        <v>161342.5524514139</v>
      </c>
      <c r="AF150" t="n">
        <v>1.961418686222693e-06</v>
      </c>
      <c r="AG150" t="n">
        <v>0.1545833333333334</v>
      </c>
      <c r="AH150" t="n">
        <v>145944.24569119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8.9811</v>
      </c>
      <c r="E151" t="n">
        <v>11.13</v>
      </c>
      <c r="F151" t="n">
        <v>7.92</v>
      </c>
      <c r="G151" t="n">
        <v>118.72</v>
      </c>
      <c r="H151" t="n">
        <v>1.76</v>
      </c>
      <c r="I151" t="n">
        <v>4</v>
      </c>
      <c r="J151" t="n">
        <v>388.38</v>
      </c>
      <c r="K151" t="n">
        <v>61.82</v>
      </c>
      <c r="L151" t="n">
        <v>38.25</v>
      </c>
      <c r="M151" t="n">
        <v>2</v>
      </c>
      <c r="N151" t="n">
        <v>138.31</v>
      </c>
      <c r="O151" t="n">
        <v>48134.63</v>
      </c>
      <c r="P151" t="n">
        <v>144.56</v>
      </c>
      <c r="Q151" t="n">
        <v>198.05</v>
      </c>
      <c r="R151" t="n">
        <v>29.22</v>
      </c>
      <c r="S151" t="n">
        <v>21.27</v>
      </c>
      <c r="T151" t="n">
        <v>1276.23</v>
      </c>
      <c r="U151" t="n">
        <v>0.73</v>
      </c>
      <c r="V151" t="n">
        <v>0.77</v>
      </c>
      <c r="W151" t="n">
        <v>0.11</v>
      </c>
      <c r="X151" t="n">
        <v>0.06</v>
      </c>
      <c r="Y151" t="n">
        <v>1</v>
      </c>
      <c r="Z151" t="n">
        <v>10</v>
      </c>
      <c r="AA151" t="n">
        <v>118.0134621796755</v>
      </c>
      <c r="AB151" t="n">
        <v>161.4712253406653</v>
      </c>
      <c r="AC151" t="n">
        <v>146.0606382204849</v>
      </c>
      <c r="AD151" t="n">
        <v>118013.4621796755</v>
      </c>
      <c r="AE151" t="n">
        <v>161471.2253406653</v>
      </c>
      <c r="AF151" t="n">
        <v>1.961353170200038e-06</v>
      </c>
      <c r="AG151" t="n">
        <v>0.1545833333333334</v>
      </c>
      <c r="AH151" t="n">
        <v>146060.6382204849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8.979100000000001</v>
      </c>
      <c r="E152" t="n">
        <v>11.14</v>
      </c>
      <c r="F152" t="n">
        <v>7.92</v>
      </c>
      <c r="G152" t="n">
        <v>118.76</v>
      </c>
      <c r="H152" t="n">
        <v>1.76</v>
      </c>
      <c r="I152" t="n">
        <v>4</v>
      </c>
      <c r="J152" t="n">
        <v>389.14</v>
      </c>
      <c r="K152" t="n">
        <v>61.82</v>
      </c>
      <c r="L152" t="n">
        <v>38.5</v>
      </c>
      <c r="M152" t="n">
        <v>2</v>
      </c>
      <c r="N152" t="n">
        <v>138.81</v>
      </c>
      <c r="O152" t="n">
        <v>48227.84</v>
      </c>
      <c r="P152" t="n">
        <v>144.73</v>
      </c>
      <c r="Q152" t="n">
        <v>198.05</v>
      </c>
      <c r="R152" t="n">
        <v>29.28</v>
      </c>
      <c r="S152" t="n">
        <v>21.27</v>
      </c>
      <c r="T152" t="n">
        <v>1307.8</v>
      </c>
      <c r="U152" t="n">
        <v>0.73</v>
      </c>
      <c r="V152" t="n">
        <v>0.77</v>
      </c>
      <c r="W152" t="n">
        <v>0.11</v>
      </c>
      <c r="X152" t="n">
        <v>0.06</v>
      </c>
      <c r="Y152" t="n">
        <v>1</v>
      </c>
      <c r="Z152" t="n">
        <v>10</v>
      </c>
      <c r="AA152" t="n">
        <v>118.1427935475345</v>
      </c>
      <c r="AB152" t="n">
        <v>161.6481822238671</v>
      </c>
      <c r="AC152" t="n">
        <v>146.2207065871145</v>
      </c>
      <c r="AD152" t="n">
        <v>118142.7935475345</v>
      </c>
      <c r="AE152" t="n">
        <v>161648.1822238671</v>
      </c>
      <c r="AF152" t="n">
        <v>1.960916396715677e-06</v>
      </c>
      <c r="AG152" t="n">
        <v>0.1547222222222222</v>
      </c>
      <c r="AH152" t="n">
        <v>146220.7065871145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8.9834</v>
      </c>
      <c r="E153" t="n">
        <v>11.13</v>
      </c>
      <c r="F153" t="n">
        <v>7.91</v>
      </c>
      <c r="G153" t="n">
        <v>118.68</v>
      </c>
      <c r="H153" t="n">
        <v>1.77</v>
      </c>
      <c r="I153" t="n">
        <v>4</v>
      </c>
      <c r="J153" t="n">
        <v>389.89</v>
      </c>
      <c r="K153" t="n">
        <v>61.82</v>
      </c>
      <c r="L153" t="n">
        <v>38.75</v>
      </c>
      <c r="M153" t="n">
        <v>2</v>
      </c>
      <c r="N153" t="n">
        <v>139.32</v>
      </c>
      <c r="O153" t="n">
        <v>48321.4</v>
      </c>
      <c r="P153" t="n">
        <v>144.65</v>
      </c>
      <c r="Q153" t="n">
        <v>198.05</v>
      </c>
      <c r="R153" t="n">
        <v>29.06</v>
      </c>
      <c r="S153" t="n">
        <v>21.27</v>
      </c>
      <c r="T153" t="n">
        <v>1200.19</v>
      </c>
      <c r="U153" t="n">
        <v>0.73</v>
      </c>
      <c r="V153" t="n">
        <v>0.77</v>
      </c>
      <c r="W153" t="n">
        <v>0.12</v>
      </c>
      <c r="X153" t="n">
        <v>0.06</v>
      </c>
      <c r="Y153" t="n">
        <v>1</v>
      </c>
      <c r="Z153" t="n">
        <v>10</v>
      </c>
      <c r="AA153" t="n">
        <v>118.0026951082418</v>
      </c>
      <c r="AB153" t="n">
        <v>161.45649335852</v>
      </c>
      <c r="AC153" t="n">
        <v>146.047312238039</v>
      </c>
      <c r="AD153" t="n">
        <v>118002.6951082418</v>
      </c>
      <c r="AE153" t="n">
        <v>161456.49335852</v>
      </c>
      <c r="AF153" t="n">
        <v>1.961855459707054e-06</v>
      </c>
      <c r="AG153" t="n">
        <v>0.1545833333333334</v>
      </c>
      <c r="AH153" t="n">
        <v>146047.312238039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8.9892</v>
      </c>
      <c r="E154" t="n">
        <v>11.12</v>
      </c>
      <c r="F154" t="n">
        <v>7.91</v>
      </c>
      <c r="G154" t="n">
        <v>118.58</v>
      </c>
      <c r="H154" t="n">
        <v>1.78</v>
      </c>
      <c r="I154" t="n">
        <v>4</v>
      </c>
      <c r="J154" t="n">
        <v>390.66</v>
      </c>
      <c r="K154" t="n">
        <v>61.82</v>
      </c>
      <c r="L154" t="n">
        <v>39</v>
      </c>
      <c r="M154" t="n">
        <v>2</v>
      </c>
      <c r="N154" t="n">
        <v>139.83</v>
      </c>
      <c r="O154" t="n">
        <v>48415.31</v>
      </c>
      <c r="P154" t="n">
        <v>144.65</v>
      </c>
      <c r="Q154" t="n">
        <v>198.05</v>
      </c>
      <c r="R154" t="n">
        <v>28.82</v>
      </c>
      <c r="S154" t="n">
        <v>21.27</v>
      </c>
      <c r="T154" t="n">
        <v>1076.39</v>
      </c>
      <c r="U154" t="n">
        <v>0.74</v>
      </c>
      <c r="V154" t="n">
        <v>0.77</v>
      </c>
      <c r="W154" t="n">
        <v>0.12</v>
      </c>
      <c r="X154" t="n">
        <v>0.05</v>
      </c>
      <c r="Y154" t="n">
        <v>1</v>
      </c>
      <c r="Z154" t="n">
        <v>10</v>
      </c>
      <c r="AA154" t="n">
        <v>117.9274697925404</v>
      </c>
      <c r="AB154" t="n">
        <v>161.3535667628708</v>
      </c>
      <c r="AC154" t="n">
        <v>145.9542088122202</v>
      </c>
      <c r="AD154" t="n">
        <v>117927.4697925404</v>
      </c>
      <c r="AE154" t="n">
        <v>161353.5667628708</v>
      </c>
      <c r="AF154" t="n">
        <v>1.963122102811703e-06</v>
      </c>
      <c r="AG154" t="n">
        <v>0.1544444444444444</v>
      </c>
      <c r="AH154" t="n">
        <v>145954.2088122202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8.991</v>
      </c>
      <c r="E155" t="n">
        <v>11.12</v>
      </c>
      <c r="F155" t="n">
        <v>7.9</v>
      </c>
      <c r="G155" t="n">
        <v>118.54</v>
      </c>
      <c r="H155" t="n">
        <v>1.79</v>
      </c>
      <c r="I155" t="n">
        <v>4</v>
      </c>
      <c r="J155" t="n">
        <v>391.42</v>
      </c>
      <c r="K155" t="n">
        <v>61.82</v>
      </c>
      <c r="L155" t="n">
        <v>39.25</v>
      </c>
      <c r="M155" t="n">
        <v>2</v>
      </c>
      <c r="N155" t="n">
        <v>140.35</v>
      </c>
      <c r="O155" t="n">
        <v>48509.7</v>
      </c>
      <c r="P155" t="n">
        <v>144.74</v>
      </c>
      <c r="Q155" t="n">
        <v>198.05</v>
      </c>
      <c r="R155" t="n">
        <v>28.72</v>
      </c>
      <c r="S155" t="n">
        <v>21.27</v>
      </c>
      <c r="T155" t="n">
        <v>1027.88</v>
      </c>
      <c r="U155" t="n">
        <v>0.74</v>
      </c>
      <c r="V155" t="n">
        <v>0.77</v>
      </c>
      <c r="W155" t="n">
        <v>0.12</v>
      </c>
      <c r="X155" t="n">
        <v>0.05</v>
      </c>
      <c r="Y155" t="n">
        <v>1</v>
      </c>
      <c r="Z155" t="n">
        <v>10</v>
      </c>
      <c r="AA155" t="n">
        <v>117.9231699762304</v>
      </c>
      <c r="AB155" t="n">
        <v>161.3476835645008</v>
      </c>
      <c r="AC155" t="n">
        <v>145.9488870980455</v>
      </c>
      <c r="AD155" t="n">
        <v>117923.1699762304</v>
      </c>
      <c r="AE155" t="n">
        <v>161347.6835645008</v>
      </c>
      <c r="AF155" t="n">
        <v>1.963515198947628e-06</v>
      </c>
      <c r="AG155" t="n">
        <v>0.1544444444444444</v>
      </c>
      <c r="AH155" t="n">
        <v>145948.8870980455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8.9917</v>
      </c>
      <c r="E156" t="n">
        <v>11.12</v>
      </c>
      <c r="F156" t="n">
        <v>7.9</v>
      </c>
      <c r="G156" t="n">
        <v>118.53</v>
      </c>
      <c r="H156" t="n">
        <v>1.8</v>
      </c>
      <c r="I156" t="n">
        <v>4</v>
      </c>
      <c r="J156" t="n">
        <v>392.19</v>
      </c>
      <c r="K156" t="n">
        <v>61.82</v>
      </c>
      <c r="L156" t="n">
        <v>39.5</v>
      </c>
      <c r="M156" t="n">
        <v>2</v>
      </c>
      <c r="N156" t="n">
        <v>140.87</v>
      </c>
      <c r="O156" t="n">
        <v>48604.33</v>
      </c>
      <c r="P156" t="n">
        <v>144.83</v>
      </c>
      <c r="Q156" t="n">
        <v>198.05</v>
      </c>
      <c r="R156" t="n">
        <v>28.79</v>
      </c>
      <c r="S156" t="n">
        <v>21.27</v>
      </c>
      <c r="T156" t="n">
        <v>1061.06</v>
      </c>
      <c r="U156" t="n">
        <v>0.74</v>
      </c>
      <c r="V156" t="n">
        <v>0.77</v>
      </c>
      <c r="W156" t="n">
        <v>0.11</v>
      </c>
      <c r="X156" t="n">
        <v>0.05</v>
      </c>
      <c r="Y156" t="n">
        <v>1</v>
      </c>
      <c r="Z156" t="n">
        <v>10</v>
      </c>
      <c r="AA156" t="n">
        <v>117.9686300334875</v>
      </c>
      <c r="AB156" t="n">
        <v>161.4098840203962</v>
      </c>
      <c r="AC156" t="n">
        <v>146.0051512297291</v>
      </c>
      <c r="AD156" t="n">
        <v>117968.6300334875</v>
      </c>
      <c r="AE156" t="n">
        <v>161409.8840203962</v>
      </c>
      <c r="AF156" t="n">
        <v>1.963668069667155e-06</v>
      </c>
      <c r="AG156" t="n">
        <v>0.1544444444444444</v>
      </c>
      <c r="AH156" t="n">
        <v>146005.1512297291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8.988300000000001</v>
      </c>
      <c r="E157" t="n">
        <v>11.13</v>
      </c>
      <c r="F157" t="n">
        <v>7.91</v>
      </c>
      <c r="G157" t="n">
        <v>118.59</v>
      </c>
      <c r="H157" t="n">
        <v>1.8</v>
      </c>
      <c r="I157" t="n">
        <v>4</v>
      </c>
      <c r="J157" t="n">
        <v>392.96</v>
      </c>
      <c r="K157" t="n">
        <v>61.82</v>
      </c>
      <c r="L157" t="n">
        <v>39.75</v>
      </c>
      <c r="M157" t="n">
        <v>2</v>
      </c>
      <c r="N157" t="n">
        <v>141.39</v>
      </c>
      <c r="O157" t="n">
        <v>48699.33</v>
      </c>
      <c r="P157" t="n">
        <v>145.01</v>
      </c>
      <c r="Q157" t="n">
        <v>198.05</v>
      </c>
      <c r="R157" t="n">
        <v>28.94</v>
      </c>
      <c r="S157" t="n">
        <v>21.27</v>
      </c>
      <c r="T157" t="n">
        <v>1135.83</v>
      </c>
      <c r="U157" t="n">
        <v>0.74</v>
      </c>
      <c r="V157" t="n">
        <v>0.77</v>
      </c>
      <c r="W157" t="n">
        <v>0.11</v>
      </c>
      <c r="X157" t="n">
        <v>0.05</v>
      </c>
      <c r="Y157" t="n">
        <v>1</v>
      </c>
      <c r="Z157" t="n">
        <v>10</v>
      </c>
      <c r="AA157" t="n">
        <v>118.157521532348</v>
      </c>
      <c r="AB157" t="n">
        <v>161.6683337024418</v>
      </c>
      <c r="AC157" t="n">
        <v>146.2389348368568</v>
      </c>
      <c r="AD157" t="n">
        <v>118157.521532348</v>
      </c>
      <c r="AE157" t="n">
        <v>161668.3337024418</v>
      </c>
      <c r="AF157" t="n">
        <v>1.96292555474374e-06</v>
      </c>
      <c r="AG157" t="n">
        <v>0.1545833333333334</v>
      </c>
      <c r="AH157" t="n">
        <v>146238.9348368568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8.982900000000001</v>
      </c>
      <c r="E158" t="n">
        <v>11.13</v>
      </c>
      <c r="F158" t="n">
        <v>7.91</v>
      </c>
      <c r="G158" t="n">
        <v>118.69</v>
      </c>
      <c r="H158" t="n">
        <v>1.81</v>
      </c>
      <c r="I158" t="n">
        <v>4</v>
      </c>
      <c r="J158" t="n">
        <v>393.73</v>
      </c>
      <c r="K158" t="n">
        <v>61.82</v>
      </c>
      <c r="L158" t="n">
        <v>40</v>
      </c>
      <c r="M158" t="n">
        <v>2</v>
      </c>
      <c r="N158" t="n">
        <v>141.91</v>
      </c>
      <c r="O158" t="n">
        <v>48794.7</v>
      </c>
      <c r="P158" t="n">
        <v>145.29</v>
      </c>
      <c r="Q158" t="n">
        <v>198.05</v>
      </c>
      <c r="R158" t="n">
        <v>29.15</v>
      </c>
      <c r="S158" t="n">
        <v>21.27</v>
      </c>
      <c r="T158" t="n">
        <v>1243.46</v>
      </c>
      <c r="U158" t="n">
        <v>0.73</v>
      </c>
      <c r="V158" t="n">
        <v>0.77</v>
      </c>
      <c r="W158" t="n">
        <v>0.11</v>
      </c>
      <c r="X158" t="n">
        <v>0.06</v>
      </c>
      <c r="Y158" t="n">
        <v>1</v>
      </c>
      <c r="Z158" t="n">
        <v>10</v>
      </c>
      <c r="AA158" t="n">
        <v>118.3968617444455</v>
      </c>
      <c r="AB158" t="n">
        <v>161.9958095395784</v>
      </c>
      <c r="AC158" t="n">
        <v>146.5351568397124</v>
      </c>
      <c r="AD158" t="n">
        <v>118396.8617444455</v>
      </c>
      <c r="AE158" t="n">
        <v>161995.8095395784</v>
      </c>
      <c r="AF158" t="n">
        <v>1.961746266335964e-06</v>
      </c>
      <c r="AG158" t="n">
        <v>0.1545833333333334</v>
      </c>
      <c r="AH158" t="n">
        <v>146535.1568397123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9.859999999999999</v>
      </c>
      <c r="E2" t="n">
        <v>10.14</v>
      </c>
      <c r="F2" t="n">
        <v>8.26</v>
      </c>
      <c r="G2" t="n">
        <v>23.6</v>
      </c>
      <c r="H2" t="n">
        <v>0.64</v>
      </c>
      <c r="I2" t="n">
        <v>21</v>
      </c>
      <c r="J2" t="n">
        <v>26.11</v>
      </c>
      <c r="K2" t="n">
        <v>12.1</v>
      </c>
      <c r="L2" t="n">
        <v>1</v>
      </c>
      <c r="M2" t="n">
        <v>1</v>
      </c>
      <c r="N2" t="n">
        <v>3.01</v>
      </c>
      <c r="O2" t="n">
        <v>3454.41</v>
      </c>
      <c r="P2" t="n">
        <v>23.84</v>
      </c>
      <c r="Q2" t="n">
        <v>198.08</v>
      </c>
      <c r="R2" t="n">
        <v>39.16</v>
      </c>
      <c r="S2" t="n">
        <v>21.27</v>
      </c>
      <c r="T2" t="n">
        <v>6161.89</v>
      </c>
      <c r="U2" t="n">
        <v>0.54</v>
      </c>
      <c r="V2" t="n">
        <v>0.74</v>
      </c>
      <c r="W2" t="n">
        <v>0.17</v>
      </c>
      <c r="X2" t="n">
        <v>0.41</v>
      </c>
      <c r="Y2" t="n">
        <v>1</v>
      </c>
      <c r="Z2" t="n">
        <v>10</v>
      </c>
      <c r="AA2" t="n">
        <v>24.15570417171809</v>
      </c>
      <c r="AB2" t="n">
        <v>33.05090012213809</v>
      </c>
      <c r="AC2" t="n">
        <v>29.89656860175219</v>
      </c>
      <c r="AD2" t="n">
        <v>24155.70417171809</v>
      </c>
      <c r="AE2" t="n">
        <v>33050.90012213809</v>
      </c>
      <c r="AF2" t="n">
        <v>3.005692616115978e-06</v>
      </c>
      <c r="AG2" t="n">
        <v>0.1408333333333333</v>
      </c>
      <c r="AH2" t="n">
        <v>29896.56860175219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9.8598</v>
      </c>
      <c r="E3" t="n">
        <v>10.14</v>
      </c>
      <c r="F3" t="n">
        <v>8.26</v>
      </c>
      <c r="G3" t="n">
        <v>23.6</v>
      </c>
      <c r="H3" t="n">
        <v>0.79</v>
      </c>
      <c r="I3" t="n">
        <v>21</v>
      </c>
      <c r="J3" t="n">
        <v>26.38</v>
      </c>
      <c r="K3" t="n">
        <v>12.1</v>
      </c>
      <c r="L3" t="n">
        <v>1.25</v>
      </c>
      <c r="M3" t="n">
        <v>0</v>
      </c>
      <c r="N3" t="n">
        <v>3.04</v>
      </c>
      <c r="O3" t="n">
        <v>3487.87</v>
      </c>
      <c r="P3" t="n">
        <v>24.06</v>
      </c>
      <c r="Q3" t="n">
        <v>198.08</v>
      </c>
      <c r="R3" t="n">
        <v>39.13</v>
      </c>
      <c r="S3" t="n">
        <v>21.27</v>
      </c>
      <c r="T3" t="n">
        <v>6148.35</v>
      </c>
      <c r="U3" t="n">
        <v>0.54</v>
      </c>
      <c r="V3" t="n">
        <v>0.74</v>
      </c>
      <c r="W3" t="n">
        <v>0.17</v>
      </c>
      <c r="X3" t="n">
        <v>0.41</v>
      </c>
      <c r="Y3" t="n">
        <v>1</v>
      </c>
      <c r="Z3" t="n">
        <v>10</v>
      </c>
      <c r="AA3" t="n">
        <v>24.27757900295337</v>
      </c>
      <c r="AB3" t="n">
        <v>33.21765464297148</v>
      </c>
      <c r="AC3" t="n">
        <v>30.04740830515919</v>
      </c>
      <c r="AD3" t="n">
        <v>24277.57900295337</v>
      </c>
      <c r="AE3" t="n">
        <v>33217.65464297148</v>
      </c>
      <c r="AF3" t="n">
        <v>3.005631648720114e-06</v>
      </c>
      <c r="AG3" t="n">
        <v>0.1408333333333333</v>
      </c>
      <c r="AH3" t="n">
        <v>30047.40830515919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8.207000000000001</v>
      </c>
      <c r="E2" t="n">
        <v>12.18</v>
      </c>
      <c r="F2" t="n">
        <v>9</v>
      </c>
      <c r="G2" t="n">
        <v>9.31</v>
      </c>
      <c r="H2" t="n">
        <v>0.18</v>
      </c>
      <c r="I2" t="n">
        <v>58</v>
      </c>
      <c r="J2" t="n">
        <v>98.70999999999999</v>
      </c>
      <c r="K2" t="n">
        <v>39.72</v>
      </c>
      <c r="L2" t="n">
        <v>1</v>
      </c>
      <c r="M2" t="n">
        <v>56</v>
      </c>
      <c r="N2" t="n">
        <v>12.99</v>
      </c>
      <c r="O2" t="n">
        <v>12407.75</v>
      </c>
      <c r="P2" t="n">
        <v>79.33</v>
      </c>
      <c r="Q2" t="n">
        <v>198.18</v>
      </c>
      <c r="R2" t="n">
        <v>63.21</v>
      </c>
      <c r="S2" t="n">
        <v>21.27</v>
      </c>
      <c r="T2" t="n">
        <v>18003.13</v>
      </c>
      <c r="U2" t="n">
        <v>0.34</v>
      </c>
      <c r="V2" t="n">
        <v>0.67</v>
      </c>
      <c r="W2" t="n">
        <v>0.2</v>
      </c>
      <c r="X2" t="n">
        <v>1.15</v>
      </c>
      <c r="Y2" t="n">
        <v>1</v>
      </c>
      <c r="Z2" t="n">
        <v>10</v>
      </c>
      <c r="AA2" t="n">
        <v>76.34940397173384</v>
      </c>
      <c r="AB2" t="n">
        <v>104.4646228120657</v>
      </c>
      <c r="AC2" t="n">
        <v>94.49466582792751</v>
      </c>
      <c r="AD2" t="n">
        <v>76349.40397173383</v>
      </c>
      <c r="AE2" t="n">
        <v>104464.6228120657</v>
      </c>
      <c r="AF2" t="n">
        <v>2.144321607089287e-06</v>
      </c>
      <c r="AG2" t="n">
        <v>0.1691666666666667</v>
      </c>
      <c r="AH2" t="n">
        <v>94494.6658279275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8.5913</v>
      </c>
      <c r="E3" t="n">
        <v>11.64</v>
      </c>
      <c r="F3" t="n">
        <v>8.73</v>
      </c>
      <c r="G3" t="n">
        <v>11.64</v>
      </c>
      <c r="H3" t="n">
        <v>0.22</v>
      </c>
      <c r="I3" t="n">
        <v>45</v>
      </c>
      <c r="J3" t="n">
        <v>99.02</v>
      </c>
      <c r="K3" t="n">
        <v>39.72</v>
      </c>
      <c r="L3" t="n">
        <v>1.25</v>
      </c>
      <c r="M3" t="n">
        <v>43</v>
      </c>
      <c r="N3" t="n">
        <v>13.05</v>
      </c>
      <c r="O3" t="n">
        <v>12446.14</v>
      </c>
      <c r="P3" t="n">
        <v>76.5</v>
      </c>
      <c r="Q3" t="n">
        <v>198.09</v>
      </c>
      <c r="R3" t="n">
        <v>54.32</v>
      </c>
      <c r="S3" t="n">
        <v>21.27</v>
      </c>
      <c r="T3" t="n">
        <v>13624.03</v>
      </c>
      <c r="U3" t="n">
        <v>0.39</v>
      </c>
      <c r="V3" t="n">
        <v>0.7</v>
      </c>
      <c r="W3" t="n">
        <v>0.18</v>
      </c>
      <c r="X3" t="n">
        <v>0.87</v>
      </c>
      <c r="Y3" t="n">
        <v>1</v>
      </c>
      <c r="Z3" t="n">
        <v>10</v>
      </c>
      <c r="AA3" t="n">
        <v>70.59584110668447</v>
      </c>
      <c r="AB3" t="n">
        <v>96.59234427082988</v>
      </c>
      <c r="AC3" t="n">
        <v>87.37370650185237</v>
      </c>
      <c r="AD3" t="n">
        <v>70595.84110668447</v>
      </c>
      <c r="AE3" t="n">
        <v>96592.34427082988</v>
      </c>
      <c r="AF3" t="n">
        <v>2.244731354086291e-06</v>
      </c>
      <c r="AG3" t="n">
        <v>0.1616666666666667</v>
      </c>
      <c r="AH3" t="n">
        <v>87373.70650185237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8.9612</v>
      </c>
      <c r="E4" t="n">
        <v>11.16</v>
      </c>
      <c r="F4" t="n">
        <v>8.43</v>
      </c>
      <c r="G4" t="n">
        <v>14.05</v>
      </c>
      <c r="H4" t="n">
        <v>0.27</v>
      </c>
      <c r="I4" t="n">
        <v>36</v>
      </c>
      <c r="J4" t="n">
        <v>99.33</v>
      </c>
      <c r="K4" t="n">
        <v>39.72</v>
      </c>
      <c r="L4" t="n">
        <v>1.5</v>
      </c>
      <c r="M4" t="n">
        <v>34</v>
      </c>
      <c r="N4" t="n">
        <v>13.11</v>
      </c>
      <c r="O4" t="n">
        <v>12484.55</v>
      </c>
      <c r="P4" t="n">
        <v>73.39</v>
      </c>
      <c r="Q4" t="n">
        <v>198.07</v>
      </c>
      <c r="R4" t="n">
        <v>44.67</v>
      </c>
      <c r="S4" t="n">
        <v>21.27</v>
      </c>
      <c r="T4" t="n">
        <v>8842.360000000001</v>
      </c>
      <c r="U4" t="n">
        <v>0.48</v>
      </c>
      <c r="V4" t="n">
        <v>0.72</v>
      </c>
      <c r="W4" t="n">
        <v>0.17</v>
      </c>
      <c r="X4" t="n">
        <v>0.58</v>
      </c>
      <c r="Y4" t="n">
        <v>1</v>
      </c>
      <c r="Z4" t="n">
        <v>10</v>
      </c>
      <c r="AA4" t="n">
        <v>65.2011805266269</v>
      </c>
      <c r="AB4" t="n">
        <v>89.21113166957095</v>
      </c>
      <c r="AC4" t="n">
        <v>80.69694647165829</v>
      </c>
      <c r="AD4" t="n">
        <v>65201.1805266269</v>
      </c>
      <c r="AE4" t="n">
        <v>89211.13166957094</v>
      </c>
      <c r="AF4" t="n">
        <v>2.341378674966311e-06</v>
      </c>
      <c r="AG4" t="n">
        <v>0.155</v>
      </c>
      <c r="AH4" t="n">
        <v>80696.94647165829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8.967000000000001</v>
      </c>
      <c r="E5" t="n">
        <v>11.15</v>
      </c>
      <c r="F5" t="n">
        <v>8.51</v>
      </c>
      <c r="G5" t="n">
        <v>15.95</v>
      </c>
      <c r="H5" t="n">
        <v>0.31</v>
      </c>
      <c r="I5" t="n">
        <v>32</v>
      </c>
      <c r="J5" t="n">
        <v>99.64</v>
      </c>
      <c r="K5" t="n">
        <v>39.72</v>
      </c>
      <c r="L5" t="n">
        <v>1.75</v>
      </c>
      <c r="M5" t="n">
        <v>30</v>
      </c>
      <c r="N5" t="n">
        <v>13.18</v>
      </c>
      <c r="O5" t="n">
        <v>12522.99</v>
      </c>
      <c r="P5" t="n">
        <v>73.81</v>
      </c>
      <c r="Q5" t="n">
        <v>198.05</v>
      </c>
      <c r="R5" t="n">
        <v>47.83</v>
      </c>
      <c r="S5" t="n">
        <v>21.27</v>
      </c>
      <c r="T5" t="n">
        <v>10440.67</v>
      </c>
      <c r="U5" t="n">
        <v>0.44</v>
      </c>
      <c r="V5" t="n">
        <v>0.71</v>
      </c>
      <c r="W5" t="n">
        <v>0.16</v>
      </c>
      <c r="X5" t="n">
        <v>0.65</v>
      </c>
      <c r="Y5" t="n">
        <v>1</v>
      </c>
      <c r="Z5" t="n">
        <v>10</v>
      </c>
      <c r="AA5" t="n">
        <v>65.59056141028844</v>
      </c>
      <c r="AB5" t="n">
        <v>89.74389977286859</v>
      </c>
      <c r="AC5" t="n">
        <v>81.17886793492211</v>
      </c>
      <c r="AD5" t="n">
        <v>65590.56141028844</v>
      </c>
      <c r="AE5" t="n">
        <v>89743.89977286859</v>
      </c>
      <c r="AF5" t="n">
        <v>2.342894096596763e-06</v>
      </c>
      <c r="AG5" t="n">
        <v>0.1548611111111111</v>
      </c>
      <c r="AH5" t="n">
        <v>81178.86793492211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9.154</v>
      </c>
      <c r="E6" t="n">
        <v>10.92</v>
      </c>
      <c r="F6" t="n">
        <v>8.380000000000001</v>
      </c>
      <c r="G6" t="n">
        <v>18.62</v>
      </c>
      <c r="H6" t="n">
        <v>0.35</v>
      </c>
      <c r="I6" t="n">
        <v>27</v>
      </c>
      <c r="J6" t="n">
        <v>99.95</v>
      </c>
      <c r="K6" t="n">
        <v>39.72</v>
      </c>
      <c r="L6" t="n">
        <v>2</v>
      </c>
      <c r="M6" t="n">
        <v>25</v>
      </c>
      <c r="N6" t="n">
        <v>13.24</v>
      </c>
      <c r="O6" t="n">
        <v>12561.45</v>
      </c>
      <c r="P6" t="n">
        <v>72.34</v>
      </c>
      <c r="Q6" t="n">
        <v>198.1</v>
      </c>
      <c r="R6" t="n">
        <v>43.73</v>
      </c>
      <c r="S6" t="n">
        <v>21.27</v>
      </c>
      <c r="T6" t="n">
        <v>8417.25</v>
      </c>
      <c r="U6" t="n">
        <v>0.49</v>
      </c>
      <c r="V6" t="n">
        <v>0.72</v>
      </c>
      <c r="W6" t="n">
        <v>0.15</v>
      </c>
      <c r="X6" t="n">
        <v>0.53</v>
      </c>
      <c r="Y6" t="n">
        <v>1</v>
      </c>
      <c r="Z6" t="n">
        <v>10</v>
      </c>
      <c r="AA6" t="n">
        <v>63.1303079217981</v>
      </c>
      <c r="AB6" t="n">
        <v>86.37767241119418</v>
      </c>
      <c r="AC6" t="n">
        <v>78.13390858811506</v>
      </c>
      <c r="AD6" t="n">
        <v>63130.3079217981</v>
      </c>
      <c r="AE6" t="n">
        <v>86377.67241119419</v>
      </c>
      <c r="AF6" t="n">
        <v>2.39175338019926e-06</v>
      </c>
      <c r="AG6" t="n">
        <v>0.1516666666666667</v>
      </c>
      <c r="AH6" t="n">
        <v>78133.90858811507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9.247400000000001</v>
      </c>
      <c r="E7" t="n">
        <v>10.81</v>
      </c>
      <c r="F7" t="n">
        <v>8.33</v>
      </c>
      <c r="G7" t="n">
        <v>20.83</v>
      </c>
      <c r="H7" t="n">
        <v>0.39</v>
      </c>
      <c r="I7" t="n">
        <v>24</v>
      </c>
      <c r="J7" t="n">
        <v>100.27</v>
      </c>
      <c r="K7" t="n">
        <v>39.72</v>
      </c>
      <c r="L7" t="n">
        <v>2.25</v>
      </c>
      <c r="M7" t="n">
        <v>22</v>
      </c>
      <c r="N7" t="n">
        <v>13.3</v>
      </c>
      <c r="O7" t="n">
        <v>12599.94</v>
      </c>
      <c r="P7" t="n">
        <v>71.56</v>
      </c>
      <c r="Q7" t="n">
        <v>198.05</v>
      </c>
      <c r="R7" t="n">
        <v>42.18</v>
      </c>
      <c r="S7" t="n">
        <v>21.27</v>
      </c>
      <c r="T7" t="n">
        <v>7660.12</v>
      </c>
      <c r="U7" t="n">
        <v>0.5</v>
      </c>
      <c r="V7" t="n">
        <v>0.73</v>
      </c>
      <c r="W7" t="n">
        <v>0.15</v>
      </c>
      <c r="X7" t="n">
        <v>0.48</v>
      </c>
      <c r="Y7" t="n">
        <v>1</v>
      </c>
      <c r="Z7" t="n">
        <v>10</v>
      </c>
      <c r="AA7" t="n">
        <v>61.94367218340991</v>
      </c>
      <c r="AB7" t="n">
        <v>84.75406504325822</v>
      </c>
      <c r="AC7" t="n">
        <v>76.66525602862713</v>
      </c>
      <c r="AD7" t="n">
        <v>61943.67218340991</v>
      </c>
      <c r="AE7" t="n">
        <v>84754.06504325822</v>
      </c>
      <c r="AF7" t="n">
        <v>2.416156894041364e-06</v>
      </c>
      <c r="AG7" t="n">
        <v>0.1501388888888889</v>
      </c>
      <c r="AH7" t="n">
        <v>76665.25602862713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9.3286</v>
      </c>
      <c r="E8" t="n">
        <v>10.72</v>
      </c>
      <c r="F8" t="n">
        <v>8.279999999999999</v>
      </c>
      <c r="G8" t="n">
        <v>22.58</v>
      </c>
      <c r="H8" t="n">
        <v>0.44</v>
      </c>
      <c r="I8" t="n">
        <v>22</v>
      </c>
      <c r="J8" t="n">
        <v>100.58</v>
      </c>
      <c r="K8" t="n">
        <v>39.72</v>
      </c>
      <c r="L8" t="n">
        <v>2.5</v>
      </c>
      <c r="M8" t="n">
        <v>20</v>
      </c>
      <c r="N8" t="n">
        <v>13.36</v>
      </c>
      <c r="O8" t="n">
        <v>12638.45</v>
      </c>
      <c r="P8" t="n">
        <v>70.81999999999999</v>
      </c>
      <c r="Q8" t="n">
        <v>198.06</v>
      </c>
      <c r="R8" t="n">
        <v>40.57</v>
      </c>
      <c r="S8" t="n">
        <v>21.27</v>
      </c>
      <c r="T8" t="n">
        <v>6861.49</v>
      </c>
      <c r="U8" t="n">
        <v>0.52</v>
      </c>
      <c r="V8" t="n">
        <v>0.73</v>
      </c>
      <c r="W8" t="n">
        <v>0.14</v>
      </c>
      <c r="X8" t="n">
        <v>0.43</v>
      </c>
      <c r="Y8" t="n">
        <v>1</v>
      </c>
      <c r="Z8" t="n">
        <v>10</v>
      </c>
      <c r="AA8" t="n">
        <v>60.88161634195524</v>
      </c>
      <c r="AB8" t="n">
        <v>83.30091338638378</v>
      </c>
      <c r="AC8" t="n">
        <v>75.35079112637315</v>
      </c>
      <c r="AD8" t="n">
        <v>60881.61634195525</v>
      </c>
      <c r="AE8" t="n">
        <v>83300.91338638378</v>
      </c>
      <c r="AF8" t="n">
        <v>2.437372796867688e-06</v>
      </c>
      <c r="AG8" t="n">
        <v>0.1488888888888889</v>
      </c>
      <c r="AH8" t="n">
        <v>75350.79112637315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9.4061</v>
      </c>
      <c r="E9" t="n">
        <v>10.63</v>
      </c>
      <c r="F9" t="n">
        <v>8.23</v>
      </c>
      <c r="G9" t="n">
        <v>24.7</v>
      </c>
      <c r="H9" t="n">
        <v>0.48</v>
      </c>
      <c r="I9" t="n">
        <v>20</v>
      </c>
      <c r="J9" t="n">
        <v>100.89</v>
      </c>
      <c r="K9" t="n">
        <v>39.72</v>
      </c>
      <c r="L9" t="n">
        <v>2.75</v>
      </c>
      <c r="M9" t="n">
        <v>18</v>
      </c>
      <c r="N9" t="n">
        <v>13.42</v>
      </c>
      <c r="O9" t="n">
        <v>12676.98</v>
      </c>
      <c r="P9" t="n">
        <v>69.83</v>
      </c>
      <c r="Q9" t="n">
        <v>198.08</v>
      </c>
      <c r="R9" t="n">
        <v>39.03</v>
      </c>
      <c r="S9" t="n">
        <v>21.27</v>
      </c>
      <c r="T9" t="n">
        <v>6102.08</v>
      </c>
      <c r="U9" t="n">
        <v>0.54</v>
      </c>
      <c r="V9" t="n">
        <v>0.74</v>
      </c>
      <c r="W9" t="n">
        <v>0.14</v>
      </c>
      <c r="X9" t="n">
        <v>0.38</v>
      </c>
      <c r="Y9" t="n">
        <v>1</v>
      </c>
      <c r="Z9" t="n">
        <v>10</v>
      </c>
      <c r="AA9" t="n">
        <v>59.71590445631671</v>
      </c>
      <c r="AB9" t="n">
        <v>81.70593495687513</v>
      </c>
      <c r="AC9" t="n">
        <v>73.90803519961001</v>
      </c>
      <c r="AD9" t="n">
        <v>59715.9044563167</v>
      </c>
      <c r="AE9" t="n">
        <v>81705.93495687512</v>
      </c>
      <c r="AF9" t="n">
        <v>2.457621965205622e-06</v>
      </c>
      <c r="AG9" t="n">
        <v>0.1476388888888889</v>
      </c>
      <c r="AH9" t="n">
        <v>73908.03519961001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9.4377</v>
      </c>
      <c r="E10" t="n">
        <v>10.6</v>
      </c>
      <c r="F10" t="n">
        <v>8.24</v>
      </c>
      <c r="G10" t="n">
        <v>27.46</v>
      </c>
      <c r="H10" t="n">
        <v>0.52</v>
      </c>
      <c r="I10" t="n">
        <v>18</v>
      </c>
      <c r="J10" t="n">
        <v>101.2</v>
      </c>
      <c r="K10" t="n">
        <v>39.72</v>
      </c>
      <c r="L10" t="n">
        <v>3</v>
      </c>
      <c r="M10" t="n">
        <v>16</v>
      </c>
      <c r="N10" t="n">
        <v>13.49</v>
      </c>
      <c r="O10" t="n">
        <v>12715.54</v>
      </c>
      <c r="P10" t="n">
        <v>69.63</v>
      </c>
      <c r="Q10" t="n">
        <v>198.08</v>
      </c>
      <c r="R10" t="n">
        <v>39.76</v>
      </c>
      <c r="S10" t="n">
        <v>21.27</v>
      </c>
      <c r="T10" t="n">
        <v>6479.09</v>
      </c>
      <c r="U10" t="n">
        <v>0.53</v>
      </c>
      <c r="V10" t="n">
        <v>0.74</v>
      </c>
      <c r="W10" t="n">
        <v>0.13</v>
      </c>
      <c r="X10" t="n">
        <v>0.38</v>
      </c>
      <c r="Y10" t="n">
        <v>1</v>
      </c>
      <c r="Z10" t="n">
        <v>10</v>
      </c>
      <c r="AA10" t="n">
        <v>59.42720855072934</v>
      </c>
      <c r="AB10" t="n">
        <v>81.31092848248623</v>
      </c>
      <c r="AC10" t="n">
        <v>73.55072758874159</v>
      </c>
      <c r="AD10" t="n">
        <v>59427.20855072934</v>
      </c>
      <c r="AE10" t="n">
        <v>81310.92848248623</v>
      </c>
      <c r="AF10" t="n">
        <v>2.46587840029567e-06</v>
      </c>
      <c r="AG10" t="n">
        <v>0.1472222222222222</v>
      </c>
      <c r="AH10" t="n">
        <v>73550.72758874159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9.5002</v>
      </c>
      <c r="E11" t="n">
        <v>10.53</v>
      </c>
      <c r="F11" t="n">
        <v>8.19</v>
      </c>
      <c r="G11" t="n">
        <v>28.9</v>
      </c>
      <c r="H11" t="n">
        <v>0.5600000000000001</v>
      </c>
      <c r="I11" t="n">
        <v>17</v>
      </c>
      <c r="J11" t="n">
        <v>101.52</v>
      </c>
      <c r="K11" t="n">
        <v>39.72</v>
      </c>
      <c r="L11" t="n">
        <v>3.25</v>
      </c>
      <c r="M11" t="n">
        <v>15</v>
      </c>
      <c r="N11" t="n">
        <v>13.55</v>
      </c>
      <c r="O11" t="n">
        <v>12754.13</v>
      </c>
      <c r="P11" t="n">
        <v>68.83</v>
      </c>
      <c r="Q11" t="n">
        <v>198.07</v>
      </c>
      <c r="R11" t="n">
        <v>37.77</v>
      </c>
      <c r="S11" t="n">
        <v>21.27</v>
      </c>
      <c r="T11" t="n">
        <v>5489.82</v>
      </c>
      <c r="U11" t="n">
        <v>0.5600000000000001</v>
      </c>
      <c r="V11" t="n">
        <v>0.74</v>
      </c>
      <c r="W11" t="n">
        <v>0.13</v>
      </c>
      <c r="X11" t="n">
        <v>0.34</v>
      </c>
      <c r="Y11" t="n">
        <v>1</v>
      </c>
      <c r="Z11" t="n">
        <v>10</v>
      </c>
      <c r="AA11" t="n">
        <v>58.48505586695219</v>
      </c>
      <c r="AB11" t="n">
        <v>80.02183361570007</v>
      </c>
      <c r="AC11" t="n">
        <v>72.38466212678512</v>
      </c>
      <c r="AD11" t="n">
        <v>58485.05586695219</v>
      </c>
      <c r="AE11" t="n">
        <v>80021.83361570007</v>
      </c>
      <c r="AF11" t="n">
        <v>2.482208374761745e-06</v>
      </c>
      <c r="AG11" t="n">
        <v>0.14625</v>
      </c>
      <c r="AH11" t="n">
        <v>72384.66212678512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9.584899999999999</v>
      </c>
      <c r="E12" t="n">
        <v>10.43</v>
      </c>
      <c r="F12" t="n">
        <v>8.140000000000001</v>
      </c>
      <c r="G12" t="n">
        <v>32.55</v>
      </c>
      <c r="H12" t="n">
        <v>0.6</v>
      </c>
      <c r="I12" t="n">
        <v>15</v>
      </c>
      <c r="J12" t="n">
        <v>101.83</v>
      </c>
      <c r="K12" t="n">
        <v>39.72</v>
      </c>
      <c r="L12" t="n">
        <v>3.5</v>
      </c>
      <c r="M12" t="n">
        <v>13</v>
      </c>
      <c r="N12" t="n">
        <v>13.61</v>
      </c>
      <c r="O12" t="n">
        <v>12792.74</v>
      </c>
      <c r="P12" t="n">
        <v>67.95</v>
      </c>
      <c r="Q12" t="n">
        <v>198.05</v>
      </c>
      <c r="R12" t="n">
        <v>36.14</v>
      </c>
      <c r="S12" t="n">
        <v>21.27</v>
      </c>
      <c r="T12" t="n">
        <v>4684.33</v>
      </c>
      <c r="U12" t="n">
        <v>0.59</v>
      </c>
      <c r="V12" t="n">
        <v>0.75</v>
      </c>
      <c r="W12" t="n">
        <v>0.13</v>
      </c>
      <c r="X12" t="n">
        <v>0.28</v>
      </c>
      <c r="Y12" t="n">
        <v>1</v>
      </c>
      <c r="Z12" t="n">
        <v>10</v>
      </c>
      <c r="AA12" t="n">
        <v>57.37999088204118</v>
      </c>
      <c r="AB12" t="n">
        <v>78.50983495131918</v>
      </c>
      <c r="AC12" t="n">
        <v>71.0169664928288</v>
      </c>
      <c r="AD12" t="n">
        <v>57379.99088204119</v>
      </c>
      <c r="AE12" t="n">
        <v>78509.83495131918</v>
      </c>
      <c r="AF12" t="n">
        <v>2.50433875615817e-06</v>
      </c>
      <c r="AG12" t="n">
        <v>0.1448611111111111</v>
      </c>
      <c r="AH12" t="n">
        <v>71016.9664928288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9.6264</v>
      </c>
      <c r="E13" t="n">
        <v>10.39</v>
      </c>
      <c r="F13" t="n">
        <v>8.109999999999999</v>
      </c>
      <c r="G13" t="n">
        <v>34.77</v>
      </c>
      <c r="H13" t="n">
        <v>0.65</v>
      </c>
      <c r="I13" t="n">
        <v>14</v>
      </c>
      <c r="J13" t="n">
        <v>102.14</v>
      </c>
      <c r="K13" t="n">
        <v>39.72</v>
      </c>
      <c r="L13" t="n">
        <v>3.75</v>
      </c>
      <c r="M13" t="n">
        <v>12</v>
      </c>
      <c r="N13" t="n">
        <v>13.68</v>
      </c>
      <c r="O13" t="n">
        <v>12831.37</v>
      </c>
      <c r="P13" t="n">
        <v>67.47</v>
      </c>
      <c r="Q13" t="n">
        <v>198.06</v>
      </c>
      <c r="R13" t="n">
        <v>35.35</v>
      </c>
      <c r="S13" t="n">
        <v>21.27</v>
      </c>
      <c r="T13" t="n">
        <v>4290.91</v>
      </c>
      <c r="U13" t="n">
        <v>0.6</v>
      </c>
      <c r="V13" t="n">
        <v>0.75</v>
      </c>
      <c r="W13" t="n">
        <v>0.13</v>
      </c>
      <c r="X13" t="n">
        <v>0.26</v>
      </c>
      <c r="Y13" t="n">
        <v>1</v>
      </c>
      <c r="Z13" t="n">
        <v>10</v>
      </c>
      <c r="AA13" t="n">
        <v>56.80713711949387</v>
      </c>
      <c r="AB13" t="n">
        <v>77.72603116087799</v>
      </c>
      <c r="AC13" t="n">
        <v>70.30796783607151</v>
      </c>
      <c r="AD13" t="n">
        <v>56807.13711949388</v>
      </c>
      <c r="AE13" t="n">
        <v>77726.03116087799</v>
      </c>
      <c r="AF13" t="n">
        <v>2.515181859203645e-06</v>
      </c>
      <c r="AG13" t="n">
        <v>0.1443055555555556</v>
      </c>
      <c r="AH13" t="n">
        <v>70307.96783607152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9.676600000000001</v>
      </c>
      <c r="E14" t="n">
        <v>10.33</v>
      </c>
      <c r="F14" t="n">
        <v>8.08</v>
      </c>
      <c r="G14" t="n">
        <v>37.29</v>
      </c>
      <c r="H14" t="n">
        <v>0.6899999999999999</v>
      </c>
      <c r="I14" t="n">
        <v>13</v>
      </c>
      <c r="J14" t="n">
        <v>102.45</v>
      </c>
      <c r="K14" t="n">
        <v>39.72</v>
      </c>
      <c r="L14" t="n">
        <v>4</v>
      </c>
      <c r="M14" t="n">
        <v>11</v>
      </c>
      <c r="N14" t="n">
        <v>13.74</v>
      </c>
      <c r="O14" t="n">
        <v>12870.03</v>
      </c>
      <c r="P14" t="n">
        <v>66.72</v>
      </c>
      <c r="Q14" t="n">
        <v>198.05</v>
      </c>
      <c r="R14" t="n">
        <v>34.29</v>
      </c>
      <c r="S14" t="n">
        <v>21.27</v>
      </c>
      <c r="T14" t="n">
        <v>3766.16</v>
      </c>
      <c r="U14" t="n">
        <v>0.62</v>
      </c>
      <c r="V14" t="n">
        <v>0.75</v>
      </c>
      <c r="W14" t="n">
        <v>0.13</v>
      </c>
      <c r="X14" t="n">
        <v>0.23</v>
      </c>
      <c r="Y14" t="n">
        <v>1</v>
      </c>
      <c r="Z14" t="n">
        <v>10</v>
      </c>
      <c r="AA14" t="n">
        <v>56.03779642072189</v>
      </c>
      <c r="AB14" t="n">
        <v>76.67338527590248</v>
      </c>
      <c r="AC14" t="n">
        <v>69.35578499695997</v>
      </c>
      <c r="AD14" t="n">
        <v>56037.79642072189</v>
      </c>
      <c r="AE14" t="n">
        <v>76673.38527590247</v>
      </c>
      <c r="AF14" t="n">
        <v>2.528298094694796e-06</v>
      </c>
      <c r="AG14" t="n">
        <v>0.1434722222222222</v>
      </c>
      <c r="AH14" t="n">
        <v>69355.78499695996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9.6714</v>
      </c>
      <c r="E15" t="n">
        <v>10.34</v>
      </c>
      <c r="F15" t="n">
        <v>8.08</v>
      </c>
      <c r="G15" t="n">
        <v>37.31</v>
      </c>
      <c r="H15" t="n">
        <v>0.73</v>
      </c>
      <c r="I15" t="n">
        <v>13</v>
      </c>
      <c r="J15" t="n">
        <v>102.77</v>
      </c>
      <c r="K15" t="n">
        <v>39.72</v>
      </c>
      <c r="L15" t="n">
        <v>4.25</v>
      </c>
      <c r="M15" t="n">
        <v>11</v>
      </c>
      <c r="N15" t="n">
        <v>13.8</v>
      </c>
      <c r="O15" t="n">
        <v>12908.71</v>
      </c>
      <c r="P15" t="n">
        <v>66.23999999999999</v>
      </c>
      <c r="Q15" t="n">
        <v>198.12</v>
      </c>
      <c r="R15" t="n">
        <v>34.65</v>
      </c>
      <c r="S15" t="n">
        <v>21.27</v>
      </c>
      <c r="T15" t="n">
        <v>3947.5</v>
      </c>
      <c r="U15" t="n">
        <v>0.61</v>
      </c>
      <c r="V15" t="n">
        <v>0.75</v>
      </c>
      <c r="W15" t="n">
        <v>0.12</v>
      </c>
      <c r="X15" t="n">
        <v>0.23</v>
      </c>
      <c r="Y15" t="n">
        <v>1</v>
      </c>
      <c r="Z15" t="n">
        <v>10</v>
      </c>
      <c r="AA15" t="n">
        <v>55.797146848275</v>
      </c>
      <c r="AB15" t="n">
        <v>76.34411791417098</v>
      </c>
      <c r="AC15" t="n">
        <v>69.05794245010236</v>
      </c>
      <c r="AD15" t="n">
        <v>55797.146848275</v>
      </c>
      <c r="AE15" t="n">
        <v>76344.11791417097</v>
      </c>
      <c r="AF15" t="n">
        <v>2.526939440819219e-06</v>
      </c>
      <c r="AG15" t="n">
        <v>0.1436111111111111</v>
      </c>
      <c r="AH15" t="n">
        <v>69057.94245010236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9.6936</v>
      </c>
      <c r="E16" t="n">
        <v>10.32</v>
      </c>
      <c r="F16" t="n">
        <v>8.08</v>
      </c>
      <c r="G16" t="n">
        <v>40.41</v>
      </c>
      <c r="H16" t="n">
        <v>0.77</v>
      </c>
      <c r="I16" t="n">
        <v>12</v>
      </c>
      <c r="J16" t="n">
        <v>103.08</v>
      </c>
      <c r="K16" t="n">
        <v>39.72</v>
      </c>
      <c r="L16" t="n">
        <v>4.5</v>
      </c>
      <c r="M16" t="n">
        <v>10</v>
      </c>
      <c r="N16" t="n">
        <v>13.87</v>
      </c>
      <c r="O16" t="n">
        <v>12947.42</v>
      </c>
      <c r="P16" t="n">
        <v>65.95</v>
      </c>
      <c r="Q16" t="n">
        <v>198.05</v>
      </c>
      <c r="R16" t="n">
        <v>34.41</v>
      </c>
      <c r="S16" t="n">
        <v>21.27</v>
      </c>
      <c r="T16" t="n">
        <v>3831.77</v>
      </c>
      <c r="U16" t="n">
        <v>0.62</v>
      </c>
      <c r="V16" t="n">
        <v>0.75</v>
      </c>
      <c r="W16" t="n">
        <v>0.13</v>
      </c>
      <c r="X16" t="n">
        <v>0.23</v>
      </c>
      <c r="Y16" t="n">
        <v>1</v>
      </c>
      <c r="Z16" t="n">
        <v>10</v>
      </c>
      <c r="AA16" t="n">
        <v>55.51045154911347</v>
      </c>
      <c r="AB16" t="n">
        <v>75.95184875775442</v>
      </c>
      <c r="AC16" t="n">
        <v>68.70311091142086</v>
      </c>
      <c r="AD16" t="n">
        <v>55510.45154911347</v>
      </c>
      <c r="AE16" t="n">
        <v>75951.84875775441</v>
      </c>
      <c r="AF16" t="n">
        <v>2.532739847749569e-06</v>
      </c>
      <c r="AG16" t="n">
        <v>0.1433333333333333</v>
      </c>
      <c r="AH16" t="n">
        <v>68703.11091142087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9.736000000000001</v>
      </c>
      <c r="E17" t="n">
        <v>10.27</v>
      </c>
      <c r="F17" t="n">
        <v>8.06</v>
      </c>
      <c r="G17" t="n">
        <v>43.95</v>
      </c>
      <c r="H17" t="n">
        <v>0.8100000000000001</v>
      </c>
      <c r="I17" t="n">
        <v>11</v>
      </c>
      <c r="J17" t="n">
        <v>103.4</v>
      </c>
      <c r="K17" t="n">
        <v>39.72</v>
      </c>
      <c r="L17" t="n">
        <v>4.75</v>
      </c>
      <c r="M17" t="n">
        <v>9</v>
      </c>
      <c r="N17" t="n">
        <v>13.93</v>
      </c>
      <c r="O17" t="n">
        <v>12986.15</v>
      </c>
      <c r="P17" t="n">
        <v>65.26000000000001</v>
      </c>
      <c r="Q17" t="n">
        <v>198.06</v>
      </c>
      <c r="R17" t="n">
        <v>33.62</v>
      </c>
      <c r="S17" t="n">
        <v>21.27</v>
      </c>
      <c r="T17" t="n">
        <v>3444.3</v>
      </c>
      <c r="U17" t="n">
        <v>0.63</v>
      </c>
      <c r="V17" t="n">
        <v>0.75</v>
      </c>
      <c r="W17" t="n">
        <v>0.13</v>
      </c>
      <c r="X17" t="n">
        <v>0.2</v>
      </c>
      <c r="Y17" t="n">
        <v>1</v>
      </c>
      <c r="Z17" t="n">
        <v>10</v>
      </c>
      <c r="AA17" t="n">
        <v>54.8494645953833</v>
      </c>
      <c r="AB17" t="n">
        <v>75.04745724697491</v>
      </c>
      <c r="AC17" t="n">
        <v>67.88503325710842</v>
      </c>
      <c r="AD17" t="n">
        <v>54849.4645953833</v>
      </c>
      <c r="AE17" t="n">
        <v>75047.45724697491</v>
      </c>
      <c r="AF17" t="n">
        <v>2.543818102427354e-06</v>
      </c>
      <c r="AG17" t="n">
        <v>0.1426388888888889</v>
      </c>
      <c r="AH17" t="n">
        <v>67885.03325710841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9.7355</v>
      </c>
      <c r="E18" t="n">
        <v>10.27</v>
      </c>
      <c r="F18" t="n">
        <v>8.06</v>
      </c>
      <c r="G18" t="n">
        <v>43.95</v>
      </c>
      <c r="H18" t="n">
        <v>0.85</v>
      </c>
      <c r="I18" t="n">
        <v>11</v>
      </c>
      <c r="J18" t="n">
        <v>103.71</v>
      </c>
      <c r="K18" t="n">
        <v>39.72</v>
      </c>
      <c r="L18" t="n">
        <v>5</v>
      </c>
      <c r="M18" t="n">
        <v>9</v>
      </c>
      <c r="N18" t="n">
        <v>14</v>
      </c>
      <c r="O18" t="n">
        <v>13024.91</v>
      </c>
      <c r="P18" t="n">
        <v>65.05</v>
      </c>
      <c r="Q18" t="n">
        <v>198.05</v>
      </c>
      <c r="R18" t="n">
        <v>33.64</v>
      </c>
      <c r="S18" t="n">
        <v>21.27</v>
      </c>
      <c r="T18" t="n">
        <v>3454.4</v>
      </c>
      <c r="U18" t="n">
        <v>0.63</v>
      </c>
      <c r="V18" t="n">
        <v>0.75</v>
      </c>
      <c r="W18" t="n">
        <v>0.13</v>
      </c>
      <c r="X18" t="n">
        <v>0.2</v>
      </c>
      <c r="Y18" t="n">
        <v>1</v>
      </c>
      <c r="Z18" t="n">
        <v>10</v>
      </c>
      <c r="AA18" t="n">
        <v>54.73478945427947</v>
      </c>
      <c r="AB18" t="n">
        <v>74.89055365980659</v>
      </c>
      <c r="AC18" t="n">
        <v>67.7431043280838</v>
      </c>
      <c r="AD18" t="n">
        <v>54734.78945427947</v>
      </c>
      <c r="AE18" t="n">
        <v>74890.55365980658</v>
      </c>
      <c r="AF18" t="n">
        <v>2.543687462631626e-06</v>
      </c>
      <c r="AG18" t="n">
        <v>0.1426388888888889</v>
      </c>
      <c r="AH18" t="n">
        <v>67743.10432808381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9.7797</v>
      </c>
      <c r="E19" t="n">
        <v>10.23</v>
      </c>
      <c r="F19" t="n">
        <v>8.029999999999999</v>
      </c>
      <c r="G19" t="n">
        <v>48.19</v>
      </c>
      <c r="H19" t="n">
        <v>0.89</v>
      </c>
      <c r="I19" t="n">
        <v>10</v>
      </c>
      <c r="J19" t="n">
        <v>104.03</v>
      </c>
      <c r="K19" t="n">
        <v>39.72</v>
      </c>
      <c r="L19" t="n">
        <v>5.25</v>
      </c>
      <c r="M19" t="n">
        <v>8</v>
      </c>
      <c r="N19" t="n">
        <v>14.06</v>
      </c>
      <c r="O19" t="n">
        <v>13063.69</v>
      </c>
      <c r="P19" t="n">
        <v>64.66</v>
      </c>
      <c r="Q19" t="n">
        <v>198.05</v>
      </c>
      <c r="R19" t="n">
        <v>32.75</v>
      </c>
      <c r="S19" t="n">
        <v>21.27</v>
      </c>
      <c r="T19" t="n">
        <v>3012.55</v>
      </c>
      <c r="U19" t="n">
        <v>0.65</v>
      </c>
      <c r="V19" t="n">
        <v>0.76</v>
      </c>
      <c r="W19" t="n">
        <v>0.13</v>
      </c>
      <c r="X19" t="n">
        <v>0.18</v>
      </c>
      <c r="Y19" t="n">
        <v>1</v>
      </c>
      <c r="Z19" t="n">
        <v>10</v>
      </c>
      <c r="AA19" t="n">
        <v>54.21762522638255</v>
      </c>
      <c r="AB19" t="n">
        <v>74.18294674752288</v>
      </c>
      <c r="AC19" t="n">
        <v>67.10303042637568</v>
      </c>
      <c r="AD19" t="n">
        <v>54217.62522638255</v>
      </c>
      <c r="AE19" t="n">
        <v>74182.94674752287</v>
      </c>
      <c r="AF19" t="n">
        <v>2.555236020574035e-06</v>
      </c>
      <c r="AG19" t="n">
        <v>0.1420833333333333</v>
      </c>
      <c r="AH19" t="n">
        <v>67103.03042637568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9.773300000000001</v>
      </c>
      <c r="E20" t="n">
        <v>10.23</v>
      </c>
      <c r="F20" t="n">
        <v>8.039999999999999</v>
      </c>
      <c r="G20" t="n">
        <v>48.23</v>
      </c>
      <c r="H20" t="n">
        <v>0.93</v>
      </c>
      <c r="I20" t="n">
        <v>10</v>
      </c>
      <c r="J20" t="n">
        <v>104.34</v>
      </c>
      <c r="K20" t="n">
        <v>39.72</v>
      </c>
      <c r="L20" t="n">
        <v>5.5</v>
      </c>
      <c r="M20" t="n">
        <v>8</v>
      </c>
      <c r="N20" t="n">
        <v>14.12</v>
      </c>
      <c r="O20" t="n">
        <v>13102.5</v>
      </c>
      <c r="P20" t="n">
        <v>64.12</v>
      </c>
      <c r="Q20" t="n">
        <v>198.06</v>
      </c>
      <c r="R20" t="n">
        <v>33.26</v>
      </c>
      <c r="S20" t="n">
        <v>21.27</v>
      </c>
      <c r="T20" t="n">
        <v>3269.7</v>
      </c>
      <c r="U20" t="n">
        <v>0.64</v>
      </c>
      <c r="V20" t="n">
        <v>0.76</v>
      </c>
      <c r="W20" t="n">
        <v>0.12</v>
      </c>
      <c r="X20" t="n">
        <v>0.19</v>
      </c>
      <c r="Y20" t="n">
        <v>1</v>
      </c>
      <c r="Z20" t="n">
        <v>10</v>
      </c>
      <c r="AA20" t="n">
        <v>53.97124819398703</v>
      </c>
      <c r="AB20" t="n">
        <v>73.84584282241192</v>
      </c>
      <c r="AC20" t="n">
        <v>66.7980992267489</v>
      </c>
      <c r="AD20" t="n">
        <v>53971.24819398703</v>
      </c>
      <c r="AE20" t="n">
        <v>73845.84282241193</v>
      </c>
      <c r="AF20" t="n">
        <v>2.553563831188709e-06</v>
      </c>
      <c r="AG20" t="n">
        <v>0.1420833333333333</v>
      </c>
      <c r="AH20" t="n">
        <v>66798.09922674891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9.817</v>
      </c>
      <c r="E21" t="n">
        <v>10.19</v>
      </c>
      <c r="F21" t="n">
        <v>8.01</v>
      </c>
      <c r="G21" t="n">
        <v>53.42</v>
      </c>
      <c r="H21" t="n">
        <v>0.97</v>
      </c>
      <c r="I21" t="n">
        <v>9</v>
      </c>
      <c r="J21" t="n">
        <v>104.65</v>
      </c>
      <c r="K21" t="n">
        <v>39.72</v>
      </c>
      <c r="L21" t="n">
        <v>5.75</v>
      </c>
      <c r="M21" t="n">
        <v>7</v>
      </c>
      <c r="N21" t="n">
        <v>14.19</v>
      </c>
      <c r="O21" t="n">
        <v>13141.33</v>
      </c>
      <c r="P21" t="n">
        <v>63.21</v>
      </c>
      <c r="Q21" t="n">
        <v>198.05</v>
      </c>
      <c r="R21" t="n">
        <v>32.25</v>
      </c>
      <c r="S21" t="n">
        <v>21.27</v>
      </c>
      <c r="T21" t="n">
        <v>2769.16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53.17385943883231</v>
      </c>
      <c r="AB21" t="n">
        <v>72.75482034930066</v>
      </c>
      <c r="AC21" t="n">
        <v>65.81120240721138</v>
      </c>
      <c r="AD21" t="n">
        <v>53173.85943883231</v>
      </c>
      <c r="AE21" t="n">
        <v>72754.82034930066</v>
      </c>
      <c r="AF21" t="n">
        <v>2.564981749335388e-06</v>
      </c>
      <c r="AG21" t="n">
        <v>0.1415277777777778</v>
      </c>
      <c r="AH21" t="n">
        <v>65811.20240721139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9.8103</v>
      </c>
      <c r="E22" t="n">
        <v>10.19</v>
      </c>
      <c r="F22" t="n">
        <v>8.02</v>
      </c>
      <c r="G22" t="n">
        <v>53.47</v>
      </c>
      <c r="H22" t="n">
        <v>1.01</v>
      </c>
      <c r="I22" t="n">
        <v>9</v>
      </c>
      <c r="J22" t="n">
        <v>104.97</v>
      </c>
      <c r="K22" t="n">
        <v>39.72</v>
      </c>
      <c r="L22" t="n">
        <v>6</v>
      </c>
      <c r="M22" t="n">
        <v>7</v>
      </c>
      <c r="N22" t="n">
        <v>14.25</v>
      </c>
      <c r="O22" t="n">
        <v>13180.19</v>
      </c>
      <c r="P22" t="n">
        <v>63.17</v>
      </c>
      <c r="Q22" t="n">
        <v>198.05</v>
      </c>
      <c r="R22" t="n">
        <v>32.52</v>
      </c>
      <c r="S22" t="n">
        <v>21.27</v>
      </c>
      <c r="T22" t="n">
        <v>2904.34</v>
      </c>
      <c r="U22" t="n">
        <v>0.65</v>
      </c>
      <c r="V22" t="n">
        <v>0.76</v>
      </c>
      <c r="W22" t="n">
        <v>0.12</v>
      </c>
      <c r="X22" t="n">
        <v>0.17</v>
      </c>
      <c r="Y22" t="n">
        <v>1</v>
      </c>
      <c r="Z22" t="n">
        <v>10</v>
      </c>
      <c r="AA22" t="n">
        <v>53.20665421095852</v>
      </c>
      <c r="AB22" t="n">
        <v>72.79969160332696</v>
      </c>
      <c r="AC22" t="n">
        <v>65.85179121173063</v>
      </c>
      <c r="AD22" t="n">
        <v>53206.65421095852</v>
      </c>
      <c r="AE22" t="n">
        <v>72799.69160332697</v>
      </c>
      <c r="AF22" t="n">
        <v>2.563231176072624e-06</v>
      </c>
      <c r="AG22" t="n">
        <v>0.1415277777777778</v>
      </c>
      <c r="AH22" t="n">
        <v>65851.79121173063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9.817299999999999</v>
      </c>
      <c r="E23" t="n">
        <v>10.19</v>
      </c>
      <c r="F23" t="n">
        <v>8.01</v>
      </c>
      <c r="G23" t="n">
        <v>53.42</v>
      </c>
      <c r="H23" t="n">
        <v>1.05</v>
      </c>
      <c r="I23" t="n">
        <v>9</v>
      </c>
      <c r="J23" t="n">
        <v>105.28</v>
      </c>
      <c r="K23" t="n">
        <v>39.72</v>
      </c>
      <c r="L23" t="n">
        <v>6.25</v>
      </c>
      <c r="M23" t="n">
        <v>7</v>
      </c>
      <c r="N23" t="n">
        <v>14.32</v>
      </c>
      <c r="O23" t="n">
        <v>13219.07</v>
      </c>
      <c r="P23" t="n">
        <v>62.45</v>
      </c>
      <c r="Q23" t="n">
        <v>198.06</v>
      </c>
      <c r="R23" t="n">
        <v>32.27</v>
      </c>
      <c r="S23" t="n">
        <v>21.27</v>
      </c>
      <c r="T23" t="n">
        <v>2777.26</v>
      </c>
      <c r="U23" t="n">
        <v>0.66</v>
      </c>
      <c r="V23" t="n">
        <v>0.76</v>
      </c>
      <c r="W23" t="n">
        <v>0.12</v>
      </c>
      <c r="X23" t="n">
        <v>0.16</v>
      </c>
      <c r="Y23" t="n">
        <v>1</v>
      </c>
      <c r="Z23" t="n">
        <v>10</v>
      </c>
      <c r="AA23" t="n">
        <v>52.75101184115996</v>
      </c>
      <c r="AB23" t="n">
        <v>72.17626161144625</v>
      </c>
      <c r="AC23" t="n">
        <v>65.28786050328532</v>
      </c>
      <c r="AD23" t="n">
        <v>52751.01184115996</v>
      </c>
      <c r="AE23" t="n">
        <v>72176.26161144624</v>
      </c>
      <c r="AF23" t="n">
        <v>2.565060133212825e-06</v>
      </c>
      <c r="AG23" t="n">
        <v>0.1415277777777778</v>
      </c>
      <c r="AH23" t="n">
        <v>65287.86050328532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9.8893</v>
      </c>
      <c r="E24" t="n">
        <v>10.11</v>
      </c>
      <c r="F24" t="n">
        <v>7.96</v>
      </c>
      <c r="G24" t="n">
        <v>59.7</v>
      </c>
      <c r="H24" t="n">
        <v>1.08</v>
      </c>
      <c r="I24" t="n">
        <v>8</v>
      </c>
      <c r="J24" t="n">
        <v>105.6</v>
      </c>
      <c r="K24" t="n">
        <v>39.72</v>
      </c>
      <c r="L24" t="n">
        <v>6.5</v>
      </c>
      <c r="M24" t="n">
        <v>6</v>
      </c>
      <c r="N24" t="n">
        <v>14.39</v>
      </c>
      <c r="O24" t="n">
        <v>13257.98</v>
      </c>
      <c r="P24" t="n">
        <v>61.71</v>
      </c>
      <c r="Q24" t="n">
        <v>198.05</v>
      </c>
      <c r="R24" t="n">
        <v>30.5</v>
      </c>
      <c r="S24" t="n">
        <v>21.27</v>
      </c>
      <c r="T24" t="n">
        <v>1898.49</v>
      </c>
      <c r="U24" t="n">
        <v>0.7</v>
      </c>
      <c r="V24" t="n">
        <v>0.76</v>
      </c>
      <c r="W24" t="n">
        <v>0.12</v>
      </c>
      <c r="X24" t="n">
        <v>0.11</v>
      </c>
      <c r="Y24" t="n">
        <v>1</v>
      </c>
      <c r="Z24" t="n">
        <v>10</v>
      </c>
      <c r="AA24" t="n">
        <v>51.87179868131218</v>
      </c>
      <c r="AB24" t="n">
        <v>70.97328337799604</v>
      </c>
      <c r="AC24" t="n">
        <v>64.19969282404463</v>
      </c>
      <c r="AD24" t="n">
        <v>51871.79868131218</v>
      </c>
      <c r="AE24" t="n">
        <v>70973.28337799603</v>
      </c>
      <c r="AF24" t="n">
        <v>2.583872263797744e-06</v>
      </c>
      <c r="AG24" t="n">
        <v>0.1404166666666667</v>
      </c>
      <c r="AH24" t="n">
        <v>64199.69282404464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9.8522</v>
      </c>
      <c r="E25" t="n">
        <v>10.15</v>
      </c>
      <c r="F25" t="n">
        <v>8</v>
      </c>
      <c r="G25" t="n">
        <v>59.98</v>
      </c>
      <c r="H25" t="n">
        <v>1.12</v>
      </c>
      <c r="I25" t="n">
        <v>8</v>
      </c>
      <c r="J25" t="n">
        <v>105.92</v>
      </c>
      <c r="K25" t="n">
        <v>39.72</v>
      </c>
      <c r="L25" t="n">
        <v>6.75</v>
      </c>
      <c r="M25" t="n">
        <v>6</v>
      </c>
      <c r="N25" t="n">
        <v>14.45</v>
      </c>
      <c r="O25" t="n">
        <v>13296.91</v>
      </c>
      <c r="P25" t="n">
        <v>61.68</v>
      </c>
      <c r="Q25" t="n">
        <v>198.05</v>
      </c>
      <c r="R25" t="n">
        <v>31.9</v>
      </c>
      <c r="S25" t="n">
        <v>21.27</v>
      </c>
      <c r="T25" t="n">
        <v>2595.53</v>
      </c>
      <c r="U25" t="n">
        <v>0.67</v>
      </c>
      <c r="V25" t="n">
        <v>0.76</v>
      </c>
      <c r="W25" t="n">
        <v>0.12</v>
      </c>
      <c r="X25" t="n">
        <v>0.14</v>
      </c>
      <c r="Y25" t="n">
        <v>1</v>
      </c>
      <c r="Z25" t="n">
        <v>10</v>
      </c>
      <c r="AA25" t="n">
        <v>52.1244593299753</v>
      </c>
      <c r="AB25" t="n">
        <v>71.31898482409787</v>
      </c>
      <c r="AC25" t="n">
        <v>64.51240100932564</v>
      </c>
      <c r="AD25" t="n">
        <v>52124.4593299753</v>
      </c>
      <c r="AE25" t="n">
        <v>71318.98482409786</v>
      </c>
      <c r="AF25" t="n">
        <v>2.574178790954682e-06</v>
      </c>
      <c r="AG25" t="n">
        <v>0.1409722222222222</v>
      </c>
      <c r="AH25" t="n">
        <v>64512.40100932564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9.846299999999999</v>
      </c>
      <c r="E26" t="n">
        <v>10.16</v>
      </c>
      <c r="F26" t="n">
        <v>8</v>
      </c>
      <c r="G26" t="n">
        <v>60.03</v>
      </c>
      <c r="H26" t="n">
        <v>1.16</v>
      </c>
      <c r="I26" t="n">
        <v>8</v>
      </c>
      <c r="J26" t="n">
        <v>106.23</v>
      </c>
      <c r="K26" t="n">
        <v>39.72</v>
      </c>
      <c r="L26" t="n">
        <v>7</v>
      </c>
      <c r="M26" t="n">
        <v>6</v>
      </c>
      <c r="N26" t="n">
        <v>14.52</v>
      </c>
      <c r="O26" t="n">
        <v>13335.87</v>
      </c>
      <c r="P26" t="n">
        <v>61.02</v>
      </c>
      <c r="Q26" t="n">
        <v>198.05</v>
      </c>
      <c r="R26" t="n">
        <v>31.94</v>
      </c>
      <c r="S26" t="n">
        <v>21.27</v>
      </c>
      <c r="T26" t="n">
        <v>2618.79</v>
      </c>
      <c r="U26" t="n">
        <v>0.67</v>
      </c>
      <c r="V26" t="n">
        <v>0.76</v>
      </c>
      <c r="W26" t="n">
        <v>0.12</v>
      </c>
      <c r="X26" t="n">
        <v>0.15</v>
      </c>
      <c r="Y26" t="n">
        <v>1</v>
      </c>
      <c r="Z26" t="n">
        <v>10</v>
      </c>
      <c r="AA26" t="n">
        <v>51.7901040204906</v>
      </c>
      <c r="AB26" t="n">
        <v>70.86150513894592</v>
      </c>
      <c r="AC26" t="n">
        <v>64.09858254324769</v>
      </c>
      <c r="AD26" t="n">
        <v>51790.10402049059</v>
      </c>
      <c r="AE26" t="n">
        <v>70861.50513894591</v>
      </c>
      <c r="AF26" t="n">
        <v>2.572637241365084e-06</v>
      </c>
      <c r="AG26" t="n">
        <v>0.1411111111111111</v>
      </c>
      <c r="AH26" t="n">
        <v>64098.58254324769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9.8955</v>
      </c>
      <c r="E27" t="n">
        <v>10.11</v>
      </c>
      <c r="F27" t="n">
        <v>7.97</v>
      </c>
      <c r="G27" t="n">
        <v>68.34999999999999</v>
      </c>
      <c r="H27" t="n">
        <v>1.2</v>
      </c>
      <c r="I27" t="n">
        <v>7</v>
      </c>
      <c r="J27" t="n">
        <v>106.55</v>
      </c>
      <c r="K27" t="n">
        <v>39.72</v>
      </c>
      <c r="L27" t="n">
        <v>7.25</v>
      </c>
      <c r="M27" t="n">
        <v>5</v>
      </c>
      <c r="N27" t="n">
        <v>14.58</v>
      </c>
      <c r="O27" t="n">
        <v>13374.86</v>
      </c>
      <c r="P27" t="n">
        <v>60.07</v>
      </c>
      <c r="Q27" t="n">
        <v>198.05</v>
      </c>
      <c r="R27" t="n">
        <v>31.07</v>
      </c>
      <c r="S27" t="n">
        <v>21.27</v>
      </c>
      <c r="T27" t="n">
        <v>2188.98</v>
      </c>
      <c r="U27" t="n">
        <v>0.68</v>
      </c>
      <c r="V27" t="n">
        <v>0.76</v>
      </c>
      <c r="W27" t="n">
        <v>0.12</v>
      </c>
      <c r="X27" t="n">
        <v>0.12</v>
      </c>
      <c r="Y27" t="n">
        <v>1</v>
      </c>
      <c r="Z27" t="n">
        <v>10</v>
      </c>
      <c r="AA27" t="n">
        <v>50.95858728789046</v>
      </c>
      <c r="AB27" t="n">
        <v>69.72378726147377</v>
      </c>
      <c r="AC27" t="n">
        <v>63.06944686320405</v>
      </c>
      <c r="AD27" t="n">
        <v>50958.58728789046</v>
      </c>
      <c r="AE27" t="n">
        <v>69723.78726147377</v>
      </c>
      <c r="AF27" t="n">
        <v>2.585492197264779e-06</v>
      </c>
      <c r="AG27" t="n">
        <v>0.1404166666666667</v>
      </c>
      <c r="AH27" t="n">
        <v>63069.44686320405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9.9217</v>
      </c>
      <c r="E28" t="n">
        <v>10.08</v>
      </c>
      <c r="F28" t="n">
        <v>7.95</v>
      </c>
      <c r="G28" t="n">
        <v>68.12</v>
      </c>
      <c r="H28" t="n">
        <v>1.24</v>
      </c>
      <c r="I28" t="n">
        <v>7</v>
      </c>
      <c r="J28" t="n">
        <v>106.86</v>
      </c>
      <c r="K28" t="n">
        <v>39.72</v>
      </c>
      <c r="L28" t="n">
        <v>7.5</v>
      </c>
      <c r="M28" t="n">
        <v>5</v>
      </c>
      <c r="N28" t="n">
        <v>14.65</v>
      </c>
      <c r="O28" t="n">
        <v>13413.87</v>
      </c>
      <c r="P28" t="n">
        <v>59.72</v>
      </c>
      <c r="Q28" t="n">
        <v>198.05</v>
      </c>
      <c r="R28" t="n">
        <v>30.16</v>
      </c>
      <c r="S28" t="n">
        <v>21.27</v>
      </c>
      <c r="T28" t="n">
        <v>1732.25</v>
      </c>
      <c r="U28" t="n">
        <v>0.71</v>
      </c>
      <c r="V28" t="n">
        <v>0.76</v>
      </c>
      <c r="W28" t="n">
        <v>0.12</v>
      </c>
      <c r="X28" t="n">
        <v>0.09</v>
      </c>
      <c r="Y28" t="n">
        <v>1</v>
      </c>
      <c r="Z28" t="n">
        <v>10</v>
      </c>
      <c r="AA28" t="n">
        <v>50.59651917703508</v>
      </c>
      <c r="AB28" t="n">
        <v>69.22838969888397</v>
      </c>
      <c r="AC28" t="n">
        <v>62.62132934869283</v>
      </c>
      <c r="AD28" t="n">
        <v>50596.51917703508</v>
      </c>
      <c r="AE28" t="n">
        <v>69228.38969888397</v>
      </c>
      <c r="AF28" t="n">
        <v>2.592337722560957e-06</v>
      </c>
      <c r="AG28" t="n">
        <v>0.14</v>
      </c>
      <c r="AH28" t="n">
        <v>62621.32934869282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9.8931</v>
      </c>
      <c r="E29" t="n">
        <v>10.11</v>
      </c>
      <c r="F29" t="n">
        <v>7.98</v>
      </c>
      <c r="G29" t="n">
        <v>68.37</v>
      </c>
      <c r="H29" t="n">
        <v>1.27</v>
      </c>
      <c r="I29" t="n">
        <v>7</v>
      </c>
      <c r="J29" t="n">
        <v>107.18</v>
      </c>
      <c r="K29" t="n">
        <v>39.72</v>
      </c>
      <c r="L29" t="n">
        <v>7.75</v>
      </c>
      <c r="M29" t="n">
        <v>5</v>
      </c>
      <c r="N29" t="n">
        <v>14.72</v>
      </c>
      <c r="O29" t="n">
        <v>13452.9</v>
      </c>
      <c r="P29" t="n">
        <v>59.64</v>
      </c>
      <c r="Q29" t="n">
        <v>198.05</v>
      </c>
      <c r="R29" t="n">
        <v>31.06</v>
      </c>
      <c r="S29" t="n">
        <v>21.27</v>
      </c>
      <c r="T29" t="n">
        <v>2183.92</v>
      </c>
      <c r="U29" t="n">
        <v>0.68</v>
      </c>
      <c r="V29" t="n">
        <v>0.76</v>
      </c>
      <c r="W29" t="n">
        <v>0.12</v>
      </c>
      <c r="X29" t="n">
        <v>0.12</v>
      </c>
      <c r="Y29" t="n">
        <v>1</v>
      </c>
      <c r="Z29" t="n">
        <v>10</v>
      </c>
      <c r="AA29" t="n">
        <v>50.7538262080547</v>
      </c>
      <c r="AB29" t="n">
        <v>69.44362411862133</v>
      </c>
      <c r="AC29" t="n">
        <v>62.81602209749391</v>
      </c>
      <c r="AD29" t="n">
        <v>50753.8262080547</v>
      </c>
      <c r="AE29" t="n">
        <v>69443.62411862133</v>
      </c>
      <c r="AF29" t="n">
        <v>2.584865126245281e-06</v>
      </c>
      <c r="AG29" t="n">
        <v>0.1404166666666667</v>
      </c>
      <c r="AH29" t="n">
        <v>62816.02209749391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9.8904</v>
      </c>
      <c r="E30" t="n">
        <v>10.11</v>
      </c>
      <c r="F30" t="n">
        <v>7.98</v>
      </c>
      <c r="G30" t="n">
        <v>68.39</v>
      </c>
      <c r="H30" t="n">
        <v>1.31</v>
      </c>
      <c r="I30" t="n">
        <v>7</v>
      </c>
      <c r="J30" t="n">
        <v>107.5</v>
      </c>
      <c r="K30" t="n">
        <v>39.72</v>
      </c>
      <c r="L30" t="n">
        <v>8</v>
      </c>
      <c r="M30" t="n">
        <v>5</v>
      </c>
      <c r="N30" t="n">
        <v>14.78</v>
      </c>
      <c r="O30" t="n">
        <v>13491.96</v>
      </c>
      <c r="P30" t="n">
        <v>58.96</v>
      </c>
      <c r="Q30" t="n">
        <v>198.05</v>
      </c>
      <c r="R30" t="n">
        <v>31.19</v>
      </c>
      <c r="S30" t="n">
        <v>21.27</v>
      </c>
      <c r="T30" t="n">
        <v>2248.18</v>
      </c>
      <c r="U30" t="n">
        <v>0.68</v>
      </c>
      <c r="V30" t="n">
        <v>0.76</v>
      </c>
      <c r="W30" t="n">
        <v>0.12</v>
      </c>
      <c r="X30" t="n">
        <v>0.13</v>
      </c>
      <c r="Y30" t="n">
        <v>1</v>
      </c>
      <c r="Z30" t="n">
        <v>10</v>
      </c>
      <c r="AA30" t="n">
        <v>50.39296538287367</v>
      </c>
      <c r="AB30" t="n">
        <v>68.94987841755285</v>
      </c>
      <c r="AC30" t="n">
        <v>62.36939879315882</v>
      </c>
      <c r="AD30" t="n">
        <v>50392.96538287367</v>
      </c>
      <c r="AE30" t="n">
        <v>68949.87841755286</v>
      </c>
      <c r="AF30" t="n">
        <v>2.584159671348347e-06</v>
      </c>
      <c r="AG30" t="n">
        <v>0.1404166666666667</v>
      </c>
      <c r="AH30" t="n">
        <v>62369.39879315882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9.936</v>
      </c>
      <c r="E31" t="n">
        <v>10.06</v>
      </c>
      <c r="F31" t="n">
        <v>7.95</v>
      </c>
      <c r="G31" t="n">
        <v>79.53</v>
      </c>
      <c r="H31" t="n">
        <v>1.35</v>
      </c>
      <c r="I31" t="n">
        <v>6</v>
      </c>
      <c r="J31" t="n">
        <v>107.81</v>
      </c>
      <c r="K31" t="n">
        <v>39.72</v>
      </c>
      <c r="L31" t="n">
        <v>8.25</v>
      </c>
      <c r="M31" t="n">
        <v>4</v>
      </c>
      <c r="N31" t="n">
        <v>14.85</v>
      </c>
      <c r="O31" t="n">
        <v>13531.05</v>
      </c>
      <c r="P31" t="n">
        <v>57.68</v>
      </c>
      <c r="Q31" t="n">
        <v>198.05</v>
      </c>
      <c r="R31" t="n">
        <v>30.36</v>
      </c>
      <c r="S31" t="n">
        <v>21.27</v>
      </c>
      <c r="T31" t="n">
        <v>1838.62</v>
      </c>
      <c r="U31" t="n">
        <v>0.7</v>
      </c>
      <c r="V31" t="n">
        <v>0.76</v>
      </c>
      <c r="W31" t="n">
        <v>0.12</v>
      </c>
      <c r="X31" t="n">
        <v>0.1</v>
      </c>
      <c r="Y31" t="n">
        <v>1</v>
      </c>
      <c r="Z31" t="n">
        <v>10</v>
      </c>
      <c r="AA31" t="n">
        <v>49.40850776561145</v>
      </c>
      <c r="AB31" t="n">
        <v>67.6029000744105</v>
      </c>
      <c r="AC31" t="n">
        <v>61.15097417258956</v>
      </c>
      <c r="AD31" t="n">
        <v>49408.50776561144</v>
      </c>
      <c r="AE31" t="n">
        <v>67602.9000744105</v>
      </c>
      <c r="AF31" t="n">
        <v>2.596074020718795e-06</v>
      </c>
      <c r="AG31" t="n">
        <v>0.1397222222222222</v>
      </c>
      <c r="AH31" t="n">
        <v>61150.97417258957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9.9511</v>
      </c>
      <c r="E32" t="n">
        <v>10.05</v>
      </c>
      <c r="F32" t="n">
        <v>7.94</v>
      </c>
      <c r="G32" t="n">
        <v>79.38</v>
      </c>
      <c r="H32" t="n">
        <v>1.38</v>
      </c>
      <c r="I32" t="n">
        <v>6</v>
      </c>
      <c r="J32" t="n">
        <v>108.13</v>
      </c>
      <c r="K32" t="n">
        <v>39.72</v>
      </c>
      <c r="L32" t="n">
        <v>8.5</v>
      </c>
      <c r="M32" t="n">
        <v>3</v>
      </c>
      <c r="N32" t="n">
        <v>14.92</v>
      </c>
      <c r="O32" t="n">
        <v>13570.16</v>
      </c>
      <c r="P32" t="n">
        <v>57.63</v>
      </c>
      <c r="Q32" t="n">
        <v>198.05</v>
      </c>
      <c r="R32" t="n">
        <v>29.81</v>
      </c>
      <c r="S32" t="n">
        <v>21.27</v>
      </c>
      <c r="T32" t="n">
        <v>1564.16</v>
      </c>
      <c r="U32" t="n">
        <v>0.71</v>
      </c>
      <c r="V32" t="n">
        <v>0.76</v>
      </c>
      <c r="W32" t="n">
        <v>0.12</v>
      </c>
      <c r="X32" t="n">
        <v>0.09</v>
      </c>
      <c r="Y32" t="n">
        <v>1</v>
      </c>
      <c r="Z32" t="n">
        <v>10</v>
      </c>
      <c r="AA32" t="n">
        <v>49.28909771166286</v>
      </c>
      <c r="AB32" t="n">
        <v>67.43951797059836</v>
      </c>
      <c r="AC32" t="n">
        <v>61.00318502745697</v>
      </c>
      <c r="AD32" t="n">
        <v>49289.09771166286</v>
      </c>
      <c r="AE32" t="n">
        <v>67439.51797059836</v>
      </c>
      <c r="AF32" t="n">
        <v>2.600019342549799e-06</v>
      </c>
      <c r="AG32" t="n">
        <v>0.1395833333333333</v>
      </c>
      <c r="AH32" t="n">
        <v>61003.18502745697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9.9176</v>
      </c>
      <c r="E33" t="n">
        <v>10.08</v>
      </c>
      <c r="F33" t="n">
        <v>7.97</v>
      </c>
      <c r="G33" t="n">
        <v>79.72</v>
      </c>
      <c r="H33" t="n">
        <v>1.42</v>
      </c>
      <c r="I33" t="n">
        <v>6</v>
      </c>
      <c r="J33" t="n">
        <v>108.45</v>
      </c>
      <c r="K33" t="n">
        <v>39.72</v>
      </c>
      <c r="L33" t="n">
        <v>8.75</v>
      </c>
      <c r="M33" t="n">
        <v>3</v>
      </c>
      <c r="N33" t="n">
        <v>14.98</v>
      </c>
      <c r="O33" t="n">
        <v>13609.42</v>
      </c>
      <c r="P33" t="n">
        <v>57.74</v>
      </c>
      <c r="Q33" t="n">
        <v>198.05</v>
      </c>
      <c r="R33" t="n">
        <v>31</v>
      </c>
      <c r="S33" t="n">
        <v>21.27</v>
      </c>
      <c r="T33" t="n">
        <v>2160.37</v>
      </c>
      <c r="U33" t="n">
        <v>0.6899999999999999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49.56984480809453</v>
      </c>
      <c r="AB33" t="n">
        <v>67.82364853362371</v>
      </c>
      <c r="AC33" t="n">
        <v>61.35065470867794</v>
      </c>
      <c r="AD33" t="n">
        <v>49569.84480809453</v>
      </c>
      <c r="AE33" t="n">
        <v>67823.64853362371</v>
      </c>
      <c r="AF33" t="n">
        <v>2.591266476235983e-06</v>
      </c>
      <c r="AG33" t="n">
        <v>0.14</v>
      </c>
      <c r="AH33" t="n">
        <v>61350.65470867795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9.9343</v>
      </c>
      <c r="E34" t="n">
        <v>10.07</v>
      </c>
      <c r="F34" t="n">
        <v>7.95</v>
      </c>
      <c r="G34" t="n">
        <v>79.55</v>
      </c>
      <c r="H34" t="n">
        <v>1.46</v>
      </c>
      <c r="I34" t="n">
        <v>6</v>
      </c>
      <c r="J34" t="n">
        <v>108.77</v>
      </c>
      <c r="K34" t="n">
        <v>39.72</v>
      </c>
      <c r="L34" t="n">
        <v>9</v>
      </c>
      <c r="M34" t="n">
        <v>1</v>
      </c>
      <c r="N34" t="n">
        <v>15.05</v>
      </c>
      <c r="O34" t="n">
        <v>13648.58</v>
      </c>
      <c r="P34" t="n">
        <v>57.75</v>
      </c>
      <c r="Q34" t="n">
        <v>198.07</v>
      </c>
      <c r="R34" t="n">
        <v>30.33</v>
      </c>
      <c r="S34" t="n">
        <v>21.27</v>
      </c>
      <c r="T34" t="n">
        <v>1822.05</v>
      </c>
      <c r="U34" t="n">
        <v>0.7</v>
      </c>
      <c r="V34" t="n">
        <v>0.76</v>
      </c>
      <c r="W34" t="n">
        <v>0.12</v>
      </c>
      <c r="X34" t="n">
        <v>0.1</v>
      </c>
      <c r="Y34" t="n">
        <v>1</v>
      </c>
      <c r="Z34" t="n">
        <v>10</v>
      </c>
      <c r="AA34" t="n">
        <v>49.45537860982309</v>
      </c>
      <c r="AB34" t="n">
        <v>67.66703083125654</v>
      </c>
      <c r="AC34" t="n">
        <v>61.20898438001034</v>
      </c>
      <c r="AD34" t="n">
        <v>49455.37860982308</v>
      </c>
      <c r="AE34" t="n">
        <v>67667.03083125655</v>
      </c>
      <c r="AF34" t="n">
        <v>2.595629845413318e-06</v>
      </c>
      <c r="AG34" t="n">
        <v>0.1398611111111111</v>
      </c>
      <c r="AH34" t="n">
        <v>61208.98438001033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9.9297</v>
      </c>
      <c r="E35" t="n">
        <v>10.07</v>
      </c>
      <c r="F35" t="n">
        <v>7.96</v>
      </c>
      <c r="G35" t="n">
        <v>79.59</v>
      </c>
      <c r="H35" t="n">
        <v>1.49</v>
      </c>
      <c r="I35" t="n">
        <v>6</v>
      </c>
      <c r="J35" t="n">
        <v>109.09</v>
      </c>
      <c r="K35" t="n">
        <v>39.72</v>
      </c>
      <c r="L35" t="n">
        <v>9.25</v>
      </c>
      <c r="M35" t="n">
        <v>1</v>
      </c>
      <c r="N35" t="n">
        <v>15.12</v>
      </c>
      <c r="O35" t="n">
        <v>13687.77</v>
      </c>
      <c r="P35" t="n">
        <v>57.77</v>
      </c>
      <c r="Q35" t="n">
        <v>198.07</v>
      </c>
      <c r="R35" t="n">
        <v>30.46</v>
      </c>
      <c r="S35" t="n">
        <v>21.27</v>
      </c>
      <c r="T35" t="n">
        <v>1886.74</v>
      </c>
      <c r="U35" t="n">
        <v>0.7</v>
      </c>
      <c r="V35" t="n">
        <v>0.76</v>
      </c>
      <c r="W35" t="n">
        <v>0.12</v>
      </c>
      <c r="X35" t="n">
        <v>0.11</v>
      </c>
      <c r="Y35" t="n">
        <v>1</v>
      </c>
      <c r="Z35" t="n">
        <v>10</v>
      </c>
      <c r="AA35" t="n">
        <v>49.50813245932056</v>
      </c>
      <c r="AB35" t="n">
        <v>67.73921097547453</v>
      </c>
      <c r="AC35" t="n">
        <v>61.27427575256964</v>
      </c>
      <c r="AD35" t="n">
        <v>49508.13245932056</v>
      </c>
      <c r="AE35" t="n">
        <v>67739.21097547453</v>
      </c>
      <c r="AF35" t="n">
        <v>2.594427959292615e-06</v>
      </c>
      <c r="AG35" t="n">
        <v>0.1398611111111111</v>
      </c>
      <c r="AH35" t="n">
        <v>61274.27575256964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9.936199999999999</v>
      </c>
      <c r="E36" t="n">
        <v>10.06</v>
      </c>
      <c r="F36" t="n">
        <v>7.95</v>
      </c>
      <c r="G36" t="n">
        <v>79.53</v>
      </c>
      <c r="H36" t="n">
        <v>1.53</v>
      </c>
      <c r="I36" t="n">
        <v>6</v>
      </c>
      <c r="J36" t="n">
        <v>109.4</v>
      </c>
      <c r="K36" t="n">
        <v>39.72</v>
      </c>
      <c r="L36" t="n">
        <v>9.5</v>
      </c>
      <c r="M36" t="n">
        <v>1</v>
      </c>
      <c r="N36" t="n">
        <v>15.19</v>
      </c>
      <c r="O36" t="n">
        <v>13726.99</v>
      </c>
      <c r="P36" t="n">
        <v>57.71</v>
      </c>
      <c r="Q36" t="n">
        <v>198.07</v>
      </c>
      <c r="R36" t="n">
        <v>30.21</v>
      </c>
      <c r="S36" t="n">
        <v>21.27</v>
      </c>
      <c r="T36" t="n">
        <v>1761.92</v>
      </c>
      <c r="U36" t="n">
        <v>0.7</v>
      </c>
      <c r="V36" t="n">
        <v>0.76</v>
      </c>
      <c r="W36" t="n">
        <v>0.12</v>
      </c>
      <c r="X36" t="n">
        <v>0.1</v>
      </c>
      <c r="Y36" t="n">
        <v>1</v>
      </c>
      <c r="Z36" t="n">
        <v>10</v>
      </c>
      <c r="AA36" t="n">
        <v>49.42398537168534</v>
      </c>
      <c r="AB36" t="n">
        <v>67.62407721786458</v>
      </c>
      <c r="AC36" t="n">
        <v>61.1701301991947</v>
      </c>
      <c r="AD36" t="n">
        <v>49423.98537168534</v>
      </c>
      <c r="AE36" t="n">
        <v>67624.07721786459</v>
      </c>
      <c r="AF36" t="n">
        <v>2.596126276637087e-06</v>
      </c>
      <c r="AG36" t="n">
        <v>0.1397222222222222</v>
      </c>
      <c r="AH36" t="n">
        <v>61170.1301991947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9.9376</v>
      </c>
      <c r="E37" t="n">
        <v>10.06</v>
      </c>
      <c r="F37" t="n">
        <v>7.95</v>
      </c>
      <c r="G37" t="n">
        <v>79.51000000000001</v>
      </c>
      <c r="H37" t="n">
        <v>1.57</v>
      </c>
      <c r="I37" t="n">
        <v>6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57.7</v>
      </c>
      <c r="Q37" t="n">
        <v>198.07</v>
      </c>
      <c r="R37" t="n">
        <v>30.22</v>
      </c>
      <c r="S37" t="n">
        <v>21.27</v>
      </c>
      <c r="T37" t="n">
        <v>1768.82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49.41183631888786</v>
      </c>
      <c r="AB37" t="n">
        <v>67.6074543478487</v>
      </c>
      <c r="AC37" t="n">
        <v>61.1550937925628</v>
      </c>
      <c r="AD37" t="n">
        <v>49411.83631888786</v>
      </c>
      <c r="AE37" t="n">
        <v>67607.4543478487</v>
      </c>
      <c r="AF37" t="n">
        <v>2.596492068065127e-06</v>
      </c>
      <c r="AG37" t="n">
        <v>0.1397222222222222</v>
      </c>
      <c r="AH37" t="n">
        <v>61155.0937925628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9.9335</v>
      </c>
      <c r="E38" t="n">
        <v>10.07</v>
      </c>
      <c r="F38" t="n">
        <v>7.96</v>
      </c>
      <c r="G38" t="n">
        <v>79.56</v>
      </c>
      <c r="H38" t="n">
        <v>1.6</v>
      </c>
      <c r="I38" t="n">
        <v>6</v>
      </c>
      <c r="J38" t="n">
        <v>110.04</v>
      </c>
      <c r="K38" t="n">
        <v>39.72</v>
      </c>
      <c r="L38" t="n">
        <v>10</v>
      </c>
      <c r="M38" t="n">
        <v>0</v>
      </c>
      <c r="N38" t="n">
        <v>15.32</v>
      </c>
      <c r="O38" t="n">
        <v>13805.5</v>
      </c>
      <c r="P38" t="n">
        <v>57.81</v>
      </c>
      <c r="Q38" t="n">
        <v>198.07</v>
      </c>
      <c r="R38" t="n">
        <v>30.32</v>
      </c>
      <c r="S38" t="n">
        <v>21.27</v>
      </c>
      <c r="T38" t="n">
        <v>1817.77</v>
      </c>
      <c r="U38" t="n">
        <v>0.7</v>
      </c>
      <c r="V38" t="n">
        <v>0.76</v>
      </c>
      <c r="W38" t="n">
        <v>0.12</v>
      </c>
      <c r="X38" t="n">
        <v>0.1</v>
      </c>
      <c r="Y38" t="n">
        <v>1</v>
      </c>
      <c r="Z38" t="n">
        <v>10</v>
      </c>
      <c r="AA38" t="n">
        <v>49.51189429457165</v>
      </c>
      <c r="AB38" t="n">
        <v>67.74435808442551</v>
      </c>
      <c r="AC38" t="n">
        <v>61.27893162866638</v>
      </c>
      <c r="AD38" t="n">
        <v>49511.89429457165</v>
      </c>
      <c r="AE38" t="n">
        <v>67744.35808442552</v>
      </c>
      <c r="AF38" t="n">
        <v>2.595420821740152e-06</v>
      </c>
      <c r="AG38" t="n">
        <v>0.1398611111111111</v>
      </c>
      <c r="AH38" t="n">
        <v>61278.93162866637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5.994</v>
      </c>
      <c r="E2" t="n">
        <v>16.68</v>
      </c>
      <c r="F2" t="n">
        <v>9.94</v>
      </c>
      <c r="G2" t="n">
        <v>5.79</v>
      </c>
      <c r="H2" t="n">
        <v>0.09</v>
      </c>
      <c r="I2" t="n">
        <v>103</v>
      </c>
      <c r="J2" t="n">
        <v>204</v>
      </c>
      <c r="K2" t="n">
        <v>55.27</v>
      </c>
      <c r="L2" t="n">
        <v>1</v>
      </c>
      <c r="M2" t="n">
        <v>101</v>
      </c>
      <c r="N2" t="n">
        <v>42.72</v>
      </c>
      <c r="O2" t="n">
        <v>25393.6</v>
      </c>
      <c r="P2" t="n">
        <v>142.15</v>
      </c>
      <c r="Q2" t="n">
        <v>198.1</v>
      </c>
      <c r="R2" t="n">
        <v>92.40000000000001</v>
      </c>
      <c r="S2" t="n">
        <v>21.27</v>
      </c>
      <c r="T2" t="n">
        <v>32371.45</v>
      </c>
      <c r="U2" t="n">
        <v>0.23</v>
      </c>
      <c r="V2" t="n">
        <v>0.61</v>
      </c>
      <c r="W2" t="n">
        <v>0.27</v>
      </c>
      <c r="X2" t="n">
        <v>2.09</v>
      </c>
      <c r="Y2" t="n">
        <v>1</v>
      </c>
      <c r="Z2" t="n">
        <v>10</v>
      </c>
      <c r="AA2" t="n">
        <v>177.4522648819733</v>
      </c>
      <c r="AB2" t="n">
        <v>242.7980174528141</v>
      </c>
      <c r="AC2" t="n">
        <v>219.6257154363456</v>
      </c>
      <c r="AD2" t="n">
        <v>177452.2648819733</v>
      </c>
      <c r="AE2" t="n">
        <v>242798.0174528141</v>
      </c>
      <c r="AF2" t="n">
        <v>1.388402887727692e-06</v>
      </c>
      <c r="AG2" t="n">
        <v>0.2316666666666667</v>
      </c>
      <c r="AH2" t="n">
        <v>219625.7154363456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6.5738</v>
      </c>
      <c r="E3" t="n">
        <v>15.21</v>
      </c>
      <c r="F3" t="n">
        <v>9.44</v>
      </c>
      <c r="G3" t="n">
        <v>7.17</v>
      </c>
      <c r="H3" t="n">
        <v>0.11</v>
      </c>
      <c r="I3" t="n">
        <v>79</v>
      </c>
      <c r="J3" t="n">
        <v>204.39</v>
      </c>
      <c r="K3" t="n">
        <v>55.27</v>
      </c>
      <c r="L3" t="n">
        <v>1.25</v>
      </c>
      <c r="M3" t="n">
        <v>77</v>
      </c>
      <c r="N3" t="n">
        <v>42.87</v>
      </c>
      <c r="O3" t="n">
        <v>25442.42</v>
      </c>
      <c r="P3" t="n">
        <v>134.87</v>
      </c>
      <c r="Q3" t="n">
        <v>198.1</v>
      </c>
      <c r="R3" t="n">
        <v>77.09</v>
      </c>
      <c r="S3" t="n">
        <v>21.27</v>
      </c>
      <c r="T3" t="n">
        <v>24840.13</v>
      </c>
      <c r="U3" t="n">
        <v>0.28</v>
      </c>
      <c r="V3" t="n">
        <v>0.64</v>
      </c>
      <c r="W3" t="n">
        <v>0.23</v>
      </c>
      <c r="X3" t="n">
        <v>1.59</v>
      </c>
      <c r="Y3" t="n">
        <v>1</v>
      </c>
      <c r="Z3" t="n">
        <v>10</v>
      </c>
      <c r="AA3" t="n">
        <v>153.8102436234597</v>
      </c>
      <c r="AB3" t="n">
        <v>210.4499609545662</v>
      </c>
      <c r="AC3" t="n">
        <v>190.3649120494978</v>
      </c>
      <c r="AD3" t="n">
        <v>153810.2436234597</v>
      </c>
      <c r="AE3" t="n">
        <v>210449.9609545662</v>
      </c>
      <c r="AF3" t="n">
        <v>1.522703187077795e-06</v>
      </c>
      <c r="AG3" t="n">
        <v>0.21125</v>
      </c>
      <c r="AH3" t="n">
        <v>190364.9120494978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6.9885</v>
      </c>
      <c r="E4" t="n">
        <v>14.31</v>
      </c>
      <c r="F4" t="n">
        <v>9.15</v>
      </c>
      <c r="G4" t="n">
        <v>8.58</v>
      </c>
      <c r="H4" t="n">
        <v>0.13</v>
      </c>
      <c r="I4" t="n">
        <v>64</v>
      </c>
      <c r="J4" t="n">
        <v>204.79</v>
      </c>
      <c r="K4" t="n">
        <v>55.27</v>
      </c>
      <c r="L4" t="n">
        <v>1.5</v>
      </c>
      <c r="M4" t="n">
        <v>62</v>
      </c>
      <c r="N4" t="n">
        <v>43.02</v>
      </c>
      <c r="O4" t="n">
        <v>25491.3</v>
      </c>
      <c r="P4" t="n">
        <v>130.48</v>
      </c>
      <c r="Q4" t="n">
        <v>198.06</v>
      </c>
      <c r="R4" t="n">
        <v>67.59999999999999</v>
      </c>
      <c r="S4" t="n">
        <v>21.27</v>
      </c>
      <c r="T4" t="n">
        <v>20169.61</v>
      </c>
      <c r="U4" t="n">
        <v>0.31</v>
      </c>
      <c r="V4" t="n">
        <v>0.66</v>
      </c>
      <c r="W4" t="n">
        <v>0.21</v>
      </c>
      <c r="X4" t="n">
        <v>1.3</v>
      </c>
      <c r="Y4" t="n">
        <v>1</v>
      </c>
      <c r="Z4" t="n">
        <v>10</v>
      </c>
      <c r="AA4" t="n">
        <v>140.2112544274503</v>
      </c>
      <c r="AB4" t="n">
        <v>191.8432239915341</v>
      </c>
      <c r="AC4" t="n">
        <v>173.5339759474922</v>
      </c>
      <c r="AD4" t="n">
        <v>140211.2544274503</v>
      </c>
      <c r="AE4" t="n">
        <v>191843.2239915341</v>
      </c>
      <c r="AF4" t="n">
        <v>1.618761024505335e-06</v>
      </c>
      <c r="AG4" t="n">
        <v>0.19875</v>
      </c>
      <c r="AH4" t="n">
        <v>173533.9759474922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7.3507</v>
      </c>
      <c r="E5" t="n">
        <v>13.6</v>
      </c>
      <c r="F5" t="n">
        <v>8.890000000000001</v>
      </c>
      <c r="G5" t="n">
        <v>10.06</v>
      </c>
      <c r="H5" t="n">
        <v>0.15</v>
      </c>
      <c r="I5" t="n">
        <v>53</v>
      </c>
      <c r="J5" t="n">
        <v>205.18</v>
      </c>
      <c r="K5" t="n">
        <v>55.27</v>
      </c>
      <c r="L5" t="n">
        <v>1.75</v>
      </c>
      <c r="M5" t="n">
        <v>51</v>
      </c>
      <c r="N5" t="n">
        <v>43.16</v>
      </c>
      <c r="O5" t="n">
        <v>25540.22</v>
      </c>
      <c r="P5" t="n">
        <v>126.62</v>
      </c>
      <c r="Q5" t="n">
        <v>198.08</v>
      </c>
      <c r="R5" t="n">
        <v>59.6</v>
      </c>
      <c r="S5" t="n">
        <v>21.27</v>
      </c>
      <c r="T5" t="n">
        <v>16222.15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  <c r="AA5" t="n">
        <v>129.5444692068462</v>
      </c>
      <c r="AB5" t="n">
        <v>177.2484578673592</v>
      </c>
      <c r="AC5" t="n">
        <v>160.332113818321</v>
      </c>
      <c r="AD5" t="n">
        <v>129544.4692068462</v>
      </c>
      <c r="AE5" t="n">
        <v>177248.4578673592</v>
      </c>
      <c r="AF5" t="n">
        <v>1.702658175979304e-06</v>
      </c>
      <c r="AG5" t="n">
        <v>0.1888888888888889</v>
      </c>
      <c r="AH5" t="n">
        <v>160332.113818321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7.5836</v>
      </c>
      <c r="E6" t="n">
        <v>13.19</v>
      </c>
      <c r="F6" t="n">
        <v>8.76</v>
      </c>
      <c r="G6" t="n">
        <v>11.42</v>
      </c>
      <c r="H6" t="n">
        <v>0.17</v>
      </c>
      <c r="I6" t="n">
        <v>46</v>
      </c>
      <c r="J6" t="n">
        <v>205.58</v>
      </c>
      <c r="K6" t="n">
        <v>55.27</v>
      </c>
      <c r="L6" t="n">
        <v>2</v>
      </c>
      <c r="M6" t="n">
        <v>44</v>
      </c>
      <c r="N6" t="n">
        <v>43.31</v>
      </c>
      <c r="O6" t="n">
        <v>25589.2</v>
      </c>
      <c r="P6" t="n">
        <v>124.53</v>
      </c>
      <c r="Q6" t="n">
        <v>198.07</v>
      </c>
      <c r="R6" t="n">
        <v>55.33</v>
      </c>
      <c r="S6" t="n">
        <v>21.27</v>
      </c>
      <c r="T6" t="n">
        <v>14123.79</v>
      </c>
      <c r="U6" t="n">
        <v>0.38</v>
      </c>
      <c r="V6" t="n">
        <v>0.6899999999999999</v>
      </c>
      <c r="W6" t="n">
        <v>0.18</v>
      </c>
      <c r="X6" t="n">
        <v>0.9</v>
      </c>
      <c r="Y6" t="n">
        <v>1</v>
      </c>
      <c r="Z6" t="n">
        <v>10</v>
      </c>
      <c r="AA6" t="n">
        <v>123.6415543413566</v>
      </c>
      <c r="AB6" t="n">
        <v>169.1718293301759</v>
      </c>
      <c r="AC6" t="n">
        <v>153.0263073731046</v>
      </c>
      <c r="AD6" t="n">
        <v>123641.5543413566</v>
      </c>
      <c r="AE6" t="n">
        <v>169171.8293301759</v>
      </c>
      <c r="AF6" t="n">
        <v>1.756605295190478e-06</v>
      </c>
      <c r="AG6" t="n">
        <v>0.1831944444444444</v>
      </c>
      <c r="AH6" t="n">
        <v>153026.3073731046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7.8152</v>
      </c>
      <c r="E7" t="n">
        <v>12.8</v>
      </c>
      <c r="F7" t="n">
        <v>8.609999999999999</v>
      </c>
      <c r="G7" t="n">
        <v>12.91</v>
      </c>
      <c r="H7" t="n">
        <v>0.19</v>
      </c>
      <c r="I7" t="n">
        <v>40</v>
      </c>
      <c r="J7" t="n">
        <v>205.98</v>
      </c>
      <c r="K7" t="n">
        <v>55.27</v>
      </c>
      <c r="L7" t="n">
        <v>2.25</v>
      </c>
      <c r="M7" t="n">
        <v>38</v>
      </c>
      <c r="N7" t="n">
        <v>43.46</v>
      </c>
      <c r="O7" t="n">
        <v>25638.22</v>
      </c>
      <c r="P7" t="n">
        <v>122.3</v>
      </c>
      <c r="Q7" t="n">
        <v>198.12</v>
      </c>
      <c r="R7" t="n">
        <v>50.67</v>
      </c>
      <c r="S7" t="n">
        <v>21.27</v>
      </c>
      <c r="T7" t="n">
        <v>11824.88</v>
      </c>
      <c r="U7" t="n">
        <v>0.42</v>
      </c>
      <c r="V7" t="n">
        <v>0.71</v>
      </c>
      <c r="W7" t="n">
        <v>0.17</v>
      </c>
      <c r="X7" t="n">
        <v>0.75</v>
      </c>
      <c r="Y7" t="n">
        <v>1</v>
      </c>
      <c r="Z7" t="n">
        <v>10</v>
      </c>
      <c r="AA7" t="n">
        <v>117.9410377849979</v>
      </c>
      <c r="AB7" t="n">
        <v>161.3721310887287</v>
      </c>
      <c r="AC7" t="n">
        <v>145.9710013848733</v>
      </c>
      <c r="AD7" t="n">
        <v>117941.0377849979</v>
      </c>
      <c r="AE7" t="n">
        <v>161372.1310887287</v>
      </c>
      <c r="AF7" t="n">
        <v>1.810251292654231e-06</v>
      </c>
      <c r="AG7" t="n">
        <v>0.1777777777777778</v>
      </c>
      <c r="AH7" t="n">
        <v>145971.0013848734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8.0182</v>
      </c>
      <c r="E8" t="n">
        <v>12.47</v>
      </c>
      <c r="F8" t="n">
        <v>8.449999999999999</v>
      </c>
      <c r="G8" t="n">
        <v>14.08</v>
      </c>
      <c r="H8" t="n">
        <v>0.22</v>
      </c>
      <c r="I8" t="n">
        <v>36</v>
      </c>
      <c r="J8" t="n">
        <v>206.38</v>
      </c>
      <c r="K8" t="n">
        <v>55.27</v>
      </c>
      <c r="L8" t="n">
        <v>2.5</v>
      </c>
      <c r="M8" t="n">
        <v>34</v>
      </c>
      <c r="N8" t="n">
        <v>43.6</v>
      </c>
      <c r="O8" t="n">
        <v>25687.3</v>
      </c>
      <c r="P8" t="n">
        <v>119.87</v>
      </c>
      <c r="Q8" t="n">
        <v>198.06</v>
      </c>
      <c r="R8" t="n">
        <v>45.55</v>
      </c>
      <c r="S8" t="n">
        <v>21.27</v>
      </c>
      <c r="T8" t="n">
        <v>9282.51</v>
      </c>
      <c r="U8" t="n">
        <v>0.47</v>
      </c>
      <c r="V8" t="n">
        <v>0.72</v>
      </c>
      <c r="W8" t="n">
        <v>0.16</v>
      </c>
      <c r="X8" t="n">
        <v>0.59</v>
      </c>
      <c r="Y8" t="n">
        <v>1</v>
      </c>
      <c r="Z8" t="n">
        <v>10</v>
      </c>
      <c r="AA8" t="n">
        <v>112.7937218102958</v>
      </c>
      <c r="AB8" t="n">
        <v>154.3293462885908</v>
      </c>
      <c r="AC8" t="n">
        <v>139.6003700814479</v>
      </c>
      <c r="AD8" t="n">
        <v>112793.7218102958</v>
      </c>
      <c r="AE8" t="n">
        <v>154329.3462885908</v>
      </c>
      <c r="AF8" t="n">
        <v>1.857272611674705e-06</v>
      </c>
      <c r="AG8" t="n">
        <v>0.1731944444444445</v>
      </c>
      <c r="AH8" t="n">
        <v>139600.3700814479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8.0311</v>
      </c>
      <c r="E9" t="n">
        <v>12.45</v>
      </c>
      <c r="F9" t="n">
        <v>8.550000000000001</v>
      </c>
      <c r="G9" t="n">
        <v>15.54</v>
      </c>
      <c r="H9" t="n">
        <v>0.24</v>
      </c>
      <c r="I9" t="n">
        <v>33</v>
      </c>
      <c r="J9" t="n">
        <v>206.78</v>
      </c>
      <c r="K9" t="n">
        <v>55.27</v>
      </c>
      <c r="L9" t="n">
        <v>2.75</v>
      </c>
      <c r="M9" t="n">
        <v>31</v>
      </c>
      <c r="N9" t="n">
        <v>43.75</v>
      </c>
      <c r="O9" t="n">
        <v>25736.42</v>
      </c>
      <c r="P9" t="n">
        <v>121.18</v>
      </c>
      <c r="Q9" t="n">
        <v>198.05</v>
      </c>
      <c r="R9" t="n">
        <v>49.01</v>
      </c>
      <c r="S9" t="n">
        <v>21.27</v>
      </c>
      <c r="T9" t="n">
        <v>11030.47</v>
      </c>
      <c r="U9" t="n">
        <v>0.43</v>
      </c>
      <c r="V9" t="n">
        <v>0.71</v>
      </c>
      <c r="W9" t="n">
        <v>0.16</v>
      </c>
      <c r="X9" t="n">
        <v>0.7</v>
      </c>
      <c r="Y9" t="n">
        <v>1</v>
      </c>
      <c r="Z9" t="n">
        <v>10</v>
      </c>
      <c r="AA9" t="n">
        <v>113.8480159327136</v>
      </c>
      <c r="AB9" t="n">
        <v>155.7718780190561</v>
      </c>
      <c r="AC9" t="n">
        <v>140.905228608164</v>
      </c>
      <c r="AD9" t="n">
        <v>113848.0159327136</v>
      </c>
      <c r="AE9" t="n">
        <v>155771.8780190561</v>
      </c>
      <c r="AF9" t="n">
        <v>1.860260665937582e-06</v>
      </c>
      <c r="AG9" t="n">
        <v>0.1729166666666667</v>
      </c>
      <c r="AH9" t="n">
        <v>140905.228608164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8.1707</v>
      </c>
      <c r="E10" t="n">
        <v>12.24</v>
      </c>
      <c r="F10" t="n">
        <v>8.460000000000001</v>
      </c>
      <c r="G10" t="n">
        <v>16.91</v>
      </c>
      <c r="H10" t="n">
        <v>0.26</v>
      </c>
      <c r="I10" t="n">
        <v>30</v>
      </c>
      <c r="J10" t="n">
        <v>207.17</v>
      </c>
      <c r="K10" t="n">
        <v>55.27</v>
      </c>
      <c r="L10" t="n">
        <v>3</v>
      </c>
      <c r="M10" t="n">
        <v>28</v>
      </c>
      <c r="N10" t="n">
        <v>43.9</v>
      </c>
      <c r="O10" t="n">
        <v>25785.6</v>
      </c>
      <c r="P10" t="n">
        <v>119.75</v>
      </c>
      <c r="Q10" t="n">
        <v>198.05</v>
      </c>
      <c r="R10" t="n">
        <v>46.09</v>
      </c>
      <c r="S10" t="n">
        <v>21.27</v>
      </c>
      <c r="T10" t="n">
        <v>9581.059999999999</v>
      </c>
      <c r="U10" t="n">
        <v>0.46</v>
      </c>
      <c r="V10" t="n">
        <v>0.72</v>
      </c>
      <c r="W10" t="n">
        <v>0.16</v>
      </c>
      <c r="X10" t="n">
        <v>0.6</v>
      </c>
      <c r="Y10" t="n">
        <v>1</v>
      </c>
      <c r="Z10" t="n">
        <v>10</v>
      </c>
      <c r="AA10" t="n">
        <v>110.6731203913368</v>
      </c>
      <c r="AB10" t="n">
        <v>151.4278458728407</v>
      </c>
      <c r="AC10" t="n">
        <v>136.9757847930946</v>
      </c>
      <c r="AD10" t="n">
        <v>110673.1203913368</v>
      </c>
      <c r="AE10" t="n">
        <v>151427.8458728407</v>
      </c>
      <c r="AF10" t="n">
        <v>1.892596508968411e-06</v>
      </c>
      <c r="AG10" t="n">
        <v>0.17</v>
      </c>
      <c r="AH10" t="n">
        <v>136975.7847930946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8.2576</v>
      </c>
      <c r="E11" t="n">
        <v>12.11</v>
      </c>
      <c r="F11" t="n">
        <v>8.41</v>
      </c>
      <c r="G11" t="n">
        <v>18.02</v>
      </c>
      <c r="H11" t="n">
        <v>0.28</v>
      </c>
      <c r="I11" t="n">
        <v>28</v>
      </c>
      <c r="J11" t="n">
        <v>207.57</v>
      </c>
      <c r="K11" t="n">
        <v>55.27</v>
      </c>
      <c r="L11" t="n">
        <v>3.25</v>
      </c>
      <c r="M11" t="n">
        <v>26</v>
      </c>
      <c r="N11" t="n">
        <v>44.05</v>
      </c>
      <c r="O11" t="n">
        <v>25834.83</v>
      </c>
      <c r="P11" t="n">
        <v>118.92</v>
      </c>
      <c r="Q11" t="n">
        <v>198.07</v>
      </c>
      <c r="R11" t="n">
        <v>44.65</v>
      </c>
      <c r="S11" t="n">
        <v>21.27</v>
      </c>
      <c r="T11" t="n">
        <v>8873.48</v>
      </c>
      <c r="U11" t="n">
        <v>0.48</v>
      </c>
      <c r="V11" t="n">
        <v>0.72</v>
      </c>
      <c r="W11" t="n">
        <v>0.15</v>
      </c>
      <c r="X11" t="n">
        <v>0.5600000000000001</v>
      </c>
      <c r="Y11" t="n">
        <v>1</v>
      </c>
      <c r="Z11" t="n">
        <v>10</v>
      </c>
      <c r="AA11" t="n">
        <v>108.8107191656519</v>
      </c>
      <c r="AB11" t="n">
        <v>148.8796263525165</v>
      </c>
      <c r="AC11" t="n">
        <v>134.6707637673408</v>
      </c>
      <c r="AD11" t="n">
        <v>108810.7191656519</v>
      </c>
      <c r="AE11" t="n">
        <v>148879.6263525165</v>
      </c>
      <c r="AF11" t="n">
        <v>1.912725339622988e-06</v>
      </c>
      <c r="AG11" t="n">
        <v>0.1681944444444444</v>
      </c>
      <c r="AH11" t="n">
        <v>134670.7637673408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8.342599999999999</v>
      </c>
      <c r="E12" t="n">
        <v>11.99</v>
      </c>
      <c r="F12" t="n">
        <v>8.369999999999999</v>
      </c>
      <c r="G12" t="n">
        <v>19.31</v>
      </c>
      <c r="H12" t="n">
        <v>0.3</v>
      </c>
      <c r="I12" t="n">
        <v>26</v>
      </c>
      <c r="J12" t="n">
        <v>207.97</v>
      </c>
      <c r="K12" t="n">
        <v>55.27</v>
      </c>
      <c r="L12" t="n">
        <v>3.5</v>
      </c>
      <c r="M12" t="n">
        <v>24</v>
      </c>
      <c r="N12" t="n">
        <v>44.2</v>
      </c>
      <c r="O12" t="n">
        <v>25884.1</v>
      </c>
      <c r="P12" t="n">
        <v>118.25</v>
      </c>
      <c r="Q12" t="n">
        <v>198.07</v>
      </c>
      <c r="R12" t="n">
        <v>43.37</v>
      </c>
      <c r="S12" t="n">
        <v>21.27</v>
      </c>
      <c r="T12" t="n">
        <v>8242.700000000001</v>
      </c>
      <c r="U12" t="n">
        <v>0.49</v>
      </c>
      <c r="V12" t="n">
        <v>0.73</v>
      </c>
      <c r="W12" t="n">
        <v>0.15</v>
      </c>
      <c r="X12" t="n">
        <v>0.51</v>
      </c>
      <c r="Y12" t="n">
        <v>1</v>
      </c>
      <c r="Z12" t="n">
        <v>10</v>
      </c>
      <c r="AA12" t="n">
        <v>107.1489167690354</v>
      </c>
      <c r="AB12" t="n">
        <v>146.6058749999194</v>
      </c>
      <c r="AC12" t="n">
        <v>132.6140160526047</v>
      </c>
      <c r="AD12" t="n">
        <v>107148.9167690354</v>
      </c>
      <c r="AE12" t="n">
        <v>146605.8749999194</v>
      </c>
      <c r="AF12" t="n">
        <v>1.932414069262103e-06</v>
      </c>
      <c r="AG12" t="n">
        <v>0.1665277777777778</v>
      </c>
      <c r="AH12" t="n">
        <v>132614.0160526047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8.435700000000001</v>
      </c>
      <c r="E13" t="n">
        <v>11.85</v>
      </c>
      <c r="F13" t="n">
        <v>8.32</v>
      </c>
      <c r="G13" t="n">
        <v>20.79</v>
      </c>
      <c r="H13" t="n">
        <v>0.32</v>
      </c>
      <c r="I13" t="n">
        <v>24</v>
      </c>
      <c r="J13" t="n">
        <v>208.37</v>
      </c>
      <c r="K13" t="n">
        <v>55.27</v>
      </c>
      <c r="L13" t="n">
        <v>3.75</v>
      </c>
      <c r="M13" t="n">
        <v>22</v>
      </c>
      <c r="N13" t="n">
        <v>44.35</v>
      </c>
      <c r="O13" t="n">
        <v>25933.43</v>
      </c>
      <c r="P13" t="n">
        <v>117.37</v>
      </c>
      <c r="Q13" t="n">
        <v>198.06</v>
      </c>
      <c r="R13" t="n">
        <v>41.6</v>
      </c>
      <c r="S13" t="n">
        <v>21.27</v>
      </c>
      <c r="T13" t="n">
        <v>7370.08</v>
      </c>
      <c r="U13" t="n">
        <v>0.51</v>
      </c>
      <c r="V13" t="n">
        <v>0.73</v>
      </c>
      <c r="W13" t="n">
        <v>0.15</v>
      </c>
      <c r="X13" t="n">
        <v>0.46</v>
      </c>
      <c r="Y13" t="n">
        <v>1</v>
      </c>
      <c r="Z13" t="n">
        <v>10</v>
      </c>
      <c r="AA13" t="n">
        <v>105.252025027957</v>
      </c>
      <c r="AB13" t="n">
        <v>144.0104640348198</v>
      </c>
      <c r="AC13" t="n">
        <v>130.2663074673312</v>
      </c>
      <c r="AD13" t="n">
        <v>105252.025027957</v>
      </c>
      <c r="AE13" t="n">
        <v>144010.4640348198</v>
      </c>
      <c r="AF13" t="n">
        <v>1.953979019019769e-06</v>
      </c>
      <c r="AG13" t="n">
        <v>0.1645833333333333</v>
      </c>
      <c r="AH13" t="n">
        <v>130266.3074673313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8.5235</v>
      </c>
      <c r="E14" t="n">
        <v>11.73</v>
      </c>
      <c r="F14" t="n">
        <v>8.279999999999999</v>
      </c>
      <c r="G14" t="n">
        <v>22.57</v>
      </c>
      <c r="H14" t="n">
        <v>0.34</v>
      </c>
      <c r="I14" t="n">
        <v>22</v>
      </c>
      <c r="J14" t="n">
        <v>208.77</v>
      </c>
      <c r="K14" t="n">
        <v>55.27</v>
      </c>
      <c r="L14" t="n">
        <v>4</v>
      </c>
      <c r="M14" t="n">
        <v>20</v>
      </c>
      <c r="N14" t="n">
        <v>44.5</v>
      </c>
      <c r="O14" t="n">
        <v>25982.82</v>
      </c>
      <c r="P14" t="n">
        <v>116.62</v>
      </c>
      <c r="Q14" t="n">
        <v>198.05</v>
      </c>
      <c r="R14" t="n">
        <v>40.4</v>
      </c>
      <c r="S14" t="n">
        <v>21.27</v>
      </c>
      <c r="T14" t="n">
        <v>6776.34</v>
      </c>
      <c r="U14" t="n">
        <v>0.53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  <c r="AA14" t="n">
        <v>103.5758054384939</v>
      </c>
      <c r="AB14" t="n">
        <v>141.7169864429283</v>
      </c>
      <c r="AC14" t="n">
        <v>128.1917161578932</v>
      </c>
      <c r="AD14" t="n">
        <v>103575.8054384939</v>
      </c>
      <c r="AE14" t="n">
        <v>141716.9864429283</v>
      </c>
      <c r="AF14" t="n">
        <v>1.974316318576407e-06</v>
      </c>
      <c r="AG14" t="n">
        <v>0.1629166666666667</v>
      </c>
      <c r="AH14" t="n">
        <v>128191.7161578932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8.565899999999999</v>
      </c>
      <c r="E15" t="n">
        <v>11.67</v>
      </c>
      <c r="F15" t="n">
        <v>8.26</v>
      </c>
      <c r="G15" t="n">
        <v>23.59</v>
      </c>
      <c r="H15" t="n">
        <v>0.36</v>
      </c>
      <c r="I15" t="n">
        <v>21</v>
      </c>
      <c r="J15" t="n">
        <v>209.17</v>
      </c>
      <c r="K15" t="n">
        <v>55.27</v>
      </c>
      <c r="L15" t="n">
        <v>4.25</v>
      </c>
      <c r="M15" t="n">
        <v>19</v>
      </c>
      <c r="N15" t="n">
        <v>44.65</v>
      </c>
      <c r="O15" t="n">
        <v>26032.25</v>
      </c>
      <c r="P15" t="n">
        <v>116.29</v>
      </c>
      <c r="Q15" t="n">
        <v>198.05</v>
      </c>
      <c r="R15" t="n">
        <v>39.83</v>
      </c>
      <c r="S15" t="n">
        <v>21.27</v>
      </c>
      <c r="T15" t="n">
        <v>6497.49</v>
      </c>
      <c r="U15" t="n">
        <v>0.53</v>
      </c>
      <c r="V15" t="n">
        <v>0.74</v>
      </c>
      <c r="W15" t="n">
        <v>0.14</v>
      </c>
      <c r="X15" t="n">
        <v>0.4</v>
      </c>
      <c r="Y15" t="n">
        <v>1</v>
      </c>
      <c r="Z15" t="n">
        <v>10</v>
      </c>
      <c r="AA15" t="n">
        <v>102.7967344879927</v>
      </c>
      <c r="AB15" t="n">
        <v>140.6510271982686</v>
      </c>
      <c r="AC15" t="n">
        <v>127.2274905674602</v>
      </c>
      <c r="AD15" t="n">
        <v>102796.7344879927</v>
      </c>
      <c r="AE15" t="n">
        <v>140651.0271982686</v>
      </c>
      <c r="AF15" t="n">
        <v>1.984137520184624e-06</v>
      </c>
      <c r="AG15" t="n">
        <v>0.1620833333333333</v>
      </c>
      <c r="AH15" t="n">
        <v>127227.4905674602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8.6166</v>
      </c>
      <c r="E16" t="n">
        <v>11.61</v>
      </c>
      <c r="F16" t="n">
        <v>8.23</v>
      </c>
      <c r="G16" t="n">
        <v>24.69</v>
      </c>
      <c r="H16" t="n">
        <v>0.38</v>
      </c>
      <c r="I16" t="n">
        <v>20</v>
      </c>
      <c r="J16" t="n">
        <v>209.58</v>
      </c>
      <c r="K16" t="n">
        <v>55.27</v>
      </c>
      <c r="L16" t="n">
        <v>4.5</v>
      </c>
      <c r="M16" t="n">
        <v>18</v>
      </c>
      <c r="N16" t="n">
        <v>44.8</v>
      </c>
      <c r="O16" t="n">
        <v>26081.73</v>
      </c>
      <c r="P16" t="n">
        <v>115.78</v>
      </c>
      <c r="Q16" t="n">
        <v>198.06</v>
      </c>
      <c r="R16" t="n">
        <v>38.89</v>
      </c>
      <c r="S16" t="n">
        <v>21.27</v>
      </c>
      <c r="T16" t="n">
        <v>6035.35</v>
      </c>
      <c r="U16" t="n">
        <v>0.55</v>
      </c>
      <c r="V16" t="n">
        <v>0.74</v>
      </c>
      <c r="W16" t="n">
        <v>0.14</v>
      </c>
      <c r="X16" t="n">
        <v>0.38</v>
      </c>
      <c r="Y16" t="n">
        <v>1</v>
      </c>
      <c r="Z16" t="n">
        <v>10</v>
      </c>
      <c r="AA16" t="n">
        <v>101.7832820698809</v>
      </c>
      <c r="AB16" t="n">
        <v>139.2643768894435</v>
      </c>
      <c r="AC16" t="n">
        <v>125.973180217933</v>
      </c>
      <c r="AD16" t="n">
        <v>101783.2820698809</v>
      </c>
      <c r="AE16" t="n">
        <v>139264.3768894435</v>
      </c>
      <c r="AF16" t="n">
        <v>1.995881268334073e-06</v>
      </c>
      <c r="AG16" t="n">
        <v>0.16125</v>
      </c>
      <c r="AH16" t="n">
        <v>125973.180217933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8.699</v>
      </c>
      <c r="E17" t="n">
        <v>11.5</v>
      </c>
      <c r="F17" t="n">
        <v>8.16</v>
      </c>
      <c r="G17" t="n">
        <v>25.77</v>
      </c>
      <c r="H17" t="n">
        <v>0.4</v>
      </c>
      <c r="I17" t="n">
        <v>19</v>
      </c>
      <c r="J17" t="n">
        <v>209.98</v>
      </c>
      <c r="K17" t="n">
        <v>55.27</v>
      </c>
      <c r="L17" t="n">
        <v>4.75</v>
      </c>
      <c r="M17" t="n">
        <v>17</v>
      </c>
      <c r="N17" t="n">
        <v>44.95</v>
      </c>
      <c r="O17" t="n">
        <v>26131.27</v>
      </c>
      <c r="P17" t="n">
        <v>114.62</v>
      </c>
      <c r="Q17" t="n">
        <v>198.06</v>
      </c>
      <c r="R17" t="n">
        <v>36.59</v>
      </c>
      <c r="S17" t="n">
        <v>21.27</v>
      </c>
      <c r="T17" t="n">
        <v>4888.59</v>
      </c>
      <c r="U17" t="n">
        <v>0.58</v>
      </c>
      <c r="V17" t="n">
        <v>0.74</v>
      </c>
      <c r="W17" t="n">
        <v>0.14</v>
      </c>
      <c r="X17" t="n">
        <v>0.31</v>
      </c>
      <c r="Y17" t="n">
        <v>1</v>
      </c>
      <c r="Z17" t="n">
        <v>10</v>
      </c>
      <c r="AA17" t="n">
        <v>99.8858709249168</v>
      </c>
      <c r="AB17" t="n">
        <v>136.668255253033</v>
      </c>
      <c r="AC17" t="n">
        <v>123.6248287868211</v>
      </c>
      <c r="AD17" t="n">
        <v>99885.8709249168</v>
      </c>
      <c r="AE17" t="n">
        <v>136668.255253033</v>
      </c>
      <c r="AF17" t="n">
        <v>2.014967754478344e-06</v>
      </c>
      <c r="AG17" t="n">
        <v>0.1597222222222222</v>
      </c>
      <c r="AH17" t="n">
        <v>123624.8287868211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8.6632</v>
      </c>
      <c r="E18" t="n">
        <v>11.54</v>
      </c>
      <c r="F18" t="n">
        <v>8.25</v>
      </c>
      <c r="G18" t="n">
        <v>27.49</v>
      </c>
      <c r="H18" t="n">
        <v>0.42</v>
      </c>
      <c r="I18" t="n">
        <v>18</v>
      </c>
      <c r="J18" t="n">
        <v>210.38</v>
      </c>
      <c r="K18" t="n">
        <v>55.27</v>
      </c>
      <c r="L18" t="n">
        <v>5</v>
      </c>
      <c r="M18" t="n">
        <v>16</v>
      </c>
      <c r="N18" t="n">
        <v>45.11</v>
      </c>
      <c r="O18" t="n">
        <v>26180.86</v>
      </c>
      <c r="P18" t="n">
        <v>115.8</v>
      </c>
      <c r="Q18" t="n">
        <v>198.06</v>
      </c>
      <c r="R18" t="n">
        <v>40.16</v>
      </c>
      <c r="S18" t="n">
        <v>21.27</v>
      </c>
      <c r="T18" t="n">
        <v>6679.46</v>
      </c>
      <c r="U18" t="n">
        <v>0.53</v>
      </c>
      <c r="V18" t="n">
        <v>0.74</v>
      </c>
      <c r="W18" t="n">
        <v>0.13</v>
      </c>
      <c r="X18" t="n">
        <v>0.4</v>
      </c>
      <c r="Y18" t="n">
        <v>1</v>
      </c>
      <c r="Z18" t="n">
        <v>10</v>
      </c>
      <c r="AA18" t="n">
        <v>101.3207690195157</v>
      </c>
      <c r="AB18" t="n">
        <v>138.6315461292985</v>
      </c>
      <c r="AC18" t="n">
        <v>125.4007459373525</v>
      </c>
      <c r="AD18" t="n">
        <v>101320.7690195157</v>
      </c>
      <c r="AE18" t="n">
        <v>138631.5461292985</v>
      </c>
      <c r="AF18" t="n">
        <v>2.006675324818576e-06</v>
      </c>
      <c r="AG18" t="n">
        <v>0.1602777777777778</v>
      </c>
      <c r="AH18" t="n">
        <v>125400.7459373525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8.7461</v>
      </c>
      <c r="E19" t="n">
        <v>11.43</v>
      </c>
      <c r="F19" t="n">
        <v>8.18</v>
      </c>
      <c r="G19" t="n">
        <v>28.87</v>
      </c>
      <c r="H19" t="n">
        <v>0.44</v>
      </c>
      <c r="I19" t="n">
        <v>17</v>
      </c>
      <c r="J19" t="n">
        <v>210.78</v>
      </c>
      <c r="K19" t="n">
        <v>55.27</v>
      </c>
      <c r="L19" t="n">
        <v>5.25</v>
      </c>
      <c r="M19" t="n">
        <v>15</v>
      </c>
      <c r="N19" t="n">
        <v>45.26</v>
      </c>
      <c r="O19" t="n">
        <v>26230.5</v>
      </c>
      <c r="P19" t="n">
        <v>114.64</v>
      </c>
      <c r="Q19" t="n">
        <v>198.05</v>
      </c>
      <c r="R19" t="n">
        <v>37.57</v>
      </c>
      <c r="S19" t="n">
        <v>21.27</v>
      </c>
      <c r="T19" t="n">
        <v>5386.28</v>
      </c>
      <c r="U19" t="n">
        <v>0.57</v>
      </c>
      <c r="V19" t="n">
        <v>0.74</v>
      </c>
      <c r="W19" t="n">
        <v>0.13</v>
      </c>
      <c r="X19" t="n">
        <v>0.33</v>
      </c>
      <c r="Y19" t="n">
        <v>1</v>
      </c>
      <c r="Z19" t="n">
        <v>10</v>
      </c>
      <c r="AA19" t="n">
        <v>99.43220636703094</v>
      </c>
      <c r="AB19" t="n">
        <v>136.0475313906661</v>
      </c>
      <c r="AC19" t="n">
        <v>123.063345938687</v>
      </c>
      <c r="AD19" t="n">
        <v>99432.20636703094</v>
      </c>
      <c r="AE19" t="n">
        <v>136047.5313906661</v>
      </c>
      <c r="AF19" t="n">
        <v>2.025877627019548e-06</v>
      </c>
      <c r="AG19" t="n">
        <v>0.15875</v>
      </c>
      <c r="AH19" t="n">
        <v>123063.345938687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8.7904</v>
      </c>
      <c r="E20" t="n">
        <v>11.38</v>
      </c>
      <c r="F20" t="n">
        <v>8.16</v>
      </c>
      <c r="G20" t="n">
        <v>30.61</v>
      </c>
      <c r="H20" t="n">
        <v>0.46</v>
      </c>
      <c r="I20" t="n">
        <v>16</v>
      </c>
      <c r="J20" t="n">
        <v>211.18</v>
      </c>
      <c r="K20" t="n">
        <v>55.27</v>
      </c>
      <c r="L20" t="n">
        <v>5.5</v>
      </c>
      <c r="M20" t="n">
        <v>14</v>
      </c>
      <c r="N20" t="n">
        <v>45.41</v>
      </c>
      <c r="O20" t="n">
        <v>26280.2</v>
      </c>
      <c r="P20" t="n">
        <v>114.36</v>
      </c>
      <c r="Q20" t="n">
        <v>198.06</v>
      </c>
      <c r="R20" t="n">
        <v>36.94</v>
      </c>
      <c r="S20" t="n">
        <v>21.27</v>
      </c>
      <c r="T20" t="n">
        <v>5077.43</v>
      </c>
      <c r="U20" t="n">
        <v>0.58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  <c r="AA20" t="n">
        <v>98.70328350401202</v>
      </c>
      <c r="AB20" t="n">
        <v>135.050186971677</v>
      </c>
      <c r="AC20" t="n">
        <v>122.1611866712641</v>
      </c>
      <c r="AD20" t="n">
        <v>98703.28350401203</v>
      </c>
      <c r="AE20" t="n">
        <v>135050.186971677</v>
      </c>
      <c r="AF20" t="n">
        <v>2.036138929643227e-06</v>
      </c>
      <c r="AG20" t="n">
        <v>0.1580555555555556</v>
      </c>
      <c r="AH20" t="n">
        <v>122161.1866712641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8.7921</v>
      </c>
      <c r="E21" t="n">
        <v>11.37</v>
      </c>
      <c r="F21" t="n">
        <v>8.16</v>
      </c>
      <c r="G21" t="n">
        <v>30.6</v>
      </c>
      <c r="H21" t="n">
        <v>0.48</v>
      </c>
      <c r="I21" t="n">
        <v>16</v>
      </c>
      <c r="J21" t="n">
        <v>211.59</v>
      </c>
      <c r="K21" t="n">
        <v>55.27</v>
      </c>
      <c r="L21" t="n">
        <v>5.75</v>
      </c>
      <c r="M21" t="n">
        <v>14</v>
      </c>
      <c r="N21" t="n">
        <v>45.57</v>
      </c>
      <c r="O21" t="n">
        <v>26329.94</v>
      </c>
      <c r="P21" t="n">
        <v>114.14</v>
      </c>
      <c r="Q21" t="n">
        <v>198.07</v>
      </c>
      <c r="R21" t="n">
        <v>36.92</v>
      </c>
      <c r="S21" t="n">
        <v>21.27</v>
      </c>
      <c r="T21" t="n">
        <v>5069.14</v>
      </c>
      <c r="U21" t="n">
        <v>0.58</v>
      </c>
      <c r="V21" t="n">
        <v>0.74</v>
      </c>
      <c r="W21" t="n">
        <v>0.13</v>
      </c>
      <c r="X21" t="n">
        <v>0.31</v>
      </c>
      <c r="Y21" t="n">
        <v>1</v>
      </c>
      <c r="Z21" t="n">
        <v>10</v>
      </c>
      <c r="AA21" t="n">
        <v>98.54797367936314</v>
      </c>
      <c r="AB21" t="n">
        <v>134.8376852178067</v>
      </c>
      <c r="AC21" t="n">
        <v>121.968965786535</v>
      </c>
      <c r="AD21" t="n">
        <v>98547.97367936315</v>
      </c>
      <c r="AE21" t="n">
        <v>134837.6852178067</v>
      </c>
      <c r="AF21" t="n">
        <v>2.03653270423601e-06</v>
      </c>
      <c r="AG21" t="n">
        <v>0.1579166666666666</v>
      </c>
      <c r="AH21" t="n">
        <v>121968.965786535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8.8376</v>
      </c>
      <c r="E22" t="n">
        <v>11.32</v>
      </c>
      <c r="F22" t="n">
        <v>8.140000000000001</v>
      </c>
      <c r="G22" t="n">
        <v>32.57</v>
      </c>
      <c r="H22" t="n">
        <v>0.5</v>
      </c>
      <c r="I22" t="n">
        <v>15</v>
      </c>
      <c r="J22" t="n">
        <v>211.99</v>
      </c>
      <c r="K22" t="n">
        <v>55.27</v>
      </c>
      <c r="L22" t="n">
        <v>6</v>
      </c>
      <c r="M22" t="n">
        <v>13</v>
      </c>
      <c r="N22" t="n">
        <v>45.72</v>
      </c>
      <c r="O22" t="n">
        <v>26379.74</v>
      </c>
      <c r="P22" t="n">
        <v>113.8</v>
      </c>
      <c r="Q22" t="n">
        <v>198.05</v>
      </c>
      <c r="R22" t="n">
        <v>36.39</v>
      </c>
      <c r="S22" t="n">
        <v>21.27</v>
      </c>
      <c r="T22" t="n">
        <v>4807.69</v>
      </c>
      <c r="U22" t="n">
        <v>0.58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  <c r="AA22" t="n">
        <v>97.77731659268096</v>
      </c>
      <c r="AB22" t="n">
        <v>133.7832381928175</v>
      </c>
      <c r="AC22" t="n">
        <v>121.0151537056848</v>
      </c>
      <c r="AD22" t="n">
        <v>97777.31659268096</v>
      </c>
      <c r="AE22" t="n">
        <v>133783.2381928175</v>
      </c>
      <c r="AF22" t="n">
        <v>2.047071965395771e-06</v>
      </c>
      <c r="AG22" t="n">
        <v>0.1572222222222222</v>
      </c>
      <c r="AH22" t="n">
        <v>121015.1537056848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8.891999999999999</v>
      </c>
      <c r="E23" t="n">
        <v>11.25</v>
      </c>
      <c r="F23" t="n">
        <v>8.109999999999999</v>
      </c>
      <c r="G23" t="n">
        <v>34.77</v>
      </c>
      <c r="H23" t="n">
        <v>0.52</v>
      </c>
      <c r="I23" t="n">
        <v>14</v>
      </c>
      <c r="J23" t="n">
        <v>212.4</v>
      </c>
      <c r="K23" t="n">
        <v>55.27</v>
      </c>
      <c r="L23" t="n">
        <v>6.25</v>
      </c>
      <c r="M23" t="n">
        <v>12</v>
      </c>
      <c r="N23" t="n">
        <v>45.87</v>
      </c>
      <c r="O23" t="n">
        <v>26429.59</v>
      </c>
      <c r="P23" t="n">
        <v>113.16</v>
      </c>
      <c r="Q23" t="n">
        <v>198.05</v>
      </c>
      <c r="R23" t="n">
        <v>35.4</v>
      </c>
      <c r="S23" t="n">
        <v>21.27</v>
      </c>
      <c r="T23" t="n">
        <v>4318.41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  <c r="AA23" t="n">
        <v>96.70387183076721</v>
      </c>
      <c r="AB23" t="n">
        <v>132.3145037125273</v>
      </c>
      <c r="AC23" t="n">
        <v>119.6865931828112</v>
      </c>
      <c r="AD23" t="n">
        <v>96703.87183076721</v>
      </c>
      <c r="AE23" t="n">
        <v>132314.5037125273</v>
      </c>
      <c r="AF23" t="n">
        <v>2.059672752364805e-06</v>
      </c>
      <c r="AG23" t="n">
        <v>0.15625</v>
      </c>
      <c r="AH23" t="n">
        <v>119686.5931828111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8.8878</v>
      </c>
      <c r="E24" t="n">
        <v>11.25</v>
      </c>
      <c r="F24" t="n">
        <v>8.119999999999999</v>
      </c>
      <c r="G24" t="n">
        <v>34.8</v>
      </c>
      <c r="H24" t="n">
        <v>0.54</v>
      </c>
      <c r="I24" t="n">
        <v>14</v>
      </c>
      <c r="J24" t="n">
        <v>212.8</v>
      </c>
      <c r="K24" t="n">
        <v>55.27</v>
      </c>
      <c r="L24" t="n">
        <v>6.5</v>
      </c>
      <c r="M24" t="n">
        <v>12</v>
      </c>
      <c r="N24" t="n">
        <v>46.03</v>
      </c>
      <c r="O24" t="n">
        <v>26479.5</v>
      </c>
      <c r="P24" t="n">
        <v>113.25</v>
      </c>
      <c r="Q24" t="n">
        <v>198.05</v>
      </c>
      <c r="R24" t="n">
        <v>35.52</v>
      </c>
      <c r="S24" t="n">
        <v>21.27</v>
      </c>
      <c r="T24" t="n">
        <v>4377.33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  <c r="AA24" t="n">
        <v>96.83484352402284</v>
      </c>
      <c r="AB24" t="n">
        <v>132.4937049613028</v>
      </c>
      <c r="AC24" t="n">
        <v>119.8486917159142</v>
      </c>
      <c r="AD24" t="n">
        <v>96834.84352402284</v>
      </c>
      <c r="AE24" t="n">
        <v>132493.7049613028</v>
      </c>
      <c r="AF24" t="n">
        <v>2.058699897488519e-06</v>
      </c>
      <c r="AG24" t="n">
        <v>0.15625</v>
      </c>
      <c r="AH24" t="n">
        <v>119848.6917159142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8.9488</v>
      </c>
      <c r="E25" t="n">
        <v>11.17</v>
      </c>
      <c r="F25" t="n">
        <v>8.08</v>
      </c>
      <c r="G25" t="n">
        <v>37.31</v>
      </c>
      <c r="H25" t="n">
        <v>0.5600000000000001</v>
      </c>
      <c r="I25" t="n">
        <v>13</v>
      </c>
      <c r="J25" t="n">
        <v>213.21</v>
      </c>
      <c r="K25" t="n">
        <v>55.27</v>
      </c>
      <c r="L25" t="n">
        <v>6.75</v>
      </c>
      <c r="M25" t="n">
        <v>11</v>
      </c>
      <c r="N25" t="n">
        <v>46.18</v>
      </c>
      <c r="O25" t="n">
        <v>26529.46</v>
      </c>
      <c r="P25" t="n">
        <v>112.52</v>
      </c>
      <c r="Q25" t="n">
        <v>198.05</v>
      </c>
      <c r="R25" t="n">
        <v>34.38</v>
      </c>
      <c r="S25" t="n">
        <v>21.27</v>
      </c>
      <c r="T25" t="n">
        <v>3814.85</v>
      </c>
      <c r="U25" t="n">
        <v>0.62</v>
      </c>
      <c r="V25" t="n">
        <v>0.75</v>
      </c>
      <c r="W25" t="n">
        <v>0.13</v>
      </c>
      <c r="X25" t="n">
        <v>0.23</v>
      </c>
      <c r="Y25" t="n">
        <v>1</v>
      </c>
      <c r="Z25" t="n">
        <v>10</v>
      </c>
      <c r="AA25" t="n">
        <v>95.6178965946998</v>
      </c>
      <c r="AB25" t="n">
        <v>130.8286244846944</v>
      </c>
      <c r="AC25" t="n">
        <v>118.3425241830377</v>
      </c>
      <c r="AD25" t="n">
        <v>95617.89659469981</v>
      </c>
      <c r="AE25" t="n">
        <v>130828.6244846944</v>
      </c>
      <c r="AF25" t="n">
        <v>2.072829456406001e-06</v>
      </c>
      <c r="AG25" t="n">
        <v>0.1551388888888889</v>
      </c>
      <c r="AH25" t="n">
        <v>118342.5241830377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8.9655</v>
      </c>
      <c r="E26" t="n">
        <v>11.15</v>
      </c>
      <c r="F26" t="n">
        <v>8.06</v>
      </c>
      <c r="G26" t="n">
        <v>37.21</v>
      </c>
      <c r="H26" t="n">
        <v>0.58</v>
      </c>
      <c r="I26" t="n">
        <v>13</v>
      </c>
      <c r="J26" t="n">
        <v>213.61</v>
      </c>
      <c r="K26" t="n">
        <v>55.27</v>
      </c>
      <c r="L26" t="n">
        <v>7</v>
      </c>
      <c r="M26" t="n">
        <v>11</v>
      </c>
      <c r="N26" t="n">
        <v>46.34</v>
      </c>
      <c r="O26" t="n">
        <v>26579.47</v>
      </c>
      <c r="P26" t="n">
        <v>112.15</v>
      </c>
      <c r="Q26" t="n">
        <v>198.07</v>
      </c>
      <c r="R26" t="n">
        <v>33.61</v>
      </c>
      <c r="S26" t="n">
        <v>21.27</v>
      </c>
      <c r="T26" t="n">
        <v>3428.52</v>
      </c>
      <c r="U26" t="n">
        <v>0.63</v>
      </c>
      <c r="V26" t="n">
        <v>0.75</v>
      </c>
      <c r="W26" t="n">
        <v>0.13</v>
      </c>
      <c r="X26" t="n">
        <v>0.21</v>
      </c>
      <c r="Y26" t="n">
        <v>1</v>
      </c>
      <c r="Z26" t="n">
        <v>10</v>
      </c>
      <c r="AA26" t="n">
        <v>95.15644311829253</v>
      </c>
      <c r="AB26" t="n">
        <v>130.1972434803837</v>
      </c>
      <c r="AC26" t="n">
        <v>117.7714012956294</v>
      </c>
      <c r="AD26" t="n">
        <v>95156.44311829253</v>
      </c>
      <c r="AE26" t="n">
        <v>130197.2434803837</v>
      </c>
      <c r="AF26" t="n">
        <v>2.076697712699804e-06</v>
      </c>
      <c r="AG26" t="n">
        <v>0.1548611111111111</v>
      </c>
      <c r="AH26" t="n">
        <v>117771.4012956294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8.933</v>
      </c>
      <c r="E27" t="n">
        <v>11.19</v>
      </c>
      <c r="F27" t="n">
        <v>8.1</v>
      </c>
      <c r="G27" t="n">
        <v>37.4</v>
      </c>
      <c r="H27" t="n">
        <v>0.6</v>
      </c>
      <c r="I27" t="n">
        <v>13</v>
      </c>
      <c r="J27" t="n">
        <v>214.02</v>
      </c>
      <c r="K27" t="n">
        <v>55.27</v>
      </c>
      <c r="L27" t="n">
        <v>7.25</v>
      </c>
      <c r="M27" t="n">
        <v>11</v>
      </c>
      <c r="N27" t="n">
        <v>46.49</v>
      </c>
      <c r="O27" t="n">
        <v>26629.54</v>
      </c>
      <c r="P27" t="n">
        <v>112.46</v>
      </c>
      <c r="Q27" t="n">
        <v>198.06</v>
      </c>
      <c r="R27" t="n">
        <v>35.32</v>
      </c>
      <c r="S27" t="n">
        <v>21.27</v>
      </c>
      <c r="T27" t="n">
        <v>4280.67</v>
      </c>
      <c r="U27" t="n">
        <v>0.6</v>
      </c>
      <c r="V27" t="n">
        <v>0.75</v>
      </c>
      <c r="W27" t="n">
        <v>0.12</v>
      </c>
      <c r="X27" t="n">
        <v>0.25</v>
      </c>
      <c r="Y27" t="n">
        <v>1</v>
      </c>
      <c r="Z27" t="n">
        <v>10</v>
      </c>
      <c r="AA27" t="n">
        <v>95.80965500286733</v>
      </c>
      <c r="AB27" t="n">
        <v>131.090996798533</v>
      </c>
      <c r="AC27" t="n">
        <v>118.5798560514855</v>
      </c>
      <c r="AD27" t="n">
        <v>95809.65500286734</v>
      </c>
      <c r="AE27" t="n">
        <v>131090.996798533</v>
      </c>
      <c r="AF27" t="n">
        <v>2.06916966901426e-06</v>
      </c>
      <c r="AG27" t="n">
        <v>0.1554166666666666</v>
      </c>
      <c r="AH27" t="n">
        <v>118579.8560514854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8.9811</v>
      </c>
      <c r="E28" t="n">
        <v>11.13</v>
      </c>
      <c r="F28" t="n">
        <v>8.08</v>
      </c>
      <c r="G28" t="n">
        <v>40.42</v>
      </c>
      <c r="H28" t="n">
        <v>0.62</v>
      </c>
      <c r="I28" t="n">
        <v>12</v>
      </c>
      <c r="J28" t="n">
        <v>214.42</v>
      </c>
      <c r="K28" t="n">
        <v>55.27</v>
      </c>
      <c r="L28" t="n">
        <v>7.5</v>
      </c>
      <c r="M28" t="n">
        <v>10</v>
      </c>
      <c r="N28" t="n">
        <v>46.65</v>
      </c>
      <c r="O28" t="n">
        <v>26679.66</v>
      </c>
      <c r="P28" t="n">
        <v>112.16</v>
      </c>
      <c r="Q28" t="n">
        <v>198.05</v>
      </c>
      <c r="R28" t="n">
        <v>34.5</v>
      </c>
      <c r="S28" t="n">
        <v>21.27</v>
      </c>
      <c r="T28" t="n">
        <v>3877.19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95.06175647201574</v>
      </c>
      <c r="AB28" t="n">
        <v>130.0676890336679</v>
      </c>
      <c r="AC28" t="n">
        <v>117.6542113434772</v>
      </c>
      <c r="AD28" t="n">
        <v>95061.75647201574</v>
      </c>
      <c r="AE28" t="n">
        <v>130067.6890336679</v>
      </c>
      <c r="AF28" t="n">
        <v>2.080311173668865e-06</v>
      </c>
      <c r="AG28" t="n">
        <v>0.1545833333333334</v>
      </c>
      <c r="AH28" t="n">
        <v>117654.2113434772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8.979100000000001</v>
      </c>
      <c r="E29" t="n">
        <v>11.14</v>
      </c>
      <c r="F29" t="n">
        <v>8.09</v>
      </c>
      <c r="G29" t="n">
        <v>40.43</v>
      </c>
      <c r="H29" t="n">
        <v>0.64</v>
      </c>
      <c r="I29" t="n">
        <v>12</v>
      </c>
      <c r="J29" t="n">
        <v>214.83</v>
      </c>
      <c r="K29" t="n">
        <v>55.27</v>
      </c>
      <c r="L29" t="n">
        <v>7.75</v>
      </c>
      <c r="M29" t="n">
        <v>10</v>
      </c>
      <c r="N29" t="n">
        <v>46.81</v>
      </c>
      <c r="O29" t="n">
        <v>26729.83</v>
      </c>
      <c r="P29" t="n">
        <v>112.19</v>
      </c>
      <c r="Q29" t="n">
        <v>198.05</v>
      </c>
      <c r="R29" t="n">
        <v>34.52</v>
      </c>
      <c r="S29" t="n">
        <v>21.27</v>
      </c>
      <c r="T29" t="n">
        <v>3890.38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95.13197843434973</v>
      </c>
      <c r="AB29" t="n">
        <v>130.1637698205075</v>
      </c>
      <c r="AC29" t="n">
        <v>117.7411223148712</v>
      </c>
      <c r="AD29" t="n">
        <v>95131.97843434973</v>
      </c>
      <c r="AE29" t="n">
        <v>130163.7698205075</v>
      </c>
      <c r="AF29" t="n">
        <v>2.079847909442062e-06</v>
      </c>
      <c r="AG29" t="n">
        <v>0.1547222222222222</v>
      </c>
      <c r="AH29" t="n">
        <v>117741.1223148712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9.0373</v>
      </c>
      <c r="E30" t="n">
        <v>11.07</v>
      </c>
      <c r="F30" t="n">
        <v>8.050000000000001</v>
      </c>
      <c r="G30" t="n">
        <v>43.93</v>
      </c>
      <c r="H30" t="n">
        <v>0.66</v>
      </c>
      <c r="I30" t="n">
        <v>11</v>
      </c>
      <c r="J30" t="n">
        <v>215.24</v>
      </c>
      <c r="K30" t="n">
        <v>55.27</v>
      </c>
      <c r="L30" t="n">
        <v>8</v>
      </c>
      <c r="M30" t="n">
        <v>9</v>
      </c>
      <c r="N30" t="n">
        <v>46.97</v>
      </c>
      <c r="O30" t="n">
        <v>26780.06</v>
      </c>
      <c r="P30" t="n">
        <v>111.42</v>
      </c>
      <c r="Q30" t="n">
        <v>198.05</v>
      </c>
      <c r="R30" t="n">
        <v>33.57</v>
      </c>
      <c r="S30" t="n">
        <v>21.27</v>
      </c>
      <c r="T30" t="n">
        <v>3418.3</v>
      </c>
      <c r="U30" t="n">
        <v>0.63</v>
      </c>
      <c r="V30" t="n">
        <v>0.75</v>
      </c>
      <c r="W30" t="n">
        <v>0.13</v>
      </c>
      <c r="X30" t="n">
        <v>0.2</v>
      </c>
      <c r="Y30" t="n">
        <v>1</v>
      </c>
      <c r="Z30" t="n">
        <v>10</v>
      </c>
      <c r="AA30" t="n">
        <v>93.94356263177669</v>
      </c>
      <c r="AB30" t="n">
        <v>128.537726890223</v>
      </c>
      <c r="AC30" t="n">
        <v>116.2702666396869</v>
      </c>
      <c r="AD30" t="n">
        <v>93943.56263177669</v>
      </c>
      <c r="AE30" t="n">
        <v>128537.726890223</v>
      </c>
      <c r="AF30" t="n">
        <v>2.093328898442021e-06</v>
      </c>
      <c r="AG30" t="n">
        <v>0.15375</v>
      </c>
      <c r="AH30" t="n">
        <v>116270.2666396869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9.0289</v>
      </c>
      <c r="E31" t="n">
        <v>11.08</v>
      </c>
      <c r="F31" t="n">
        <v>8.06</v>
      </c>
      <c r="G31" t="n">
        <v>43.99</v>
      </c>
      <c r="H31" t="n">
        <v>0.68</v>
      </c>
      <c r="I31" t="n">
        <v>11</v>
      </c>
      <c r="J31" t="n">
        <v>215.65</v>
      </c>
      <c r="K31" t="n">
        <v>55.27</v>
      </c>
      <c r="L31" t="n">
        <v>8.25</v>
      </c>
      <c r="M31" t="n">
        <v>9</v>
      </c>
      <c r="N31" t="n">
        <v>47.12</v>
      </c>
      <c r="O31" t="n">
        <v>26830.34</v>
      </c>
      <c r="P31" t="n">
        <v>111.52</v>
      </c>
      <c r="Q31" t="n">
        <v>198.05</v>
      </c>
      <c r="R31" t="n">
        <v>33.89</v>
      </c>
      <c r="S31" t="n">
        <v>21.27</v>
      </c>
      <c r="T31" t="n">
        <v>3579.02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  <c r="AA31" t="n">
        <v>94.12040502841992</v>
      </c>
      <c r="AB31" t="n">
        <v>128.779690459046</v>
      </c>
      <c r="AC31" t="n">
        <v>116.4891375450995</v>
      </c>
      <c r="AD31" t="n">
        <v>94120.40502841992</v>
      </c>
      <c r="AE31" t="n">
        <v>128779.690459046</v>
      </c>
      <c r="AF31" t="n">
        <v>2.09138318868945e-06</v>
      </c>
      <c r="AG31" t="n">
        <v>0.1538888888888889</v>
      </c>
      <c r="AH31" t="n">
        <v>116489.1375450995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9.0364</v>
      </c>
      <c r="E32" t="n">
        <v>11.07</v>
      </c>
      <c r="F32" t="n">
        <v>8.06</v>
      </c>
      <c r="G32" t="n">
        <v>43.94</v>
      </c>
      <c r="H32" t="n">
        <v>0.7</v>
      </c>
      <c r="I32" t="n">
        <v>11</v>
      </c>
      <c r="J32" t="n">
        <v>216.05</v>
      </c>
      <c r="K32" t="n">
        <v>55.27</v>
      </c>
      <c r="L32" t="n">
        <v>8.5</v>
      </c>
      <c r="M32" t="n">
        <v>9</v>
      </c>
      <c r="N32" t="n">
        <v>47.28</v>
      </c>
      <c r="O32" t="n">
        <v>26880.68</v>
      </c>
      <c r="P32" t="n">
        <v>111.32</v>
      </c>
      <c r="Q32" t="n">
        <v>198.05</v>
      </c>
      <c r="R32" t="n">
        <v>33.61</v>
      </c>
      <c r="S32" t="n">
        <v>21.27</v>
      </c>
      <c r="T32" t="n">
        <v>3437.52</v>
      </c>
      <c r="U32" t="n">
        <v>0.63</v>
      </c>
      <c r="V32" t="n">
        <v>0.75</v>
      </c>
      <c r="W32" t="n">
        <v>0.12</v>
      </c>
      <c r="X32" t="n">
        <v>0.2</v>
      </c>
      <c r="Y32" t="n">
        <v>1</v>
      </c>
      <c r="Z32" t="n">
        <v>10</v>
      </c>
      <c r="AA32" t="n">
        <v>93.92315913307537</v>
      </c>
      <c r="AB32" t="n">
        <v>128.509809923161</v>
      </c>
      <c r="AC32" t="n">
        <v>116.2450140287796</v>
      </c>
      <c r="AD32" t="n">
        <v>93923.15913307537</v>
      </c>
      <c r="AE32" t="n">
        <v>128509.809923161</v>
      </c>
      <c r="AF32" t="n">
        <v>2.09312042953996e-06</v>
      </c>
      <c r="AG32" t="n">
        <v>0.15375</v>
      </c>
      <c r="AH32" t="n">
        <v>116245.0140287796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9.0321</v>
      </c>
      <c r="E33" t="n">
        <v>11.07</v>
      </c>
      <c r="F33" t="n">
        <v>8.06</v>
      </c>
      <c r="G33" t="n">
        <v>43.97</v>
      </c>
      <c r="H33" t="n">
        <v>0.72</v>
      </c>
      <c r="I33" t="n">
        <v>11</v>
      </c>
      <c r="J33" t="n">
        <v>216.46</v>
      </c>
      <c r="K33" t="n">
        <v>55.27</v>
      </c>
      <c r="L33" t="n">
        <v>8.75</v>
      </c>
      <c r="M33" t="n">
        <v>9</v>
      </c>
      <c r="N33" t="n">
        <v>47.44</v>
      </c>
      <c r="O33" t="n">
        <v>26931.07</v>
      </c>
      <c r="P33" t="n">
        <v>111.35</v>
      </c>
      <c r="Q33" t="n">
        <v>198.05</v>
      </c>
      <c r="R33" t="n">
        <v>33.72</v>
      </c>
      <c r="S33" t="n">
        <v>21.27</v>
      </c>
      <c r="T33" t="n">
        <v>3495.31</v>
      </c>
      <c r="U33" t="n">
        <v>0.63</v>
      </c>
      <c r="V33" t="n">
        <v>0.75</v>
      </c>
      <c r="W33" t="n">
        <v>0.13</v>
      </c>
      <c r="X33" t="n">
        <v>0.21</v>
      </c>
      <c r="Y33" t="n">
        <v>1</v>
      </c>
      <c r="Z33" t="n">
        <v>10</v>
      </c>
      <c r="AA33" t="n">
        <v>93.98492241074682</v>
      </c>
      <c r="AB33" t="n">
        <v>128.5943171644745</v>
      </c>
      <c r="AC33" t="n">
        <v>116.3214560175888</v>
      </c>
      <c r="AD33" t="n">
        <v>93984.92241074682</v>
      </c>
      <c r="AE33" t="n">
        <v>128594.3171644746</v>
      </c>
      <c r="AF33" t="n">
        <v>2.092124411452334e-06</v>
      </c>
      <c r="AG33" t="n">
        <v>0.15375</v>
      </c>
      <c r="AH33" t="n">
        <v>116321.4560175888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9.0884</v>
      </c>
      <c r="E34" t="n">
        <v>11</v>
      </c>
      <c r="F34" t="n">
        <v>8.029999999999999</v>
      </c>
      <c r="G34" t="n">
        <v>48.2</v>
      </c>
      <c r="H34" t="n">
        <v>0.74</v>
      </c>
      <c r="I34" t="n">
        <v>10</v>
      </c>
      <c r="J34" t="n">
        <v>216.87</v>
      </c>
      <c r="K34" t="n">
        <v>55.27</v>
      </c>
      <c r="L34" t="n">
        <v>9</v>
      </c>
      <c r="M34" t="n">
        <v>8</v>
      </c>
      <c r="N34" t="n">
        <v>47.6</v>
      </c>
      <c r="O34" t="n">
        <v>26981.51</v>
      </c>
      <c r="P34" t="n">
        <v>110.88</v>
      </c>
      <c r="Q34" t="n">
        <v>198.05</v>
      </c>
      <c r="R34" t="n">
        <v>32.83</v>
      </c>
      <c r="S34" t="n">
        <v>21.27</v>
      </c>
      <c r="T34" t="n">
        <v>3054.15</v>
      </c>
      <c r="U34" t="n">
        <v>0.65</v>
      </c>
      <c r="V34" t="n">
        <v>0.76</v>
      </c>
      <c r="W34" t="n">
        <v>0.13</v>
      </c>
      <c r="X34" t="n">
        <v>0.18</v>
      </c>
      <c r="Y34" t="n">
        <v>1</v>
      </c>
      <c r="Z34" t="n">
        <v>10</v>
      </c>
      <c r="AA34" t="n">
        <v>93.03982758490483</v>
      </c>
      <c r="AB34" t="n">
        <v>127.3011967291171</v>
      </c>
      <c r="AC34" t="n">
        <v>115.1517491816756</v>
      </c>
      <c r="AD34" t="n">
        <v>93039.82758490482</v>
      </c>
      <c r="AE34" t="n">
        <v>127301.1967291171</v>
      </c>
      <c r="AF34" t="n">
        <v>2.10516529943683e-06</v>
      </c>
      <c r="AG34" t="n">
        <v>0.1527777777777778</v>
      </c>
      <c r="AH34" t="n">
        <v>115151.7491816756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9.106999999999999</v>
      </c>
      <c r="E35" t="n">
        <v>10.98</v>
      </c>
      <c r="F35" t="n">
        <v>8.01</v>
      </c>
      <c r="G35" t="n">
        <v>48.06</v>
      </c>
      <c r="H35" t="n">
        <v>0.76</v>
      </c>
      <c r="I35" t="n">
        <v>10</v>
      </c>
      <c r="J35" t="n">
        <v>217.28</v>
      </c>
      <c r="K35" t="n">
        <v>55.27</v>
      </c>
      <c r="L35" t="n">
        <v>9.25</v>
      </c>
      <c r="M35" t="n">
        <v>8</v>
      </c>
      <c r="N35" t="n">
        <v>47.76</v>
      </c>
      <c r="O35" t="n">
        <v>27032.02</v>
      </c>
      <c r="P35" t="n">
        <v>110.62</v>
      </c>
      <c r="Q35" t="n">
        <v>198.06</v>
      </c>
      <c r="R35" t="n">
        <v>31.91</v>
      </c>
      <c r="S35" t="n">
        <v>21.27</v>
      </c>
      <c r="T35" t="n">
        <v>2594.18</v>
      </c>
      <c r="U35" t="n">
        <v>0.67</v>
      </c>
      <c r="V35" t="n">
        <v>0.76</v>
      </c>
      <c r="W35" t="n">
        <v>0.13</v>
      </c>
      <c r="X35" t="n">
        <v>0.16</v>
      </c>
      <c r="Y35" t="n">
        <v>1</v>
      </c>
      <c r="Z35" t="n">
        <v>10</v>
      </c>
      <c r="AA35" t="n">
        <v>92.63701176271056</v>
      </c>
      <c r="AB35" t="n">
        <v>126.7500463502113</v>
      </c>
      <c r="AC35" t="n">
        <v>114.653199821388</v>
      </c>
      <c r="AD35" t="n">
        <v>92637.01176271055</v>
      </c>
      <c r="AE35" t="n">
        <v>126750.0463502113</v>
      </c>
      <c r="AF35" t="n">
        <v>2.109473656746095e-06</v>
      </c>
      <c r="AG35" t="n">
        <v>0.1525</v>
      </c>
      <c r="AH35" t="n">
        <v>114653.199821388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9.089499999999999</v>
      </c>
      <c r="E36" t="n">
        <v>11</v>
      </c>
      <c r="F36" t="n">
        <v>8.029999999999999</v>
      </c>
      <c r="G36" t="n">
        <v>48.19</v>
      </c>
      <c r="H36" t="n">
        <v>0.78</v>
      </c>
      <c r="I36" t="n">
        <v>10</v>
      </c>
      <c r="J36" t="n">
        <v>217.69</v>
      </c>
      <c r="K36" t="n">
        <v>55.27</v>
      </c>
      <c r="L36" t="n">
        <v>9.5</v>
      </c>
      <c r="M36" t="n">
        <v>8</v>
      </c>
      <c r="N36" t="n">
        <v>47.92</v>
      </c>
      <c r="O36" t="n">
        <v>27082.57</v>
      </c>
      <c r="P36" t="n">
        <v>110.61</v>
      </c>
      <c r="Q36" t="n">
        <v>198.05</v>
      </c>
      <c r="R36" t="n">
        <v>32.97</v>
      </c>
      <c r="S36" t="n">
        <v>21.27</v>
      </c>
      <c r="T36" t="n">
        <v>3121.68</v>
      </c>
      <c r="U36" t="n">
        <v>0.65</v>
      </c>
      <c r="V36" t="n">
        <v>0.76</v>
      </c>
      <c r="W36" t="n">
        <v>0.12</v>
      </c>
      <c r="X36" t="n">
        <v>0.18</v>
      </c>
      <c r="Y36" t="n">
        <v>1</v>
      </c>
      <c r="Z36" t="n">
        <v>10</v>
      </c>
      <c r="AA36" t="n">
        <v>92.86717746339126</v>
      </c>
      <c r="AB36" t="n">
        <v>127.0649692160766</v>
      </c>
      <c r="AC36" t="n">
        <v>114.9380668909321</v>
      </c>
      <c r="AD36" t="n">
        <v>92867.17746339126</v>
      </c>
      <c r="AE36" t="n">
        <v>127064.9692160766</v>
      </c>
      <c r="AF36" t="n">
        <v>2.105420094761571e-06</v>
      </c>
      <c r="AG36" t="n">
        <v>0.1527777777777778</v>
      </c>
      <c r="AH36" t="n">
        <v>114938.0668909322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9.0817</v>
      </c>
      <c r="E37" t="n">
        <v>11.01</v>
      </c>
      <c r="F37" t="n">
        <v>8.039999999999999</v>
      </c>
      <c r="G37" t="n">
        <v>48.24</v>
      </c>
      <c r="H37" t="n">
        <v>0.79</v>
      </c>
      <c r="I37" t="n">
        <v>10</v>
      </c>
      <c r="J37" t="n">
        <v>218.1</v>
      </c>
      <c r="K37" t="n">
        <v>55.27</v>
      </c>
      <c r="L37" t="n">
        <v>9.75</v>
      </c>
      <c r="M37" t="n">
        <v>8</v>
      </c>
      <c r="N37" t="n">
        <v>48.08</v>
      </c>
      <c r="O37" t="n">
        <v>27133.18</v>
      </c>
      <c r="P37" t="n">
        <v>110.5</v>
      </c>
      <c r="Q37" t="n">
        <v>198.1</v>
      </c>
      <c r="R37" t="n">
        <v>33.21</v>
      </c>
      <c r="S37" t="n">
        <v>21.27</v>
      </c>
      <c r="T37" t="n">
        <v>3243.4</v>
      </c>
      <c r="U37" t="n">
        <v>0.64</v>
      </c>
      <c r="V37" t="n">
        <v>0.76</v>
      </c>
      <c r="W37" t="n">
        <v>0.12</v>
      </c>
      <c r="X37" t="n">
        <v>0.19</v>
      </c>
      <c r="Y37" t="n">
        <v>1</v>
      </c>
      <c r="Z37" t="n">
        <v>10</v>
      </c>
      <c r="AA37" t="n">
        <v>92.91017209163553</v>
      </c>
      <c r="AB37" t="n">
        <v>127.1237963632295</v>
      </c>
      <c r="AC37" t="n">
        <v>114.9912796577252</v>
      </c>
      <c r="AD37" t="n">
        <v>92910.17209163553</v>
      </c>
      <c r="AE37" t="n">
        <v>127123.7963632295</v>
      </c>
      <c r="AF37" t="n">
        <v>2.103613364277041e-06</v>
      </c>
      <c r="AG37" t="n">
        <v>0.1529166666666667</v>
      </c>
      <c r="AH37" t="n">
        <v>114991.2796577252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9.133800000000001</v>
      </c>
      <c r="E38" t="n">
        <v>10.95</v>
      </c>
      <c r="F38" t="n">
        <v>8.02</v>
      </c>
      <c r="G38" t="n">
        <v>53.46</v>
      </c>
      <c r="H38" t="n">
        <v>0.8100000000000001</v>
      </c>
      <c r="I38" t="n">
        <v>9</v>
      </c>
      <c r="J38" t="n">
        <v>218.51</v>
      </c>
      <c r="K38" t="n">
        <v>55.27</v>
      </c>
      <c r="L38" t="n">
        <v>10</v>
      </c>
      <c r="M38" t="n">
        <v>7</v>
      </c>
      <c r="N38" t="n">
        <v>48.24</v>
      </c>
      <c r="O38" t="n">
        <v>27183.85</v>
      </c>
      <c r="P38" t="n">
        <v>109.93</v>
      </c>
      <c r="Q38" t="n">
        <v>198.05</v>
      </c>
      <c r="R38" t="n">
        <v>32.39</v>
      </c>
      <c r="S38" t="n">
        <v>21.27</v>
      </c>
      <c r="T38" t="n">
        <v>2839.12</v>
      </c>
      <c r="U38" t="n">
        <v>0.66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91.98934150401536</v>
      </c>
      <c r="AB38" t="n">
        <v>125.8638753290698</v>
      </c>
      <c r="AC38" t="n">
        <v>113.8516037187551</v>
      </c>
      <c r="AD38" t="n">
        <v>91989.34150401536</v>
      </c>
      <c r="AE38" t="n">
        <v>125863.8753290698</v>
      </c>
      <c r="AF38" t="n">
        <v>2.115681397385251e-06</v>
      </c>
      <c r="AG38" t="n">
        <v>0.1520833333333333</v>
      </c>
      <c r="AH38" t="n">
        <v>113851.6037187551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9.133800000000001</v>
      </c>
      <c r="E39" t="n">
        <v>10.95</v>
      </c>
      <c r="F39" t="n">
        <v>8.02</v>
      </c>
      <c r="G39" t="n">
        <v>53.46</v>
      </c>
      <c r="H39" t="n">
        <v>0.83</v>
      </c>
      <c r="I39" t="n">
        <v>9</v>
      </c>
      <c r="J39" t="n">
        <v>218.92</v>
      </c>
      <c r="K39" t="n">
        <v>55.27</v>
      </c>
      <c r="L39" t="n">
        <v>10.25</v>
      </c>
      <c r="M39" t="n">
        <v>7</v>
      </c>
      <c r="N39" t="n">
        <v>48.4</v>
      </c>
      <c r="O39" t="n">
        <v>27234.57</v>
      </c>
      <c r="P39" t="n">
        <v>110.08</v>
      </c>
      <c r="Q39" t="n">
        <v>198.05</v>
      </c>
      <c r="R39" t="n">
        <v>32.44</v>
      </c>
      <c r="S39" t="n">
        <v>21.27</v>
      </c>
      <c r="T39" t="n">
        <v>2861.04</v>
      </c>
      <c r="U39" t="n">
        <v>0.66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92.07871216957008</v>
      </c>
      <c r="AB39" t="n">
        <v>125.9861562164372</v>
      </c>
      <c r="AC39" t="n">
        <v>113.9622142898545</v>
      </c>
      <c r="AD39" t="n">
        <v>92078.71216957008</v>
      </c>
      <c r="AE39" t="n">
        <v>125986.1562164372</v>
      </c>
      <c r="AF39" t="n">
        <v>2.115681397385251e-06</v>
      </c>
      <c r="AG39" t="n">
        <v>0.1520833333333333</v>
      </c>
      <c r="AH39" t="n">
        <v>113962.2142898545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9.129899999999999</v>
      </c>
      <c r="E40" t="n">
        <v>10.95</v>
      </c>
      <c r="F40" t="n">
        <v>8.02</v>
      </c>
      <c r="G40" t="n">
        <v>53.49</v>
      </c>
      <c r="H40" t="n">
        <v>0.85</v>
      </c>
      <c r="I40" t="n">
        <v>9</v>
      </c>
      <c r="J40" t="n">
        <v>219.33</v>
      </c>
      <c r="K40" t="n">
        <v>55.27</v>
      </c>
      <c r="L40" t="n">
        <v>10.5</v>
      </c>
      <c r="M40" t="n">
        <v>7</v>
      </c>
      <c r="N40" t="n">
        <v>48.56</v>
      </c>
      <c r="O40" t="n">
        <v>27285.35</v>
      </c>
      <c r="P40" t="n">
        <v>110.06</v>
      </c>
      <c r="Q40" t="n">
        <v>198.05</v>
      </c>
      <c r="R40" t="n">
        <v>32.65</v>
      </c>
      <c r="S40" t="n">
        <v>21.27</v>
      </c>
      <c r="T40" t="n">
        <v>2968.02</v>
      </c>
      <c r="U40" t="n">
        <v>0.65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  <c r="AA40" t="n">
        <v>92.10520497269947</v>
      </c>
      <c r="AB40" t="n">
        <v>126.0224048384588</v>
      </c>
      <c r="AC40" t="n">
        <v>113.9950033942656</v>
      </c>
      <c r="AD40" t="n">
        <v>92105.20497269947</v>
      </c>
      <c r="AE40" t="n">
        <v>126022.4048384588</v>
      </c>
      <c r="AF40" t="n">
        <v>2.114778032142986e-06</v>
      </c>
      <c r="AG40" t="n">
        <v>0.1520833333333333</v>
      </c>
      <c r="AH40" t="n">
        <v>113995.0033942656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9.135</v>
      </c>
      <c r="E41" t="n">
        <v>10.95</v>
      </c>
      <c r="F41" t="n">
        <v>8.02</v>
      </c>
      <c r="G41" t="n">
        <v>53.45</v>
      </c>
      <c r="H41" t="n">
        <v>0.87</v>
      </c>
      <c r="I41" t="n">
        <v>9</v>
      </c>
      <c r="J41" t="n">
        <v>219.75</v>
      </c>
      <c r="K41" t="n">
        <v>55.27</v>
      </c>
      <c r="L41" t="n">
        <v>10.75</v>
      </c>
      <c r="M41" t="n">
        <v>7</v>
      </c>
      <c r="N41" t="n">
        <v>48.72</v>
      </c>
      <c r="O41" t="n">
        <v>27336.19</v>
      </c>
      <c r="P41" t="n">
        <v>109.73</v>
      </c>
      <c r="Q41" t="n">
        <v>198.05</v>
      </c>
      <c r="R41" t="n">
        <v>32.39</v>
      </c>
      <c r="S41" t="n">
        <v>21.27</v>
      </c>
      <c r="T41" t="n">
        <v>2838.5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91.85839492197479</v>
      </c>
      <c r="AB41" t="n">
        <v>125.6847084385665</v>
      </c>
      <c r="AC41" t="n">
        <v>113.689536264819</v>
      </c>
      <c r="AD41" t="n">
        <v>91858.39492197479</v>
      </c>
      <c r="AE41" t="n">
        <v>125684.7084385665</v>
      </c>
      <c r="AF41" t="n">
        <v>2.115959355921332e-06</v>
      </c>
      <c r="AG41" t="n">
        <v>0.1520833333333333</v>
      </c>
      <c r="AH41" t="n">
        <v>113689.536264819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9.135199999999999</v>
      </c>
      <c r="E42" t="n">
        <v>10.95</v>
      </c>
      <c r="F42" t="n">
        <v>8.02</v>
      </c>
      <c r="G42" t="n">
        <v>53.45</v>
      </c>
      <c r="H42" t="n">
        <v>0.89</v>
      </c>
      <c r="I42" t="n">
        <v>9</v>
      </c>
      <c r="J42" t="n">
        <v>220.16</v>
      </c>
      <c r="K42" t="n">
        <v>55.27</v>
      </c>
      <c r="L42" t="n">
        <v>11</v>
      </c>
      <c r="M42" t="n">
        <v>7</v>
      </c>
      <c r="N42" t="n">
        <v>48.89</v>
      </c>
      <c r="O42" t="n">
        <v>27387.08</v>
      </c>
      <c r="P42" t="n">
        <v>109.5</v>
      </c>
      <c r="Q42" t="n">
        <v>198.05</v>
      </c>
      <c r="R42" t="n">
        <v>32.4</v>
      </c>
      <c r="S42" t="n">
        <v>21.27</v>
      </c>
      <c r="T42" t="n">
        <v>2844.59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91.71941692112728</v>
      </c>
      <c r="AB42" t="n">
        <v>125.4945526065304</v>
      </c>
      <c r="AC42" t="n">
        <v>113.517528638507</v>
      </c>
      <c r="AD42" t="n">
        <v>91719.41692112728</v>
      </c>
      <c r="AE42" t="n">
        <v>125494.5526065304</v>
      </c>
      <c r="AF42" t="n">
        <v>2.116005682344012e-06</v>
      </c>
      <c r="AG42" t="n">
        <v>0.1520833333333333</v>
      </c>
      <c r="AH42" t="n">
        <v>113517.528638507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9.194000000000001</v>
      </c>
      <c r="E43" t="n">
        <v>10.88</v>
      </c>
      <c r="F43" t="n">
        <v>7.99</v>
      </c>
      <c r="G43" t="n">
        <v>59.91</v>
      </c>
      <c r="H43" t="n">
        <v>0.91</v>
      </c>
      <c r="I43" t="n">
        <v>8</v>
      </c>
      <c r="J43" t="n">
        <v>220.57</v>
      </c>
      <c r="K43" t="n">
        <v>55.27</v>
      </c>
      <c r="L43" t="n">
        <v>11.25</v>
      </c>
      <c r="M43" t="n">
        <v>6</v>
      </c>
      <c r="N43" t="n">
        <v>49.05</v>
      </c>
      <c r="O43" t="n">
        <v>27438.03</v>
      </c>
      <c r="P43" t="n">
        <v>108.93</v>
      </c>
      <c r="Q43" t="n">
        <v>198.05</v>
      </c>
      <c r="R43" t="n">
        <v>31.37</v>
      </c>
      <c r="S43" t="n">
        <v>21.27</v>
      </c>
      <c r="T43" t="n">
        <v>2332.09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  <c r="AA43" t="n">
        <v>90.71543197629907</v>
      </c>
      <c r="AB43" t="n">
        <v>124.1208561123273</v>
      </c>
      <c r="AC43" t="n">
        <v>112.2749358097151</v>
      </c>
      <c r="AD43" t="n">
        <v>90715.43197629908</v>
      </c>
      <c r="AE43" t="n">
        <v>124120.8561123273</v>
      </c>
      <c r="AF43" t="n">
        <v>2.129625650612012e-06</v>
      </c>
      <c r="AG43" t="n">
        <v>0.1511111111111111</v>
      </c>
      <c r="AH43" t="n">
        <v>112274.9358097151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9.218999999999999</v>
      </c>
      <c r="E44" t="n">
        <v>10.85</v>
      </c>
      <c r="F44" t="n">
        <v>7.96</v>
      </c>
      <c r="G44" t="n">
        <v>59.69</v>
      </c>
      <c r="H44" t="n">
        <v>0.92</v>
      </c>
      <c r="I44" t="n">
        <v>8</v>
      </c>
      <c r="J44" t="n">
        <v>220.99</v>
      </c>
      <c r="K44" t="n">
        <v>55.27</v>
      </c>
      <c r="L44" t="n">
        <v>11.5</v>
      </c>
      <c r="M44" t="n">
        <v>6</v>
      </c>
      <c r="N44" t="n">
        <v>49.21</v>
      </c>
      <c r="O44" t="n">
        <v>27489.03</v>
      </c>
      <c r="P44" t="n">
        <v>108.6</v>
      </c>
      <c r="Q44" t="n">
        <v>198.05</v>
      </c>
      <c r="R44" t="n">
        <v>30.45</v>
      </c>
      <c r="S44" t="n">
        <v>21.27</v>
      </c>
      <c r="T44" t="n">
        <v>1871.18</v>
      </c>
      <c r="U44" t="n">
        <v>0.7</v>
      </c>
      <c r="V44" t="n">
        <v>0.76</v>
      </c>
      <c r="W44" t="n">
        <v>0.12</v>
      </c>
      <c r="X44" t="n">
        <v>0.11</v>
      </c>
      <c r="Y44" t="n">
        <v>1</v>
      </c>
      <c r="Z44" t="n">
        <v>10</v>
      </c>
      <c r="AA44" t="n">
        <v>90.18882709512836</v>
      </c>
      <c r="AB44" t="n">
        <v>123.4003320817422</v>
      </c>
      <c r="AC44" t="n">
        <v>111.623177581347</v>
      </c>
      <c r="AD44" t="n">
        <v>90188.82709512836</v>
      </c>
      <c r="AE44" t="n">
        <v>123400.3320817423</v>
      </c>
      <c r="AF44" t="n">
        <v>2.135416453447046e-06</v>
      </c>
      <c r="AG44" t="n">
        <v>0.1506944444444444</v>
      </c>
      <c r="AH44" t="n">
        <v>111623.177581347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9.180899999999999</v>
      </c>
      <c r="E45" t="n">
        <v>10.89</v>
      </c>
      <c r="F45" t="n">
        <v>8</v>
      </c>
      <c r="G45" t="n">
        <v>60.02</v>
      </c>
      <c r="H45" t="n">
        <v>0.9399999999999999</v>
      </c>
      <c r="I45" t="n">
        <v>8</v>
      </c>
      <c r="J45" t="n">
        <v>221.4</v>
      </c>
      <c r="K45" t="n">
        <v>55.27</v>
      </c>
      <c r="L45" t="n">
        <v>11.75</v>
      </c>
      <c r="M45" t="n">
        <v>6</v>
      </c>
      <c r="N45" t="n">
        <v>49.38</v>
      </c>
      <c r="O45" t="n">
        <v>27540.09</v>
      </c>
      <c r="P45" t="n">
        <v>109.15</v>
      </c>
      <c r="Q45" t="n">
        <v>198.06</v>
      </c>
      <c r="R45" t="n">
        <v>32.1</v>
      </c>
      <c r="S45" t="n">
        <v>21.27</v>
      </c>
      <c r="T45" t="n">
        <v>2699.31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91.00287921565483</v>
      </c>
      <c r="AB45" t="n">
        <v>124.5141541064909</v>
      </c>
      <c r="AC45" t="n">
        <v>112.630697995313</v>
      </c>
      <c r="AD45" t="n">
        <v>91002.87921565483</v>
      </c>
      <c r="AE45" t="n">
        <v>124514.1541064909</v>
      </c>
      <c r="AF45" t="n">
        <v>2.126591269926455e-06</v>
      </c>
      <c r="AG45" t="n">
        <v>0.15125</v>
      </c>
      <c r="AH45" t="n">
        <v>112630.697995313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9.1867</v>
      </c>
      <c r="E46" t="n">
        <v>10.89</v>
      </c>
      <c r="F46" t="n">
        <v>8</v>
      </c>
      <c r="G46" t="n">
        <v>59.97</v>
      </c>
      <c r="H46" t="n">
        <v>0.96</v>
      </c>
      <c r="I46" t="n">
        <v>8</v>
      </c>
      <c r="J46" t="n">
        <v>221.81</v>
      </c>
      <c r="K46" t="n">
        <v>55.27</v>
      </c>
      <c r="L46" t="n">
        <v>12</v>
      </c>
      <c r="M46" t="n">
        <v>6</v>
      </c>
      <c r="N46" t="n">
        <v>49.54</v>
      </c>
      <c r="O46" t="n">
        <v>27591.21</v>
      </c>
      <c r="P46" t="n">
        <v>108.96</v>
      </c>
      <c r="Q46" t="n">
        <v>198.05</v>
      </c>
      <c r="R46" t="n">
        <v>31.8</v>
      </c>
      <c r="S46" t="n">
        <v>21.27</v>
      </c>
      <c r="T46" t="n">
        <v>2546.18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90.83423039193725</v>
      </c>
      <c r="AB46" t="n">
        <v>124.2834013456196</v>
      </c>
      <c r="AC46" t="n">
        <v>112.4219679540757</v>
      </c>
      <c r="AD46" t="n">
        <v>90834.23039193725</v>
      </c>
      <c r="AE46" t="n">
        <v>124283.4013456196</v>
      </c>
      <c r="AF46" t="n">
        <v>2.127934736184182e-06</v>
      </c>
      <c r="AG46" t="n">
        <v>0.15125</v>
      </c>
      <c r="AH46" t="n">
        <v>112421.9679540757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9.180899999999999</v>
      </c>
      <c r="E47" t="n">
        <v>10.89</v>
      </c>
      <c r="F47" t="n">
        <v>8</v>
      </c>
      <c r="G47" t="n">
        <v>60.02</v>
      </c>
      <c r="H47" t="n">
        <v>0.98</v>
      </c>
      <c r="I47" t="n">
        <v>8</v>
      </c>
      <c r="J47" t="n">
        <v>222.23</v>
      </c>
      <c r="K47" t="n">
        <v>55.27</v>
      </c>
      <c r="L47" t="n">
        <v>12.25</v>
      </c>
      <c r="M47" t="n">
        <v>6</v>
      </c>
      <c r="N47" t="n">
        <v>49.71</v>
      </c>
      <c r="O47" t="n">
        <v>27642.51</v>
      </c>
      <c r="P47" t="n">
        <v>109.08</v>
      </c>
      <c r="Q47" t="n">
        <v>198.05</v>
      </c>
      <c r="R47" t="n">
        <v>31.93</v>
      </c>
      <c r="S47" t="n">
        <v>21.27</v>
      </c>
      <c r="T47" t="n">
        <v>2613.22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90.96138686744418</v>
      </c>
      <c r="AB47" t="n">
        <v>124.4573824451559</v>
      </c>
      <c r="AC47" t="n">
        <v>112.5793445416563</v>
      </c>
      <c r="AD47" t="n">
        <v>90961.38686744418</v>
      </c>
      <c r="AE47" t="n">
        <v>124457.3824451559</v>
      </c>
      <c r="AF47" t="n">
        <v>2.126591269926455e-06</v>
      </c>
      <c r="AG47" t="n">
        <v>0.15125</v>
      </c>
      <c r="AH47" t="n">
        <v>112579.3445416563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9.1823</v>
      </c>
      <c r="E48" t="n">
        <v>10.89</v>
      </c>
      <c r="F48" t="n">
        <v>8</v>
      </c>
      <c r="G48" t="n">
        <v>60.01</v>
      </c>
      <c r="H48" t="n">
        <v>1</v>
      </c>
      <c r="I48" t="n">
        <v>8</v>
      </c>
      <c r="J48" t="n">
        <v>222.65</v>
      </c>
      <c r="K48" t="n">
        <v>55.27</v>
      </c>
      <c r="L48" t="n">
        <v>12.5</v>
      </c>
      <c r="M48" t="n">
        <v>6</v>
      </c>
      <c r="N48" t="n">
        <v>49.87</v>
      </c>
      <c r="O48" t="n">
        <v>27693.75</v>
      </c>
      <c r="P48" t="n">
        <v>108.55</v>
      </c>
      <c r="Q48" t="n">
        <v>198.05</v>
      </c>
      <c r="R48" t="n">
        <v>31.95</v>
      </c>
      <c r="S48" t="n">
        <v>21.27</v>
      </c>
      <c r="T48" t="n">
        <v>2624.28</v>
      </c>
      <c r="U48" t="n">
        <v>0.67</v>
      </c>
      <c r="V48" t="n">
        <v>0.76</v>
      </c>
      <c r="W48" t="n">
        <v>0.12</v>
      </c>
      <c r="X48" t="n">
        <v>0.15</v>
      </c>
      <c r="Y48" t="n">
        <v>1</v>
      </c>
      <c r="Z48" t="n">
        <v>10</v>
      </c>
      <c r="AA48" t="n">
        <v>90.63373739515478</v>
      </c>
      <c r="AB48" t="n">
        <v>124.0090779822952</v>
      </c>
      <c r="AC48" t="n">
        <v>112.1738256275316</v>
      </c>
      <c r="AD48" t="n">
        <v>90633.73739515478</v>
      </c>
      <c r="AE48" t="n">
        <v>124009.0779822952</v>
      </c>
      <c r="AF48" t="n">
        <v>2.126915554885217e-06</v>
      </c>
      <c r="AG48" t="n">
        <v>0.15125</v>
      </c>
      <c r="AH48" t="n">
        <v>112173.8256275316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9.183199999999999</v>
      </c>
      <c r="E49" t="n">
        <v>10.89</v>
      </c>
      <c r="F49" t="n">
        <v>8</v>
      </c>
      <c r="G49" t="n">
        <v>60</v>
      </c>
      <c r="H49" t="n">
        <v>1.02</v>
      </c>
      <c r="I49" t="n">
        <v>8</v>
      </c>
      <c r="J49" t="n">
        <v>223.06</v>
      </c>
      <c r="K49" t="n">
        <v>55.27</v>
      </c>
      <c r="L49" t="n">
        <v>12.75</v>
      </c>
      <c r="M49" t="n">
        <v>6</v>
      </c>
      <c r="N49" t="n">
        <v>50.04</v>
      </c>
      <c r="O49" t="n">
        <v>27745.04</v>
      </c>
      <c r="P49" t="n">
        <v>108.38</v>
      </c>
      <c r="Q49" t="n">
        <v>198.05</v>
      </c>
      <c r="R49" t="n">
        <v>31.85</v>
      </c>
      <c r="S49" t="n">
        <v>21.27</v>
      </c>
      <c r="T49" t="n">
        <v>2573.62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90.52432352459114</v>
      </c>
      <c r="AB49" t="n">
        <v>123.8593730975908</v>
      </c>
      <c r="AC49" t="n">
        <v>112.0384083669112</v>
      </c>
      <c r="AD49" t="n">
        <v>90524.32352459113</v>
      </c>
      <c r="AE49" t="n">
        <v>123859.3730975908</v>
      </c>
      <c r="AF49" t="n">
        <v>2.127124023787278e-06</v>
      </c>
      <c r="AG49" t="n">
        <v>0.15125</v>
      </c>
      <c r="AH49" t="n">
        <v>112038.4083669112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9.2431</v>
      </c>
      <c r="E50" t="n">
        <v>10.82</v>
      </c>
      <c r="F50" t="n">
        <v>7.97</v>
      </c>
      <c r="G50" t="n">
        <v>68.31999999999999</v>
      </c>
      <c r="H50" t="n">
        <v>1.03</v>
      </c>
      <c r="I50" t="n">
        <v>7</v>
      </c>
      <c r="J50" t="n">
        <v>223.48</v>
      </c>
      <c r="K50" t="n">
        <v>55.27</v>
      </c>
      <c r="L50" t="n">
        <v>13</v>
      </c>
      <c r="M50" t="n">
        <v>5</v>
      </c>
      <c r="N50" t="n">
        <v>50.21</v>
      </c>
      <c r="O50" t="n">
        <v>27796.39</v>
      </c>
      <c r="P50" t="n">
        <v>107.72</v>
      </c>
      <c r="Q50" t="n">
        <v>198.05</v>
      </c>
      <c r="R50" t="n">
        <v>30.93</v>
      </c>
      <c r="S50" t="n">
        <v>21.27</v>
      </c>
      <c r="T50" t="n">
        <v>2116.05</v>
      </c>
      <c r="U50" t="n">
        <v>0.6899999999999999</v>
      </c>
      <c r="V50" t="n">
        <v>0.76</v>
      </c>
      <c r="W50" t="n">
        <v>0.12</v>
      </c>
      <c r="X50" t="n">
        <v>0.12</v>
      </c>
      <c r="Y50" t="n">
        <v>1</v>
      </c>
      <c r="Z50" t="n">
        <v>10</v>
      </c>
      <c r="AA50" t="n">
        <v>89.46973302123062</v>
      </c>
      <c r="AB50" t="n">
        <v>122.4164358456443</v>
      </c>
      <c r="AC50" t="n">
        <v>110.7331830211149</v>
      </c>
      <c r="AD50" t="n">
        <v>89469.73302123063</v>
      </c>
      <c r="AE50" t="n">
        <v>122416.4358456443</v>
      </c>
      <c r="AF50" t="n">
        <v>2.140998787380019e-06</v>
      </c>
      <c r="AG50" t="n">
        <v>0.1502777777777778</v>
      </c>
      <c r="AH50" t="n">
        <v>110733.1830211149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9.2438</v>
      </c>
      <c r="E51" t="n">
        <v>10.82</v>
      </c>
      <c r="F51" t="n">
        <v>7.97</v>
      </c>
      <c r="G51" t="n">
        <v>68.31</v>
      </c>
      <c r="H51" t="n">
        <v>1.05</v>
      </c>
      <c r="I51" t="n">
        <v>7</v>
      </c>
      <c r="J51" t="n">
        <v>223.89</v>
      </c>
      <c r="K51" t="n">
        <v>55.27</v>
      </c>
      <c r="L51" t="n">
        <v>13.25</v>
      </c>
      <c r="M51" t="n">
        <v>5</v>
      </c>
      <c r="N51" t="n">
        <v>50.37</v>
      </c>
      <c r="O51" t="n">
        <v>27847.8</v>
      </c>
      <c r="P51" t="n">
        <v>107.8</v>
      </c>
      <c r="Q51" t="n">
        <v>198.05</v>
      </c>
      <c r="R51" t="n">
        <v>30.86</v>
      </c>
      <c r="S51" t="n">
        <v>21.27</v>
      </c>
      <c r="T51" t="n">
        <v>2080.88</v>
      </c>
      <c r="U51" t="n">
        <v>0.6899999999999999</v>
      </c>
      <c r="V51" t="n">
        <v>0.76</v>
      </c>
      <c r="W51" t="n">
        <v>0.12</v>
      </c>
      <c r="X51" t="n">
        <v>0.12</v>
      </c>
      <c r="Y51" t="n">
        <v>1</v>
      </c>
      <c r="Z51" t="n">
        <v>10</v>
      </c>
      <c r="AA51" t="n">
        <v>89.51021741803267</v>
      </c>
      <c r="AB51" t="n">
        <v>122.4718283833943</v>
      </c>
      <c r="AC51" t="n">
        <v>110.783288972806</v>
      </c>
      <c r="AD51" t="n">
        <v>89510.21741803267</v>
      </c>
      <c r="AE51" t="n">
        <v>122471.8283833943</v>
      </c>
      <c r="AF51" t="n">
        <v>2.1411609298594e-06</v>
      </c>
      <c r="AG51" t="n">
        <v>0.1502777777777778</v>
      </c>
      <c r="AH51" t="n">
        <v>110783.288972806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9.259499999999999</v>
      </c>
      <c r="E52" t="n">
        <v>10.8</v>
      </c>
      <c r="F52" t="n">
        <v>7.95</v>
      </c>
      <c r="G52" t="n">
        <v>68.15000000000001</v>
      </c>
      <c r="H52" t="n">
        <v>1.07</v>
      </c>
      <c r="I52" t="n">
        <v>7</v>
      </c>
      <c r="J52" t="n">
        <v>224.31</v>
      </c>
      <c r="K52" t="n">
        <v>55.27</v>
      </c>
      <c r="L52" t="n">
        <v>13.5</v>
      </c>
      <c r="M52" t="n">
        <v>5</v>
      </c>
      <c r="N52" t="n">
        <v>50.54</v>
      </c>
      <c r="O52" t="n">
        <v>27899.27</v>
      </c>
      <c r="P52" t="n">
        <v>107.44</v>
      </c>
      <c r="Q52" t="n">
        <v>198.05</v>
      </c>
      <c r="R52" t="n">
        <v>30.16</v>
      </c>
      <c r="S52" t="n">
        <v>21.27</v>
      </c>
      <c r="T52" t="n">
        <v>1732.81</v>
      </c>
      <c r="U52" t="n">
        <v>0.71</v>
      </c>
      <c r="V52" t="n">
        <v>0.76</v>
      </c>
      <c r="W52" t="n">
        <v>0.12</v>
      </c>
      <c r="X52" t="n">
        <v>0.1</v>
      </c>
      <c r="Y52" t="n">
        <v>1</v>
      </c>
      <c r="Z52" t="n">
        <v>10</v>
      </c>
      <c r="AA52" t="n">
        <v>89.08968347944101</v>
      </c>
      <c r="AB52" t="n">
        <v>121.8964352959655</v>
      </c>
      <c r="AC52" t="n">
        <v>110.2628105940719</v>
      </c>
      <c r="AD52" t="n">
        <v>89089.68347944101</v>
      </c>
      <c r="AE52" t="n">
        <v>121896.4352959655</v>
      </c>
      <c r="AF52" t="n">
        <v>2.1447975540398e-06</v>
      </c>
      <c r="AG52" t="n">
        <v>0.15</v>
      </c>
      <c r="AH52" t="n">
        <v>110262.8105940719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9.2531</v>
      </c>
      <c r="E53" t="n">
        <v>10.81</v>
      </c>
      <c r="F53" t="n">
        <v>7.96</v>
      </c>
      <c r="G53" t="n">
        <v>68.22</v>
      </c>
      <c r="H53" t="n">
        <v>1.09</v>
      </c>
      <c r="I53" t="n">
        <v>7</v>
      </c>
      <c r="J53" t="n">
        <v>224.73</v>
      </c>
      <c r="K53" t="n">
        <v>55.27</v>
      </c>
      <c r="L53" t="n">
        <v>13.75</v>
      </c>
      <c r="M53" t="n">
        <v>5</v>
      </c>
      <c r="N53" t="n">
        <v>50.71</v>
      </c>
      <c r="O53" t="n">
        <v>27950.8</v>
      </c>
      <c r="P53" t="n">
        <v>107.58</v>
      </c>
      <c r="Q53" t="n">
        <v>198.05</v>
      </c>
      <c r="R53" t="n">
        <v>30.58</v>
      </c>
      <c r="S53" t="n">
        <v>21.27</v>
      </c>
      <c r="T53" t="n">
        <v>1942.59</v>
      </c>
      <c r="U53" t="n">
        <v>0.7</v>
      </c>
      <c r="V53" t="n">
        <v>0.76</v>
      </c>
      <c r="W53" t="n">
        <v>0.12</v>
      </c>
      <c r="X53" t="n">
        <v>0.11</v>
      </c>
      <c r="Y53" t="n">
        <v>1</v>
      </c>
      <c r="Z53" t="n">
        <v>10</v>
      </c>
      <c r="AA53" t="n">
        <v>89.26258999942117</v>
      </c>
      <c r="AB53" t="n">
        <v>122.1330136246996</v>
      </c>
      <c r="AC53" t="n">
        <v>110.4768102191514</v>
      </c>
      <c r="AD53" t="n">
        <v>89262.58999942116</v>
      </c>
      <c r="AE53" t="n">
        <v>122133.0136246996</v>
      </c>
      <c r="AF53" t="n">
        <v>2.143315108514032e-06</v>
      </c>
      <c r="AG53" t="n">
        <v>0.1501388888888889</v>
      </c>
      <c r="AH53" t="n">
        <v>110476.8102191514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9.226699999999999</v>
      </c>
      <c r="E54" t="n">
        <v>10.84</v>
      </c>
      <c r="F54" t="n">
        <v>7.99</v>
      </c>
      <c r="G54" t="n">
        <v>68.48</v>
      </c>
      <c r="H54" t="n">
        <v>1.11</v>
      </c>
      <c r="I54" t="n">
        <v>7</v>
      </c>
      <c r="J54" t="n">
        <v>225.15</v>
      </c>
      <c r="K54" t="n">
        <v>55.27</v>
      </c>
      <c r="L54" t="n">
        <v>14</v>
      </c>
      <c r="M54" t="n">
        <v>5</v>
      </c>
      <c r="N54" t="n">
        <v>50.88</v>
      </c>
      <c r="O54" t="n">
        <v>28002.38</v>
      </c>
      <c r="P54" t="n">
        <v>108.02</v>
      </c>
      <c r="Q54" t="n">
        <v>198.05</v>
      </c>
      <c r="R54" t="n">
        <v>31.58</v>
      </c>
      <c r="S54" t="n">
        <v>21.27</v>
      </c>
      <c r="T54" t="n">
        <v>2444.94</v>
      </c>
      <c r="U54" t="n">
        <v>0.67</v>
      </c>
      <c r="V54" t="n">
        <v>0.76</v>
      </c>
      <c r="W54" t="n">
        <v>0.12</v>
      </c>
      <c r="X54" t="n">
        <v>0.14</v>
      </c>
      <c r="Y54" t="n">
        <v>1</v>
      </c>
      <c r="Z54" t="n">
        <v>10</v>
      </c>
      <c r="AA54" t="n">
        <v>89.86292634330323</v>
      </c>
      <c r="AB54" t="n">
        <v>122.9544202953688</v>
      </c>
      <c r="AC54" t="n">
        <v>111.2198229900238</v>
      </c>
      <c r="AD54" t="n">
        <v>89862.92634330323</v>
      </c>
      <c r="AE54" t="n">
        <v>122954.4202953689</v>
      </c>
      <c r="AF54" t="n">
        <v>2.137200020720236e-06</v>
      </c>
      <c r="AG54" t="n">
        <v>0.1505555555555556</v>
      </c>
      <c r="AH54" t="n">
        <v>111219.8229900238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9.238099999999999</v>
      </c>
      <c r="E55" t="n">
        <v>10.82</v>
      </c>
      <c r="F55" t="n">
        <v>7.98</v>
      </c>
      <c r="G55" t="n">
        <v>68.37</v>
      </c>
      <c r="H55" t="n">
        <v>1.12</v>
      </c>
      <c r="I55" t="n">
        <v>7</v>
      </c>
      <c r="J55" t="n">
        <v>225.57</v>
      </c>
      <c r="K55" t="n">
        <v>55.27</v>
      </c>
      <c r="L55" t="n">
        <v>14.25</v>
      </c>
      <c r="M55" t="n">
        <v>5</v>
      </c>
      <c r="N55" t="n">
        <v>51.04</v>
      </c>
      <c r="O55" t="n">
        <v>28054.03</v>
      </c>
      <c r="P55" t="n">
        <v>107.54</v>
      </c>
      <c r="Q55" t="n">
        <v>198.05</v>
      </c>
      <c r="R55" t="n">
        <v>31.14</v>
      </c>
      <c r="S55" t="n">
        <v>21.27</v>
      </c>
      <c r="T55" t="n">
        <v>2223.96</v>
      </c>
      <c r="U55" t="n">
        <v>0.68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89.44096985889044</v>
      </c>
      <c r="AB55" t="n">
        <v>122.3770808179893</v>
      </c>
      <c r="AC55" t="n">
        <v>110.6975839820641</v>
      </c>
      <c r="AD55" t="n">
        <v>89440.96985889044</v>
      </c>
      <c r="AE55" t="n">
        <v>122377.0808179893</v>
      </c>
      <c r="AF55" t="n">
        <v>2.139840626813011e-06</v>
      </c>
      <c r="AG55" t="n">
        <v>0.1502777777777778</v>
      </c>
      <c r="AH55" t="n">
        <v>110697.5839820641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9.234299999999999</v>
      </c>
      <c r="E56" t="n">
        <v>10.83</v>
      </c>
      <c r="F56" t="n">
        <v>7.98</v>
      </c>
      <c r="G56" t="n">
        <v>68.40000000000001</v>
      </c>
      <c r="H56" t="n">
        <v>1.14</v>
      </c>
      <c r="I56" t="n">
        <v>7</v>
      </c>
      <c r="J56" t="n">
        <v>225.99</v>
      </c>
      <c r="K56" t="n">
        <v>55.27</v>
      </c>
      <c r="L56" t="n">
        <v>14.5</v>
      </c>
      <c r="M56" t="n">
        <v>5</v>
      </c>
      <c r="N56" t="n">
        <v>51.21</v>
      </c>
      <c r="O56" t="n">
        <v>28105.73</v>
      </c>
      <c r="P56" t="n">
        <v>107.4</v>
      </c>
      <c r="Q56" t="n">
        <v>198.05</v>
      </c>
      <c r="R56" t="n">
        <v>31.24</v>
      </c>
      <c r="S56" t="n">
        <v>21.27</v>
      </c>
      <c r="T56" t="n">
        <v>2274.74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89.39486173413027</v>
      </c>
      <c r="AB56" t="n">
        <v>122.3139936475456</v>
      </c>
      <c r="AC56" t="n">
        <v>110.6405177626242</v>
      </c>
      <c r="AD56" t="n">
        <v>89394.86173413027</v>
      </c>
      <c r="AE56" t="n">
        <v>122313.9936475456</v>
      </c>
      <c r="AF56" t="n">
        <v>2.138960424782086e-06</v>
      </c>
      <c r="AG56" t="n">
        <v>0.1504166666666667</v>
      </c>
      <c r="AH56" t="n">
        <v>110640.5177626242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9.231999999999999</v>
      </c>
      <c r="E57" t="n">
        <v>10.83</v>
      </c>
      <c r="F57" t="n">
        <v>7.98</v>
      </c>
      <c r="G57" t="n">
        <v>68.43000000000001</v>
      </c>
      <c r="H57" t="n">
        <v>1.16</v>
      </c>
      <c r="I57" t="n">
        <v>7</v>
      </c>
      <c r="J57" t="n">
        <v>226.41</v>
      </c>
      <c r="K57" t="n">
        <v>55.27</v>
      </c>
      <c r="L57" t="n">
        <v>14.75</v>
      </c>
      <c r="M57" t="n">
        <v>5</v>
      </c>
      <c r="N57" t="n">
        <v>51.38</v>
      </c>
      <c r="O57" t="n">
        <v>28157.49</v>
      </c>
      <c r="P57" t="n">
        <v>107.26</v>
      </c>
      <c r="Q57" t="n">
        <v>198.05</v>
      </c>
      <c r="R57" t="n">
        <v>31.39</v>
      </c>
      <c r="S57" t="n">
        <v>21.27</v>
      </c>
      <c r="T57" t="n">
        <v>2347.51</v>
      </c>
      <c r="U57" t="n">
        <v>0.68</v>
      </c>
      <c r="V57" t="n">
        <v>0.76</v>
      </c>
      <c r="W57" t="n">
        <v>0.12</v>
      </c>
      <c r="X57" t="n">
        <v>0.13</v>
      </c>
      <c r="Y57" t="n">
        <v>1</v>
      </c>
      <c r="Z57" t="n">
        <v>10</v>
      </c>
      <c r="AA57" t="n">
        <v>89.33407300188908</v>
      </c>
      <c r="AB57" t="n">
        <v>122.2308198222836</v>
      </c>
      <c r="AC57" t="n">
        <v>110.56528193051</v>
      </c>
      <c r="AD57" t="n">
        <v>89334.07300188908</v>
      </c>
      <c r="AE57" t="n">
        <v>122230.8198222836</v>
      </c>
      <c r="AF57" t="n">
        <v>2.138427670921263e-06</v>
      </c>
      <c r="AG57" t="n">
        <v>0.1504166666666667</v>
      </c>
      <c r="AH57" t="n">
        <v>110565.28193051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9.2369</v>
      </c>
      <c r="E58" t="n">
        <v>10.83</v>
      </c>
      <c r="F58" t="n">
        <v>7.98</v>
      </c>
      <c r="G58" t="n">
        <v>68.38</v>
      </c>
      <c r="H58" t="n">
        <v>1.18</v>
      </c>
      <c r="I58" t="n">
        <v>7</v>
      </c>
      <c r="J58" t="n">
        <v>226.83</v>
      </c>
      <c r="K58" t="n">
        <v>55.27</v>
      </c>
      <c r="L58" t="n">
        <v>15</v>
      </c>
      <c r="M58" t="n">
        <v>5</v>
      </c>
      <c r="N58" t="n">
        <v>51.55</v>
      </c>
      <c r="O58" t="n">
        <v>28209.31</v>
      </c>
      <c r="P58" t="n">
        <v>106.94</v>
      </c>
      <c r="Q58" t="n">
        <v>198.05</v>
      </c>
      <c r="R58" t="n">
        <v>31.22</v>
      </c>
      <c r="S58" t="n">
        <v>21.27</v>
      </c>
      <c r="T58" t="n">
        <v>2263.5</v>
      </c>
      <c r="U58" t="n">
        <v>0.68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89.09929198084478</v>
      </c>
      <c r="AB58" t="n">
        <v>121.9095820714833</v>
      </c>
      <c r="AC58" t="n">
        <v>110.2747026597859</v>
      </c>
      <c r="AD58" t="n">
        <v>89099.29198084478</v>
      </c>
      <c r="AE58" t="n">
        <v>121909.5820714833</v>
      </c>
      <c r="AF58" t="n">
        <v>2.13956266827693e-06</v>
      </c>
      <c r="AG58" t="n">
        <v>0.1504166666666667</v>
      </c>
      <c r="AH58" t="n">
        <v>110274.7026597859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9.2949</v>
      </c>
      <c r="E59" t="n">
        <v>10.76</v>
      </c>
      <c r="F59" t="n">
        <v>7.95</v>
      </c>
      <c r="G59" t="n">
        <v>79.51000000000001</v>
      </c>
      <c r="H59" t="n">
        <v>1.19</v>
      </c>
      <c r="I59" t="n">
        <v>6</v>
      </c>
      <c r="J59" t="n">
        <v>227.25</v>
      </c>
      <c r="K59" t="n">
        <v>55.27</v>
      </c>
      <c r="L59" t="n">
        <v>15.25</v>
      </c>
      <c r="M59" t="n">
        <v>4</v>
      </c>
      <c r="N59" t="n">
        <v>51.72</v>
      </c>
      <c r="O59" t="n">
        <v>28261.2</v>
      </c>
      <c r="P59" t="n">
        <v>106.13</v>
      </c>
      <c r="Q59" t="n">
        <v>198.06</v>
      </c>
      <c r="R59" t="n">
        <v>30.3</v>
      </c>
      <c r="S59" t="n">
        <v>21.27</v>
      </c>
      <c r="T59" t="n">
        <v>1806.35</v>
      </c>
      <c r="U59" t="n">
        <v>0.7</v>
      </c>
      <c r="V59" t="n">
        <v>0.76</v>
      </c>
      <c r="W59" t="n">
        <v>0.12</v>
      </c>
      <c r="X59" t="n">
        <v>0.1</v>
      </c>
      <c r="Y59" t="n">
        <v>1</v>
      </c>
      <c r="Z59" t="n">
        <v>10</v>
      </c>
      <c r="AA59" t="n">
        <v>87.98967805502916</v>
      </c>
      <c r="AB59" t="n">
        <v>120.3913593454717</v>
      </c>
      <c r="AC59" t="n">
        <v>108.9013769799054</v>
      </c>
      <c r="AD59" t="n">
        <v>87989.67805502916</v>
      </c>
      <c r="AE59" t="n">
        <v>120391.3593454717</v>
      </c>
      <c r="AF59" t="n">
        <v>2.152997330854208e-06</v>
      </c>
      <c r="AG59" t="n">
        <v>0.1494444444444444</v>
      </c>
      <c r="AH59" t="n">
        <v>108901.3769799054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9.303800000000001</v>
      </c>
      <c r="E60" t="n">
        <v>10.75</v>
      </c>
      <c r="F60" t="n">
        <v>7.94</v>
      </c>
      <c r="G60" t="n">
        <v>79.40000000000001</v>
      </c>
      <c r="H60" t="n">
        <v>1.21</v>
      </c>
      <c r="I60" t="n">
        <v>6</v>
      </c>
      <c r="J60" t="n">
        <v>227.67</v>
      </c>
      <c r="K60" t="n">
        <v>55.27</v>
      </c>
      <c r="L60" t="n">
        <v>15.5</v>
      </c>
      <c r="M60" t="n">
        <v>4</v>
      </c>
      <c r="N60" t="n">
        <v>51.9</v>
      </c>
      <c r="O60" t="n">
        <v>28313.14</v>
      </c>
      <c r="P60" t="n">
        <v>105.93</v>
      </c>
      <c r="Q60" t="n">
        <v>198.05</v>
      </c>
      <c r="R60" t="n">
        <v>29.86</v>
      </c>
      <c r="S60" t="n">
        <v>21.27</v>
      </c>
      <c r="T60" t="n">
        <v>1587.05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87.76030374607555</v>
      </c>
      <c r="AB60" t="n">
        <v>120.0775192966811</v>
      </c>
      <c r="AC60" t="n">
        <v>108.617489384894</v>
      </c>
      <c r="AD60" t="n">
        <v>87760.30374607554</v>
      </c>
      <c r="AE60" t="n">
        <v>120077.5192966811</v>
      </c>
      <c r="AF60" t="n">
        <v>2.155058856663481e-06</v>
      </c>
      <c r="AG60" t="n">
        <v>0.1493055555555556</v>
      </c>
      <c r="AH60" t="n">
        <v>108617.489384894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9.311999999999999</v>
      </c>
      <c r="E61" t="n">
        <v>10.74</v>
      </c>
      <c r="F61" t="n">
        <v>7.93</v>
      </c>
      <c r="G61" t="n">
        <v>79.31</v>
      </c>
      <c r="H61" t="n">
        <v>1.23</v>
      </c>
      <c r="I61" t="n">
        <v>6</v>
      </c>
      <c r="J61" t="n">
        <v>228.09</v>
      </c>
      <c r="K61" t="n">
        <v>55.27</v>
      </c>
      <c r="L61" t="n">
        <v>15.75</v>
      </c>
      <c r="M61" t="n">
        <v>4</v>
      </c>
      <c r="N61" t="n">
        <v>52.07</v>
      </c>
      <c r="O61" t="n">
        <v>28365.14</v>
      </c>
      <c r="P61" t="n">
        <v>105.98</v>
      </c>
      <c r="Q61" t="n">
        <v>198.05</v>
      </c>
      <c r="R61" t="n">
        <v>29.69</v>
      </c>
      <c r="S61" t="n">
        <v>21.27</v>
      </c>
      <c r="T61" t="n">
        <v>1503.35</v>
      </c>
      <c r="U61" t="n">
        <v>0.72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87.68388654410583</v>
      </c>
      <c r="AB61" t="n">
        <v>119.9729619096572</v>
      </c>
      <c r="AC61" t="n">
        <v>108.5229108081404</v>
      </c>
      <c r="AD61" t="n">
        <v>87683.88654410583</v>
      </c>
      <c r="AE61" t="n">
        <v>119972.9619096572</v>
      </c>
      <c r="AF61" t="n">
        <v>2.156958239993372e-06</v>
      </c>
      <c r="AG61" t="n">
        <v>0.1491666666666667</v>
      </c>
      <c r="AH61" t="n">
        <v>108522.9108081404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9.2882</v>
      </c>
      <c r="E62" t="n">
        <v>10.77</v>
      </c>
      <c r="F62" t="n">
        <v>7.96</v>
      </c>
      <c r="G62" t="n">
        <v>79.58</v>
      </c>
      <c r="H62" t="n">
        <v>1.24</v>
      </c>
      <c r="I62" t="n">
        <v>6</v>
      </c>
      <c r="J62" t="n">
        <v>228.51</v>
      </c>
      <c r="K62" t="n">
        <v>55.27</v>
      </c>
      <c r="L62" t="n">
        <v>16</v>
      </c>
      <c r="M62" t="n">
        <v>4</v>
      </c>
      <c r="N62" t="n">
        <v>52.24</v>
      </c>
      <c r="O62" t="n">
        <v>28417.2</v>
      </c>
      <c r="P62" t="n">
        <v>106.41</v>
      </c>
      <c r="Q62" t="n">
        <v>198.05</v>
      </c>
      <c r="R62" t="n">
        <v>30.64</v>
      </c>
      <c r="S62" t="n">
        <v>21.27</v>
      </c>
      <c r="T62" t="n">
        <v>1979.96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88.24597511708863</v>
      </c>
      <c r="AB62" t="n">
        <v>120.7420362928096</v>
      </c>
      <c r="AC62" t="n">
        <v>109.2185858115677</v>
      </c>
      <c r="AD62" t="n">
        <v>88245.97511708863</v>
      </c>
      <c r="AE62" t="n">
        <v>120742.0362928096</v>
      </c>
      <c r="AF62" t="n">
        <v>2.15144539569442e-06</v>
      </c>
      <c r="AG62" t="n">
        <v>0.1495833333333333</v>
      </c>
      <c r="AH62" t="n">
        <v>109218.5858115677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9.290100000000001</v>
      </c>
      <c r="E63" t="n">
        <v>10.76</v>
      </c>
      <c r="F63" t="n">
        <v>7.96</v>
      </c>
      <c r="G63" t="n">
        <v>79.56</v>
      </c>
      <c r="H63" t="n">
        <v>1.26</v>
      </c>
      <c r="I63" t="n">
        <v>6</v>
      </c>
      <c r="J63" t="n">
        <v>228.93</v>
      </c>
      <c r="K63" t="n">
        <v>55.27</v>
      </c>
      <c r="L63" t="n">
        <v>16.25</v>
      </c>
      <c r="M63" t="n">
        <v>4</v>
      </c>
      <c r="N63" t="n">
        <v>52.41</v>
      </c>
      <c r="O63" t="n">
        <v>28469.32</v>
      </c>
      <c r="P63" t="n">
        <v>106.34</v>
      </c>
      <c r="Q63" t="n">
        <v>198.05</v>
      </c>
      <c r="R63" t="n">
        <v>30.45</v>
      </c>
      <c r="S63" t="n">
        <v>21.27</v>
      </c>
      <c r="T63" t="n">
        <v>1883.77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88.18688706131091</v>
      </c>
      <c r="AB63" t="n">
        <v>120.6611894081136</v>
      </c>
      <c r="AC63" t="n">
        <v>109.1454548400777</v>
      </c>
      <c r="AD63" t="n">
        <v>88186.88706131092</v>
      </c>
      <c r="AE63" t="n">
        <v>120661.1894081136</v>
      </c>
      <c r="AF63" t="n">
        <v>2.151885496709882e-06</v>
      </c>
      <c r="AG63" t="n">
        <v>0.1494444444444444</v>
      </c>
      <c r="AH63" t="n">
        <v>109145.4548400777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9.287699999999999</v>
      </c>
      <c r="E64" t="n">
        <v>10.77</v>
      </c>
      <c r="F64" t="n">
        <v>7.96</v>
      </c>
      <c r="G64" t="n">
        <v>79.59</v>
      </c>
      <c r="H64" t="n">
        <v>1.28</v>
      </c>
      <c r="I64" t="n">
        <v>6</v>
      </c>
      <c r="J64" t="n">
        <v>229.36</v>
      </c>
      <c r="K64" t="n">
        <v>55.27</v>
      </c>
      <c r="L64" t="n">
        <v>16.5</v>
      </c>
      <c r="M64" t="n">
        <v>4</v>
      </c>
      <c r="N64" t="n">
        <v>52.58</v>
      </c>
      <c r="O64" t="n">
        <v>28521.51</v>
      </c>
      <c r="P64" t="n">
        <v>106.36</v>
      </c>
      <c r="Q64" t="n">
        <v>198.05</v>
      </c>
      <c r="R64" t="n">
        <v>30.63</v>
      </c>
      <c r="S64" t="n">
        <v>21.27</v>
      </c>
      <c r="T64" t="n">
        <v>1975.49</v>
      </c>
      <c r="U64" t="n">
        <v>0.6899999999999999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88.22131384820186</v>
      </c>
      <c r="AB64" t="n">
        <v>120.7082936567404</v>
      </c>
      <c r="AC64" t="n">
        <v>109.1880635253268</v>
      </c>
      <c r="AD64" t="n">
        <v>88221.31384820185</v>
      </c>
      <c r="AE64" t="n">
        <v>120708.2936567404</v>
      </c>
      <c r="AF64" t="n">
        <v>2.151329579637718e-06</v>
      </c>
      <c r="AG64" t="n">
        <v>0.1495833333333333</v>
      </c>
      <c r="AH64" t="n">
        <v>109188.0635253268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9.2829</v>
      </c>
      <c r="E65" t="n">
        <v>10.77</v>
      </c>
      <c r="F65" t="n">
        <v>7.96</v>
      </c>
      <c r="G65" t="n">
        <v>79.64</v>
      </c>
      <c r="H65" t="n">
        <v>1.3</v>
      </c>
      <c r="I65" t="n">
        <v>6</v>
      </c>
      <c r="J65" t="n">
        <v>229.78</v>
      </c>
      <c r="K65" t="n">
        <v>55.27</v>
      </c>
      <c r="L65" t="n">
        <v>16.75</v>
      </c>
      <c r="M65" t="n">
        <v>4</v>
      </c>
      <c r="N65" t="n">
        <v>52.76</v>
      </c>
      <c r="O65" t="n">
        <v>28573.75</v>
      </c>
      <c r="P65" t="n">
        <v>106.52</v>
      </c>
      <c r="Q65" t="n">
        <v>198.06</v>
      </c>
      <c r="R65" t="n">
        <v>30.71</v>
      </c>
      <c r="S65" t="n">
        <v>21.27</v>
      </c>
      <c r="T65" t="n">
        <v>2012.65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88.35962073777077</v>
      </c>
      <c r="AB65" t="n">
        <v>120.8975312447178</v>
      </c>
      <c r="AC65" t="n">
        <v>109.3592405435043</v>
      </c>
      <c r="AD65" t="n">
        <v>88359.62073777076</v>
      </c>
      <c r="AE65" t="n">
        <v>120897.5312447178</v>
      </c>
      <c r="AF65" t="n">
        <v>2.150217745493392e-06</v>
      </c>
      <c r="AG65" t="n">
        <v>0.1495833333333333</v>
      </c>
      <c r="AH65" t="n">
        <v>109359.2405435043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9.289099999999999</v>
      </c>
      <c r="E66" t="n">
        <v>10.77</v>
      </c>
      <c r="F66" t="n">
        <v>7.96</v>
      </c>
      <c r="G66" t="n">
        <v>79.56999999999999</v>
      </c>
      <c r="H66" t="n">
        <v>1.31</v>
      </c>
      <c r="I66" t="n">
        <v>6</v>
      </c>
      <c r="J66" t="n">
        <v>230.2</v>
      </c>
      <c r="K66" t="n">
        <v>55.27</v>
      </c>
      <c r="L66" t="n">
        <v>17</v>
      </c>
      <c r="M66" t="n">
        <v>4</v>
      </c>
      <c r="N66" t="n">
        <v>52.93</v>
      </c>
      <c r="O66" t="n">
        <v>28626.06</v>
      </c>
      <c r="P66" t="n">
        <v>106.2</v>
      </c>
      <c r="Q66" t="n">
        <v>198.05</v>
      </c>
      <c r="R66" t="n">
        <v>30.47</v>
      </c>
      <c r="S66" t="n">
        <v>21.27</v>
      </c>
      <c r="T66" t="n">
        <v>1892.55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88.1146056701653</v>
      </c>
      <c r="AB66" t="n">
        <v>120.5622908199182</v>
      </c>
      <c r="AC66" t="n">
        <v>109.0559949943346</v>
      </c>
      <c r="AD66" t="n">
        <v>88114.6056701653</v>
      </c>
      <c r="AE66" t="n">
        <v>120562.2908199182</v>
      </c>
      <c r="AF66" t="n">
        <v>2.151653864596481e-06</v>
      </c>
      <c r="AG66" t="n">
        <v>0.1495833333333333</v>
      </c>
      <c r="AH66" t="n">
        <v>109055.9949943346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9.286199999999999</v>
      </c>
      <c r="E67" t="n">
        <v>10.77</v>
      </c>
      <c r="F67" t="n">
        <v>7.96</v>
      </c>
      <c r="G67" t="n">
        <v>79.61</v>
      </c>
      <c r="H67" t="n">
        <v>1.33</v>
      </c>
      <c r="I67" t="n">
        <v>6</v>
      </c>
      <c r="J67" t="n">
        <v>230.63</v>
      </c>
      <c r="K67" t="n">
        <v>55.27</v>
      </c>
      <c r="L67" t="n">
        <v>17.25</v>
      </c>
      <c r="M67" t="n">
        <v>4</v>
      </c>
      <c r="N67" t="n">
        <v>53.11</v>
      </c>
      <c r="O67" t="n">
        <v>28678.42</v>
      </c>
      <c r="P67" t="n">
        <v>106.02</v>
      </c>
      <c r="Q67" t="n">
        <v>198.05</v>
      </c>
      <c r="R67" t="n">
        <v>30.6</v>
      </c>
      <c r="S67" t="n">
        <v>21.27</v>
      </c>
      <c r="T67" t="n">
        <v>1957.06</v>
      </c>
      <c r="U67" t="n">
        <v>0.7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88.03596908707834</v>
      </c>
      <c r="AB67" t="n">
        <v>120.4546967777375</v>
      </c>
      <c r="AC67" t="n">
        <v>108.9586695765304</v>
      </c>
      <c r="AD67" t="n">
        <v>88035.96908707834</v>
      </c>
      <c r="AE67" t="n">
        <v>120454.6967777375</v>
      </c>
      <c r="AF67" t="n">
        <v>2.150982131467616e-06</v>
      </c>
      <c r="AG67" t="n">
        <v>0.1495833333333333</v>
      </c>
      <c r="AH67" t="n">
        <v>108958.6695765304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9.293900000000001</v>
      </c>
      <c r="E68" t="n">
        <v>10.76</v>
      </c>
      <c r="F68" t="n">
        <v>7.95</v>
      </c>
      <c r="G68" t="n">
        <v>79.52</v>
      </c>
      <c r="H68" t="n">
        <v>1.35</v>
      </c>
      <c r="I68" t="n">
        <v>6</v>
      </c>
      <c r="J68" t="n">
        <v>231.05</v>
      </c>
      <c r="K68" t="n">
        <v>55.27</v>
      </c>
      <c r="L68" t="n">
        <v>17.5</v>
      </c>
      <c r="M68" t="n">
        <v>4</v>
      </c>
      <c r="N68" t="n">
        <v>53.28</v>
      </c>
      <c r="O68" t="n">
        <v>28730.85</v>
      </c>
      <c r="P68" t="n">
        <v>105.85</v>
      </c>
      <c r="Q68" t="n">
        <v>198.05</v>
      </c>
      <c r="R68" t="n">
        <v>30.28</v>
      </c>
      <c r="S68" t="n">
        <v>21.27</v>
      </c>
      <c r="T68" t="n">
        <v>1797.41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87.83496353266149</v>
      </c>
      <c r="AB68" t="n">
        <v>120.1796721104453</v>
      </c>
      <c r="AC68" t="n">
        <v>108.709892877485</v>
      </c>
      <c r="AD68" t="n">
        <v>87834.9635326615</v>
      </c>
      <c r="AE68" t="n">
        <v>120179.6721104453</v>
      </c>
      <c r="AF68" t="n">
        <v>2.152765698740807e-06</v>
      </c>
      <c r="AG68" t="n">
        <v>0.1494444444444444</v>
      </c>
      <c r="AH68" t="n">
        <v>108709.892877485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9.3079</v>
      </c>
      <c r="E69" t="n">
        <v>10.74</v>
      </c>
      <c r="F69" t="n">
        <v>7.94</v>
      </c>
      <c r="G69" t="n">
        <v>79.36</v>
      </c>
      <c r="H69" t="n">
        <v>1.36</v>
      </c>
      <c r="I69" t="n">
        <v>6</v>
      </c>
      <c r="J69" t="n">
        <v>231.48</v>
      </c>
      <c r="K69" t="n">
        <v>55.27</v>
      </c>
      <c r="L69" t="n">
        <v>17.75</v>
      </c>
      <c r="M69" t="n">
        <v>4</v>
      </c>
      <c r="N69" t="n">
        <v>53.46</v>
      </c>
      <c r="O69" t="n">
        <v>28783.34</v>
      </c>
      <c r="P69" t="n">
        <v>105.36</v>
      </c>
      <c r="Q69" t="n">
        <v>198.07</v>
      </c>
      <c r="R69" t="n">
        <v>29.77</v>
      </c>
      <c r="S69" t="n">
        <v>21.27</v>
      </c>
      <c r="T69" t="n">
        <v>1543.66</v>
      </c>
      <c r="U69" t="n">
        <v>0.71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87.38886005572645</v>
      </c>
      <c r="AB69" t="n">
        <v>119.5692936526067</v>
      </c>
      <c r="AC69" t="n">
        <v>108.1577680829907</v>
      </c>
      <c r="AD69" t="n">
        <v>87388.86005572646</v>
      </c>
      <c r="AE69" t="n">
        <v>119569.2936526067</v>
      </c>
      <c r="AF69" t="n">
        <v>2.156008548328426e-06</v>
      </c>
      <c r="AG69" t="n">
        <v>0.1491666666666667</v>
      </c>
      <c r="AH69" t="n">
        <v>108157.7680829907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9.294600000000001</v>
      </c>
      <c r="E70" t="n">
        <v>10.76</v>
      </c>
      <c r="F70" t="n">
        <v>7.95</v>
      </c>
      <c r="G70" t="n">
        <v>79.51000000000001</v>
      </c>
      <c r="H70" t="n">
        <v>1.38</v>
      </c>
      <c r="I70" t="n">
        <v>6</v>
      </c>
      <c r="J70" t="n">
        <v>231.91</v>
      </c>
      <c r="K70" t="n">
        <v>55.27</v>
      </c>
      <c r="L70" t="n">
        <v>18</v>
      </c>
      <c r="M70" t="n">
        <v>4</v>
      </c>
      <c r="N70" t="n">
        <v>53.63</v>
      </c>
      <c r="O70" t="n">
        <v>28835.89</v>
      </c>
      <c r="P70" t="n">
        <v>105.33</v>
      </c>
      <c r="Q70" t="n">
        <v>198.05</v>
      </c>
      <c r="R70" t="n">
        <v>30.4</v>
      </c>
      <c r="S70" t="n">
        <v>21.27</v>
      </c>
      <c r="T70" t="n">
        <v>1857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87.52405148435672</v>
      </c>
      <c r="AB70" t="n">
        <v>119.7542685294834</v>
      </c>
      <c r="AC70" t="n">
        <v>108.3250892172323</v>
      </c>
      <c r="AD70" t="n">
        <v>87524.05148435672</v>
      </c>
      <c r="AE70" t="n">
        <v>119754.2685294834</v>
      </c>
      <c r="AF70" t="n">
        <v>2.152927841220188e-06</v>
      </c>
      <c r="AG70" t="n">
        <v>0.1494444444444444</v>
      </c>
      <c r="AH70" t="n">
        <v>108325.0892172323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9.2843</v>
      </c>
      <c r="E71" t="n">
        <v>10.77</v>
      </c>
      <c r="F71" t="n">
        <v>7.96</v>
      </c>
      <c r="G71" t="n">
        <v>79.63</v>
      </c>
      <c r="H71" t="n">
        <v>1.4</v>
      </c>
      <c r="I71" t="n">
        <v>6</v>
      </c>
      <c r="J71" t="n">
        <v>232.33</v>
      </c>
      <c r="K71" t="n">
        <v>55.27</v>
      </c>
      <c r="L71" t="n">
        <v>18.25</v>
      </c>
      <c r="M71" t="n">
        <v>4</v>
      </c>
      <c r="N71" t="n">
        <v>53.81</v>
      </c>
      <c r="O71" t="n">
        <v>28888.51</v>
      </c>
      <c r="P71" t="n">
        <v>105.31</v>
      </c>
      <c r="Q71" t="n">
        <v>198.05</v>
      </c>
      <c r="R71" t="n">
        <v>30.73</v>
      </c>
      <c r="S71" t="n">
        <v>21.27</v>
      </c>
      <c r="T71" t="n">
        <v>2022.16</v>
      </c>
      <c r="U71" t="n">
        <v>0.6899999999999999</v>
      </c>
      <c r="V71" t="n">
        <v>0.76</v>
      </c>
      <c r="W71" t="n">
        <v>0.12</v>
      </c>
      <c r="X71" t="n">
        <v>0.11</v>
      </c>
      <c r="Y71" t="n">
        <v>1</v>
      </c>
      <c r="Z71" t="n">
        <v>10</v>
      </c>
      <c r="AA71" t="n">
        <v>87.63738286722038</v>
      </c>
      <c r="AB71" t="n">
        <v>119.9093335273451</v>
      </c>
      <c r="AC71" t="n">
        <v>108.4653550293332</v>
      </c>
      <c r="AD71" t="n">
        <v>87637.38286722038</v>
      </c>
      <c r="AE71" t="n">
        <v>119909.3335273451</v>
      </c>
      <c r="AF71" t="n">
        <v>2.150542030452154e-06</v>
      </c>
      <c r="AG71" t="n">
        <v>0.1495833333333333</v>
      </c>
      <c r="AH71" t="n">
        <v>108465.3550293332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9.286199999999999</v>
      </c>
      <c r="E72" t="n">
        <v>10.77</v>
      </c>
      <c r="F72" t="n">
        <v>7.96</v>
      </c>
      <c r="G72" t="n">
        <v>79.61</v>
      </c>
      <c r="H72" t="n">
        <v>1.41</v>
      </c>
      <c r="I72" t="n">
        <v>6</v>
      </c>
      <c r="J72" t="n">
        <v>232.76</v>
      </c>
      <c r="K72" t="n">
        <v>55.27</v>
      </c>
      <c r="L72" t="n">
        <v>18.5</v>
      </c>
      <c r="M72" t="n">
        <v>4</v>
      </c>
      <c r="N72" t="n">
        <v>53.99</v>
      </c>
      <c r="O72" t="n">
        <v>28941.18</v>
      </c>
      <c r="P72" t="n">
        <v>104.89</v>
      </c>
      <c r="Q72" t="n">
        <v>198.05</v>
      </c>
      <c r="R72" t="n">
        <v>30.68</v>
      </c>
      <c r="S72" t="n">
        <v>21.27</v>
      </c>
      <c r="T72" t="n">
        <v>2000.2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87.37375922936872</v>
      </c>
      <c r="AB72" t="n">
        <v>119.5486320357826</v>
      </c>
      <c r="AC72" t="n">
        <v>108.1390783818776</v>
      </c>
      <c r="AD72" t="n">
        <v>87373.75922936872</v>
      </c>
      <c r="AE72" t="n">
        <v>119548.6320357826</v>
      </c>
      <c r="AF72" t="n">
        <v>2.150982131467616e-06</v>
      </c>
      <c r="AG72" t="n">
        <v>0.1495833333333333</v>
      </c>
      <c r="AH72" t="n">
        <v>108139.0783818776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9.34</v>
      </c>
      <c r="E73" t="n">
        <v>10.71</v>
      </c>
      <c r="F73" t="n">
        <v>7.94</v>
      </c>
      <c r="G73" t="n">
        <v>95.27</v>
      </c>
      <c r="H73" t="n">
        <v>1.43</v>
      </c>
      <c r="I73" t="n">
        <v>5</v>
      </c>
      <c r="J73" t="n">
        <v>233.19</v>
      </c>
      <c r="K73" t="n">
        <v>55.27</v>
      </c>
      <c r="L73" t="n">
        <v>18.75</v>
      </c>
      <c r="M73" t="n">
        <v>3</v>
      </c>
      <c r="N73" t="n">
        <v>54.17</v>
      </c>
      <c r="O73" t="n">
        <v>28993.92</v>
      </c>
      <c r="P73" t="n">
        <v>104.18</v>
      </c>
      <c r="Q73" t="n">
        <v>198.05</v>
      </c>
      <c r="R73" t="n">
        <v>29.99</v>
      </c>
      <c r="S73" t="n">
        <v>21.27</v>
      </c>
      <c r="T73" t="n">
        <v>1659.1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86.40693050970062</v>
      </c>
      <c r="AB73" t="n">
        <v>118.2257743280606</v>
      </c>
      <c r="AC73" t="n">
        <v>106.9424723571376</v>
      </c>
      <c r="AD73" t="n">
        <v>86406.93050970061</v>
      </c>
      <c r="AE73" t="n">
        <v>118225.7743280606</v>
      </c>
      <c r="AF73" t="n">
        <v>2.163443939168609e-06</v>
      </c>
      <c r="AG73" t="n">
        <v>0.14875</v>
      </c>
      <c r="AH73" t="n">
        <v>106942.4723571377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9.3497</v>
      </c>
      <c r="E74" t="n">
        <v>10.7</v>
      </c>
      <c r="F74" t="n">
        <v>7.93</v>
      </c>
      <c r="G74" t="n">
        <v>95.14</v>
      </c>
      <c r="H74" t="n">
        <v>1.45</v>
      </c>
      <c r="I74" t="n">
        <v>5</v>
      </c>
      <c r="J74" t="n">
        <v>233.62</v>
      </c>
      <c r="K74" t="n">
        <v>55.27</v>
      </c>
      <c r="L74" t="n">
        <v>19</v>
      </c>
      <c r="M74" t="n">
        <v>3</v>
      </c>
      <c r="N74" t="n">
        <v>54.34</v>
      </c>
      <c r="O74" t="n">
        <v>29046.73</v>
      </c>
      <c r="P74" t="n">
        <v>104.1</v>
      </c>
      <c r="Q74" t="n">
        <v>198.05</v>
      </c>
      <c r="R74" t="n">
        <v>29.56</v>
      </c>
      <c r="S74" t="n">
        <v>21.27</v>
      </c>
      <c r="T74" t="n">
        <v>1443.19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86.24281963780281</v>
      </c>
      <c r="AB74" t="n">
        <v>118.0012305930694</v>
      </c>
      <c r="AC74" t="n">
        <v>106.7393587610649</v>
      </c>
      <c r="AD74" t="n">
        <v>86242.81963780281</v>
      </c>
      <c r="AE74" t="n">
        <v>118001.2305930694</v>
      </c>
      <c r="AF74" t="n">
        <v>2.165690770668603e-06</v>
      </c>
      <c r="AG74" t="n">
        <v>0.1486111111111111</v>
      </c>
      <c r="AH74" t="n">
        <v>106739.3587610649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9.346299999999999</v>
      </c>
      <c r="E75" t="n">
        <v>10.7</v>
      </c>
      <c r="F75" t="n">
        <v>7.93</v>
      </c>
      <c r="G75" t="n">
        <v>95.18000000000001</v>
      </c>
      <c r="H75" t="n">
        <v>1.46</v>
      </c>
      <c r="I75" t="n">
        <v>5</v>
      </c>
      <c r="J75" t="n">
        <v>234.04</v>
      </c>
      <c r="K75" t="n">
        <v>55.27</v>
      </c>
      <c r="L75" t="n">
        <v>19.25</v>
      </c>
      <c r="M75" t="n">
        <v>3</v>
      </c>
      <c r="N75" t="n">
        <v>54.52</v>
      </c>
      <c r="O75" t="n">
        <v>29099.59</v>
      </c>
      <c r="P75" t="n">
        <v>104.31</v>
      </c>
      <c r="Q75" t="n">
        <v>198.05</v>
      </c>
      <c r="R75" t="n">
        <v>29.72</v>
      </c>
      <c r="S75" t="n">
        <v>21.27</v>
      </c>
      <c r="T75" t="n">
        <v>1524.03</v>
      </c>
      <c r="U75" t="n">
        <v>0.72</v>
      </c>
      <c r="V75" t="n">
        <v>0.77</v>
      </c>
      <c r="W75" t="n">
        <v>0.12</v>
      </c>
      <c r="X75" t="n">
        <v>0.08</v>
      </c>
      <c r="Y75" t="n">
        <v>1</v>
      </c>
      <c r="Z75" t="n">
        <v>10</v>
      </c>
      <c r="AA75" t="n">
        <v>86.39568887834257</v>
      </c>
      <c r="AB75" t="n">
        <v>118.2103930320907</v>
      </c>
      <c r="AC75" t="n">
        <v>106.9285590304674</v>
      </c>
      <c r="AD75" t="n">
        <v>86395.68887834257</v>
      </c>
      <c r="AE75" t="n">
        <v>118210.3930320907</v>
      </c>
      <c r="AF75" t="n">
        <v>2.164903221483037e-06</v>
      </c>
      <c r="AG75" t="n">
        <v>0.1486111111111111</v>
      </c>
      <c r="AH75" t="n">
        <v>106928.5590304674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9.3477</v>
      </c>
      <c r="E76" t="n">
        <v>10.7</v>
      </c>
      <c r="F76" t="n">
        <v>7.93</v>
      </c>
      <c r="G76" t="n">
        <v>95.16</v>
      </c>
      <c r="H76" t="n">
        <v>1.48</v>
      </c>
      <c r="I76" t="n">
        <v>5</v>
      </c>
      <c r="J76" t="n">
        <v>234.47</v>
      </c>
      <c r="K76" t="n">
        <v>55.27</v>
      </c>
      <c r="L76" t="n">
        <v>19.5</v>
      </c>
      <c r="M76" t="n">
        <v>3</v>
      </c>
      <c r="N76" t="n">
        <v>54.7</v>
      </c>
      <c r="O76" t="n">
        <v>29152.52</v>
      </c>
      <c r="P76" t="n">
        <v>104.44</v>
      </c>
      <c r="Q76" t="n">
        <v>198.06</v>
      </c>
      <c r="R76" t="n">
        <v>29.56</v>
      </c>
      <c r="S76" t="n">
        <v>21.27</v>
      </c>
      <c r="T76" t="n">
        <v>1444.26</v>
      </c>
      <c r="U76" t="n">
        <v>0.72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86.45875212169771</v>
      </c>
      <c r="AB76" t="n">
        <v>118.2966789438032</v>
      </c>
      <c r="AC76" t="n">
        <v>107.006609935869</v>
      </c>
      <c r="AD76" t="n">
        <v>86458.75212169772</v>
      </c>
      <c r="AE76" t="n">
        <v>118296.6789438032</v>
      </c>
      <c r="AF76" t="n">
        <v>2.1652275064418e-06</v>
      </c>
      <c r="AG76" t="n">
        <v>0.1486111111111111</v>
      </c>
      <c r="AH76" t="n">
        <v>107006.609935869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9.3621</v>
      </c>
      <c r="E77" t="n">
        <v>10.68</v>
      </c>
      <c r="F77" t="n">
        <v>7.91</v>
      </c>
      <c r="G77" t="n">
        <v>94.97</v>
      </c>
      <c r="H77" t="n">
        <v>1.49</v>
      </c>
      <c r="I77" t="n">
        <v>5</v>
      </c>
      <c r="J77" t="n">
        <v>234.9</v>
      </c>
      <c r="K77" t="n">
        <v>55.27</v>
      </c>
      <c r="L77" t="n">
        <v>19.75</v>
      </c>
      <c r="M77" t="n">
        <v>3</v>
      </c>
      <c r="N77" t="n">
        <v>54.88</v>
      </c>
      <c r="O77" t="n">
        <v>29205.51</v>
      </c>
      <c r="P77" t="n">
        <v>104.13</v>
      </c>
      <c r="Q77" t="n">
        <v>198.05</v>
      </c>
      <c r="R77" t="n">
        <v>29.13</v>
      </c>
      <c r="S77" t="n">
        <v>21.27</v>
      </c>
      <c r="T77" t="n">
        <v>1228.28</v>
      </c>
      <c r="U77" t="n">
        <v>0.73</v>
      </c>
      <c r="V77" t="n">
        <v>0.77</v>
      </c>
      <c r="W77" t="n">
        <v>0.11</v>
      </c>
      <c r="X77" t="n">
        <v>0.06</v>
      </c>
      <c r="Y77" t="n">
        <v>1</v>
      </c>
      <c r="Z77" t="n">
        <v>10</v>
      </c>
      <c r="AA77" t="n">
        <v>86.08869627709156</v>
      </c>
      <c r="AB77" t="n">
        <v>117.7903522115016</v>
      </c>
      <c r="AC77" t="n">
        <v>106.5486063162642</v>
      </c>
      <c r="AD77" t="n">
        <v>86088.69627709156</v>
      </c>
      <c r="AE77" t="n">
        <v>117790.3522115016</v>
      </c>
      <c r="AF77" t="n">
        <v>2.168563008874779e-06</v>
      </c>
      <c r="AG77" t="n">
        <v>0.1483333333333333</v>
      </c>
      <c r="AH77" t="n">
        <v>106548.6063162642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9.350199999999999</v>
      </c>
      <c r="E78" t="n">
        <v>10.7</v>
      </c>
      <c r="F78" t="n">
        <v>7.93</v>
      </c>
      <c r="G78" t="n">
        <v>95.13</v>
      </c>
      <c r="H78" t="n">
        <v>1.51</v>
      </c>
      <c r="I78" t="n">
        <v>5</v>
      </c>
      <c r="J78" t="n">
        <v>235.33</v>
      </c>
      <c r="K78" t="n">
        <v>55.27</v>
      </c>
      <c r="L78" t="n">
        <v>20</v>
      </c>
      <c r="M78" t="n">
        <v>3</v>
      </c>
      <c r="N78" t="n">
        <v>55.06</v>
      </c>
      <c r="O78" t="n">
        <v>29258.57</v>
      </c>
      <c r="P78" t="n">
        <v>104.5</v>
      </c>
      <c r="Q78" t="n">
        <v>198.05</v>
      </c>
      <c r="R78" t="n">
        <v>29.59</v>
      </c>
      <c r="S78" t="n">
        <v>21.27</v>
      </c>
      <c r="T78" t="n">
        <v>1459.3</v>
      </c>
      <c r="U78" t="n">
        <v>0.72</v>
      </c>
      <c r="V78" t="n">
        <v>0.77</v>
      </c>
      <c r="W78" t="n">
        <v>0.11</v>
      </c>
      <c r="X78" t="n">
        <v>0.07000000000000001</v>
      </c>
      <c r="Y78" t="n">
        <v>1</v>
      </c>
      <c r="Z78" t="n">
        <v>10</v>
      </c>
      <c r="AA78" t="n">
        <v>86.47112832478804</v>
      </c>
      <c r="AB78" t="n">
        <v>118.3136126108709</v>
      </c>
      <c r="AC78" t="n">
        <v>107.0219274775183</v>
      </c>
      <c r="AD78" t="n">
        <v>86471.12832478803</v>
      </c>
      <c r="AE78" t="n">
        <v>118313.6126108709</v>
      </c>
      <c r="AF78" t="n">
        <v>2.165806586725303e-06</v>
      </c>
      <c r="AG78" t="n">
        <v>0.1486111111111111</v>
      </c>
      <c r="AH78" t="n">
        <v>107021.9274775183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9.3378</v>
      </c>
      <c r="E79" t="n">
        <v>10.71</v>
      </c>
      <c r="F79" t="n">
        <v>7.94</v>
      </c>
      <c r="G79" t="n">
        <v>95.3</v>
      </c>
      <c r="H79" t="n">
        <v>1.53</v>
      </c>
      <c r="I79" t="n">
        <v>5</v>
      </c>
      <c r="J79" t="n">
        <v>235.76</v>
      </c>
      <c r="K79" t="n">
        <v>55.27</v>
      </c>
      <c r="L79" t="n">
        <v>20.25</v>
      </c>
      <c r="M79" t="n">
        <v>3</v>
      </c>
      <c r="N79" t="n">
        <v>55.24</v>
      </c>
      <c r="O79" t="n">
        <v>29311.69</v>
      </c>
      <c r="P79" t="n">
        <v>104.56</v>
      </c>
      <c r="Q79" t="n">
        <v>198.05</v>
      </c>
      <c r="R79" t="n">
        <v>30.1</v>
      </c>
      <c r="S79" t="n">
        <v>21.27</v>
      </c>
      <c r="T79" t="n">
        <v>1713.59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86.64824335006116</v>
      </c>
      <c r="AB79" t="n">
        <v>118.5559492022129</v>
      </c>
      <c r="AC79" t="n">
        <v>107.2411358047043</v>
      </c>
      <c r="AD79" t="n">
        <v>86648.24335006117</v>
      </c>
      <c r="AE79" t="n">
        <v>118555.9492022129</v>
      </c>
      <c r="AF79" t="n">
        <v>2.162934348519126e-06</v>
      </c>
      <c r="AG79" t="n">
        <v>0.14875</v>
      </c>
      <c r="AH79" t="n">
        <v>107241.1358047043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9.3446</v>
      </c>
      <c r="E80" t="n">
        <v>10.7</v>
      </c>
      <c r="F80" t="n">
        <v>7.93</v>
      </c>
      <c r="G80" t="n">
        <v>95.20999999999999</v>
      </c>
      <c r="H80" t="n">
        <v>1.54</v>
      </c>
      <c r="I80" t="n">
        <v>5</v>
      </c>
      <c r="J80" t="n">
        <v>236.2</v>
      </c>
      <c r="K80" t="n">
        <v>55.27</v>
      </c>
      <c r="L80" t="n">
        <v>20.5</v>
      </c>
      <c r="M80" t="n">
        <v>3</v>
      </c>
      <c r="N80" t="n">
        <v>55.42</v>
      </c>
      <c r="O80" t="n">
        <v>29364.87</v>
      </c>
      <c r="P80" t="n">
        <v>104.48</v>
      </c>
      <c r="Q80" t="n">
        <v>198.07</v>
      </c>
      <c r="R80" t="n">
        <v>29.77</v>
      </c>
      <c r="S80" t="n">
        <v>21.27</v>
      </c>
      <c r="T80" t="n">
        <v>1548.08</v>
      </c>
      <c r="U80" t="n">
        <v>0.71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86.51001887384686</v>
      </c>
      <c r="AB80" t="n">
        <v>118.3668243758231</v>
      </c>
      <c r="AC80" t="n">
        <v>107.0700607863067</v>
      </c>
      <c r="AD80" t="n">
        <v>86510.01887384686</v>
      </c>
      <c r="AE80" t="n">
        <v>118366.8243758231</v>
      </c>
      <c r="AF80" t="n">
        <v>2.164509446890256e-06</v>
      </c>
      <c r="AG80" t="n">
        <v>0.1486111111111111</v>
      </c>
      <c r="AH80" t="n">
        <v>107070.0607863067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9.34</v>
      </c>
      <c r="E81" t="n">
        <v>10.71</v>
      </c>
      <c r="F81" t="n">
        <v>7.94</v>
      </c>
      <c r="G81" t="n">
        <v>95.27</v>
      </c>
      <c r="H81" t="n">
        <v>1.56</v>
      </c>
      <c r="I81" t="n">
        <v>5</v>
      </c>
      <c r="J81" t="n">
        <v>236.63</v>
      </c>
      <c r="K81" t="n">
        <v>55.27</v>
      </c>
      <c r="L81" t="n">
        <v>20.75</v>
      </c>
      <c r="M81" t="n">
        <v>3</v>
      </c>
      <c r="N81" t="n">
        <v>55.6</v>
      </c>
      <c r="O81" t="n">
        <v>29418.12</v>
      </c>
      <c r="P81" t="n">
        <v>104.58</v>
      </c>
      <c r="Q81" t="n">
        <v>198.05</v>
      </c>
      <c r="R81" t="n">
        <v>29.98</v>
      </c>
      <c r="S81" t="n">
        <v>21.27</v>
      </c>
      <c r="T81" t="n">
        <v>1654.82</v>
      </c>
      <c r="U81" t="n">
        <v>0.71</v>
      </c>
      <c r="V81" t="n">
        <v>0.76</v>
      </c>
      <c r="W81" t="n">
        <v>0.12</v>
      </c>
      <c r="X81" t="n">
        <v>0.09</v>
      </c>
      <c r="Y81" t="n">
        <v>1</v>
      </c>
      <c r="Z81" t="n">
        <v>10</v>
      </c>
      <c r="AA81" t="n">
        <v>86.63999083376736</v>
      </c>
      <c r="AB81" t="n">
        <v>118.5446577453444</v>
      </c>
      <c r="AC81" t="n">
        <v>107.2309219886316</v>
      </c>
      <c r="AD81" t="n">
        <v>86639.99083376736</v>
      </c>
      <c r="AE81" t="n">
        <v>118544.6577453444</v>
      </c>
      <c r="AF81" t="n">
        <v>2.163443939168609e-06</v>
      </c>
      <c r="AG81" t="n">
        <v>0.14875</v>
      </c>
      <c r="AH81" t="n">
        <v>107230.9219886317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9.343400000000001</v>
      </c>
      <c r="E82" t="n">
        <v>10.7</v>
      </c>
      <c r="F82" t="n">
        <v>7.94</v>
      </c>
      <c r="G82" t="n">
        <v>95.22</v>
      </c>
      <c r="H82" t="n">
        <v>1.58</v>
      </c>
      <c r="I82" t="n">
        <v>5</v>
      </c>
      <c r="J82" t="n">
        <v>237.06</v>
      </c>
      <c r="K82" t="n">
        <v>55.27</v>
      </c>
      <c r="L82" t="n">
        <v>21</v>
      </c>
      <c r="M82" t="n">
        <v>3</v>
      </c>
      <c r="N82" t="n">
        <v>55.79</v>
      </c>
      <c r="O82" t="n">
        <v>29471.44</v>
      </c>
      <c r="P82" t="n">
        <v>104.52</v>
      </c>
      <c r="Q82" t="n">
        <v>198.05</v>
      </c>
      <c r="R82" t="n">
        <v>29.83</v>
      </c>
      <c r="S82" t="n">
        <v>21.27</v>
      </c>
      <c r="T82" t="n">
        <v>1577.81</v>
      </c>
      <c r="U82" t="n">
        <v>0.71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86.57382184657692</v>
      </c>
      <c r="AB82" t="n">
        <v>118.4541224179008</v>
      </c>
      <c r="AC82" t="n">
        <v>107.1490272257721</v>
      </c>
      <c r="AD82" t="n">
        <v>86573.82184657692</v>
      </c>
      <c r="AE82" t="n">
        <v>118454.1224179008</v>
      </c>
      <c r="AF82" t="n">
        <v>2.164231488354174e-06</v>
      </c>
      <c r="AG82" t="n">
        <v>0.1486111111111111</v>
      </c>
      <c r="AH82" t="n">
        <v>107149.0272257721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9.3443</v>
      </c>
      <c r="E83" t="n">
        <v>10.7</v>
      </c>
      <c r="F83" t="n">
        <v>7.93</v>
      </c>
      <c r="G83" t="n">
        <v>95.20999999999999</v>
      </c>
      <c r="H83" t="n">
        <v>1.59</v>
      </c>
      <c r="I83" t="n">
        <v>5</v>
      </c>
      <c r="J83" t="n">
        <v>237.49</v>
      </c>
      <c r="K83" t="n">
        <v>55.27</v>
      </c>
      <c r="L83" t="n">
        <v>21.25</v>
      </c>
      <c r="M83" t="n">
        <v>3</v>
      </c>
      <c r="N83" t="n">
        <v>55.97</v>
      </c>
      <c r="O83" t="n">
        <v>29524.81</v>
      </c>
      <c r="P83" t="n">
        <v>104.54</v>
      </c>
      <c r="Q83" t="n">
        <v>198.09</v>
      </c>
      <c r="R83" t="n">
        <v>29.78</v>
      </c>
      <c r="S83" t="n">
        <v>21.27</v>
      </c>
      <c r="T83" t="n">
        <v>1553.52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86.54767055442525</v>
      </c>
      <c r="AB83" t="n">
        <v>118.4183410662653</v>
      </c>
      <c r="AC83" t="n">
        <v>107.1166607961173</v>
      </c>
      <c r="AD83" t="n">
        <v>86547.67055442525</v>
      </c>
      <c r="AE83" t="n">
        <v>118418.3410662653</v>
      </c>
      <c r="AF83" t="n">
        <v>2.164439957256235e-06</v>
      </c>
      <c r="AG83" t="n">
        <v>0.1486111111111111</v>
      </c>
      <c r="AH83" t="n">
        <v>107116.6607961173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9.347</v>
      </c>
      <c r="E84" t="n">
        <v>10.7</v>
      </c>
      <c r="F84" t="n">
        <v>7.93</v>
      </c>
      <c r="G84" t="n">
        <v>95.17</v>
      </c>
      <c r="H84" t="n">
        <v>1.61</v>
      </c>
      <c r="I84" t="n">
        <v>5</v>
      </c>
      <c r="J84" t="n">
        <v>237.93</v>
      </c>
      <c r="K84" t="n">
        <v>55.27</v>
      </c>
      <c r="L84" t="n">
        <v>21.5</v>
      </c>
      <c r="M84" t="n">
        <v>3</v>
      </c>
      <c r="N84" t="n">
        <v>56.15</v>
      </c>
      <c r="O84" t="n">
        <v>29578.26</v>
      </c>
      <c r="P84" t="n">
        <v>104.38</v>
      </c>
      <c r="Q84" t="n">
        <v>198.05</v>
      </c>
      <c r="R84" t="n">
        <v>29.63</v>
      </c>
      <c r="S84" t="n">
        <v>21.27</v>
      </c>
      <c r="T84" t="n">
        <v>1478.29</v>
      </c>
      <c r="U84" t="n">
        <v>0.72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86.43013393373899</v>
      </c>
      <c r="AB84" t="n">
        <v>118.2575222764927</v>
      </c>
      <c r="AC84" t="n">
        <v>106.9711903259299</v>
      </c>
      <c r="AD84" t="n">
        <v>86430.13393373898</v>
      </c>
      <c r="AE84" t="n">
        <v>118257.5222764927</v>
      </c>
      <c r="AF84" t="n">
        <v>2.165065363962419e-06</v>
      </c>
      <c r="AG84" t="n">
        <v>0.1486111111111111</v>
      </c>
      <c r="AH84" t="n">
        <v>106971.1903259299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9.3565</v>
      </c>
      <c r="E85" t="n">
        <v>10.69</v>
      </c>
      <c r="F85" t="n">
        <v>7.92</v>
      </c>
      <c r="G85" t="n">
        <v>95.04000000000001</v>
      </c>
      <c r="H85" t="n">
        <v>1.62</v>
      </c>
      <c r="I85" t="n">
        <v>5</v>
      </c>
      <c r="J85" t="n">
        <v>238.36</v>
      </c>
      <c r="K85" t="n">
        <v>55.27</v>
      </c>
      <c r="L85" t="n">
        <v>21.75</v>
      </c>
      <c r="M85" t="n">
        <v>3</v>
      </c>
      <c r="N85" t="n">
        <v>56.34</v>
      </c>
      <c r="O85" t="n">
        <v>29631.77</v>
      </c>
      <c r="P85" t="n">
        <v>104.03</v>
      </c>
      <c r="Q85" t="n">
        <v>198.06</v>
      </c>
      <c r="R85" t="n">
        <v>29.3</v>
      </c>
      <c r="S85" t="n">
        <v>21.27</v>
      </c>
      <c r="T85" t="n">
        <v>1313.9</v>
      </c>
      <c r="U85" t="n">
        <v>0.73</v>
      </c>
      <c r="V85" t="n">
        <v>0.77</v>
      </c>
      <c r="W85" t="n">
        <v>0.12</v>
      </c>
      <c r="X85" t="n">
        <v>0.07000000000000001</v>
      </c>
      <c r="Y85" t="n">
        <v>1</v>
      </c>
      <c r="Z85" t="n">
        <v>10</v>
      </c>
      <c r="AA85" t="n">
        <v>86.11088089651447</v>
      </c>
      <c r="AB85" t="n">
        <v>117.8207061865124</v>
      </c>
      <c r="AC85" t="n">
        <v>106.576063350502</v>
      </c>
      <c r="AD85" t="n">
        <v>86110.88089651447</v>
      </c>
      <c r="AE85" t="n">
        <v>117820.7061865124</v>
      </c>
      <c r="AF85" t="n">
        <v>2.167265869039732e-06</v>
      </c>
      <c r="AG85" t="n">
        <v>0.1484722222222222</v>
      </c>
      <c r="AH85" t="n">
        <v>106576.063350502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9.346500000000001</v>
      </c>
      <c r="E86" t="n">
        <v>10.7</v>
      </c>
      <c r="F86" t="n">
        <v>7.93</v>
      </c>
      <c r="G86" t="n">
        <v>95.18000000000001</v>
      </c>
      <c r="H86" t="n">
        <v>1.64</v>
      </c>
      <c r="I86" t="n">
        <v>5</v>
      </c>
      <c r="J86" t="n">
        <v>238.79</v>
      </c>
      <c r="K86" t="n">
        <v>55.27</v>
      </c>
      <c r="L86" t="n">
        <v>22</v>
      </c>
      <c r="M86" t="n">
        <v>3</v>
      </c>
      <c r="N86" t="n">
        <v>56.52</v>
      </c>
      <c r="O86" t="n">
        <v>29685.34</v>
      </c>
      <c r="P86" t="n">
        <v>104.03</v>
      </c>
      <c r="Q86" t="n">
        <v>198.05</v>
      </c>
      <c r="R86" t="n">
        <v>29.76</v>
      </c>
      <c r="S86" t="n">
        <v>21.27</v>
      </c>
      <c r="T86" t="n">
        <v>1542.65</v>
      </c>
      <c r="U86" t="n">
        <v>0.71</v>
      </c>
      <c r="V86" t="n">
        <v>0.77</v>
      </c>
      <c r="W86" t="n">
        <v>0.11</v>
      </c>
      <c r="X86" t="n">
        <v>0.08</v>
      </c>
      <c r="Y86" t="n">
        <v>1</v>
      </c>
      <c r="Z86" t="n">
        <v>10</v>
      </c>
      <c r="AA86" t="n">
        <v>86.23085716708266</v>
      </c>
      <c r="AB86" t="n">
        <v>117.9848630128832</v>
      </c>
      <c r="AC86" t="n">
        <v>106.7245532797595</v>
      </c>
      <c r="AD86" t="n">
        <v>86230.85716708266</v>
      </c>
      <c r="AE86" t="n">
        <v>117984.8630128832</v>
      </c>
      <c r="AF86" t="n">
        <v>2.164949547905718e-06</v>
      </c>
      <c r="AG86" t="n">
        <v>0.1486111111111111</v>
      </c>
      <c r="AH86" t="n">
        <v>106724.5532797596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9.333399999999999</v>
      </c>
      <c r="E87" t="n">
        <v>10.71</v>
      </c>
      <c r="F87" t="n">
        <v>7.95</v>
      </c>
      <c r="G87" t="n">
        <v>95.36</v>
      </c>
      <c r="H87" t="n">
        <v>1.65</v>
      </c>
      <c r="I87" t="n">
        <v>5</v>
      </c>
      <c r="J87" t="n">
        <v>239.23</v>
      </c>
      <c r="K87" t="n">
        <v>55.27</v>
      </c>
      <c r="L87" t="n">
        <v>22.25</v>
      </c>
      <c r="M87" t="n">
        <v>3</v>
      </c>
      <c r="N87" t="n">
        <v>56.71</v>
      </c>
      <c r="O87" t="n">
        <v>29738.98</v>
      </c>
      <c r="P87" t="n">
        <v>104.08</v>
      </c>
      <c r="Q87" t="n">
        <v>198.05</v>
      </c>
      <c r="R87" t="n">
        <v>30.23</v>
      </c>
      <c r="S87" t="n">
        <v>21.27</v>
      </c>
      <c r="T87" t="n">
        <v>1780.06</v>
      </c>
      <c r="U87" t="n">
        <v>0.7</v>
      </c>
      <c r="V87" t="n">
        <v>0.76</v>
      </c>
      <c r="W87" t="n">
        <v>0.12</v>
      </c>
      <c r="X87" t="n">
        <v>0.09</v>
      </c>
      <c r="Y87" t="n">
        <v>1</v>
      </c>
      <c r="Z87" t="n">
        <v>10</v>
      </c>
      <c r="AA87" t="n">
        <v>86.43791370045737</v>
      </c>
      <c r="AB87" t="n">
        <v>118.2681668965359</v>
      </c>
      <c r="AC87" t="n">
        <v>106.980819038376</v>
      </c>
      <c r="AD87" t="n">
        <v>86437.91370045737</v>
      </c>
      <c r="AE87" t="n">
        <v>118268.1668965359</v>
      </c>
      <c r="AF87" t="n">
        <v>2.16191516722016e-06</v>
      </c>
      <c r="AG87" t="n">
        <v>0.14875</v>
      </c>
      <c r="AH87" t="n">
        <v>106980.819038376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9.3422</v>
      </c>
      <c r="E88" t="n">
        <v>10.7</v>
      </c>
      <c r="F88" t="n">
        <v>7.94</v>
      </c>
      <c r="G88" t="n">
        <v>95.23999999999999</v>
      </c>
      <c r="H88" t="n">
        <v>1.67</v>
      </c>
      <c r="I88" t="n">
        <v>5</v>
      </c>
      <c r="J88" t="n">
        <v>239.66</v>
      </c>
      <c r="K88" t="n">
        <v>55.27</v>
      </c>
      <c r="L88" t="n">
        <v>22.5</v>
      </c>
      <c r="M88" t="n">
        <v>3</v>
      </c>
      <c r="N88" t="n">
        <v>56.89</v>
      </c>
      <c r="O88" t="n">
        <v>29792.69</v>
      </c>
      <c r="P88" t="n">
        <v>103.67</v>
      </c>
      <c r="Q88" t="n">
        <v>198.05</v>
      </c>
      <c r="R88" t="n">
        <v>29.9</v>
      </c>
      <c r="S88" t="n">
        <v>21.27</v>
      </c>
      <c r="T88" t="n">
        <v>1614.69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86.08953079317396</v>
      </c>
      <c r="AB88" t="n">
        <v>117.7914940332218</v>
      </c>
      <c r="AC88" t="n">
        <v>106.5496391641219</v>
      </c>
      <c r="AD88" t="n">
        <v>86089.53079317397</v>
      </c>
      <c r="AE88" t="n">
        <v>117791.4940332218</v>
      </c>
      <c r="AF88" t="n">
        <v>2.163953529818092e-06</v>
      </c>
      <c r="AG88" t="n">
        <v>0.1486111111111111</v>
      </c>
      <c r="AH88" t="n">
        <v>106549.6391641219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9.339</v>
      </c>
      <c r="E89" t="n">
        <v>10.71</v>
      </c>
      <c r="F89" t="n">
        <v>7.94</v>
      </c>
      <c r="G89" t="n">
        <v>95.28</v>
      </c>
      <c r="H89" t="n">
        <v>1.69</v>
      </c>
      <c r="I89" t="n">
        <v>5</v>
      </c>
      <c r="J89" t="n">
        <v>240.1</v>
      </c>
      <c r="K89" t="n">
        <v>55.27</v>
      </c>
      <c r="L89" t="n">
        <v>22.75</v>
      </c>
      <c r="M89" t="n">
        <v>3</v>
      </c>
      <c r="N89" t="n">
        <v>57.08</v>
      </c>
      <c r="O89" t="n">
        <v>29846.46</v>
      </c>
      <c r="P89" t="n">
        <v>103.53</v>
      </c>
      <c r="Q89" t="n">
        <v>198.05</v>
      </c>
      <c r="R89" t="n">
        <v>30.06</v>
      </c>
      <c r="S89" t="n">
        <v>21.27</v>
      </c>
      <c r="T89" t="n">
        <v>1691.59</v>
      </c>
      <c r="U89" t="n">
        <v>0.71</v>
      </c>
      <c r="V89" t="n">
        <v>0.76</v>
      </c>
      <c r="W89" t="n">
        <v>0.12</v>
      </c>
      <c r="X89" t="n">
        <v>0.09</v>
      </c>
      <c r="Y89" t="n">
        <v>1</v>
      </c>
      <c r="Z89" t="n">
        <v>10</v>
      </c>
      <c r="AA89" t="n">
        <v>86.03719002914127</v>
      </c>
      <c r="AB89" t="n">
        <v>117.7198790907607</v>
      </c>
      <c r="AC89" t="n">
        <v>106.4848590512571</v>
      </c>
      <c r="AD89" t="n">
        <v>86037.19002914127</v>
      </c>
      <c r="AE89" t="n">
        <v>117719.8790907607</v>
      </c>
      <c r="AF89" t="n">
        <v>2.163212307055208e-06</v>
      </c>
      <c r="AG89" t="n">
        <v>0.14875</v>
      </c>
      <c r="AH89" t="n">
        <v>106484.8590512571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9.3409</v>
      </c>
      <c r="E90" t="n">
        <v>10.71</v>
      </c>
      <c r="F90" t="n">
        <v>7.94</v>
      </c>
      <c r="G90" t="n">
        <v>95.26000000000001</v>
      </c>
      <c r="H90" t="n">
        <v>1.7</v>
      </c>
      <c r="I90" t="n">
        <v>5</v>
      </c>
      <c r="J90" t="n">
        <v>240.54</v>
      </c>
      <c r="K90" t="n">
        <v>55.27</v>
      </c>
      <c r="L90" t="n">
        <v>23</v>
      </c>
      <c r="M90" t="n">
        <v>3</v>
      </c>
      <c r="N90" t="n">
        <v>57.26</v>
      </c>
      <c r="O90" t="n">
        <v>29900.43</v>
      </c>
      <c r="P90" t="n">
        <v>103.26</v>
      </c>
      <c r="Q90" t="n">
        <v>198.05</v>
      </c>
      <c r="R90" t="n">
        <v>29.93</v>
      </c>
      <c r="S90" t="n">
        <v>21.27</v>
      </c>
      <c r="T90" t="n">
        <v>1626.43</v>
      </c>
      <c r="U90" t="n">
        <v>0.71</v>
      </c>
      <c r="V90" t="n">
        <v>0.76</v>
      </c>
      <c r="W90" t="n">
        <v>0.12</v>
      </c>
      <c r="X90" t="n">
        <v>0.09</v>
      </c>
      <c r="Y90" t="n">
        <v>1</v>
      </c>
      <c r="Z90" t="n">
        <v>10</v>
      </c>
      <c r="AA90" t="n">
        <v>85.86282427474221</v>
      </c>
      <c r="AB90" t="n">
        <v>117.4813041731179</v>
      </c>
      <c r="AC90" t="n">
        <v>106.269053388912</v>
      </c>
      <c r="AD90" t="n">
        <v>85862.8242747422</v>
      </c>
      <c r="AE90" t="n">
        <v>117481.3041731179</v>
      </c>
      <c r="AF90" t="n">
        <v>2.16365240807067e-06</v>
      </c>
      <c r="AG90" t="n">
        <v>0.14875</v>
      </c>
      <c r="AH90" t="n">
        <v>106269.053388912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9.3446</v>
      </c>
      <c r="E91" t="n">
        <v>10.7</v>
      </c>
      <c r="F91" t="n">
        <v>7.93</v>
      </c>
      <c r="G91" t="n">
        <v>95.20999999999999</v>
      </c>
      <c r="H91" t="n">
        <v>1.72</v>
      </c>
      <c r="I91" t="n">
        <v>5</v>
      </c>
      <c r="J91" t="n">
        <v>240.97</v>
      </c>
      <c r="K91" t="n">
        <v>55.27</v>
      </c>
      <c r="L91" t="n">
        <v>23.25</v>
      </c>
      <c r="M91" t="n">
        <v>3</v>
      </c>
      <c r="N91" t="n">
        <v>57.45</v>
      </c>
      <c r="O91" t="n">
        <v>29954.34</v>
      </c>
      <c r="P91" t="n">
        <v>102.72</v>
      </c>
      <c r="Q91" t="n">
        <v>198.05</v>
      </c>
      <c r="R91" t="n">
        <v>29.76</v>
      </c>
      <c r="S91" t="n">
        <v>21.27</v>
      </c>
      <c r="T91" t="n">
        <v>1541.61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85.48505824654904</v>
      </c>
      <c r="AB91" t="n">
        <v>116.9644280274834</v>
      </c>
      <c r="AC91" t="n">
        <v>105.8015071771765</v>
      </c>
      <c r="AD91" t="n">
        <v>85485.05824654904</v>
      </c>
      <c r="AE91" t="n">
        <v>116964.4280274834</v>
      </c>
      <c r="AF91" t="n">
        <v>2.164509446890256e-06</v>
      </c>
      <c r="AG91" t="n">
        <v>0.1486111111111111</v>
      </c>
      <c r="AH91" t="n">
        <v>105801.5071771765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9.347300000000001</v>
      </c>
      <c r="E92" t="n">
        <v>10.7</v>
      </c>
      <c r="F92" t="n">
        <v>7.93</v>
      </c>
      <c r="G92" t="n">
        <v>95.17</v>
      </c>
      <c r="H92" t="n">
        <v>1.73</v>
      </c>
      <c r="I92" t="n">
        <v>5</v>
      </c>
      <c r="J92" t="n">
        <v>241.41</v>
      </c>
      <c r="K92" t="n">
        <v>55.27</v>
      </c>
      <c r="L92" t="n">
        <v>23.5</v>
      </c>
      <c r="M92" t="n">
        <v>3</v>
      </c>
      <c r="N92" t="n">
        <v>57.64</v>
      </c>
      <c r="O92" t="n">
        <v>30008.32</v>
      </c>
      <c r="P92" t="n">
        <v>102.38</v>
      </c>
      <c r="Q92" t="n">
        <v>198.05</v>
      </c>
      <c r="R92" t="n">
        <v>29.6</v>
      </c>
      <c r="S92" t="n">
        <v>21.27</v>
      </c>
      <c r="T92" t="n">
        <v>1461.26</v>
      </c>
      <c r="U92" t="n">
        <v>0.72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85.26303709794183</v>
      </c>
      <c r="AB92" t="n">
        <v>116.6606488970773</v>
      </c>
      <c r="AC92" t="n">
        <v>105.5267203006196</v>
      </c>
      <c r="AD92" t="n">
        <v>85263.03709794184</v>
      </c>
      <c r="AE92" t="n">
        <v>116660.6488970773</v>
      </c>
      <c r="AF92" t="n">
        <v>2.165134853596439e-06</v>
      </c>
      <c r="AG92" t="n">
        <v>0.1486111111111111</v>
      </c>
      <c r="AH92" t="n">
        <v>105526.7203006196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9.3514</v>
      </c>
      <c r="E93" t="n">
        <v>10.69</v>
      </c>
      <c r="F93" t="n">
        <v>7.93</v>
      </c>
      <c r="G93" t="n">
        <v>95.11</v>
      </c>
      <c r="H93" t="n">
        <v>1.75</v>
      </c>
      <c r="I93" t="n">
        <v>5</v>
      </c>
      <c r="J93" t="n">
        <v>241.85</v>
      </c>
      <c r="K93" t="n">
        <v>55.27</v>
      </c>
      <c r="L93" t="n">
        <v>23.75</v>
      </c>
      <c r="M93" t="n">
        <v>3</v>
      </c>
      <c r="N93" t="n">
        <v>57.83</v>
      </c>
      <c r="O93" t="n">
        <v>30062.36</v>
      </c>
      <c r="P93" t="n">
        <v>102.08</v>
      </c>
      <c r="Q93" t="n">
        <v>198.05</v>
      </c>
      <c r="R93" t="n">
        <v>29.52</v>
      </c>
      <c r="S93" t="n">
        <v>21.27</v>
      </c>
      <c r="T93" t="n">
        <v>1422.22</v>
      </c>
      <c r="U93" t="n">
        <v>0.72</v>
      </c>
      <c r="V93" t="n">
        <v>0.77</v>
      </c>
      <c r="W93" t="n">
        <v>0.12</v>
      </c>
      <c r="X93" t="n">
        <v>0.07000000000000001</v>
      </c>
      <c r="Y93" t="n">
        <v>1</v>
      </c>
      <c r="Z93" t="n">
        <v>10</v>
      </c>
      <c r="AA93" t="n">
        <v>85.05153684773143</v>
      </c>
      <c r="AB93" t="n">
        <v>116.3712649240071</v>
      </c>
      <c r="AC93" t="n">
        <v>105.2649547277861</v>
      </c>
      <c r="AD93" t="n">
        <v>85051.53684773143</v>
      </c>
      <c r="AE93" t="n">
        <v>116371.2649240071</v>
      </c>
      <c r="AF93" t="n">
        <v>2.166084545261385e-06</v>
      </c>
      <c r="AG93" t="n">
        <v>0.1484722222222222</v>
      </c>
      <c r="AH93" t="n">
        <v>105264.9547277861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9.3385</v>
      </c>
      <c r="E94" t="n">
        <v>10.71</v>
      </c>
      <c r="F94" t="n">
        <v>7.94</v>
      </c>
      <c r="G94" t="n">
        <v>95.29000000000001</v>
      </c>
      <c r="H94" t="n">
        <v>1.76</v>
      </c>
      <c r="I94" t="n">
        <v>5</v>
      </c>
      <c r="J94" t="n">
        <v>242.29</v>
      </c>
      <c r="K94" t="n">
        <v>55.27</v>
      </c>
      <c r="L94" t="n">
        <v>24</v>
      </c>
      <c r="M94" t="n">
        <v>3</v>
      </c>
      <c r="N94" t="n">
        <v>58.02</v>
      </c>
      <c r="O94" t="n">
        <v>30116.47</v>
      </c>
      <c r="P94" t="n">
        <v>101.84</v>
      </c>
      <c r="Q94" t="n">
        <v>198.05</v>
      </c>
      <c r="R94" t="n">
        <v>30.12</v>
      </c>
      <c r="S94" t="n">
        <v>21.27</v>
      </c>
      <c r="T94" t="n">
        <v>1722.33</v>
      </c>
      <c r="U94" t="n">
        <v>0.71</v>
      </c>
      <c r="V94" t="n">
        <v>0.76</v>
      </c>
      <c r="W94" t="n">
        <v>0.11</v>
      </c>
      <c r="X94" t="n">
        <v>0.09</v>
      </c>
      <c r="Y94" t="n">
        <v>1</v>
      </c>
      <c r="Z94" t="n">
        <v>10</v>
      </c>
      <c r="AA94" t="n">
        <v>85.05684398982977</v>
      </c>
      <c r="AB94" t="n">
        <v>116.3785263899606</v>
      </c>
      <c r="AC94" t="n">
        <v>105.2715231696206</v>
      </c>
      <c r="AD94" t="n">
        <v>85056.84398982977</v>
      </c>
      <c r="AE94" t="n">
        <v>116378.5263899606</v>
      </c>
      <c r="AF94" t="n">
        <v>2.163096490998507e-06</v>
      </c>
      <c r="AG94" t="n">
        <v>0.14875</v>
      </c>
      <c r="AH94" t="n">
        <v>105271.5231696206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9.3985</v>
      </c>
      <c r="E95" t="n">
        <v>10.64</v>
      </c>
      <c r="F95" t="n">
        <v>7.91</v>
      </c>
      <c r="G95" t="n">
        <v>118.7</v>
      </c>
      <c r="H95" t="n">
        <v>1.78</v>
      </c>
      <c r="I95" t="n">
        <v>4</v>
      </c>
      <c r="J95" t="n">
        <v>242.73</v>
      </c>
      <c r="K95" t="n">
        <v>55.27</v>
      </c>
      <c r="L95" t="n">
        <v>24.25</v>
      </c>
      <c r="M95" t="n">
        <v>2</v>
      </c>
      <c r="N95" t="n">
        <v>58.21</v>
      </c>
      <c r="O95" t="n">
        <v>30170.65</v>
      </c>
      <c r="P95" t="n">
        <v>101.22</v>
      </c>
      <c r="Q95" t="n">
        <v>198.05</v>
      </c>
      <c r="R95" t="n">
        <v>29.13</v>
      </c>
      <c r="S95" t="n">
        <v>21.27</v>
      </c>
      <c r="T95" t="n">
        <v>1232.65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84.07670642040645</v>
      </c>
      <c r="AB95" t="n">
        <v>115.0374589268585</v>
      </c>
      <c r="AC95" t="n">
        <v>104.0584453029965</v>
      </c>
      <c r="AD95" t="n">
        <v>84076.70642040645</v>
      </c>
      <c r="AE95" t="n">
        <v>115037.4589268585</v>
      </c>
      <c r="AF95" t="n">
        <v>2.176994417802588e-06</v>
      </c>
      <c r="AG95" t="n">
        <v>0.1477777777777778</v>
      </c>
      <c r="AH95" t="n">
        <v>104058.4453029965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9.3978</v>
      </c>
      <c r="E96" t="n">
        <v>10.64</v>
      </c>
      <c r="F96" t="n">
        <v>7.91</v>
      </c>
      <c r="G96" t="n">
        <v>118.71</v>
      </c>
      <c r="H96" t="n">
        <v>1.79</v>
      </c>
      <c r="I96" t="n">
        <v>4</v>
      </c>
      <c r="J96" t="n">
        <v>243.17</v>
      </c>
      <c r="K96" t="n">
        <v>55.27</v>
      </c>
      <c r="L96" t="n">
        <v>24.5</v>
      </c>
      <c r="M96" t="n">
        <v>2</v>
      </c>
      <c r="N96" t="n">
        <v>58.4</v>
      </c>
      <c r="O96" t="n">
        <v>30224.9</v>
      </c>
      <c r="P96" t="n">
        <v>101.38</v>
      </c>
      <c r="Q96" t="n">
        <v>198.05</v>
      </c>
      <c r="R96" t="n">
        <v>29.17</v>
      </c>
      <c r="S96" t="n">
        <v>21.27</v>
      </c>
      <c r="T96" t="n">
        <v>1253.73</v>
      </c>
      <c r="U96" t="n">
        <v>0.73</v>
      </c>
      <c r="V96" t="n">
        <v>0.77</v>
      </c>
      <c r="W96" t="n">
        <v>0.11</v>
      </c>
      <c r="X96" t="n">
        <v>0.06</v>
      </c>
      <c r="Y96" t="n">
        <v>1</v>
      </c>
      <c r="Z96" t="n">
        <v>10</v>
      </c>
      <c r="AA96" t="n">
        <v>84.17546051601275</v>
      </c>
      <c r="AB96" t="n">
        <v>115.1725786371902</v>
      </c>
      <c r="AC96" t="n">
        <v>104.1806693778159</v>
      </c>
      <c r="AD96" t="n">
        <v>84175.46051601275</v>
      </c>
      <c r="AE96" t="n">
        <v>115172.5786371902</v>
      </c>
      <c r="AF96" t="n">
        <v>2.176832275323207e-06</v>
      </c>
      <c r="AG96" t="n">
        <v>0.1477777777777778</v>
      </c>
      <c r="AH96" t="n">
        <v>104180.6693778159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9.3985</v>
      </c>
      <c r="E97" t="n">
        <v>10.64</v>
      </c>
      <c r="F97" t="n">
        <v>7.91</v>
      </c>
      <c r="G97" t="n">
        <v>118.7</v>
      </c>
      <c r="H97" t="n">
        <v>1.81</v>
      </c>
      <c r="I97" t="n">
        <v>4</v>
      </c>
      <c r="J97" t="n">
        <v>243.61</v>
      </c>
      <c r="K97" t="n">
        <v>55.27</v>
      </c>
      <c r="L97" t="n">
        <v>24.75</v>
      </c>
      <c r="M97" t="n">
        <v>2</v>
      </c>
      <c r="N97" t="n">
        <v>58.59</v>
      </c>
      <c r="O97" t="n">
        <v>30279.22</v>
      </c>
      <c r="P97" t="n">
        <v>101.39</v>
      </c>
      <c r="Q97" t="n">
        <v>198.05</v>
      </c>
      <c r="R97" t="n">
        <v>29.15</v>
      </c>
      <c r="S97" t="n">
        <v>21.27</v>
      </c>
      <c r="T97" t="n">
        <v>1244.5</v>
      </c>
      <c r="U97" t="n">
        <v>0.73</v>
      </c>
      <c r="V97" t="n">
        <v>0.77</v>
      </c>
      <c r="W97" t="n">
        <v>0.11</v>
      </c>
      <c r="X97" t="n">
        <v>0.06</v>
      </c>
      <c r="Y97" t="n">
        <v>1</v>
      </c>
      <c r="Z97" t="n">
        <v>10</v>
      </c>
      <c r="AA97" t="n">
        <v>84.17514052759195</v>
      </c>
      <c r="AB97" t="n">
        <v>115.172140814916</v>
      </c>
      <c r="AC97" t="n">
        <v>104.180273340685</v>
      </c>
      <c r="AD97" t="n">
        <v>84175.14052759195</v>
      </c>
      <c r="AE97" t="n">
        <v>115172.140814916</v>
      </c>
      <c r="AF97" t="n">
        <v>2.176994417802588e-06</v>
      </c>
      <c r="AG97" t="n">
        <v>0.1477777777777778</v>
      </c>
      <c r="AH97" t="n">
        <v>104180.273340685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9.396800000000001</v>
      </c>
      <c r="E98" t="n">
        <v>10.64</v>
      </c>
      <c r="F98" t="n">
        <v>7.92</v>
      </c>
      <c r="G98" t="n">
        <v>118.72</v>
      </c>
      <c r="H98" t="n">
        <v>1.82</v>
      </c>
      <c r="I98" t="n">
        <v>4</v>
      </c>
      <c r="J98" t="n">
        <v>244.05</v>
      </c>
      <c r="K98" t="n">
        <v>55.27</v>
      </c>
      <c r="L98" t="n">
        <v>25</v>
      </c>
      <c r="M98" t="n">
        <v>2</v>
      </c>
      <c r="N98" t="n">
        <v>58.78</v>
      </c>
      <c r="O98" t="n">
        <v>30333.61</v>
      </c>
      <c r="P98" t="n">
        <v>101.56</v>
      </c>
      <c r="Q98" t="n">
        <v>198.05</v>
      </c>
      <c r="R98" t="n">
        <v>29.22</v>
      </c>
      <c r="S98" t="n">
        <v>21.27</v>
      </c>
      <c r="T98" t="n">
        <v>1280.4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  <c r="AA98" t="n">
        <v>84.31793509485369</v>
      </c>
      <c r="AB98" t="n">
        <v>115.3675186414951</v>
      </c>
      <c r="AC98" t="n">
        <v>104.35700458171</v>
      </c>
      <c r="AD98" t="n">
        <v>84317.93509485369</v>
      </c>
      <c r="AE98" t="n">
        <v>115367.5186414951</v>
      </c>
      <c r="AF98" t="n">
        <v>2.176600643209806e-06</v>
      </c>
      <c r="AG98" t="n">
        <v>0.1477777777777778</v>
      </c>
      <c r="AH98" t="n">
        <v>104357.00458171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9.408099999999999</v>
      </c>
      <c r="E99" t="n">
        <v>10.63</v>
      </c>
      <c r="F99" t="n">
        <v>7.9</v>
      </c>
      <c r="G99" t="n">
        <v>118.53</v>
      </c>
      <c r="H99" t="n">
        <v>1.84</v>
      </c>
      <c r="I99" t="n">
        <v>4</v>
      </c>
      <c r="J99" t="n">
        <v>244.49</v>
      </c>
      <c r="K99" t="n">
        <v>55.27</v>
      </c>
      <c r="L99" t="n">
        <v>25.25</v>
      </c>
      <c r="M99" t="n">
        <v>2</v>
      </c>
      <c r="N99" t="n">
        <v>58.97</v>
      </c>
      <c r="O99" t="n">
        <v>30388.06</v>
      </c>
      <c r="P99" t="n">
        <v>101.33</v>
      </c>
      <c r="Q99" t="n">
        <v>198.05</v>
      </c>
      <c r="R99" t="n">
        <v>28.71</v>
      </c>
      <c r="S99" t="n">
        <v>21.27</v>
      </c>
      <c r="T99" t="n">
        <v>1022.43</v>
      </c>
      <c r="U99" t="n">
        <v>0.74</v>
      </c>
      <c r="V99" t="n">
        <v>0.77</v>
      </c>
      <c r="W99" t="n">
        <v>0.12</v>
      </c>
      <c r="X99" t="n">
        <v>0.05</v>
      </c>
      <c r="Y99" t="n">
        <v>1</v>
      </c>
      <c r="Z99" t="n">
        <v>10</v>
      </c>
      <c r="AA99" t="n">
        <v>84.02678369717593</v>
      </c>
      <c r="AB99" t="n">
        <v>114.9691524544994</v>
      </c>
      <c r="AC99" t="n">
        <v>103.9966579044906</v>
      </c>
      <c r="AD99" t="n">
        <v>84026.78369717592</v>
      </c>
      <c r="AE99" t="n">
        <v>114969.1524544994</v>
      </c>
      <c r="AF99" t="n">
        <v>2.179218086091241e-06</v>
      </c>
      <c r="AG99" t="n">
        <v>0.1476388888888889</v>
      </c>
      <c r="AH99" t="n">
        <v>103996.6579044906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9.409800000000001</v>
      </c>
      <c r="E100" t="n">
        <v>10.63</v>
      </c>
      <c r="F100" t="n">
        <v>7.9</v>
      </c>
      <c r="G100" t="n">
        <v>118.5</v>
      </c>
      <c r="H100" t="n">
        <v>1.85</v>
      </c>
      <c r="I100" t="n">
        <v>4</v>
      </c>
      <c r="J100" t="n">
        <v>244.93</v>
      </c>
      <c r="K100" t="n">
        <v>55.27</v>
      </c>
      <c r="L100" t="n">
        <v>25.5</v>
      </c>
      <c r="M100" t="n">
        <v>2</v>
      </c>
      <c r="N100" t="n">
        <v>59.16</v>
      </c>
      <c r="O100" t="n">
        <v>30442.58</v>
      </c>
      <c r="P100" t="n">
        <v>101.29</v>
      </c>
      <c r="Q100" t="n">
        <v>198.05</v>
      </c>
      <c r="R100" t="n">
        <v>28.72</v>
      </c>
      <c r="S100" t="n">
        <v>21.27</v>
      </c>
      <c r="T100" t="n">
        <v>1028.72</v>
      </c>
      <c r="U100" t="n">
        <v>0.74</v>
      </c>
      <c r="V100" t="n">
        <v>0.77</v>
      </c>
      <c r="W100" t="n">
        <v>0.11</v>
      </c>
      <c r="X100" t="n">
        <v>0.05</v>
      </c>
      <c r="Y100" t="n">
        <v>1</v>
      </c>
      <c r="Z100" t="n">
        <v>10</v>
      </c>
      <c r="AA100" t="n">
        <v>83.98885600888906</v>
      </c>
      <c r="AB100" t="n">
        <v>114.9172581181338</v>
      </c>
      <c r="AC100" t="n">
        <v>103.9497162907536</v>
      </c>
      <c r="AD100" t="n">
        <v>83988.85600888905</v>
      </c>
      <c r="AE100" t="n">
        <v>114917.2581181338</v>
      </c>
      <c r="AF100" t="n">
        <v>2.179611860684024e-06</v>
      </c>
      <c r="AG100" t="n">
        <v>0.1476388888888889</v>
      </c>
      <c r="AH100" t="n">
        <v>103949.7162907536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9.401</v>
      </c>
      <c r="E101" t="n">
        <v>10.64</v>
      </c>
      <c r="F101" t="n">
        <v>7.91</v>
      </c>
      <c r="G101" t="n">
        <v>118.65</v>
      </c>
      <c r="H101" t="n">
        <v>1.87</v>
      </c>
      <c r="I101" t="n">
        <v>4</v>
      </c>
      <c r="J101" t="n">
        <v>245.38</v>
      </c>
      <c r="K101" t="n">
        <v>55.27</v>
      </c>
      <c r="L101" t="n">
        <v>25.75</v>
      </c>
      <c r="M101" t="n">
        <v>2</v>
      </c>
      <c r="N101" t="n">
        <v>59.35</v>
      </c>
      <c r="O101" t="n">
        <v>30497.18</v>
      </c>
      <c r="P101" t="n">
        <v>101.39</v>
      </c>
      <c r="Q101" t="n">
        <v>198.05</v>
      </c>
      <c r="R101" t="n">
        <v>29.08</v>
      </c>
      <c r="S101" t="n">
        <v>21.27</v>
      </c>
      <c r="T101" t="n">
        <v>1207.82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84.15332416578747</v>
      </c>
      <c r="AB101" t="n">
        <v>115.1422907062251</v>
      </c>
      <c r="AC101" t="n">
        <v>104.1532720844727</v>
      </c>
      <c r="AD101" t="n">
        <v>84153.32416578746</v>
      </c>
      <c r="AE101" t="n">
        <v>115142.2907062251</v>
      </c>
      <c r="AF101" t="n">
        <v>2.177573498086091e-06</v>
      </c>
      <c r="AG101" t="n">
        <v>0.1477777777777778</v>
      </c>
      <c r="AH101" t="n">
        <v>104153.2720844727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9.3978</v>
      </c>
      <c r="E102" t="n">
        <v>10.64</v>
      </c>
      <c r="F102" t="n">
        <v>7.91</v>
      </c>
      <c r="G102" t="n">
        <v>118.71</v>
      </c>
      <c r="H102" t="n">
        <v>1.88</v>
      </c>
      <c r="I102" t="n">
        <v>4</v>
      </c>
      <c r="J102" t="n">
        <v>245.82</v>
      </c>
      <c r="K102" t="n">
        <v>55.27</v>
      </c>
      <c r="L102" t="n">
        <v>26</v>
      </c>
      <c r="M102" t="n">
        <v>2</v>
      </c>
      <c r="N102" t="n">
        <v>59.55</v>
      </c>
      <c r="O102" t="n">
        <v>30551.84</v>
      </c>
      <c r="P102" t="n">
        <v>101.48</v>
      </c>
      <c r="Q102" t="n">
        <v>198.05</v>
      </c>
      <c r="R102" t="n">
        <v>29.18</v>
      </c>
      <c r="S102" t="n">
        <v>21.27</v>
      </c>
      <c r="T102" t="n">
        <v>1256.41</v>
      </c>
      <c r="U102" t="n">
        <v>0.73</v>
      </c>
      <c r="V102" t="n">
        <v>0.77</v>
      </c>
      <c r="W102" t="n">
        <v>0.11</v>
      </c>
      <c r="X102" t="n">
        <v>0.06</v>
      </c>
      <c r="Y102" t="n">
        <v>1</v>
      </c>
      <c r="Z102" t="n">
        <v>10</v>
      </c>
      <c r="AA102" t="n">
        <v>84.23336724489569</v>
      </c>
      <c r="AB102" t="n">
        <v>115.2518091783124</v>
      </c>
      <c r="AC102" t="n">
        <v>104.2523382672942</v>
      </c>
      <c r="AD102" t="n">
        <v>84233.36724489569</v>
      </c>
      <c r="AE102" t="n">
        <v>115251.8091783124</v>
      </c>
      <c r="AF102" t="n">
        <v>2.176832275323207e-06</v>
      </c>
      <c r="AG102" t="n">
        <v>0.1477777777777778</v>
      </c>
      <c r="AH102" t="n">
        <v>104252.3382672942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9.398</v>
      </c>
      <c r="E103" t="n">
        <v>10.64</v>
      </c>
      <c r="F103" t="n">
        <v>7.91</v>
      </c>
      <c r="G103" t="n">
        <v>118.7</v>
      </c>
      <c r="H103" t="n">
        <v>1.9</v>
      </c>
      <c r="I103" t="n">
        <v>4</v>
      </c>
      <c r="J103" t="n">
        <v>246.26</v>
      </c>
      <c r="K103" t="n">
        <v>55.27</v>
      </c>
      <c r="L103" t="n">
        <v>26.25</v>
      </c>
      <c r="M103" t="n">
        <v>2</v>
      </c>
      <c r="N103" t="n">
        <v>59.74</v>
      </c>
      <c r="O103" t="n">
        <v>30606.57</v>
      </c>
      <c r="P103" t="n">
        <v>101.35</v>
      </c>
      <c r="Q103" t="n">
        <v>198.05</v>
      </c>
      <c r="R103" t="n">
        <v>29.15</v>
      </c>
      <c r="S103" t="n">
        <v>21.27</v>
      </c>
      <c r="T103" t="n">
        <v>1244.8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84.15634299415788</v>
      </c>
      <c r="AB103" t="n">
        <v>115.1464212003828</v>
      </c>
      <c r="AC103" t="n">
        <v>104.1570083700652</v>
      </c>
      <c r="AD103" t="n">
        <v>84156.34299415788</v>
      </c>
      <c r="AE103" t="n">
        <v>115146.4212003828</v>
      </c>
      <c r="AF103" t="n">
        <v>2.176878601745888e-06</v>
      </c>
      <c r="AG103" t="n">
        <v>0.1477777777777778</v>
      </c>
      <c r="AH103" t="n">
        <v>104157.0083700652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9.395300000000001</v>
      </c>
      <c r="E104" t="n">
        <v>10.64</v>
      </c>
      <c r="F104" t="n">
        <v>7.92</v>
      </c>
      <c r="G104" t="n">
        <v>118.75</v>
      </c>
      <c r="H104" t="n">
        <v>1.91</v>
      </c>
      <c r="I104" t="n">
        <v>4</v>
      </c>
      <c r="J104" t="n">
        <v>246.71</v>
      </c>
      <c r="K104" t="n">
        <v>55.27</v>
      </c>
      <c r="L104" t="n">
        <v>26.5</v>
      </c>
      <c r="M104" t="n">
        <v>2</v>
      </c>
      <c r="N104" t="n">
        <v>59.93</v>
      </c>
      <c r="O104" t="n">
        <v>30661.38</v>
      </c>
      <c r="P104" t="n">
        <v>101.3</v>
      </c>
      <c r="Q104" t="n">
        <v>198.05</v>
      </c>
      <c r="R104" t="n">
        <v>29.26</v>
      </c>
      <c r="S104" t="n">
        <v>21.27</v>
      </c>
      <c r="T104" t="n">
        <v>1298.59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84.18045809410184</v>
      </c>
      <c r="AB104" t="n">
        <v>115.1794165440093</v>
      </c>
      <c r="AC104" t="n">
        <v>104.1868546844052</v>
      </c>
      <c r="AD104" t="n">
        <v>84180.45809410184</v>
      </c>
      <c r="AE104" t="n">
        <v>115179.4165440093</v>
      </c>
      <c r="AF104" t="n">
        <v>2.176253195039704e-06</v>
      </c>
      <c r="AG104" t="n">
        <v>0.1477777777777778</v>
      </c>
      <c r="AH104" t="n">
        <v>104186.8546844052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9.3924</v>
      </c>
      <c r="E105" t="n">
        <v>10.65</v>
      </c>
      <c r="F105" t="n">
        <v>7.92</v>
      </c>
      <c r="G105" t="n">
        <v>118.8</v>
      </c>
      <c r="H105" t="n">
        <v>1.93</v>
      </c>
      <c r="I105" t="n">
        <v>4</v>
      </c>
      <c r="J105" t="n">
        <v>247.15</v>
      </c>
      <c r="K105" t="n">
        <v>55.27</v>
      </c>
      <c r="L105" t="n">
        <v>26.75</v>
      </c>
      <c r="M105" t="n">
        <v>2</v>
      </c>
      <c r="N105" t="n">
        <v>60.13</v>
      </c>
      <c r="O105" t="n">
        <v>30716.25</v>
      </c>
      <c r="P105" t="n">
        <v>101.34</v>
      </c>
      <c r="Q105" t="n">
        <v>198.05</v>
      </c>
      <c r="R105" t="n">
        <v>29.34</v>
      </c>
      <c r="S105" t="n">
        <v>21.27</v>
      </c>
      <c r="T105" t="n">
        <v>1338.79</v>
      </c>
      <c r="U105" t="n">
        <v>0.72</v>
      </c>
      <c r="V105" t="n">
        <v>0.77</v>
      </c>
      <c r="W105" t="n">
        <v>0.12</v>
      </c>
      <c r="X105" t="n">
        <v>0.07000000000000001</v>
      </c>
      <c r="Y105" t="n">
        <v>1</v>
      </c>
      <c r="Z105" t="n">
        <v>10</v>
      </c>
      <c r="AA105" t="n">
        <v>84.2294396579056</v>
      </c>
      <c r="AB105" t="n">
        <v>115.2464352805196</v>
      </c>
      <c r="AC105" t="n">
        <v>104.2474772467644</v>
      </c>
      <c r="AD105" t="n">
        <v>84229.4396579056</v>
      </c>
      <c r="AE105" t="n">
        <v>115246.4352805196</v>
      </c>
      <c r="AF105" t="n">
        <v>2.17558146191084e-06</v>
      </c>
      <c r="AG105" t="n">
        <v>0.1479166666666667</v>
      </c>
      <c r="AH105" t="n">
        <v>104247.4772467644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9.405099999999999</v>
      </c>
      <c r="E106" t="n">
        <v>10.63</v>
      </c>
      <c r="F106" t="n">
        <v>7.91</v>
      </c>
      <c r="G106" t="n">
        <v>118.58</v>
      </c>
      <c r="H106" t="n">
        <v>1.94</v>
      </c>
      <c r="I106" t="n">
        <v>4</v>
      </c>
      <c r="J106" t="n">
        <v>247.6</v>
      </c>
      <c r="K106" t="n">
        <v>55.27</v>
      </c>
      <c r="L106" t="n">
        <v>27</v>
      </c>
      <c r="M106" t="n">
        <v>2</v>
      </c>
      <c r="N106" t="n">
        <v>60.33</v>
      </c>
      <c r="O106" t="n">
        <v>30771.2</v>
      </c>
      <c r="P106" t="n">
        <v>101.03</v>
      </c>
      <c r="Q106" t="n">
        <v>198.05</v>
      </c>
      <c r="R106" t="n">
        <v>28.81</v>
      </c>
      <c r="S106" t="n">
        <v>21.27</v>
      </c>
      <c r="T106" t="n">
        <v>1073.2</v>
      </c>
      <c r="U106" t="n">
        <v>0.74</v>
      </c>
      <c r="V106" t="n">
        <v>0.77</v>
      </c>
      <c r="W106" t="n">
        <v>0.12</v>
      </c>
      <c r="X106" t="n">
        <v>0.05</v>
      </c>
      <c r="Y106" t="n">
        <v>1</v>
      </c>
      <c r="Z106" t="n">
        <v>10</v>
      </c>
      <c r="AA106" t="n">
        <v>83.90879425899635</v>
      </c>
      <c r="AB106" t="n">
        <v>114.8077140998556</v>
      </c>
      <c r="AC106" t="n">
        <v>103.8506269998338</v>
      </c>
      <c r="AD106" t="n">
        <v>83908.79425899635</v>
      </c>
      <c r="AE106" t="n">
        <v>114807.7140998556</v>
      </c>
      <c r="AF106" t="n">
        <v>2.178523189751037e-06</v>
      </c>
      <c r="AG106" t="n">
        <v>0.1476388888888889</v>
      </c>
      <c r="AH106" t="n">
        <v>103850.6269998338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9.4086</v>
      </c>
      <c r="E107" t="n">
        <v>10.63</v>
      </c>
      <c r="F107" t="n">
        <v>7.9</v>
      </c>
      <c r="G107" t="n">
        <v>118.53</v>
      </c>
      <c r="H107" t="n">
        <v>1.95</v>
      </c>
      <c r="I107" t="n">
        <v>4</v>
      </c>
      <c r="J107" t="n">
        <v>248.04</v>
      </c>
      <c r="K107" t="n">
        <v>55.27</v>
      </c>
      <c r="L107" t="n">
        <v>27.25</v>
      </c>
      <c r="M107" t="n">
        <v>2</v>
      </c>
      <c r="N107" t="n">
        <v>60.52</v>
      </c>
      <c r="O107" t="n">
        <v>30826.21</v>
      </c>
      <c r="P107" t="n">
        <v>100.93</v>
      </c>
      <c r="Q107" t="n">
        <v>198.05</v>
      </c>
      <c r="R107" t="n">
        <v>28.79</v>
      </c>
      <c r="S107" t="n">
        <v>21.27</v>
      </c>
      <c r="T107" t="n">
        <v>1062.58</v>
      </c>
      <c r="U107" t="n">
        <v>0.74</v>
      </c>
      <c r="V107" t="n">
        <v>0.77</v>
      </c>
      <c r="W107" t="n">
        <v>0.11</v>
      </c>
      <c r="X107" t="n">
        <v>0.05</v>
      </c>
      <c r="Y107" t="n">
        <v>1</v>
      </c>
      <c r="Z107" t="n">
        <v>10</v>
      </c>
      <c r="AA107" t="n">
        <v>83.79107077402968</v>
      </c>
      <c r="AB107" t="n">
        <v>114.6466396341306</v>
      </c>
      <c r="AC107" t="n">
        <v>103.7049252550482</v>
      </c>
      <c r="AD107" t="n">
        <v>83791.07077402968</v>
      </c>
      <c r="AE107" t="n">
        <v>114646.6396341306</v>
      </c>
      <c r="AF107" t="n">
        <v>2.179333902147942e-06</v>
      </c>
      <c r="AG107" t="n">
        <v>0.1476388888888889</v>
      </c>
      <c r="AH107" t="n">
        <v>103704.9252550481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9.401</v>
      </c>
      <c r="E108" t="n">
        <v>10.64</v>
      </c>
      <c r="F108" t="n">
        <v>7.91</v>
      </c>
      <c r="G108" t="n">
        <v>118.65</v>
      </c>
      <c r="H108" t="n">
        <v>1.97</v>
      </c>
      <c r="I108" t="n">
        <v>4</v>
      </c>
      <c r="J108" t="n">
        <v>248.49</v>
      </c>
      <c r="K108" t="n">
        <v>55.27</v>
      </c>
      <c r="L108" t="n">
        <v>27.5</v>
      </c>
      <c r="M108" t="n">
        <v>2</v>
      </c>
      <c r="N108" t="n">
        <v>60.72</v>
      </c>
      <c r="O108" t="n">
        <v>30881.3</v>
      </c>
      <c r="P108" t="n">
        <v>101.08</v>
      </c>
      <c r="Q108" t="n">
        <v>198.05</v>
      </c>
      <c r="R108" t="n">
        <v>29.08</v>
      </c>
      <c r="S108" t="n">
        <v>21.27</v>
      </c>
      <c r="T108" t="n">
        <v>1209.27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83.97387440982989</v>
      </c>
      <c r="AB108" t="n">
        <v>114.8967596333596</v>
      </c>
      <c r="AC108" t="n">
        <v>103.9311741525964</v>
      </c>
      <c r="AD108" t="n">
        <v>83973.87440982989</v>
      </c>
      <c r="AE108" t="n">
        <v>114896.7596333596</v>
      </c>
      <c r="AF108" t="n">
        <v>2.177573498086091e-06</v>
      </c>
      <c r="AG108" t="n">
        <v>0.1477777777777778</v>
      </c>
      <c r="AH108" t="n">
        <v>103931.1741525964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9.3963</v>
      </c>
      <c r="E109" t="n">
        <v>10.64</v>
      </c>
      <c r="F109" t="n">
        <v>7.92</v>
      </c>
      <c r="G109" t="n">
        <v>118.73</v>
      </c>
      <c r="H109" t="n">
        <v>1.98</v>
      </c>
      <c r="I109" t="n">
        <v>4</v>
      </c>
      <c r="J109" t="n">
        <v>248.94</v>
      </c>
      <c r="K109" t="n">
        <v>55.27</v>
      </c>
      <c r="L109" t="n">
        <v>27.75</v>
      </c>
      <c r="M109" t="n">
        <v>2</v>
      </c>
      <c r="N109" t="n">
        <v>60.92</v>
      </c>
      <c r="O109" t="n">
        <v>30936.46</v>
      </c>
      <c r="P109" t="n">
        <v>101.14</v>
      </c>
      <c r="Q109" t="n">
        <v>198.05</v>
      </c>
      <c r="R109" t="n">
        <v>29.2</v>
      </c>
      <c r="S109" t="n">
        <v>21.27</v>
      </c>
      <c r="T109" t="n">
        <v>1269.18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84.07906106173702</v>
      </c>
      <c r="AB109" t="n">
        <v>115.0406806510064</v>
      </c>
      <c r="AC109" t="n">
        <v>104.0613595503135</v>
      </c>
      <c r="AD109" t="n">
        <v>84079.06106173703</v>
      </c>
      <c r="AE109" t="n">
        <v>115040.6806510064</v>
      </c>
      <c r="AF109" t="n">
        <v>2.176484827153105e-06</v>
      </c>
      <c r="AG109" t="n">
        <v>0.1477777777777778</v>
      </c>
      <c r="AH109" t="n">
        <v>104061.3595503135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9.3978</v>
      </c>
      <c r="E110" t="n">
        <v>10.64</v>
      </c>
      <c r="F110" t="n">
        <v>7.91</v>
      </c>
      <c r="G110" t="n">
        <v>118.71</v>
      </c>
      <c r="H110" t="n">
        <v>2</v>
      </c>
      <c r="I110" t="n">
        <v>4</v>
      </c>
      <c r="J110" t="n">
        <v>249.39</v>
      </c>
      <c r="K110" t="n">
        <v>55.27</v>
      </c>
      <c r="L110" t="n">
        <v>28</v>
      </c>
      <c r="M110" t="n">
        <v>2</v>
      </c>
      <c r="N110" t="n">
        <v>61.11</v>
      </c>
      <c r="O110" t="n">
        <v>30991.69</v>
      </c>
      <c r="P110" t="n">
        <v>101.08</v>
      </c>
      <c r="Q110" t="n">
        <v>198.05</v>
      </c>
      <c r="R110" t="n">
        <v>29.18</v>
      </c>
      <c r="S110" t="n">
        <v>21.27</v>
      </c>
      <c r="T110" t="n">
        <v>1259.59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84.00174032936404</v>
      </c>
      <c r="AB110" t="n">
        <v>114.9348870138238</v>
      </c>
      <c r="AC110" t="n">
        <v>103.9656627093812</v>
      </c>
      <c r="AD110" t="n">
        <v>84001.74032936404</v>
      </c>
      <c r="AE110" t="n">
        <v>114934.8870138238</v>
      </c>
      <c r="AF110" t="n">
        <v>2.176832275323207e-06</v>
      </c>
      <c r="AG110" t="n">
        <v>0.1477777777777778</v>
      </c>
      <c r="AH110" t="n">
        <v>103965.6627093812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9.3948</v>
      </c>
      <c r="E111" t="n">
        <v>10.64</v>
      </c>
      <c r="F111" t="n">
        <v>7.92</v>
      </c>
      <c r="G111" t="n">
        <v>118.76</v>
      </c>
      <c r="H111" t="n">
        <v>2.01</v>
      </c>
      <c r="I111" t="n">
        <v>4</v>
      </c>
      <c r="J111" t="n">
        <v>249.83</v>
      </c>
      <c r="K111" t="n">
        <v>55.27</v>
      </c>
      <c r="L111" t="n">
        <v>28.25</v>
      </c>
      <c r="M111" t="n">
        <v>2</v>
      </c>
      <c r="N111" t="n">
        <v>61.31</v>
      </c>
      <c r="O111" t="n">
        <v>31047</v>
      </c>
      <c r="P111" t="n">
        <v>101.01</v>
      </c>
      <c r="Q111" t="n">
        <v>198.05</v>
      </c>
      <c r="R111" t="n">
        <v>29.3</v>
      </c>
      <c r="S111" t="n">
        <v>21.27</v>
      </c>
      <c r="T111" t="n">
        <v>1319.08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84.01684139101398</v>
      </c>
      <c r="AB111" t="n">
        <v>114.9555489525851</v>
      </c>
      <c r="AC111" t="n">
        <v>103.9843527017063</v>
      </c>
      <c r="AD111" t="n">
        <v>84016.84139101398</v>
      </c>
      <c r="AE111" t="n">
        <v>114955.5489525851</v>
      </c>
      <c r="AF111" t="n">
        <v>2.176137378983003e-06</v>
      </c>
      <c r="AG111" t="n">
        <v>0.1477777777777778</v>
      </c>
      <c r="AH111" t="n">
        <v>103984.3527017063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9.392899999999999</v>
      </c>
      <c r="E112" t="n">
        <v>10.65</v>
      </c>
      <c r="F112" t="n">
        <v>7.92</v>
      </c>
      <c r="G112" t="n">
        <v>118.79</v>
      </c>
      <c r="H112" t="n">
        <v>2.03</v>
      </c>
      <c r="I112" t="n">
        <v>4</v>
      </c>
      <c r="J112" t="n">
        <v>250.28</v>
      </c>
      <c r="K112" t="n">
        <v>55.27</v>
      </c>
      <c r="L112" t="n">
        <v>28.5</v>
      </c>
      <c r="M112" t="n">
        <v>2</v>
      </c>
      <c r="N112" t="n">
        <v>61.51</v>
      </c>
      <c r="O112" t="n">
        <v>31102.37</v>
      </c>
      <c r="P112" t="n">
        <v>100.92</v>
      </c>
      <c r="Q112" t="n">
        <v>198.05</v>
      </c>
      <c r="R112" t="n">
        <v>29.33</v>
      </c>
      <c r="S112" t="n">
        <v>21.27</v>
      </c>
      <c r="T112" t="n">
        <v>1335.15</v>
      </c>
      <c r="U112" t="n">
        <v>0.73</v>
      </c>
      <c r="V112" t="n">
        <v>0.77</v>
      </c>
      <c r="W112" t="n">
        <v>0.12</v>
      </c>
      <c r="X112" t="n">
        <v>0.07000000000000001</v>
      </c>
      <c r="Y112" t="n">
        <v>1</v>
      </c>
      <c r="Z112" t="n">
        <v>10</v>
      </c>
      <c r="AA112" t="n">
        <v>83.98173462173239</v>
      </c>
      <c r="AB112" t="n">
        <v>114.9075143220526</v>
      </c>
      <c r="AC112" t="n">
        <v>103.9409024288949</v>
      </c>
      <c r="AD112" t="n">
        <v>83981.73462173238</v>
      </c>
      <c r="AE112" t="n">
        <v>114907.5143220526</v>
      </c>
      <c r="AF112" t="n">
        <v>2.175697277967541e-06</v>
      </c>
      <c r="AG112" t="n">
        <v>0.1479166666666667</v>
      </c>
      <c r="AH112" t="n">
        <v>103940.9024288949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9.401</v>
      </c>
      <c r="E113" t="n">
        <v>10.64</v>
      </c>
      <c r="F113" t="n">
        <v>7.91</v>
      </c>
      <c r="G113" t="n">
        <v>118.65</v>
      </c>
      <c r="H113" t="n">
        <v>2.04</v>
      </c>
      <c r="I113" t="n">
        <v>4</v>
      </c>
      <c r="J113" t="n">
        <v>250.73</v>
      </c>
      <c r="K113" t="n">
        <v>55.27</v>
      </c>
      <c r="L113" t="n">
        <v>28.75</v>
      </c>
      <c r="M113" t="n">
        <v>2</v>
      </c>
      <c r="N113" t="n">
        <v>61.71</v>
      </c>
      <c r="O113" t="n">
        <v>31157.82</v>
      </c>
      <c r="P113" t="n">
        <v>100.61</v>
      </c>
      <c r="Q113" t="n">
        <v>198.05</v>
      </c>
      <c r="R113" t="n">
        <v>28.98</v>
      </c>
      <c r="S113" t="n">
        <v>21.27</v>
      </c>
      <c r="T113" t="n">
        <v>1157.23</v>
      </c>
      <c r="U113" t="n">
        <v>0.73</v>
      </c>
      <c r="V113" t="n">
        <v>0.77</v>
      </c>
      <c r="W113" t="n">
        <v>0.12</v>
      </c>
      <c r="X113" t="n">
        <v>0.06</v>
      </c>
      <c r="Y113" t="n">
        <v>1</v>
      </c>
      <c r="Z113" t="n">
        <v>10</v>
      </c>
      <c r="AA113" t="n">
        <v>83.70180542499101</v>
      </c>
      <c r="AB113" t="n">
        <v>114.5245028454667</v>
      </c>
      <c r="AC113" t="n">
        <v>103.5944450300742</v>
      </c>
      <c r="AD113" t="n">
        <v>83701.80542499101</v>
      </c>
      <c r="AE113" t="n">
        <v>114524.5028454667</v>
      </c>
      <c r="AF113" t="n">
        <v>2.177573498086091e-06</v>
      </c>
      <c r="AG113" t="n">
        <v>0.1477777777777778</v>
      </c>
      <c r="AH113" t="n">
        <v>103594.4450300742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9.4061</v>
      </c>
      <c r="E114" t="n">
        <v>10.63</v>
      </c>
      <c r="F114" t="n">
        <v>7.9</v>
      </c>
      <c r="G114" t="n">
        <v>118.57</v>
      </c>
      <c r="H114" t="n">
        <v>2.05</v>
      </c>
      <c r="I114" t="n">
        <v>4</v>
      </c>
      <c r="J114" t="n">
        <v>251.18</v>
      </c>
      <c r="K114" t="n">
        <v>55.27</v>
      </c>
      <c r="L114" t="n">
        <v>29</v>
      </c>
      <c r="M114" t="n">
        <v>2</v>
      </c>
      <c r="N114" t="n">
        <v>61.91</v>
      </c>
      <c r="O114" t="n">
        <v>31213.35</v>
      </c>
      <c r="P114" t="n">
        <v>100.32</v>
      </c>
      <c r="Q114" t="n">
        <v>198.06</v>
      </c>
      <c r="R114" t="n">
        <v>28.81</v>
      </c>
      <c r="S114" t="n">
        <v>21.27</v>
      </c>
      <c r="T114" t="n">
        <v>1074.02</v>
      </c>
      <c r="U114" t="n">
        <v>0.74</v>
      </c>
      <c r="V114" t="n">
        <v>0.77</v>
      </c>
      <c r="W114" t="n">
        <v>0.11</v>
      </c>
      <c r="X114" t="n">
        <v>0.05</v>
      </c>
      <c r="Y114" t="n">
        <v>1</v>
      </c>
      <c r="Z114" t="n">
        <v>10</v>
      </c>
      <c r="AA114" t="n">
        <v>83.45985399996816</v>
      </c>
      <c r="AB114" t="n">
        <v>114.1934542316071</v>
      </c>
      <c r="AC114" t="n">
        <v>103.2949912312916</v>
      </c>
      <c r="AD114" t="n">
        <v>83459.85399996817</v>
      </c>
      <c r="AE114" t="n">
        <v>114193.4542316071</v>
      </c>
      <c r="AF114" t="n">
        <v>2.178754821864439e-06</v>
      </c>
      <c r="AG114" t="n">
        <v>0.1476388888888889</v>
      </c>
      <c r="AH114" t="n">
        <v>103294.9912312916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9.4017</v>
      </c>
      <c r="E115" t="n">
        <v>10.64</v>
      </c>
      <c r="F115" t="n">
        <v>7.91</v>
      </c>
      <c r="G115" t="n">
        <v>118.64</v>
      </c>
      <c r="H115" t="n">
        <v>2.07</v>
      </c>
      <c r="I115" t="n">
        <v>4</v>
      </c>
      <c r="J115" t="n">
        <v>251.63</v>
      </c>
      <c r="K115" t="n">
        <v>55.27</v>
      </c>
      <c r="L115" t="n">
        <v>29.25</v>
      </c>
      <c r="M115" t="n">
        <v>2</v>
      </c>
      <c r="N115" t="n">
        <v>62.11</v>
      </c>
      <c r="O115" t="n">
        <v>31268.94</v>
      </c>
      <c r="P115" t="n">
        <v>100.23</v>
      </c>
      <c r="Q115" t="n">
        <v>198.05</v>
      </c>
      <c r="R115" t="n">
        <v>29.05</v>
      </c>
      <c r="S115" t="n">
        <v>21.27</v>
      </c>
      <c r="T115" t="n">
        <v>1194.87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83.47577824972237</v>
      </c>
      <c r="AB115" t="n">
        <v>114.2152424926491</v>
      </c>
      <c r="AC115" t="n">
        <v>103.3147000512798</v>
      </c>
      <c r="AD115" t="n">
        <v>83475.77824972237</v>
      </c>
      <c r="AE115" t="n">
        <v>114215.2424926491</v>
      </c>
      <c r="AF115" t="n">
        <v>2.177735640565472e-06</v>
      </c>
      <c r="AG115" t="n">
        <v>0.1477777777777778</v>
      </c>
      <c r="AH115" t="n">
        <v>103314.7000512798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9.393599999999999</v>
      </c>
      <c r="E116" t="n">
        <v>10.65</v>
      </c>
      <c r="F116" t="n">
        <v>7.92</v>
      </c>
      <c r="G116" t="n">
        <v>118.78</v>
      </c>
      <c r="H116" t="n">
        <v>2.08</v>
      </c>
      <c r="I116" t="n">
        <v>4</v>
      </c>
      <c r="J116" t="n">
        <v>252.08</v>
      </c>
      <c r="K116" t="n">
        <v>55.27</v>
      </c>
      <c r="L116" t="n">
        <v>29.5</v>
      </c>
      <c r="M116" t="n">
        <v>2</v>
      </c>
      <c r="N116" t="n">
        <v>62.31</v>
      </c>
      <c r="O116" t="n">
        <v>31324.61</v>
      </c>
      <c r="P116" t="n">
        <v>100.33</v>
      </c>
      <c r="Q116" t="n">
        <v>198.05</v>
      </c>
      <c r="R116" t="n">
        <v>29.34</v>
      </c>
      <c r="S116" t="n">
        <v>21.27</v>
      </c>
      <c r="T116" t="n">
        <v>1336.16</v>
      </c>
      <c r="U116" t="n">
        <v>0.72</v>
      </c>
      <c r="V116" t="n">
        <v>0.77</v>
      </c>
      <c r="W116" t="n">
        <v>0.11</v>
      </c>
      <c r="X116" t="n">
        <v>0.07000000000000001</v>
      </c>
      <c r="Y116" t="n">
        <v>1</v>
      </c>
      <c r="Z116" t="n">
        <v>10</v>
      </c>
      <c r="AA116" t="n">
        <v>83.63383321954485</v>
      </c>
      <c r="AB116" t="n">
        <v>114.4315002752533</v>
      </c>
      <c r="AC116" t="n">
        <v>103.510318494632</v>
      </c>
      <c r="AD116" t="n">
        <v>83633.83321954486</v>
      </c>
      <c r="AE116" t="n">
        <v>114431.5002752533</v>
      </c>
      <c r="AF116" t="n">
        <v>2.175859420446922e-06</v>
      </c>
      <c r="AG116" t="n">
        <v>0.1479166666666667</v>
      </c>
      <c r="AH116" t="n">
        <v>103510.318494632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9.3963</v>
      </c>
      <c r="E117" t="n">
        <v>10.64</v>
      </c>
      <c r="F117" t="n">
        <v>7.92</v>
      </c>
      <c r="G117" t="n">
        <v>118.73</v>
      </c>
      <c r="H117" t="n">
        <v>2.1</v>
      </c>
      <c r="I117" t="n">
        <v>4</v>
      </c>
      <c r="J117" t="n">
        <v>252.54</v>
      </c>
      <c r="K117" t="n">
        <v>55.27</v>
      </c>
      <c r="L117" t="n">
        <v>29.75</v>
      </c>
      <c r="M117" t="n">
        <v>2</v>
      </c>
      <c r="N117" t="n">
        <v>62.51</v>
      </c>
      <c r="O117" t="n">
        <v>31380.35</v>
      </c>
      <c r="P117" t="n">
        <v>100.09</v>
      </c>
      <c r="Q117" t="n">
        <v>198.05</v>
      </c>
      <c r="R117" t="n">
        <v>29.24</v>
      </c>
      <c r="S117" t="n">
        <v>21.27</v>
      </c>
      <c r="T117" t="n">
        <v>1287.26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83.47094334568854</v>
      </c>
      <c r="AB117" t="n">
        <v>114.2086271636491</v>
      </c>
      <c r="AC117" t="n">
        <v>103.3087160799949</v>
      </c>
      <c r="AD117" t="n">
        <v>83470.94334568855</v>
      </c>
      <c r="AE117" t="n">
        <v>114208.6271636491</v>
      </c>
      <c r="AF117" t="n">
        <v>2.176484827153105e-06</v>
      </c>
      <c r="AG117" t="n">
        <v>0.1477777777777778</v>
      </c>
      <c r="AH117" t="n">
        <v>103308.7160799949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9.3931</v>
      </c>
      <c r="E118" t="n">
        <v>10.65</v>
      </c>
      <c r="F118" t="n">
        <v>7.92</v>
      </c>
      <c r="G118" t="n">
        <v>118.79</v>
      </c>
      <c r="H118" t="n">
        <v>2.11</v>
      </c>
      <c r="I118" t="n">
        <v>4</v>
      </c>
      <c r="J118" t="n">
        <v>252.99</v>
      </c>
      <c r="K118" t="n">
        <v>55.27</v>
      </c>
      <c r="L118" t="n">
        <v>30</v>
      </c>
      <c r="M118" t="n">
        <v>2</v>
      </c>
      <c r="N118" t="n">
        <v>62.72</v>
      </c>
      <c r="O118" t="n">
        <v>31436.17</v>
      </c>
      <c r="P118" t="n">
        <v>99.92</v>
      </c>
      <c r="Q118" t="n">
        <v>198.05</v>
      </c>
      <c r="R118" t="n">
        <v>29.38</v>
      </c>
      <c r="S118" t="n">
        <v>21.27</v>
      </c>
      <c r="T118" t="n">
        <v>1355.89</v>
      </c>
      <c r="U118" t="n">
        <v>0.72</v>
      </c>
      <c r="V118" t="n">
        <v>0.77</v>
      </c>
      <c r="W118" t="n">
        <v>0.11</v>
      </c>
      <c r="X118" t="n">
        <v>0.07000000000000001</v>
      </c>
      <c r="Y118" t="n">
        <v>1</v>
      </c>
      <c r="Z118" t="n">
        <v>10</v>
      </c>
      <c r="AA118" t="n">
        <v>83.40063493787819</v>
      </c>
      <c r="AB118" t="n">
        <v>114.112428098295</v>
      </c>
      <c r="AC118" t="n">
        <v>103.2216981184219</v>
      </c>
      <c r="AD118" t="n">
        <v>83400.63493787819</v>
      </c>
      <c r="AE118" t="n">
        <v>114112.428098295</v>
      </c>
      <c r="AF118" t="n">
        <v>2.175743604390221e-06</v>
      </c>
      <c r="AG118" t="n">
        <v>0.1479166666666667</v>
      </c>
      <c r="AH118" t="n">
        <v>103221.6981184219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9.389900000000001</v>
      </c>
      <c r="E119" t="n">
        <v>10.65</v>
      </c>
      <c r="F119" t="n">
        <v>7.92</v>
      </c>
      <c r="G119" t="n">
        <v>118.84</v>
      </c>
      <c r="H119" t="n">
        <v>2.12</v>
      </c>
      <c r="I119" t="n">
        <v>4</v>
      </c>
      <c r="J119" t="n">
        <v>253.44</v>
      </c>
      <c r="K119" t="n">
        <v>55.27</v>
      </c>
      <c r="L119" t="n">
        <v>30.25</v>
      </c>
      <c r="M119" t="n">
        <v>2</v>
      </c>
      <c r="N119" t="n">
        <v>62.92</v>
      </c>
      <c r="O119" t="n">
        <v>31492.06</v>
      </c>
      <c r="P119" t="n">
        <v>99.54000000000001</v>
      </c>
      <c r="Q119" t="n">
        <v>198.05</v>
      </c>
      <c r="R119" t="n">
        <v>29.47</v>
      </c>
      <c r="S119" t="n">
        <v>21.27</v>
      </c>
      <c r="T119" t="n">
        <v>1401.68</v>
      </c>
      <c r="U119" t="n">
        <v>0.72</v>
      </c>
      <c r="V119" t="n">
        <v>0.77</v>
      </c>
      <c r="W119" t="n">
        <v>0.12</v>
      </c>
      <c r="X119" t="n">
        <v>0.07000000000000001</v>
      </c>
      <c r="Y119" t="n">
        <v>1</v>
      </c>
      <c r="Z119" t="n">
        <v>10</v>
      </c>
      <c r="AA119" t="n">
        <v>83.20809808453637</v>
      </c>
      <c r="AB119" t="n">
        <v>113.8489906814264</v>
      </c>
      <c r="AC119" t="n">
        <v>102.9834027988824</v>
      </c>
      <c r="AD119" t="n">
        <v>83208.09808453638</v>
      </c>
      <c r="AE119" t="n">
        <v>113848.9906814264</v>
      </c>
      <c r="AF119" t="n">
        <v>2.175002381627337e-06</v>
      </c>
      <c r="AG119" t="n">
        <v>0.1479166666666667</v>
      </c>
      <c r="AH119" t="n">
        <v>102983.4027988824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9.398999999999999</v>
      </c>
      <c r="E120" t="n">
        <v>10.64</v>
      </c>
      <c r="F120" t="n">
        <v>7.91</v>
      </c>
      <c r="G120" t="n">
        <v>118.69</v>
      </c>
      <c r="H120" t="n">
        <v>2.14</v>
      </c>
      <c r="I120" t="n">
        <v>4</v>
      </c>
      <c r="J120" t="n">
        <v>253.9</v>
      </c>
      <c r="K120" t="n">
        <v>55.27</v>
      </c>
      <c r="L120" t="n">
        <v>30.5</v>
      </c>
      <c r="M120" t="n">
        <v>2</v>
      </c>
      <c r="N120" t="n">
        <v>63.12</v>
      </c>
      <c r="O120" t="n">
        <v>31548.03</v>
      </c>
      <c r="P120" t="n">
        <v>99.44</v>
      </c>
      <c r="Q120" t="n">
        <v>198.05</v>
      </c>
      <c r="R120" t="n">
        <v>29.09</v>
      </c>
      <c r="S120" t="n">
        <v>21.27</v>
      </c>
      <c r="T120" t="n">
        <v>1212.18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83.04173927968966</v>
      </c>
      <c r="AB120" t="n">
        <v>113.6213712254027</v>
      </c>
      <c r="AC120" t="n">
        <v>102.7775070242757</v>
      </c>
      <c r="AD120" t="n">
        <v>83041.73927968966</v>
      </c>
      <c r="AE120" t="n">
        <v>113621.3712254027</v>
      </c>
      <c r="AF120" t="n">
        <v>2.177110233859289e-06</v>
      </c>
      <c r="AG120" t="n">
        <v>0.1477777777777778</v>
      </c>
      <c r="AH120" t="n">
        <v>102777.5070242757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9.405099999999999</v>
      </c>
      <c r="E121" t="n">
        <v>10.63</v>
      </c>
      <c r="F121" t="n">
        <v>7.91</v>
      </c>
      <c r="G121" t="n">
        <v>118.58</v>
      </c>
      <c r="H121" t="n">
        <v>2.15</v>
      </c>
      <c r="I121" t="n">
        <v>4</v>
      </c>
      <c r="J121" t="n">
        <v>254.35</v>
      </c>
      <c r="K121" t="n">
        <v>55.27</v>
      </c>
      <c r="L121" t="n">
        <v>30.75</v>
      </c>
      <c r="M121" t="n">
        <v>2</v>
      </c>
      <c r="N121" t="n">
        <v>63.33</v>
      </c>
      <c r="O121" t="n">
        <v>31604.07</v>
      </c>
      <c r="P121" t="n">
        <v>99.13</v>
      </c>
      <c r="Q121" t="n">
        <v>198.05</v>
      </c>
      <c r="R121" t="n">
        <v>28.87</v>
      </c>
      <c r="S121" t="n">
        <v>21.27</v>
      </c>
      <c r="T121" t="n">
        <v>1103</v>
      </c>
      <c r="U121" t="n">
        <v>0.74</v>
      </c>
      <c r="V121" t="n">
        <v>0.77</v>
      </c>
      <c r="W121" t="n">
        <v>0.11</v>
      </c>
      <c r="X121" t="n">
        <v>0.05</v>
      </c>
      <c r="Y121" t="n">
        <v>1</v>
      </c>
      <c r="Z121" t="n">
        <v>10</v>
      </c>
      <c r="AA121" t="n">
        <v>82.80942037916294</v>
      </c>
      <c r="AB121" t="n">
        <v>113.3035022565157</v>
      </c>
      <c r="AC121" t="n">
        <v>102.4899750236472</v>
      </c>
      <c r="AD121" t="n">
        <v>82809.42037916294</v>
      </c>
      <c r="AE121" t="n">
        <v>113303.5022565157</v>
      </c>
      <c r="AF121" t="n">
        <v>2.178523189751037e-06</v>
      </c>
      <c r="AG121" t="n">
        <v>0.1476388888888889</v>
      </c>
      <c r="AH121" t="n">
        <v>102489.9750236472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9.401400000000001</v>
      </c>
      <c r="E122" t="n">
        <v>10.64</v>
      </c>
      <c r="F122" t="n">
        <v>7.91</v>
      </c>
      <c r="G122" t="n">
        <v>118.65</v>
      </c>
      <c r="H122" t="n">
        <v>2.16</v>
      </c>
      <c r="I122" t="n">
        <v>4</v>
      </c>
      <c r="J122" t="n">
        <v>254.81</v>
      </c>
      <c r="K122" t="n">
        <v>55.27</v>
      </c>
      <c r="L122" t="n">
        <v>31</v>
      </c>
      <c r="M122" t="n">
        <v>2</v>
      </c>
      <c r="N122" t="n">
        <v>63.53</v>
      </c>
      <c r="O122" t="n">
        <v>31660.19</v>
      </c>
      <c r="P122" t="n">
        <v>98.91</v>
      </c>
      <c r="Q122" t="n">
        <v>198.05</v>
      </c>
      <c r="R122" t="n">
        <v>29.07</v>
      </c>
      <c r="S122" t="n">
        <v>21.27</v>
      </c>
      <c r="T122" t="n">
        <v>1200.54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82.71429765715214</v>
      </c>
      <c r="AB122" t="n">
        <v>113.1733511517423</v>
      </c>
      <c r="AC122" t="n">
        <v>102.3722453576451</v>
      </c>
      <c r="AD122" t="n">
        <v>82714.29765715214</v>
      </c>
      <c r="AE122" t="n">
        <v>113173.3511517423</v>
      </c>
      <c r="AF122" t="n">
        <v>2.177666150931453e-06</v>
      </c>
      <c r="AG122" t="n">
        <v>0.1477777777777778</v>
      </c>
      <c r="AH122" t="n">
        <v>102372.2453576451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9.3919</v>
      </c>
      <c r="E123" t="n">
        <v>10.65</v>
      </c>
      <c r="F123" t="n">
        <v>7.92</v>
      </c>
      <c r="G123" t="n">
        <v>118.81</v>
      </c>
      <c r="H123" t="n">
        <v>2.18</v>
      </c>
      <c r="I123" t="n">
        <v>4</v>
      </c>
      <c r="J123" t="n">
        <v>255.26</v>
      </c>
      <c r="K123" t="n">
        <v>55.27</v>
      </c>
      <c r="L123" t="n">
        <v>31.25</v>
      </c>
      <c r="M123" t="n">
        <v>2</v>
      </c>
      <c r="N123" t="n">
        <v>63.74</v>
      </c>
      <c r="O123" t="n">
        <v>31716.38</v>
      </c>
      <c r="P123" t="n">
        <v>98.73</v>
      </c>
      <c r="Q123" t="n">
        <v>198.05</v>
      </c>
      <c r="R123" t="n">
        <v>29.38</v>
      </c>
      <c r="S123" t="n">
        <v>21.27</v>
      </c>
      <c r="T123" t="n">
        <v>1357.73</v>
      </c>
      <c r="U123" t="n">
        <v>0.72</v>
      </c>
      <c r="V123" t="n">
        <v>0.77</v>
      </c>
      <c r="W123" t="n">
        <v>0.12</v>
      </c>
      <c r="X123" t="n">
        <v>0.07000000000000001</v>
      </c>
      <c r="Y123" t="n">
        <v>1</v>
      </c>
      <c r="Z123" t="n">
        <v>10</v>
      </c>
      <c r="AA123" t="n">
        <v>82.72149495836533</v>
      </c>
      <c r="AB123" t="n">
        <v>113.1831988167847</v>
      </c>
      <c r="AC123" t="n">
        <v>102.3811531753571</v>
      </c>
      <c r="AD123" t="n">
        <v>82721.49495836532</v>
      </c>
      <c r="AE123" t="n">
        <v>113183.1988167847</v>
      </c>
      <c r="AF123" t="n">
        <v>2.17546564585414e-06</v>
      </c>
      <c r="AG123" t="n">
        <v>0.1479166666666667</v>
      </c>
      <c r="AH123" t="n">
        <v>102381.1531753571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9.3941</v>
      </c>
      <c r="E124" t="n">
        <v>10.64</v>
      </c>
      <c r="F124" t="n">
        <v>7.92</v>
      </c>
      <c r="G124" t="n">
        <v>118.77</v>
      </c>
      <c r="H124" t="n">
        <v>2.19</v>
      </c>
      <c r="I124" t="n">
        <v>4</v>
      </c>
      <c r="J124" t="n">
        <v>255.72</v>
      </c>
      <c r="K124" t="n">
        <v>55.27</v>
      </c>
      <c r="L124" t="n">
        <v>31.5</v>
      </c>
      <c r="M124" t="n">
        <v>2</v>
      </c>
      <c r="N124" t="n">
        <v>63.95</v>
      </c>
      <c r="O124" t="n">
        <v>31772.65</v>
      </c>
      <c r="P124" t="n">
        <v>98.28</v>
      </c>
      <c r="Q124" t="n">
        <v>198.05</v>
      </c>
      <c r="R124" t="n">
        <v>29.3</v>
      </c>
      <c r="S124" t="n">
        <v>21.27</v>
      </c>
      <c r="T124" t="n">
        <v>1317.1</v>
      </c>
      <c r="U124" t="n">
        <v>0.73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82.44146632322231</v>
      </c>
      <c r="AB124" t="n">
        <v>112.8000512841907</v>
      </c>
      <c r="AC124" t="n">
        <v>102.0345727055229</v>
      </c>
      <c r="AD124" t="n">
        <v>82441.46632322231</v>
      </c>
      <c r="AE124" t="n">
        <v>112800.0512841907</v>
      </c>
      <c r="AF124" t="n">
        <v>2.175975236503622e-06</v>
      </c>
      <c r="AG124" t="n">
        <v>0.1477777777777778</v>
      </c>
      <c r="AH124" t="n">
        <v>102034.5727055229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9.3926</v>
      </c>
      <c r="E125" t="n">
        <v>10.65</v>
      </c>
      <c r="F125" t="n">
        <v>7.92</v>
      </c>
      <c r="G125" t="n">
        <v>118.8</v>
      </c>
      <c r="H125" t="n">
        <v>2.21</v>
      </c>
      <c r="I125" t="n">
        <v>4</v>
      </c>
      <c r="J125" t="n">
        <v>256.17</v>
      </c>
      <c r="K125" t="n">
        <v>55.27</v>
      </c>
      <c r="L125" t="n">
        <v>31.75</v>
      </c>
      <c r="M125" t="n">
        <v>2</v>
      </c>
      <c r="N125" t="n">
        <v>64.15000000000001</v>
      </c>
      <c r="O125" t="n">
        <v>31829</v>
      </c>
      <c r="P125" t="n">
        <v>98.08</v>
      </c>
      <c r="Q125" t="n">
        <v>198.05</v>
      </c>
      <c r="R125" t="n">
        <v>29.41</v>
      </c>
      <c r="S125" t="n">
        <v>21.27</v>
      </c>
      <c r="T125" t="n">
        <v>1373.23</v>
      </c>
      <c r="U125" t="n">
        <v>0.72</v>
      </c>
      <c r="V125" t="n">
        <v>0.77</v>
      </c>
      <c r="W125" t="n">
        <v>0.11</v>
      </c>
      <c r="X125" t="n">
        <v>0.07000000000000001</v>
      </c>
      <c r="Y125" t="n">
        <v>1</v>
      </c>
      <c r="Z125" t="n">
        <v>10</v>
      </c>
      <c r="AA125" t="n">
        <v>82.33888716522584</v>
      </c>
      <c r="AB125" t="n">
        <v>112.6596979547469</v>
      </c>
      <c r="AC125" t="n">
        <v>101.907614500854</v>
      </c>
      <c r="AD125" t="n">
        <v>82338.88716522584</v>
      </c>
      <c r="AE125" t="n">
        <v>112659.6979547469</v>
      </c>
      <c r="AF125" t="n">
        <v>2.17562778833352e-06</v>
      </c>
      <c r="AG125" t="n">
        <v>0.1479166666666667</v>
      </c>
      <c r="AH125" t="n">
        <v>101907.614500854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9.3916</v>
      </c>
      <c r="E126" t="n">
        <v>10.65</v>
      </c>
      <c r="F126" t="n">
        <v>7.92</v>
      </c>
      <c r="G126" t="n">
        <v>118.81</v>
      </c>
      <c r="H126" t="n">
        <v>2.22</v>
      </c>
      <c r="I126" t="n">
        <v>4</v>
      </c>
      <c r="J126" t="n">
        <v>256.63</v>
      </c>
      <c r="K126" t="n">
        <v>55.27</v>
      </c>
      <c r="L126" t="n">
        <v>32</v>
      </c>
      <c r="M126" t="n">
        <v>2</v>
      </c>
      <c r="N126" t="n">
        <v>64.36</v>
      </c>
      <c r="O126" t="n">
        <v>31885.42</v>
      </c>
      <c r="P126" t="n">
        <v>97.81</v>
      </c>
      <c r="Q126" t="n">
        <v>198.05</v>
      </c>
      <c r="R126" t="n">
        <v>29.42</v>
      </c>
      <c r="S126" t="n">
        <v>21.27</v>
      </c>
      <c r="T126" t="n">
        <v>1378.23</v>
      </c>
      <c r="U126" t="n">
        <v>0.72</v>
      </c>
      <c r="V126" t="n">
        <v>0.77</v>
      </c>
      <c r="W126" t="n">
        <v>0.11</v>
      </c>
      <c r="X126" t="n">
        <v>0.07000000000000001</v>
      </c>
      <c r="Y126" t="n">
        <v>1</v>
      </c>
      <c r="Z126" t="n">
        <v>10</v>
      </c>
      <c r="AA126" t="n">
        <v>82.1909754895504</v>
      </c>
      <c r="AB126" t="n">
        <v>112.4573186746853</v>
      </c>
      <c r="AC126" t="n">
        <v>101.7245500152403</v>
      </c>
      <c r="AD126" t="n">
        <v>82190.9754895504</v>
      </c>
      <c r="AE126" t="n">
        <v>112457.3186746853</v>
      </c>
      <c r="AF126" t="n">
        <v>2.175396156220119e-06</v>
      </c>
      <c r="AG126" t="n">
        <v>0.1479166666666667</v>
      </c>
      <c r="AH126" t="n">
        <v>101724.5500152403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9.3978</v>
      </c>
      <c r="E127" t="n">
        <v>10.64</v>
      </c>
      <c r="F127" t="n">
        <v>7.91</v>
      </c>
      <c r="G127" t="n">
        <v>118.71</v>
      </c>
      <c r="H127" t="n">
        <v>2.23</v>
      </c>
      <c r="I127" t="n">
        <v>4</v>
      </c>
      <c r="J127" t="n">
        <v>257.09</v>
      </c>
      <c r="K127" t="n">
        <v>55.27</v>
      </c>
      <c r="L127" t="n">
        <v>32.25</v>
      </c>
      <c r="M127" t="n">
        <v>2</v>
      </c>
      <c r="N127" t="n">
        <v>64.56999999999999</v>
      </c>
      <c r="O127" t="n">
        <v>31942.05</v>
      </c>
      <c r="P127" t="n">
        <v>97.45999999999999</v>
      </c>
      <c r="Q127" t="n">
        <v>198.06</v>
      </c>
      <c r="R127" t="n">
        <v>29.12</v>
      </c>
      <c r="S127" t="n">
        <v>21.27</v>
      </c>
      <c r="T127" t="n">
        <v>1229.52</v>
      </c>
      <c r="U127" t="n">
        <v>0.73</v>
      </c>
      <c r="V127" t="n">
        <v>0.77</v>
      </c>
      <c r="W127" t="n">
        <v>0.12</v>
      </c>
      <c r="X127" t="n">
        <v>0.06</v>
      </c>
      <c r="Y127" t="n">
        <v>1</v>
      </c>
      <c r="Z127" t="n">
        <v>10</v>
      </c>
      <c r="AA127" t="n">
        <v>81.90551674380252</v>
      </c>
      <c r="AB127" t="n">
        <v>112.0667414252022</v>
      </c>
      <c r="AC127" t="n">
        <v>101.3712489102692</v>
      </c>
      <c r="AD127" t="n">
        <v>81905.51674380252</v>
      </c>
      <c r="AE127" t="n">
        <v>112066.7414252022</v>
      </c>
      <c r="AF127" t="n">
        <v>2.176832275323207e-06</v>
      </c>
      <c r="AG127" t="n">
        <v>0.1477777777777778</v>
      </c>
      <c r="AH127" t="n">
        <v>101371.2489102692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9.403700000000001</v>
      </c>
      <c r="E128" t="n">
        <v>10.63</v>
      </c>
      <c r="F128" t="n">
        <v>7.91</v>
      </c>
      <c r="G128" t="n">
        <v>118.61</v>
      </c>
      <c r="H128" t="n">
        <v>2.25</v>
      </c>
      <c r="I128" t="n">
        <v>4</v>
      </c>
      <c r="J128" t="n">
        <v>257.55</v>
      </c>
      <c r="K128" t="n">
        <v>55.27</v>
      </c>
      <c r="L128" t="n">
        <v>32.5</v>
      </c>
      <c r="M128" t="n">
        <v>2</v>
      </c>
      <c r="N128" t="n">
        <v>64.78</v>
      </c>
      <c r="O128" t="n">
        <v>31998.63</v>
      </c>
      <c r="P128" t="n">
        <v>96.98999999999999</v>
      </c>
      <c r="Q128" t="n">
        <v>198.05</v>
      </c>
      <c r="R128" t="n">
        <v>28.96</v>
      </c>
      <c r="S128" t="n">
        <v>21.27</v>
      </c>
      <c r="T128" t="n">
        <v>1147.12</v>
      </c>
      <c r="U128" t="n">
        <v>0.73</v>
      </c>
      <c r="V128" t="n">
        <v>0.77</v>
      </c>
      <c r="W128" t="n">
        <v>0.11</v>
      </c>
      <c r="X128" t="n">
        <v>0.05</v>
      </c>
      <c r="Y128" t="n">
        <v>1</v>
      </c>
      <c r="Z128" t="n">
        <v>10</v>
      </c>
      <c r="AA128" t="n">
        <v>81.58300427353103</v>
      </c>
      <c r="AB128" t="n">
        <v>111.625465635131</v>
      </c>
      <c r="AC128" t="n">
        <v>100.9720878622677</v>
      </c>
      <c r="AD128" t="n">
        <v>81583.00427353103</v>
      </c>
      <c r="AE128" t="n">
        <v>111625.465635131</v>
      </c>
      <c r="AF128" t="n">
        <v>2.178198904792276e-06</v>
      </c>
      <c r="AG128" t="n">
        <v>0.1476388888888889</v>
      </c>
      <c r="AH128" t="n">
        <v>100972.0878622677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9.398999999999999</v>
      </c>
      <c r="E129" t="n">
        <v>10.64</v>
      </c>
      <c r="F129" t="n">
        <v>7.91</v>
      </c>
      <c r="G129" t="n">
        <v>118.69</v>
      </c>
      <c r="H129" t="n">
        <v>2.26</v>
      </c>
      <c r="I129" t="n">
        <v>4</v>
      </c>
      <c r="J129" t="n">
        <v>258.01</v>
      </c>
      <c r="K129" t="n">
        <v>55.27</v>
      </c>
      <c r="L129" t="n">
        <v>32.75</v>
      </c>
      <c r="M129" t="n">
        <v>2</v>
      </c>
      <c r="N129" t="n">
        <v>64.98999999999999</v>
      </c>
      <c r="O129" t="n">
        <v>32055.29</v>
      </c>
      <c r="P129" t="n">
        <v>96.65000000000001</v>
      </c>
      <c r="Q129" t="n">
        <v>198.05</v>
      </c>
      <c r="R129" t="n">
        <v>29.17</v>
      </c>
      <c r="S129" t="n">
        <v>21.27</v>
      </c>
      <c r="T129" t="n">
        <v>1253.69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81.42634781231929</v>
      </c>
      <c r="AB129" t="n">
        <v>111.4111213537059</v>
      </c>
      <c r="AC129" t="n">
        <v>100.7782002982277</v>
      </c>
      <c r="AD129" t="n">
        <v>81426.34781231929</v>
      </c>
      <c r="AE129" t="n">
        <v>111411.1213537059</v>
      </c>
      <c r="AF129" t="n">
        <v>2.177110233859289e-06</v>
      </c>
      <c r="AG129" t="n">
        <v>0.1477777777777778</v>
      </c>
      <c r="AH129" t="n">
        <v>100778.2002982277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9.391400000000001</v>
      </c>
      <c r="E130" t="n">
        <v>10.65</v>
      </c>
      <c r="F130" t="n">
        <v>7.92</v>
      </c>
      <c r="G130" t="n">
        <v>118.82</v>
      </c>
      <c r="H130" t="n">
        <v>2.27</v>
      </c>
      <c r="I130" t="n">
        <v>4</v>
      </c>
      <c r="J130" t="n">
        <v>258.47</v>
      </c>
      <c r="K130" t="n">
        <v>55.27</v>
      </c>
      <c r="L130" t="n">
        <v>33</v>
      </c>
      <c r="M130" t="n">
        <v>2</v>
      </c>
      <c r="N130" t="n">
        <v>65.2</v>
      </c>
      <c r="O130" t="n">
        <v>32112.02</v>
      </c>
      <c r="P130" t="n">
        <v>96.3</v>
      </c>
      <c r="Q130" t="n">
        <v>198.05</v>
      </c>
      <c r="R130" t="n">
        <v>29.43</v>
      </c>
      <c r="S130" t="n">
        <v>21.27</v>
      </c>
      <c r="T130" t="n">
        <v>1384.76</v>
      </c>
      <c r="U130" t="n">
        <v>0.72</v>
      </c>
      <c r="V130" t="n">
        <v>0.77</v>
      </c>
      <c r="W130" t="n">
        <v>0.11</v>
      </c>
      <c r="X130" t="n">
        <v>0.07000000000000001</v>
      </c>
      <c r="Y130" t="n">
        <v>1</v>
      </c>
      <c r="Z130" t="n">
        <v>10</v>
      </c>
      <c r="AA130" t="n">
        <v>81.31769283579466</v>
      </c>
      <c r="AB130" t="n">
        <v>111.2624548213057</v>
      </c>
      <c r="AC130" t="n">
        <v>100.6437222910249</v>
      </c>
      <c r="AD130" t="n">
        <v>81317.69283579466</v>
      </c>
      <c r="AE130" t="n">
        <v>111262.4548213057</v>
      </c>
      <c r="AF130" t="n">
        <v>2.175349829797439e-06</v>
      </c>
      <c r="AG130" t="n">
        <v>0.1479166666666667</v>
      </c>
      <c r="AH130" t="n">
        <v>100643.7222910249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9.391400000000001</v>
      </c>
      <c r="E131" t="n">
        <v>10.65</v>
      </c>
      <c r="F131" t="n">
        <v>7.92</v>
      </c>
      <c r="G131" t="n">
        <v>118.82</v>
      </c>
      <c r="H131" t="n">
        <v>2.28</v>
      </c>
      <c r="I131" t="n">
        <v>4</v>
      </c>
      <c r="J131" t="n">
        <v>258.93</v>
      </c>
      <c r="K131" t="n">
        <v>55.27</v>
      </c>
      <c r="L131" t="n">
        <v>33.25</v>
      </c>
      <c r="M131" t="n">
        <v>2</v>
      </c>
      <c r="N131" t="n">
        <v>65.41</v>
      </c>
      <c r="O131" t="n">
        <v>32168.84</v>
      </c>
      <c r="P131" t="n">
        <v>96.05</v>
      </c>
      <c r="Q131" t="n">
        <v>198.05</v>
      </c>
      <c r="R131" t="n">
        <v>29.43</v>
      </c>
      <c r="S131" t="n">
        <v>21.27</v>
      </c>
      <c r="T131" t="n">
        <v>1382.58</v>
      </c>
      <c r="U131" t="n">
        <v>0.72</v>
      </c>
      <c r="V131" t="n">
        <v>0.77</v>
      </c>
      <c r="W131" t="n">
        <v>0.11</v>
      </c>
      <c r="X131" t="n">
        <v>0.07000000000000001</v>
      </c>
      <c r="Y131" t="n">
        <v>1</v>
      </c>
      <c r="Z131" t="n">
        <v>10</v>
      </c>
      <c r="AA131" t="n">
        <v>81.17282735868373</v>
      </c>
      <c r="AB131" t="n">
        <v>111.0642434845088</v>
      </c>
      <c r="AC131" t="n">
        <v>100.4644279660205</v>
      </c>
      <c r="AD131" t="n">
        <v>81172.82735868373</v>
      </c>
      <c r="AE131" t="n">
        <v>111064.2434845088</v>
      </c>
      <c r="AF131" t="n">
        <v>2.175349829797439e-06</v>
      </c>
      <c r="AG131" t="n">
        <v>0.1479166666666667</v>
      </c>
      <c r="AH131" t="n">
        <v>100464.4279660205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9.3924</v>
      </c>
      <c r="E132" t="n">
        <v>10.65</v>
      </c>
      <c r="F132" t="n">
        <v>7.92</v>
      </c>
      <c r="G132" t="n">
        <v>118.8</v>
      </c>
      <c r="H132" t="n">
        <v>2.3</v>
      </c>
      <c r="I132" t="n">
        <v>4</v>
      </c>
      <c r="J132" t="n">
        <v>259.39</v>
      </c>
      <c r="K132" t="n">
        <v>55.27</v>
      </c>
      <c r="L132" t="n">
        <v>33.5</v>
      </c>
      <c r="M132" t="n">
        <v>2</v>
      </c>
      <c r="N132" t="n">
        <v>65.62</v>
      </c>
      <c r="O132" t="n">
        <v>32225.73</v>
      </c>
      <c r="P132" t="n">
        <v>95.87</v>
      </c>
      <c r="Q132" t="n">
        <v>198.05</v>
      </c>
      <c r="R132" t="n">
        <v>29.38</v>
      </c>
      <c r="S132" t="n">
        <v>21.27</v>
      </c>
      <c r="T132" t="n">
        <v>1355.65</v>
      </c>
      <c r="U132" t="n">
        <v>0.72</v>
      </c>
      <c r="V132" t="n">
        <v>0.77</v>
      </c>
      <c r="W132" t="n">
        <v>0.12</v>
      </c>
      <c r="X132" t="n">
        <v>0.07000000000000001</v>
      </c>
      <c r="Y132" t="n">
        <v>1</v>
      </c>
      <c r="Z132" t="n">
        <v>10</v>
      </c>
      <c r="AA132" t="n">
        <v>81.06012048908157</v>
      </c>
      <c r="AB132" t="n">
        <v>110.9100329732431</v>
      </c>
      <c r="AC132" t="n">
        <v>100.3249350895141</v>
      </c>
      <c r="AD132" t="n">
        <v>81060.12048908157</v>
      </c>
      <c r="AE132" t="n">
        <v>110910.0329732431</v>
      </c>
      <c r="AF132" t="n">
        <v>2.17558146191084e-06</v>
      </c>
      <c r="AG132" t="n">
        <v>0.1479166666666667</v>
      </c>
      <c r="AH132" t="n">
        <v>100324.9350895141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9.3919</v>
      </c>
      <c r="E133" t="n">
        <v>10.65</v>
      </c>
      <c r="F133" t="n">
        <v>7.92</v>
      </c>
      <c r="G133" t="n">
        <v>118.81</v>
      </c>
      <c r="H133" t="n">
        <v>2.31</v>
      </c>
      <c r="I133" t="n">
        <v>4</v>
      </c>
      <c r="J133" t="n">
        <v>259.85</v>
      </c>
      <c r="K133" t="n">
        <v>55.27</v>
      </c>
      <c r="L133" t="n">
        <v>33.75</v>
      </c>
      <c r="M133" t="n">
        <v>2</v>
      </c>
      <c r="N133" t="n">
        <v>65.83</v>
      </c>
      <c r="O133" t="n">
        <v>32282.7</v>
      </c>
      <c r="P133" t="n">
        <v>95.31999999999999</v>
      </c>
      <c r="Q133" t="n">
        <v>198.06</v>
      </c>
      <c r="R133" t="n">
        <v>29.38</v>
      </c>
      <c r="S133" t="n">
        <v>21.27</v>
      </c>
      <c r="T133" t="n">
        <v>1356.7</v>
      </c>
      <c r="U133" t="n">
        <v>0.72</v>
      </c>
      <c r="V133" t="n">
        <v>0.77</v>
      </c>
      <c r="W133" t="n">
        <v>0.11</v>
      </c>
      <c r="X133" t="n">
        <v>0.07000000000000001</v>
      </c>
      <c r="Y133" t="n">
        <v>1</v>
      </c>
      <c r="Z133" t="n">
        <v>10</v>
      </c>
      <c r="AA133" t="n">
        <v>80.74563504574608</v>
      </c>
      <c r="AB133" t="n">
        <v>110.4797401155531</v>
      </c>
      <c r="AC133" t="n">
        <v>99.9357087782421</v>
      </c>
      <c r="AD133" t="n">
        <v>80745.63504574608</v>
      </c>
      <c r="AE133" t="n">
        <v>110479.7401155531</v>
      </c>
      <c r="AF133" t="n">
        <v>2.17546564585414e-06</v>
      </c>
      <c r="AG133" t="n">
        <v>0.1479166666666667</v>
      </c>
      <c r="AH133" t="n">
        <v>99935.7087782421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9.4597</v>
      </c>
      <c r="E134" t="n">
        <v>10.57</v>
      </c>
      <c r="F134" t="n">
        <v>7.88</v>
      </c>
      <c r="G134" t="n">
        <v>157.69</v>
      </c>
      <c r="H134" t="n">
        <v>2.32</v>
      </c>
      <c r="I134" t="n">
        <v>3</v>
      </c>
      <c r="J134" t="n">
        <v>260.32</v>
      </c>
      <c r="K134" t="n">
        <v>55.27</v>
      </c>
      <c r="L134" t="n">
        <v>34</v>
      </c>
      <c r="M134" t="n">
        <v>1</v>
      </c>
      <c r="N134" t="n">
        <v>66.04000000000001</v>
      </c>
      <c r="O134" t="n">
        <v>32339.75</v>
      </c>
      <c r="P134" t="n">
        <v>94.59999999999999</v>
      </c>
      <c r="Q134" t="n">
        <v>198.05</v>
      </c>
      <c r="R134" t="n">
        <v>28.2</v>
      </c>
      <c r="S134" t="n">
        <v>21.27</v>
      </c>
      <c r="T134" t="n">
        <v>774.83</v>
      </c>
      <c r="U134" t="n">
        <v>0.75</v>
      </c>
      <c r="V134" t="n">
        <v>0.77</v>
      </c>
      <c r="W134" t="n">
        <v>0.11</v>
      </c>
      <c r="X134" t="n">
        <v>0.03</v>
      </c>
      <c r="Y134" t="n">
        <v>1</v>
      </c>
      <c r="Z134" t="n">
        <v>10</v>
      </c>
      <c r="AA134" t="n">
        <v>79.64702093263278</v>
      </c>
      <c r="AB134" t="n">
        <v>108.9765678185582</v>
      </c>
      <c r="AC134" t="n">
        <v>98.57599713555639</v>
      </c>
      <c r="AD134" t="n">
        <v>79647.02093263279</v>
      </c>
      <c r="AE134" t="n">
        <v>108976.5678185582</v>
      </c>
      <c r="AF134" t="n">
        <v>2.191170303142751e-06</v>
      </c>
      <c r="AG134" t="n">
        <v>0.1468055555555556</v>
      </c>
      <c r="AH134" t="n">
        <v>98575.99713555639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9.4605</v>
      </c>
      <c r="E135" t="n">
        <v>10.57</v>
      </c>
      <c r="F135" t="n">
        <v>7.88</v>
      </c>
      <c r="G135" t="n">
        <v>157.68</v>
      </c>
      <c r="H135" t="n">
        <v>2.34</v>
      </c>
      <c r="I135" t="n">
        <v>3</v>
      </c>
      <c r="J135" t="n">
        <v>260.78</v>
      </c>
      <c r="K135" t="n">
        <v>55.27</v>
      </c>
      <c r="L135" t="n">
        <v>34.25</v>
      </c>
      <c r="M135" t="n">
        <v>1</v>
      </c>
      <c r="N135" t="n">
        <v>66.26000000000001</v>
      </c>
      <c r="O135" t="n">
        <v>32396.88</v>
      </c>
      <c r="P135" t="n">
        <v>94.69</v>
      </c>
      <c r="Q135" t="n">
        <v>198.05</v>
      </c>
      <c r="R135" t="n">
        <v>28.21</v>
      </c>
      <c r="S135" t="n">
        <v>21.27</v>
      </c>
      <c r="T135" t="n">
        <v>778.36</v>
      </c>
      <c r="U135" t="n">
        <v>0.75</v>
      </c>
      <c r="V135" t="n">
        <v>0.77</v>
      </c>
      <c r="W135" t="n">
        <v>0.11</v>
      </c>
      <c r="X135" t="n">
        <v>0.03</v>
      </c>
      <c r="Y135" t="n">
        <v>1</v>
      </c>
      <c r="Z135" t="n">
        <v>10</v>
      </c>
      <c r="AA135" t="n">
        <v>79.69223688486498</v>
      </c>
      <c r="AB135" t="n">
        <v>109.0384342791893</v>
      </c>
      <c r="AC135" t="n">
        <v>98.63195914801497</v>
      </c>
      <c r="AD135" t="n">
        <v>79692.23688486498</v>
      </c>
      <c r="AE135" t="n">
        <v>109038.4342791893</v>
      </c>
      <c r="AF135" t="n">
        <v>2.191355608833472e-06</v>
      </c>
      <c r="AG135" t="n">
        <v>0.1468055555555556</v>
      </c>
      <c r="AH135" t="n">
        <v>98631.95914801497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9.457800000000001</v>
      </c>
      <c r="E136" t="n">
        <v>10.57</v>
      </c>
      <c r="F136" t="n">
        <v>7.89</v>
      </c>
      <c r="G136" t="n">
        <v>157.74</v>
      </c>
      <c r="H136" t="n">
        <v>2.35</v>
      </c>
      <c r="I136" t="n">
        <v>3</v>
      </c>
      <c r="J136" t="n">
        <v>261.24</v>
      </c>
      <c r="K136" t="n">
        <v>55.27</v>
      </c>
      <c r="L136" t="n">
        <v>34.5</v>
      </c>
      <c r="M136" t="n">
        <v>1</v>
      </c>
      <c r="N136" t="n">
        <v>66.47</v>
      </c>
      <c r="O136" t="n">
        <v>32454.09</v>
      </c>
      <c r="P136" t="n">
        <v>94.83</v>
      </c>
      <c r="Q136" t="n">
        <v>198.05</v>
      </c>
      <c r="R136" t="n">
        <v>28.32</v>
      </c>
      <c r="S136" t="n">
        <v>21.27</v>
      </c>
      <c r="T136" t="n">
        <v>834.02</v>
      </c>
      <c r="U136" t="n">
        <v>0.75</v>
      </c>
      <c r="V136" t="n">
        <v>0.77</v>
      </c>
      <c r="W136" t="n">
        <v>0.11</v>
      </c>
      <c r="X136" t="n">
        <v>0.03</v>
      </c>
      <c r="Y136" t="n">
        <v>1</v>
      </c>
      <c r="Z136" t="n">
        <v>10</v>
      </c>
      <c r="AA136" t="n">
        <v>79.8242439683123</v>
      </c>
      <c r="AB136" t="n">
        <v>109.2190521945034</v>
      </c>
      <c r="AC136" t="n">
        <v>98.79533914299036</v>
      </c>
      <c r="AD136" t="n">
        <v>79824.24396831231</v>
      </c>
      <c r="AE136" t="n">
        <v>109219.0521945034</v>
      </c>
      <c r="AF136" t="n">
        <v>2.190730202127288e-06</v>
      </c>
      <c r="AG136" t="n">
        <v>0.1468055555555556</v>
      </c>
      <c r="AH136" t="n">
        <v>98795.33914299036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9.4535</v>
      </c>
      <c r="E137" t="n">
        <v>10.58</v>
      </c>
      <c r="F137" t="n">
        <v>7.89</v>
      </c>
      <c r="G137" t="n">
        <v>157.83</v>
      </c>
      <c r="H137" t="n">
        <v>2.36</v>
      </c>
      <c r="I137" t="n">
        <v>3</v>
      </c>
      <c r="J137" t="n">
        <v>261.71</v>
      </c>
      <c r="K137" t="n">
        <v>55.27</v>
      </c>
      <c r="L137" t="n">
        <v>34.75</v>
      </c>
      <c r="M137" t="n">
        <v>1</v>
      </c>
      <c r="N137" t="n">
        <v>66.68000000000001</v>
      </c>
      <c r="O137" t="n">
        <v>32511.38</v>
      </c>
      <c r="P137" t="n">
        <v>95.09999999999999</v>
      </c>
      <c r="Q137" t="n">
        <v>198.05</v>
      </c>
      <c r="R137" t="n">
        <v>28.49</v>
      </c>
      <c r="S137" t="n">
        <v>21.27</v>
      </c>
      <c r="T137" t="n">
        <v>920.41</v>
      </c>
      <c r="U137" t="n">
        <v>0.75</v>
      </c>
      <c r="V137" t="n">
        <v>0.77</v>
      </c>
      <c r="W137" t="n">
        <v>0.11</v>
      </c>
      <c r="X137" t="n">
        <v>0.04</v>
      </c>
      <c r="Y137" t="n">
        <v>1</v>
      </c>
      <c r="Z137" t="n">
        <v>10</v>
      </c>
      <c r="AA137" t="n">
        <v>80.01548291546408</v>
      </c>
      <c r="AB137" t="n">
        <v>109.4807137588632</v>
      </c>
      <c r="AC137" t="n">
        <v>99.03202809489207</v>
      </c>
      <c r="AD137" t="n">
        <v>80015.48291546408</v>
      </c>
      <c r="AE137" t="n">
        <v>109480.7137588632</v>
      </c>
      <c r="AF137" t="n">
        <v>2.189734184039663e-06</v>
      </c>
      <c r="AG137" t="n">
        <v>0.1469444444444444</v>
      </c>
      <c r="AH137" t="n">
        <v>99032.02809489207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9.4488</v>
      </c>
      <c r="E138" t="n">
        <v>10.58</v>
      </c>
      <c r="F138" t="n">
        <v>7.9</v>
      </c>
      <c r="G138" t="n">
        <v>157.94</v>
      </c>
      <c r="H138" t="n">
        <v>2.38</v>
      </c>
      <c r="I138" t="n">
        <v>3</v>
      </c>
      <c r="J138" t="n">
        <v>262.17</v>
      </c>
      <c r="K138" t="n">
        <v>55.27</v>
      </c>
      <c r="L138" t="n">
        <v>35</v>
      </c>
      <c r="M138" t="n">
        <v>0</v>
      </c>
      <c r="N138" t="n">
        <v>66.90000000000001</v>
      </c>
      <c r="O138" t="n">
        <v>32568.76</v>
      </c>
      <c r="P138" t="n">
        <v>95.41</v>
      </c>
      <c r="Q138" t="n">
        <v>198.05</v>
      </c>
      <c r="R138" t="n">
        <v>28.62</v>
      </c>
      <c r="S138" t="n">
        <v>21.27</v>
      </c>
      <c r="T138" t="n">
        <v>985.4400000000001</v>
      </c>
      <c r="U138" t="n">
        <v>0.74</v>
      </c>
      <c r="V138" t="n">
        <v>0.77</v>
      </c>
      <c r="W138" t="n">
        <v>0.11</v>
      </c>
      <c r="X138" t="n">
        <v>0.04</v>
      </c>
      <c r="Y138" t="n">
        <v>1</v>
      </c>
      <c r="Z138" t="n">
        <v>10</v>
      </c>
      <c r="AA138" t="n">
        <v>80.26210300469373</v>
      </c>
      <c r="AB138" t="n">
        <v>109.8181502450575</v>
      </c>
      <c r="AC138" t="n">
        <v>99.33726011643918</v>
      </c>
      <c r="AD138" t="n">
        <v>80262.10300469372</v>
      </c>
      <c r="AE138" t="n">
        <v>109818.1502450575</v>
      </c>
      <c r="AF138" t="n">
        <v>2.188645513106676e-06</v>
      </c>
      <c r="AG138" t="n">
        <v>0.1469444444444444</v>
      </c>
      <c r="AH138" t="n">
        <v>99337.26011643918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7.5977</v>
      </c>
      <c r="E2" t="n">
        <v>13.16</v>
      </c>
      <c r="F2" t="n">
        <v>9.24</v>
      </c>
      <c r="G2" t="n">
        <v>7.92</v>
      </c>
      <c r="H2" t="n">
        <v>0.14</v>
      </c>
      <c r="I2" t="n">
        <v>70</v>
      </c>
      <c r="J2" t="n">
        <v>124.63</v>
      </c>
      <c r="K2" t="n">
        <v>45</v>
      </c>
      <c r="L2" t="n">
        <v>1</v>
      </c>
      <c r="M2" t="n">
        <v>68</v>
      </c>
      <c r="N2" t="n">
        <v>18.64</v>
      </c>
      <c r="O2" t="n">
        <v>15605.44</v>
      </c>
      <c r="P2" t="n">
        <v>95.54000000000001</v>
      </c>
      <c r="Q2" t="n">
        <v>198.09</v>
      </c>
      <c r="R2" t="n">
        <v>70.5</v>
      </c>
      <c r="S2" t="n">
        <v>21.27</v>
      </c>
      <c r="T2" t="n">
        <v>21590.01</v>
      </c>
      <c r="U2" t="n">
        <v>0.3</v>
      </c>
      <c r="V2" t="n">
        <v>0.66</v>
      </c>
      <c r="W2" t="n">
        <v>0.22</v>
      </c>
      <c r="X2" t="n">
        <v>1.39</v>
      </c>
      <c r="Y2" t="n">
        <v>1</v>
      </c>
      <c r="Z2" t="n">
        <v>10</v>
      </c>
      <c r="AA2" t="n">
        <v>97.54206411620203</v>
      </c>
      <c r="AB2" t="n">
        <v>133.4613553758924</v>
      </c>
      <c r="AC2" t="n">
        <v>120.7239909330415</v>
      </c>
      <c r="AD2" t="n">
        <v>97542.06411620203</v>
      </c>
      <c r="AE2" t="n">
        <v>133461.3553758924</v>
      </c>
      <c r="AF2" t="n">
        <v>1.911248865640116e-06</v>
      </c>
      <c r="AG2" t="n">
        <v>0.1827777777777778</v>
      </c>
      <c r="AH2" t="n">
        <v>120723.9909330416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8.0495</v>
      </c>
      <c r="E3" t="n">
        <v>12.42</v>
      </c>
      <c r="F3" t="n">
        <v>8.91</v>
      </c>
      <c r="G3" t="n">
        <v>9.9</v>
      </c>
      <c r="H3" t="n">
        <v>0.18</v>
      </c>
      <c r="I3" t="n">
        <v>54</v>
      </c>
      <c r="J3" t="n">
        <v>124.96</v>
      </c>
      <c r="K3" t="n">
        <v>45</v>
      </c>
      <c r="L3" t="n">
        <v>1.25</v>
      </c>
      <c r="M3" t="n">
        <v>52</v>
      </c>
      <c r="N3" t="n">
        <v>18.71</v>
      </c>
      <c r="O3" t="n">
        <v>15645.96</v>
      </c>
      <c r="P3" t="n">
        <v>91.81999999999999</v>
      </c>
      <c r="Q3" t="n">
        <v>198.07</v>
      </c>
      <c r="R3" t="n">
        <v>60.16</v>
      </c>
      <c r="S3" t="n">
        <v>21.27</v>
      </c>
      <c r="T3" t="n">
        <v>16497.57</v>
      </c>
      <c r="U3" t="n">
        <v>0.35</v>
      </c>
      <c r="V3" t="n">
        <v>0.68</v>
      </c>
      <c r="W3" t="n">
        <v>0.19</v>
      </c>
      <c r="X3" t="n">
        <v>1.06</v>
      </c>
      <c r="Y3" t="n">
        <v>1</v>
      </c>
      <c r="Z3" t="n">
        <v>10</v>
      </c>
      <c r="AA3" t="n">
        <v>88.73705721623942</v>
      </c>
      <c r="AB3" t="n">
        <v>121.4139564858806</v>
      </c>
      <c r="AC3" t="n">
        <v>109.8263788844581</v>
      </c>
      <c r="AD3" t="n">
        <v>88737.05721623942</v>
      </c>
      <c r="AE3" t="n">
        <v>121413.9564858806</v>
      </c>
      <c r="AF3" t="n">
        <v>2.02490197612042e-06</v>
      </c>
      <c r="AG3" t="n">
        <v>0.1725</v>
      </c>
      <c r="AH3" t="n">
        <v>109826.3788844581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8.3567</v>
      </c>
      <c r="E4" t="n">
        <v>11.97</v>
      </c>
      <c r="F4" t="n">
        <v>8.710000000000001</v>
      </c>
      <c r="G4" t="n">
        <v>11.88</v>
      </c>
      <c r="H4" t="n">
        <v>0.21</v>
      </c>
      <c r="I4" t="n">
        <v>44</v>
      </c>
      <c r="J4" t="n">
        <v>125.29</v>
      </c>
      <c r="K4" t="n">
        <v>45</v>
      </c>
      <c r="L4" t="n">
        <v>1.5</v>
      </c>
      <c r="M4" t="n">
        <v>42</v>
      </c>
      <c r="N4" t="n">
        <v>18.79</v>
      </c>
      <c r="O4" t="n">
        <v>15686.51</v>
      </c>
      <c r="P4" t="n">
        <v>89.45</v>
      </c>
      <c r="Q4" t="n">
        <v>198.05</v>
      </c>
      <c r="R4" t="n">
        <v>53.87</v>
      </c>
      <c r="S4" t="n">
        <v>21.27</v>
      </c>
      <c r="T4" t="n">
        <v>13403.36</v>
      </c>
      <c r="U4" t="n">
        <v>0.39</v>
      </c>
      <c r="V4" t="n">
        <v>0.7</v>
      </c>
      <c r="W4" t="n">
        <v>0.18</v>
      </c>
      <c r="X4" t="n">
        <v>0.86</v>
      </c>
      <c r="Y4" t="n">
        <v>1</v>
      </c>
      <c r="Z4" t="n">
        <v>10</v>
      </c>
      <c r="AA4" t="n">
        <v>83.46255602204812</v>
      </c>
      <c r="AB4" t="n">
        <v>114.1971512574217</v>
      </c>
      <c r="AC4" t="n">
        <v>103.2983354181513</v>
      </c>
      <c r="AD4" t="n">
        <v>83462.55602204811</v>
      </c>
      <c r="AE4" t="n">
        <v>114197.1512574217</v>
      </c>
      <c r="AF4" t="n">
        <v>2.1021800538972e-06</v>
      </c>
      <c r="AG4" t="n">
        <v>0.16625</v>
      </c>
      <c r="AH4" t="n">
        <v>103298.3354181513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8.656599999999999</v>
      </c>
      <c r="E5" t="n">
        <v>11.55</v>
      </c>
      <c r="F5" t="n">
        <v>8.470000000000001</v>
      </c>
      <c r="G5" t="n">
        <v>13.74</v>
      </c>
      <c r="H5" t="n">
        <v>0.25</v>
      </c>
      <c r="I5" t="n">
        <v>37</v>
      </c>
      <c r="J5" t="n">
        <v>125.62</v>
      </c>
      <c r="K5" t="n">
        <v>45</v>
      </c>
      <c r="L5" t="n">
        <v>1.75</v>
      </c>
      <c r="M5" t="n">
        <v>35</v>
      </c>
      <c r="N5" t="n">
        <v>18.87</v>
      </c>
      <c r="O5" t="n">
        <v>15727.09</v>
      </c>
      <c r="P5" t="n">
        <v>86.73999999999999</v>
      </c>
      <c r="Q5" t="n">
        <v>198.11</v>
      </c>
      <c r="R5" t="n">
        <v>46.19</v>
      </c>
      <c r="S5" t="n">
        <v>21.27</v>
      </c>
      <c r="T5" t="n">
        <v>9597.139999999999</v>
      </c>
      <c r="U5" t="n">
        <v>0.46</v>
      </c>
      <c r="V5" t="n">
        <v>0.72</v>
      </c>
      <c r="W5" t="n">
        <v>0.17</v>
      </c>
      <c r="X5" t="n">
        <v>0.62</v>
      </c>
      <c r="Y5" t="n">
        <v>1</v>
      </c>
      <c r="Z5" t="n">
        <v>10</v>
      </c>
      <c r="AA5" t="n">
        <v>78.31050838277521</v>
      </c>
      <c r="AB5" t="n">
        <v>107.1478923850717</v>
      </c>
      <c r="AC5" t="n">
        <v>96.92184791887912</v>
      </c>
      <c r="AD5" t="n">
        <v>78310.50838277521</v>
      </c>
      <c r="AE5" t="n">
        <v>107147.8923850717</v>
      </c>
      <c r="AF5" t="n">
        <v>2.17762177110181e-06</v>
      </c>
      <c r="AG5" t="n">
        <v>0.1604166666666667</v>
      </c>
      <c r="AH5" t="n">
        <v>96921.84791887912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8.6877</v>
      </c>
      <c r="E6" t="n">
        <v>11.51</v>
      </c>
      <c r="F6" t="n">
        <v>8.539999999999999</v>
      </c>
      <c r="G6" t="n">
        <v>15.52</v>
      </c>
      <c r="H6" t="n">
        <v>0.28</v>
      </c>
      <c r="I6" t="n">
        <v>33</v>
      </c>
      <c r="J6" t="n">
        <v>125.95</v>
      </c>
      <c r="K6" t="n">
        <v>45</v>
      </c>
      <c r="L6" t="n">
        <v>2</v>
      </c>
      <c r="M6" t="n">
        <v>31</v>
      </c>
      <c r="N6" t="n">
        <v>18.95</v>
      </c>
      <c r="O6" t="n">
        <v>15767.7</v>
      </c>
      <c r="P6" t="n">
        <v>87.06999999999999</v>
      </c>
      <c r="Q6" t="n">
        <v>198.09</v>
      </c>
      <c r="R6" t="n">
        <v>48.82</v>
      </c>
      <c r="S6" t="n">
        <v>21.27</v>
      </c>
      <c r="T6" t="n">
        <v>10931.24</v>
      </c>
      <c r="U6" t="n">
        <v>0.44</v>
      </c>
      <c r="V6" t="n">
        <v>0.71</v>
      </c>
      <c r="W6" t="n">
        <v>0.16</v>
      </c>
      <c r="X6" t="n">
        <v>0.68</v>
      </c>
      <c r="Y6" t="n">
        <v>1</v>
      </c>
      <c r="Z6" t="n">
        <v>10</v>
      </c>
      <c r="AA6" t="n">
        <v>78.42101736143546</v>
      </c>
      <c r="AB6" t="n">
        <v>107.2990956449867</v>
      </c>
      <c r="AC6" t="n">
        <v>97.05862055188298</v>
      </c>
      <c r="AD6" t="n">
        <v>78421.01736143546</v>
      </c>
      <c r="AE6" t="n">
        <v>107299.0956449867</v>
      </c>
      <c r="AF6" t="n">
        <v>2.185445170251738e-06</v>
      </c>
      <c r="AG6" t="n">
        <v>0.1598611111111111</v>
      </c>
      <c r="AH6" t="n">
        <v>97058.62055188298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8.847200000000001</v>
      </c>
      <c r="E7" t="n">
        <v>11.3</v>
      </c>
      <c r="F7" t="n">
        <v>8.43</v>
      </c>
      <c r="G7" t="n">
        <v>17.44</v>
      </c>
      <c r="H7" t="n">
        <v>0.31</v>
      </c>
      <c r="I7" t="n">
        <v>29</v>
      </c>
      <c r="J7" t="n">
        <v>126.28</v>
      </c>
      <c r="K7" t="n">
        <v>45</v>
      </c>
      <c r="L7" t="n">
        <v>2.25</v>
      </c>
      <c r="M7" t="n">
        <v>27</v>
      </c>
      <c r="N7" t="n">
        <v>19.03</v>
      </c>
      <c r="O7" t="n">
        <v>15808.34</v>
      </c>
      <c r="P7" t="n">
        <v>85.77</v>
      </c>
      <c r="Q7" t="n">
        <v>198.07</v>
      </c>
      <c r="R7" t="n">
        <v>45.32</v>
      </c>
      <c r="S7" t="n">
        <v>21.27</v>
      </c>
      <c r="T7" t="n">
        <v>9204.030000000001</v>
      </c>
      <c r="U7" t="n">
        <v>0.47</v>
      </c>
      <c r="V7" t="n">
        <v>0.72</v>
      </c>
      <c r="W7" t="n">
        <v>0.15</v>
      </c>
      <c r="X7" t="n">
        <v>0.58</v>
      </c>
      <c r="Y7" t="n">
        <v>1</v>
      </c>
      <c r="Z7" t="n">
        <v>10</v>
      </c>
      <c r="AA7" t="n">
        <v>75.96188786926227</v>
      </c>
      <c r="AB7" t="n">
        <v>103.9344061846605</v>
      </c>
      <c r="AC7" t="n">
        <v>94.01505233127796</v>
      </c>
      <c r="AD7" t="n">
        <v>75961.88786926227</v>
      </c>
      <c r="AE7" t="n">
        <v>103934.4061846605</v>
      </c>
      <c r="AF7" t="n">
        <v>2.22556839097243e-06</v>
      </c>
      <c r="AG7" t="n">
        <v>0.1569444444444444</v>
      </c>
      <c r="AH7" t="n">
        <v>94015.05233127796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8.958600000000001</v>
      </c>
      <c r="E8" t="n">
        <v>11.16</v>
      </c>
      <c r="F8" t="n">
        <v>8.369999999999999</v>
      </c>
      <c r="G8" t="n">
        <v>19.31</v>
      </c>
      <c r="H8" t="n">
        <v>0.35</v>
      </c>
      <c r="I8" t="n">
        <v>26</v>
      </c>
      <c r="J8" t="n">
        <v>126.61</v>
      </c>
      <c r="K8" t="n">
        <v>45</v>
      </c>
      <c r="L8" t="n">
        <v>2.5</v>
      </c>
      <c r="M8" t="n">
        <v>24</v>
      </c>
      <c r="N8" t="n">
        <v>19.11</v>
      </c>
      <c r="O8" t="n">
        <v>15849</v>
      </c>
      <c r="P8" t="n">
        <v>84.81</v>
      </c>
      <c r="Q8" t="n">
        <v>198.06</v>
      </c>
      <c r="R8" t="n">
        <v>43.33</v>
      </c>
      <c r="S8" t="n">
        <v>21.27</v>
      </c>
      <c r="T8" t="n">
        <v>8223.24</v>
      </c>
      <c r="U8" t="n">
        <v>0.49</v>
      </c>
      <c r="V8" t="n">
        <v>0.73</v>
      </c>
      <c r="W8" t="n">
        <v>0.15</v>
      </c>
      <c r="X8" t="n">
        <v>0.51</v>
      </c>
      <c r="Y8" t="n">
        <v>1</v>
      </c>
      <c r="Z8" t="n">
        <v>10</v>
      </c>
      <c r="AA8" t="n">
        <v>74.30632495671532</v>
      </c>
      <c r="AB8" t="n">
        <v>101.669191969434</v>
      </c>
      <c r="AC8" t="n">
        <v>91.96602698150382</v>
      </c>
      <c r="AD8" t="n">
        <v>74306.32495671531</v>
      </c>
      <c r="AE8" t="n">
        <v>101669.191969434</v>
      </c>
      <c r="AF8" t="n">
        <v>2.253591756416224e-06</v>
      </c>
      <c r="AG8" t="n">
        <v>0.155</v>
      </c>
      <c r="AH8" t="n">
        <v>91966.02698150382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9.077400000000001</v>
      </c>
      <c r="E9" t="n">
        <v>11.02</v>
      </c>
      <c r="F9" t="n">
        <v>8.300000000000001</v>
      </c>
      <c r="G9" t="n">
        <v>21.64</v>
      </c>
      <c r="H9" t="n">
        <v>0.38</v>
      </c>
      <c r="I9" t="n">
        <v>23</v>
      </c>
      <c r="J9" t="n">
        <v>126.94</v>
      </c>
      <c r="K9" t="n">
        <v>45</v>
      </c>
      <c r="L9" t="n">
        <v>2.75</v>
      </c>
      <c r="M9" t="n">
        <v>21</v>
      </c>
      <c r="N9" t="n">
        <v>19.19</v>
      </c>
      <c r="O9" t="n">
        <v>15889.69</v>
      </c>
      <c r="P9" t="n">
        <v>83.78</v>
      </c>
      <c r="Q9" t="n">
        <v>198.06</v>
      </c>
      <c r="R9" t="n">
        <v>41.01</v>
      </c>
      <c r="S9" t="n">
        <v>21.27</v>
      </c>
      <c r="T9" t="n">
        <v>7076.31</v>
      </c>
      <c r="U9" t="n">
        <v>0.52</v>
      </c>
      <c r="V9" t="n">
        <v>0.73</v>
      </c>
      <c r="W9" t="n">
        <v>0.15</v>
      </c>
      <c r="X9" t="n">
        <v>0.44</v>
      </c>
      <c r="Y9" t="n">
        <v>1</v>
      </c>
      <c r="Z9" t="n">
        <v>10</v>
      </c>
      <c r="AA9" t="n">
        <v>72.56741177344871</v>
      </c>
      <c r="AB9" t="n">
        <v>99.2899342366545</v>
      </c>
      <c r="AC9" t="n">
        <v>89.81384226743083</v>
      </c>
      <c r="AD9" t="n">
        <v>72567.41177344871</v>
      </c>
      <c r="AE9" t="n">
        <v>99289.9342366545</v>
      </c>
      <c r="AF9" t="n">
        <v>2.283476638056463e-06</v>
      </c>
      <c r="AG9" t="n">
        <v>0.1530555555555556</v>
      </c>
      <c r="AH9" t="n">
        <v>89813.84226743082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9.154500000000001</v>
      </c>
      <c r="E10" t="n">
        <v>10.92</v>
      </c>
      <c r="F10" t="n">
        <v>8.25</v>
      </c>
      <c r="G10" t="n">
        <v>23.58</v>
      </c>
      <c r="H10" t="n">
        <v>0.42</v>
      </c>
      <c r="I10" t="n">
        <v>21</v>
      </c>
      <c r="J10" t="n">
        <v>127.27</v>
      </c>
      <c r="K10" t="n">
        <v>45</v>
      </c>
      <c r="L10" t="n">
        <v>3</v>
      </c>
      <c r="M10" t="n">
        <v>19</v>
      </c>
      <c r="N10" t="n">
        <v>19.27</v>
      </c>
      <c r="O10" t="n">
        <v>15930.42</v>
      </c>
      <c r="P10" t="n">
        <v>83.11</v>
      </c>
      <c r="Q10" t="n">
        <v>198.05</v>
      </c>
      <c r="R10" t="n">
        <v>39.73</v>
      </c>
      <c r="S10" t="n">
        <v>21.27</v>
      </c>
      <c r="T10" t="n">
        <v>6446.37</v>
      </c>
      <c r="U10" t="n">
        <v>0.54</v>
      </c>
      <c r="V10" t="n">
        <v>0.74</v>
      </c>
      <c r="W10" t="n">
        <v>0.14</v>
      </c>
      <c r="X10" t="n">
        <v>0.4</v>
      </c>
      <c r="Y10" t="n">
        <v>1</v>
      </c>
      <c r="Z10" t="n">
        <v>10</v>
      </c>
      <c r="AA10" t="n">
        <v>71.45057940146343</v>
      </c>
      <c r="AB10" t="n">
        <v>97.76183491413818</v>
      </c>
      <c r="AC10" t="n">
        <v>88.43158259955409</v>
      </c>
      <c r="AD10" t="n">
        <v>71450.57940146343</v>
      </c>
      <c r="AE10" t="n">
        <v>97761.83491413818</v>
      </c>
      <c r="AF10" t="n">
        <v>2.302871624373487e-06</v>
      </c>
      <c r="AG10" t="n">
        <v>0.1516666666666667</v>
      </c>
      <c r="AH10" t="n">
        <v>88431.58259955409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9.193300000000001</v>
      </c>
      <c r="E11" t="n">
        <v>10.88</v>
      </c>
      <c r="F11" t="n">
        <v>8.23</v>
      </c>
      <c r="G11" t="n">
        <v>24.7</v>
      </c>
      <c r="H11" t="n">
        <v>0.45</v>
      </c>
      <c r="I11" t="n">
        <v>20</v>
      </c>
      <c r="J11" t="n">
        <v>127.6</v>
      </c>
      <c r="K11" t="n">
        <v>45</v>
      </c>
      <c r="L11" t="n">
        <v>3.25</v>
      </c>
      <c r="M11" t="n">
        <v>18</v>
      </c>
      <c r="N11" t="n">
        <v>19.35</v>
      </c>
      <c r="O11" t="n">
        <v>15971.17</v>
      </c>
      <c r="P11" t="n">
        <v>82.56</v>
      </c>
      <c r="Q11" t="n">
        <v>198.06</v>
      </c>
      <c r="R11" t="n">
        <v>39.04</v>
      </c>
      <c r="S11" t="n">
        <v>21.27</v>
      </c>
      <c r="T11" t="n">
        <v>6105.57</v>
      </c>
      <c r="U11" t="n">
        <v>0.54</v>
      </c>
      <c r="V11" t="n">
        <v>0.74</v>
      </c>
      <c r="W11" t="n">
        <v>0.14</v>
      </c>
      <c r="X11" t="n">
        <v>0.38</v>
      </c>
      <c r="Y11" t="n">
        <v>1</v>
      </c>
      <c r="Z11" t="n">
        <v>10</v>
      </c>
      <c r="AA11" t="n">
        <v>70.78248933511317</v>
      </c>
      <c r="AB11" t="n">
        <v>96.84772461130464</v>
      </c>
      <c r="AC11" t="n">
        <v>87.60471370106086</v>
      </c>
      <c r="AD11" t="n">
        <v>70782.48933511318</v>
      </c>
      <c r="AE11" t="n">
        <v>96847.72461130464</v>
      </c>
      <c r="AF11" t="n">
        <v>2.31263200659269e-06</v>
      </c>
      <c r="AG11" t="n">
        <v>0.1511111111111111</v>
      </c>
      <c r="AH11" t="n">
        <v>87604.71370106086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9.2951</v>
      </c>
      <c r="E12" t="n">
        <v>10.76</v>
      </c>
      <c r="F12" t="n">
        <v>8.17</v>
      </c>
      <c r="G12" t="n">
        <v>27.22</v>
      </c>
      <c r="H12" t="n">
        <v>0.48</v>
      </c>
      <c r="I12" t="n">
        <v>18</v>
      </c>
      <c r="J12" t="n">
        <v>127.93</v>
      </c>
      <c r="K12" t="n">
        <v>45</v>
      </c>
      <c r="L12" t="n">
        <v>3.5</v>
      </c>
      <c r="M12" t="n">
        <v>16</v>
      </c>
      <c r="N12" t="n">
        <v>19.43</v>
      </c>
      <c r="O12" t="n">
        <v>16011.95</v>
      </c>
      <c r="P12" t="n">
        <v>81.68000000000001</v>
      </c>
      <c r="Q12" t="n">
        <v>198.08</v>
      </c>
      <c r="R12" t="n">
        <v>37.24</v>
      </c>
      <c r="S12" t="n">
        <v>21.27</v>
      </c>
      <c r="T12" t="n">
        <v>5217.82</v>
      </c>
      <c r="U12" t="n">
        <v>0.57</v>
      </c>
      <c r="V12" t="n">
        <v>0.74</v>
      </c>
      <c r="W12" t="n">
        <v>0.13</v>
      </c>
      <c r="X12" t="n">
        <v>0.31</v>
      </c>
      <c r="Y12" t="n">
        <v>1</v>
      </c>
      <c r="Z12" t="n">
        <v>10</v>
      </c>
      <c r="AA12" t="n">
        <v>69.36713154596892</v>
      </c>
      <c r="AB12" t="n">
        <v>94.91116964301966</v>
      </c>
      <c r="AC12" t="n">
        <v>85.8529808209764</v>
      </c>
      <c r="AD12" t="n">
        <v>69367.13154596892</v>
      </c>
      <c r="AE12" t="n">
        <v>94911.16964301966</v>
      </c>
      <c r="AF12" t="n">
        <v>2.338240432105958e-06</v>
      </c>
      <c r="AG12" t="n">
        <v>0.1494444444444444</v>
      </c>
      <c r="AH12" t="n">
        <v>85852.9808209764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9.3018</v>
      </c>
      <c r="E13" t="n">
        <v>10.75</v>
      </c>
      <c r="F13" t="n">
        <v>8.18</v>
      </c>
      <c r="G13" t="n">
        <v>28.88</v>
      </c>
      <c r="H13" t="n">
        <v>0.52</v>
      </c>
      <c r="I13" t="n">
        <v>17</v>
      </c>
      <c r="J13" t="n">
        <v>128.26</v>
      </c>
      <c r="K13" t="n">
        <v>45</v>
      </c>
      <c r="L13" t="n">
        <v>3.75</v>
      </c>
      <c r="M13" t="n">
        <v>15</v>
      </c>
      <c r="N13" t="n">
        <v>19.51</v>
      </c>
      <c r="O13" t="n">
        <v>16052.76</v>
      </c>
      <c r="P13" t="n">
        <v>81.55</v>
      </c>
      <c r="Q13" t="n">
        <v>198.11</v>
      </c>
      <c r="R13" t="n">
        <v>37.62</v>
      </c>
      <c r="S13" t="n">
        <v>21.27</v>
      </c>
      <c r="T13" t="n">
        <v>5410.73</v>
      </c>
      <c r="U13" t="n">
        <v>0.57</v>
      </c>
      <c r="V13" t="n">
        <v>0.74</v>
      </c>
      <c r="W13" t="n">
        <v>0.13</v>
      </c>
      <c r="X13" t="n">
        <v>0.33</v>
      </c>
      <c r="Y13" t="n">
        <v>1</v>
      </c>
      <c r="Z13" t="n">
        <v>10</v>
      </c>
      <c r="AA13" t="n">
        <v>69.26596911329548</v>
      </c>
      <c r="AB13" t="n">
        <v>94.77275473966439</v>
      </c>
      <c r="AC13" t="n">
        <v>85.72777604173081</v>
      </c>
      <c r="AD13" t="n">
        <v>69265.96911329549</v>
      </c>
      <c r="AE13" t="n">
        <v>94772.75473966439</v>
      </c>
      <c r="AF13" t="n">
        <v>2.33992585893247e-06</v>
      </c>
      <c r="AG13" t="n">
        <v>0.1493055555555556</v>
      </c>
      <c r="AH13" t="n">
        <v>85727.7760417308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9.3414</v>
      </c>
      <c r="E14" t="n">
        <v>10.7</v>
      </c>
      <c r="F14" t="n">
        <v>8.16</v>
      </c>
      <c r="G14" t="n">
        <v>30.61</v>
      </c>
      <c r="H14" t="n">
        <v>0.55</v>
      </c>
      <c r="I14" t="n">
        <v>16</v>
      </c>
      <c r="J14" t="n">
        <v>128.59</v>
      </c>
      <c r="K14" t="n">
        <v>45</v>
      </c>
      <c r="L14" t="n">
        <v>4</v>
      </c>
      <c r="M14" t="n">
        <v>14</v>
      </c>
      <c r="N14" t="n">
        <v>19.59</v>
      </c>
      <c r="O14" t="n">
        <v>16093.6</v>
      </c>
      <c r="P14" t="n">
        <v>81.04000000000001</v>
      </c>
      <c r="Q14" t="n">
        <v>198.05</v>
      </c>
      <c r="R14" t="n">
        <v>36.96</v>
      </c>
      <c r="S14" t="n">
        <v>21.27</v>
      </c>
      <c r="T14" t="n">
        <v>5087.01</v>
      </c>
      <c r="U14" t="n">
        <v>0.58</v>
      </c>
      <c r="V14" t="n">
        <v>0.74</v>
      </c>
      <c r="W14" t="n">
        <v>0.13</v>
      </c>
      <c r="X14" t="n">
        <v>0.31</v>
      </c>
      <c r="Y14" t="n">
        <v>1</v>
      </c>
      <c r="Z14" t="n">
        <v>10</v>
      </c>
      <c r="AA14" t="n">
        <v>68.63459912992937</v>
      </c>
      <c r="AB14" t="n">
        <v>93.90888647434548</v>
      </c>
      <c r="AC14" t="n">
        <v>84.94635415120693</v>
      </c>
      <c r="AD14" t="n">
        <v>68634.59912992937</v>
      </c>
      <c r="AE14" t="n">
        <v>93908.88647434548</v>
      </c>
      <c r="AF14" t="n">
        <v>2.349887486145883e-06</v>
      </c>
      <c r="AG14" t="n">
        <v>0.1486111111111111</v>
      </c>
      <c r="AH14" t="n">
        <v>84946.35415120694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9.380100000000001</v>
      </c>
      <c r="E15" t="n">
        <v>10.66</v>
      </c>
      <c r="F15" t="n">
        <v>8.15</v>
      </c>
      <c r="G15" t="n">
        <v>32.58</v>
      </c>
      <c r="H15" t="n">
        <v>0.58</v>
      </c>
      <c r="I15" t="n">
        <v>15</v>
      </c>
      <c r="J15" t="n">
        <v>128.92</v>
      </c>
      <c r="K15" t="n">
        <v>45</v>
      </c>
      <c r="L15" t="n">
        <v>4.25</v>
      </c>
      <c r="M15" t="n">
        <v>13</v>
      </c>
      <c r="N15" t="n">
        <v>19.68</v>
      </c>
      <c r="O15" t="n">
        <v>16134.46</v>
      </c>
      <c r="P15" t="n">
        <v>80.65000000000001</v>
      </c>
      <c r="Q15" t="n">
        <v>198.05</v>
      </c>
      <c r="R15" t="n">
        <v>36.42</v>
      </c>
      <c r="S15" t="n">
        <v>21.27</v>
      </c>
      <c r="T15" t="n">
        <v>4823.57</v>
      </c>
      <c r="U15" t="n">
        <v>0.58</v>
      </c>
      <c r="V15" t="n">
        <v>0.75</v>
      </c>
      <c r="W15" t="n">
        <v>0.13</v>
      </c>
      <c r="X15" t="n">
        <v>0.29</v>
      </c>
      <c r="Y15" t="n">
        <v>1</v>
      </c>
      <c r="Z15" t="n">
        <v>10</v>
      </c>
      <c r="AA15" t="n">
        <v>68.10850362025406</v>
      </c>
      <c r="AB15" t="n">
        <v>93.18905938831223</v>
      </c>
      <c r="AC15" t="n">
        <v>84.29522635198079</v>
      </c>
      <c r="AD15" t="n">
        <v>68108.50362025405</v>
      </c>
      <c r="AE15" t="n">
        <v>93189.05938831223</v>
      </c>
      <c r="AF15" t="n">
        <v>2.35962271274081e-06</v>
      </c>
      <c r="AG15" t="n">
        <v>0.1480555555555556</v>
      </c>
      <c r="AH15" t="n">
        <v>84295.22635198079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9.431699999999999</v>
      </c>
      <c r="E16" t="n">
        <v>10.6</v>
      </c>
      <c r="F16" t="n">
        <v>8.109999999999999</v>
      </c>
      <c r="G16" t="n">
        <v>34.77</v>
      </c>
      <c r="H16" t="n">
        <v>0.62</v>
      </c>
      <c r="I16" t="n">
        <v>14</v>
      </c>
      <c r="J16" t="n">
        <v>129.25</v>
      </c>
      <c r="K16" t="n">
        <v>45</v>
      </c>
      <c r="L16" t="n">
        <v>4.5</v>
      </c>
      <c r="M16" t="n">
        <v>12</v>
      </c>
      <c r="N16" t="n">
        <v>19.76</v>
      </c>
      <c r="O16" t="n">
        <v>16175.36</v>
      </c>
      <c r="P16" t="n">
        <v>80.14</v>
      </c>
      <c r="Q16" t="n">
        <v>198.07</v>
      </c>
      <c r="R16" t="n">
        <v>35.34</v>
      </c>
      <c r="S16" t="n">
        <v>21.27</v>
      </c>
      <c r="T16" t="n">
        <v>4287.77</v>
      </c>
      <c r="U16" t="n">
        <v>0.6</v>
      </c>
      <c r="V16" t="n">
        <v>0.75</v>
      </c>
      <c r="W16" t="n">
        <v>0.13</v>
      </c>
      <c r="X16" t="n">
        <v>0.26</v>
      </c>
      <c r="Y16" t="n">
        <v>1</v>
      </c>
      <c r="Z16" t="n">
        <v>10</v>
      </c>
      <c r="AA16" t="n">
        <v>67.35667405989952</v>
      </c>
      <c r="AB16" t="n">
        <v>92.16037301545639</v>
      </c>
      <c r="AC16" t="n">
        <v>83.36471636277957</v>
      </c>
      <c r="AD16" t="n">
        <v>67356.67405989952</v>
      </c>
      <c r="AE16" t="n">
        <v>92160.37301545638</v>
      </c>
      <c r="AF16" t="n">
        <v>2.372603014867378e-06</v>
      </c>
      <c r="AG16" t="n">
        <v>0.1472222222222222</v>
      </c>
      <c r="AH16" t="n">
        <v>83364.71636277958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9.479200000000001</v>
      </c>
      <c r="E17" t="n">
        <v>10.55</v>
      </c>
      <c r="F17" t="n">
        <v>8.09</v>
      </c>
      <c r="G17" t="n">
        <v>37.32</v>
      </c>
      <c r="H17" t="n">
        <v>0.65</v>
      </c>
      <c r="I17" t="n">
        <v>13</v>
      </c>
      <c r="J17" t="n">
        <v>129.59</v>
      </c>
      <c r="K17" t="n">
        <v>45</v>
      </c>
      <c r="L17" t="n">
        <v>4.75</v>
      </c>
      <c r="M17" t="n">
        <v>11</v>
      </c>
      <c r="N17" t="n">
        <v>19.84</v>
      </c>
      <c r="O17" t="n">
        <v>16216.29</v>
      </c>
      <c r="P17" t="n">
        <v>79.40000000000001</v>
      </c>
      <c r="Q17" t="n">
        <v>198.06</v>
      </c>
      <c r="R17" t="n">
        <v>34.31</v>
      </c>
      <c r="S17" t="n">
        <v>21.27</v>
      </c>
      <c r="T17" t="n">
        <v>3780.32</v>
      </c>
      <c r="U17" t="n">
        <v>0.62</v>
      </c>
      <c r="V17" t="n">
        <v>0.75</v>
      </c>
      <c r="W17" t="n">
        <v>0.13</v>
      </c>
      <c r="X17" t="n">
        <v>0.23</v>
      </c>
      <c r="Y17" t="n">
        <v>1</v>
      </c>
      <c r="Z17" t="n">
        <v>10</v>
      </c>
      <c r="AA17" t="n">
        <v>66.55596982192722</v>
      </c>
      <c r="AB17" t="n">
        <v>91.06481415248533</v>
      </c>
      <c r="AC17" t="n">
        <v>82.37371610006363</v>
      </c>
      <c r="AD17" t="n">
        <v>66555.96982192722</v>
      </c>
      <c r="AE17" t="n">
        <v>91064.81415248533</v>
      </c>
      <c r="AF17" t="n">
        <v>2.384551936398619e-06</v>
      </c>
      <c r="AG17" t="n">
        <v>0.1465277777777778</v>
      </c>
      <c r="AH17" t="n">
        <v>82373.71610006363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9.5145</v>
      </c>
      <c r="E18" t="n">
        <v>10.51</v>
      </c>
      <c r="F18" t="n">
        <v>8.050000000000001</v>
      </c>
      <c r="G18" t="n">
        <v>37.13</v>
      </c>
      <c r="H18" t="n">
        <v>0.68</v>
      </c>
      <c r="I18" t="n">
        <v>13</v>
      </c>
      <c r="J18" t="n">
        <v>129.92</v>
      </c>
      <c r="K18" t="n">
        <v>45</v>
      </c>
      <c r="L18" t="n">
        <v>5</v>
      </c>
      <c r="M18" t="n">
        <v>11</v>
      </c>
      <c r="N18" t="n">
        <v>19.92</v>
      </c>
      <c r="O18" t="n">
        <v>16257.24</v>
      </c>
      <c r="P18" t="n">
        <v>78.67</v>
      </c>
      <c r="Q18" t="n">
        <v>198.06</v>
      </c>
      <c r="R18" t="n">
        <v>33.15</v>
      </c>
      <c r="S18" t="n">
        <v>21.27</v>
      </c>
      <c r="T18" t="n">
        <v>3198.22</v>
      </c>
      <c r="U18" t="n">
        <v>0.64</v>
      </c>
      <c r="V18" t="n">
        <v>0.75</v>
      </c>
      <c r="W18" t="n">
        <v>0.13</v>
      </c>
      <c r="X18" t="n">
        <v>0.19</v>
      </c>
      <c r="Y18" t="n">
        <v>1</v>
      </c>
      <c r="Z18" t="n">
        <v>10</v>
      </c>
      <c r="AA18" t="n">
        <v>65.80453073439624</v>
      </c>
      <c r="AB18" t="n">
        <v>90.03666204177308</v>
      </c>
      <c r="AC18" t="n">
        <v>81.44368938377687</v>
      </c>
      <c r="AD18" t="n">
        <v>65804.53073439623</v>
      </c>
      <c r="AE18" t="n">
        <v>90036.66204177309</v>
      </c>
      <c r="AF18" t="n">
        <v>2.393431871768151e-06</v>
      </c>
      <c r="AG18" t="n">
        <v>0.1459722222222222</v>
      </c>
      <c r="AH18" t="n">
        <v>81443.68938377687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9.5105</v>
      </c>
      <c r="E19" t="n">
        <v>10.51</v>
      </c>
      <c r="F19" t="n">
        <v>8.08</v>
      </c>
      <c r="G19" t="n">
        <v>40.38</v>
      </c>
      <c r="H19" t="n">
        <v>0.71</v>
      </c>
      <c r="I19" t="n">
        <v>12</v>
      </c>
      <c r="J19" t="n">
        <v>130.25</v>
      </c>
      <c r="K19" t="n">
        <v>45</v>
      </c>
      <c r="L19" t="n">
        <v>5.25</v>
      </c>
      <c r="M19" t="n">
        <v>10</v>
      </c>
      <c r="N19" t="n">
        <v>20</v>
      </c>
      <c r="O19" t="n">
        <v>16298.23</v>
      </c>
      <c r="P19" t="n">
        <v>78.73999999999999</v>
      </c>
      <c r="Q19" t="n">
        <v>198.05</v>
      </c>
      <c r="R19" t="n">
        <v>34.36</v>
      </c>
      <c r="S19" t="n">
        <v>21.27</v>
      </c>
      <c r="T19" t="n">
        <v>3806.8</v>
      </c>
      <c r="U19" t="n">
        <v>0.62</v>
      </c>
      <c r="V19" t="n">
        <v>0.75</v>
      </c>
      <c r="W19" t="n">
        <v>0.12</v>
      </c>
      <c r="X19" t="n">
        <v>0.22</v>
      </c>
      <c r="Y19" t="n">
        <v>1</v>
      </c>
      <c r="Z19" t="n">
        <v>10</v>
      </c>
      <c r="AA19" t="n">
        <v>65.94115631068001</v>
      </c>
      <c r="AB19" t="n">
        <v>90.22359918273951</v>
      </c>
      <c r="AC19" t="n">
        <v>81.61278550637743</v>
      </c>
      <c r="AD19" t="n">
        <v>65941.15631068002</v>
      </c>
      <c r="AE19" t="n">
        <v>90223.5991827395</v>
      </c>
      <c r="AF19" t="n">
        <v>2.392425646797099e-06</v>
      </c>
      <c r="AG19" t="n">
        <v>0.1459722222222222</v>
      </c>
      <c r="AH19" t="n">
        <v>81612.78550637743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9.504200000000001</v>
      </c>
      <c r="E20" t="n">
        <v>10.52</v>
      </c>
      <c r="F20" t="n">
        <v>8.08</v>
      </c>
      <c r="G20" t="n">
        <v>40.41</v>
      </c>
      <c r="H20" t="n">
        <v>0.74</v>
      </c>
      <c r="I20" t="n">
        <v>12</v>
      </c>
      <c r="J20" t="n">
        <v>130.58</v>
      </c>
      <c r="K20" t="n">
        <v>45</v>
      </c>
      <c r="L20" t="n">
        <v>5.5</v>
      </c>
      <c r="M20" t="n">
        <v>10</v>
      </c>
      <c r="N20" t="n">
        <v>20.09</v>
      </c>
      <c r="O20" t="n">
        <v>16339.24</v>
      </c>
      <c r="P20" t="n">
        <v>78.65000000000001</v>
      </c>
      <c r="Q20" t="n">
        <v>198.05</v>
      </c>
      <c r="R20" t="n">
        <v>34.41</v>
      </c>
      <c r="S20" t="n">
        <v>21.27</v>
      </c>
      <c r="T20" t="n">
        <v>3832.1</v>
      </c>
      <c r="U20" t="n">
        <v>0.62</v>
      </c>
      <c r="V20" t="n">
        <v>0.75</v>
      </c>
      <c r="W20" t="n">
        <v>0.13</v>
      </c>
      <c r="X20" t="n">
        <v>0.23</v>
      </c>
      <c r="Y20" t="n">
        <v>1</v>
      </c>
      <c r="Z20" t="n">
        <v>10</v>
      </c>
      <c r="AA20" t="n">
        <v>65.93238425264761</v>
      </c>
      <c r="AB20" t="n">
        <v>90.21159686594369</v>
      </c>
      <c r="AC20" t="n">
        <v>81.60192867385128</v>
      </c>
      <c r="AD20" t="n">
        <v>65932.38425264761</v>
      </c>
      <c r="AE20" t="n">
        <v>90211.59686594369</v>
      </c>
      <c r="AF20" t="n">
        <v>2.390840842467693e-06</v>
      </c>
      <c r="AG20" t="n">
        <v>0.1461111111111111</v>
      </c>
      <c r="AH20" t="n">
        <v>81601.92867385127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9.5465</v>
      </c>
      <c r="E21" t="n">
        <v>10.48</v>
      </c>
      <c r="F21" t="n">
        <v>8.06</v>
      </c>
      <c r="G21" t="n">
        <v>43.97</v>
      </c>
      <c r="H21" t="n">
        <v>0.78</v>
      </c>
      <c r="I21" t="n">
        <v>11</v>
      </c>
      <c r="J21" t="n">
        <v>130.92</v>
      </c>
      <c r="K21" t="n">
        <v>45</v>
      </c>
      <c r="L21" t="n">
        <v>5.75</v>
      </c>
      <c r="M21" t="n">
        <v>9</v>
      </c>
      <c r="N21" t="n">
        <v>20.17</v>
      </c>
      <c r="O21" t="n">
        <v>16380.29</v>
      </c>
      <c r="P21" t="n">
        <v>77.98</v>
      </c>
      <c r="Q21" t="n">
        <v>198.05</v>
      </c>
      <c r="R21" t="n">
        <v>33.77</v>
      </c>
      <c r="S21" t="n">
        <v>21.27</v>
      </c>
      <c r="T21" t="n">
        <v>3515.82</v>
      </c>
      <c r="U21" t="n">
        <v>0.63</v>
      </c>
      <c r="V21" t="n">
        <v>0.75</v>
      </c>
      <c r="W21" t="n">
        <v>0.13</v>
      </c>
      <c r="X21" t="n">
        <v>0.21</v>
      </c>
      <c r="Y21" t="n">
        <v>1</v>
      </c>
      <c r="Z21" t="n">
        <v>10</v>
      </c>
      <c r="AA21" t="n">
        <v>65.21949304253384</v>
      </c>
      <c r="AB21" t="n">
        <v>89.23618766172601</v>
      </c>
      <c r="AC21" t="n">
        <v>80.7196111550884</v>
      </c>
      <c r="AD21" t="n">
        <v>65219.49304253385</v>
      </c>
      <c r="AE21" t="n">
        <v>89236.18766172601</v>
      </c>
      <c r="AF21" t="n">
        <v>2.401481671536566e-06</v>
      </c>
      <c r="AG21" t="n">
        <v>0.1455555555555555</v>
      </c>
      <c r="AH21" t="n">
        <v>80719.61115508839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9.5488</v>
      </c>
      <c r="E22" t="n">
        <v>10.47</v>
      </c>
      <c r="F22" t="n">
        <v>8.06</v>
      </c>
      <c r="G22" t="n">
        <v>43.96</v>
      </c>
      <c r="H22" t="n">
        <v>0.8100000000000001</v>
      </c>
      <c r="I22" t="n">
        <v>11</v>
      </c>
      <c r="J22" t="n">
        <v>131.25</v>
      </c>
      <c r="K22" t="n">
        <v>45</v>
      </c>
      <c r="L22" t="n">
        <v>6</v>
      </c>
      <c r="M22" t="n">
        <v>9</v>
      </c>
      <c r="N22" t="n">
        <v>20.25</v>
      </c>
      <c r="O22" t="n">
        <v>16421.36</v>
      </c>
      <c r="P22" t="n">
        <v>77.89</v>
      </c>
      <c r="Q22" t="n">
        <v>198.07</v>
      </c>
      <c r="R22" t="n">
        <v>33.63</v>
      </c>
      <c r="S22" t="n">
        <v>21.27</v>
      </c>
      <c r="T22" t="n">
        <v>3450.47</v>
      </c>
      <c r="U22" t="n">
        <v>0.63</v>
      </c>
      <c r="V22" t="n">
        <v>0.75</v>
      </c>
      <c r="W22" t="n">
        <v>0.13</v>
      </c>
      <c r="X22" t="n">
        <v>0.21</v>
      </c>
      <c r="Y22" t="n">
        <v>1</v>
      </c>
      <c r="Z22" t="n">
        <v>10</v>
      </c>
      <c r="AA22" t="n">
        <v>65.15255779956505</v>
      </c>
      <c r="AB22" t="n">
        <v>89.14460390932162</v>
      </c>
      <c r="AC22" t="n">
        <v>80.63676802747487</v>
      </c>
      <c r="AD22" t="n">
        <v>65152.55779956505</v>
      </c>
      <c r="AE22" t="n">
        <v>89144.60390932162</v>
      </c>
      <c r="AF22" t="n">
        <v>2.402060250894921e-06</v>
      </c>
      <c r="AG22" t="n">
        <v>0.1454166666666667</v>
      </c>
      <c r="AH22" t="n">
        <v>80636.76802747487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9.5967</v>
      </c>
      <c r="E23" t="n">
        <v>10.42</v>
      </c>
      <c r="F23" t="n">
        <v>8.029999999999999</v>
      </c>
      <c r="G23" t="n">
        <v>48.2</v>
      </c>
      <c r="H23" t="n">
        <v>0.84</v>
      </c>
      <c r="I23" t="n">
        <v>10</v>
      </c>
      <c r="J23" t="n">
        <v>131.58</v>
      </c>
      <c r="K23" t="n">
        <v>45</v>
      </c>
      <c r="L23" t="n">
        <v>6.25</v>
      </c>
      <c r="M23" t="n">
        <v>8</v>
      </c>
      <c r="N23" t="n">
        <v>20.34</v>
      </c>
      <c r="O23" t="n">
        <v>16462.46</v>
      </c>
      <c r="P23" t="n">
        <v>77.38</v>
      </c>
      <c r="Q23" t="n">
        <v>198.05</v>
      </c>
      <c r="R23" t="n">
        <v>32.84</v>
      </c>
      <c r="S23" t="n">
        <v>21.27</v>
      </c>
      <c r="T23" t="n">
        <v>3059.46</v>
      </c>
      <c r="U23" t="n">
        <v>0.65</v>
      </c>
      <c r="V23" t="n">
        <v>0.76</v>
      </c>
      <c r="W23" t="n">
        <v>0.12</v>
      </c>
      <c r="X23" t="n">
        <v>0.18</v>
      </c>
      <c r="Y23" t="n">
        <v>1</v>
      </c>
      <c r="Z23" t="n">
        <v>10</v>
      </c>
      <c r="AA23" t="n">
        <v>64.47725901248101</v>
      </c>
      <c r="AB23" t="n">
        <v>88.22063031675381</v>
      </c>
      <c r="AC23" t="n">
        <v>79.80097717777635</v>
      </c>
      <c r="AD23" t="n">
        <v>64477.25901248101</v>
      </c>
      <c r="AE23" t="n">
        <v>88220.63031675381</v>
      </c>
      <c r="AF23" t="n">
        <v>2.414109794923266e-06</v>
      </c>
      <c r="AG23" t="n">
        <v>0.1447222222222222</v>
      </c>
      <c r="AH23" t="n">
        <v>79800.97717777635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9.6342</v>
      </c>
      <c r="E24" t="n">
        <v>10.38</v>
      </c>
      <c r="F24" t="n">
        <v>7.99</v>
      </c>
      <c r="G24" t="n">
        <v>47.95</v>
      </c>
      <c r="H24" t="n">
        <v>0.87</v>
      </c>
      <c r="I24" t="n">
        <v>10</v>
      </c>
      <c r="J24" t="n">
        <v>131.92</v>
      </c>
      <c r="K24" t="n">
        <v>45</v>
      </c>
      <c r="L24" t="n">
        <v>6.5</v>
      </c>
      <c r="M24" t="n">
        <v>8</v>
      </c>
      <c r="N24" t="n">
        <v>20.42</v>
      </c>
      <c r="O24" t="n">
        <v>16503.6</v>
      </c>
      <c r="P24" t="n">
        <v>76.75</v>
      </c>
      <c r="Q24" t="n">
        <v>198.05</v>
      </c>
      <c r="R24" t="n">
        <v>31.51</v>
      </c>
      <c r="S24" t="n">
        <v>21.27</v>
      </c>
      <c r="T24" t="n">
        <v>2394.9</v>
      </c>
      <c r="U24" t="n">
        <v>0.67</v>
      </c>
      <c r="V24" t="n">
        <v>0.76</v>
      </c>
      <c r="W24" t="n">
        <v>0.12</v>
      </c>
      <c r="X24" t="n">
        <v>0.14</v>
      </c>
      <c r="Y24" t="n">
        <v>1</v>
      </c>
      <c r="Z24" t="n">
        <v>10</v>
      </c>
      <c r="AA24" t="n">
        <v>63.78496930822488</v>
      </c>
      <c r="AB24" t="n">
        <v>87.27340900172486</v>
      </c>
      <c r="AC24" t="n">
        <v>78.94415733561998</v>
      </c>
      <c r="AD24" t="n">
        <v>63784.96930822488</v>
      </c>
      <c r="AE24" t="n">
        <v>87273.40900172485</v>
      </c>
      <c r="AF24" t="n">
        <v>2.423543154026877e-06</v>
      </c>
      <c r="AG24" t="n">
        <v>0.1441666666666667</v>
      </c>
      <c r="AH24" t="n">
        <v>78944.15733561998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9.5893</v>
      </c>
      <c r="E25" t="n">
        <v>10.43</v>
      </c>
      <c r="F25" t="n">
        <v>8.039999999999999</v>
      </c>
      <c r="G25" t="n">
        <v>48.24</v>
      </c>
      <c r="H25" t="n">
        <v>0.9</v>
      </c>
      <c r="I25" t="n">
        <v>10</v>
      </c>
      <c r="J25" t="n">
        <v>132.25</v>
      </c>
      <c r="K25" t="n">
        <v>45</v>
      </c>
      <c r="L25" t="n">
        <v>6.75</v>
      </c>
      <c r="M25" t="n">
        <v>8</v>
      </c>
      <c r="N25" t="n">
        <v>20.5</v>
      </c>
      <c r="O25" t="n">
        <v>16544.76</v>
      </c>
      <c r="P25" t="n">
        <v>76.73999999999999</v>
      </c>
      <c r="Q25" t="n">
        <v>198.05</v>
      </c>
      <c r="R25" t="n">
        <v>33.2</v>
      </c>
      <c r="S25" t="n">
        <v>21.27</v>
      </c>
      <c r="T25" t="n">
        <v>3236.64</v>
      </c>
      <c r="U25" t="n">
        <v>0.64</v>
      </c>
      <c r="V25" t="n">
        <v>0.76</v>
      </c>
      <c r="W25" t="n">
        <v>0.12</v>
      </c>
      <c r="X25" t="n">
        <v>0.19</v>
      </c>
      <c r="Y25" t="n">
        <v>1</v>
      </c>
      <c r="Z25" t="n">
        <v>10</v>
      </c>
      <c r="AA25" t="n">
        <v>64.18570655883059</v>
      </c>
      <c r="AB25" t="n">
        <v>87.82171538728306</v>
      </c>
      <c r="AC25" t="n">
        <v>79.44013412929353</v>
      </c>
      <c r="AD25" t="n">
        <v>64185.70655883059</v>
      </c>
      <c r="AE25" t="n">
        <v>87821.71538728307</v>
      </c>
      <c r="AF25" t="n">
        <v>2.41224827872682e-06</v>
      </c>
      <c r="AG25" t="n">
        <v>0.1448611111111111</v>
      </c>
      <c r="AH25" t="n">
        <v>79440.13412929352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9.640599999999999</v>
      </c>
      <c r="E26" t="n">
        <v>10.37</v>
      </c>
      <c r="F26" t="n">
        <v>8.01</v>
      </c>
      <c r="G26" t="n">
        <v>53.4</v>
      </c>
      <c r="H26" t="n">
        <v>0.93</v>
      </c>
      <c r="I26" t="n">
        <v>9</v>
      </c>
      <c r="J26" t="n">
        <v>132.58</v>
      </c>
      <c r="K26" t="n">
        <v>45</v>
      </c>
      <c r="L26" t="n">
        <v>7</v>
      </c>
      <c r="M26" t="n">
        <v>7</v>
      </c>
      <c r="N26" t="n">
        <v>20.59</v>
      </c>
      <c r="O26" t="n">
        <v>16585.95</v>
      </c>
      <c r="P26" t="n">
        <v>76.12</v>
      </c>
      <c r="Q26" t="n">
        <v>198.07</v>
      </c>
      <c r="R26" t="n">
        <v>32.25</v>
      </c>
      <c r="S26" t="n">
        <v>21.27</v>
      </c>
      <c r="T26" t="n">
        <v>2765.62</v>
      </c>
      <c r="U26" t="n">
        <v>0.66</v>
      </c>
      <c r="V26" t="n">
        <v>0.76</v>
      </c>
      <c r="W26" t="n">
        <v>0.12</v>
      </c>
      <c r="X26" t="n">
        <v>0.16</v>
      </c>
      <c r="Y26" t="n">
        <v>1</v>
      </c>
      <c r="Z26" t="n">
        <v>10</v>
      </c>
      <c r="AA26" t="n">
        <v>63.43383722802935</v>
      </c>
      <c r="AB26" t="n">
        <v>86.79297459874749</v>
      </c>
      <c r="AC26" t="n">
        <v>78.50957491776867</v>
      </c>
      <c r="AD26" t="n">
        <v>63433.83722802936</v>
      </c>
      <c r="AE26" t="n">
        <v>86792.97459874749</v>
      </c>
      <c r="AF26" t="n">
        <v>2.42515311398056e-06</v>
      </c>
      <c r="AG26" t="n">
        <v>0.1440277777777778</v>
      </c>
      <c r="AH26" t="n">
        <v>78509.57491776868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9.629300000000001</v>
      </c>
      <c r="E27" t="n">
        <v>10.38</v>
      </c>
      <c r="F27" t="n">
        <v>8.02</v>
      </c>
      <c r="G27" t="n">
        <v>53.49</v>
      </c>
      <c r="H27" t="n">
        <v>0.96</v>
      </c>
      <c r="I27" t="n">
        <v>9</v>
      </c>
      <c r="J27" t="n">
        <v>132.92</v>
      </c>
      <c r="K27" t="n">
        <v>45</v>
      </c>
      <c r="L27" t="n">
        <v>7.25</v>
      </c>
      <c r="M27" t="n">
        <v>7</v>
      </c>
      <c r="N27" t="n">
        <v>20.67</v>
      </c>
      <c r="O27" t="n">
        <v>16627.17</v>
      </c>
      <c r="P27" t="n">
        <v>76.19</v>
      </c>
      <c r="Q27" t="n">
        <v>198.05</v>
      </c>
      <c r="R27" t="n">
        <v>32.57</v>
      </c>
      <c r="S27" t="n">
        <v>21.27</v>
      </c>
      <c r="T27" t="n">
        <v>2930.14</v>
      </c>
      <c r="U27" t="n">
        <v>0.65</v>
      </c>
      <c r="V27" t="n">
        <v>0.76</v>
      </c>
      <c r="W27" t="n">
        <v>0.12</v>
      </c>
      <c r="X27" t="n">
        <v>0.17</v>
      </c>
      <c r="Y27" t="n">
        <v>1</v>
      </c>
      <c r="Z27" t="n">
        <v>10</v>
      </c>
      <c r="AA27" t="n">
        <v>63.56879742284269</v>
      </c>
      <c r="AB27" t="n">
        <v>86.97763309131457</v>
      </c>
      <c r="AC27" t="n">
        <v>78.67660986297507</v>
      </c>
      <c r="AD27" t="n">
        <v>63568.79742284269</v>
      </c>
      <c r="AE27" t="n">
        <v>86977.63309131458</v>
      </c>
      <c r="AF27" t="n">
        <v>2.422310528437339e-06</v>
      </c>
      <c r="AG27" t="n">
        <v>0.1441666666666667</v>
      </c>
      <c r="AH27" t="n">
        <v>78676.60986297506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9.637499999999999</v>
      </c>
      <c r="E28" t="n">
        <v>10.38</v>
      </c>
      <c r="F28" t="n">
        <v>8.01</v>
      </c>
      <c r="G28" t="n">
        <v>53.43</v>
      </c>
      <c r="H28" t="n">
        <v>0.99</v>
      </c>
      <c r="I28" t="n">
        <v>9</v>
      </c>
      <c r="J28" t="n">
        <v>133.25</v>
      </c>
      <c r="K28" t="n">
        <v>45</v>
      </c>
      <c r="L28" t="n">
        <v>7.5</v>
      </c>
      <c r="M28" t="n">
        <v>7</v>
      </c>
      <c r="N28" t="n">
        <v>20.76</v>
      </c>
      <c r="O28" t="n">
        <v>16668.43</v>
      </c>
      <c r="P28" t="n">
        <v>75.53</v>
      </c>
      <c r="Q28" t="n">
        <v>198.05</v>
      </c>
      <c r="R28" t="n">
        <v>32.28</v>
      </c>
      <c r="S28" t="n">
        <v>21.27</v>
      </c>
      <c r="T28" t="n">
        <v>2783.8</v>
      </c>
      <c r="U28" t="n">
        <v>0.66</v>
      </c>
      <c r="V28" t="n">
        <v>0.76</v>
      </c>
      <c r="W28" t="n">
        <v>0.12</v>
      </c>
      <c r="X28" t="n">
        <v>0.16</v>
      </c>
      <c r="Y28" t="n">
        <v>1</v>
      </c>
      <c r="Z28" t="n">
        <v>10</v>
      </c>
      <c r="AA28" t="n">
        <v>63.12085563566708</v>
      </c>
      <c r="AB28" t="n">
        <v>86.36473937630426</v>
      </c>
      <c r="AC28" t="n">
        <v>78.12220986392342</v>
      </c>
      <c r="AD28" t="n">
        <v>63120.85563566707</v>
      </c>
      <c r="AE28" t="n">
        <v>86364.73937630426</v>
      </c>
      <c r="AF28" t="n">
        <v>2.424373289627994e-06</v>
      </c>
      <c r="AG28" t="n">
        <v>0.1441666666666667</v>
      </c>
      <c r="AH28" t="n">
        <v>78122.20986392342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9.6891</v>
      </c>
      <c r="E29" t="n">
        <v>10.32</v>
      </c>
      <c r="F29" t="n">
        <v>7.98</v>
      </c>
      <c r="G29" t="n">
        <v>59.88</v>
      </c>
      <c r="H29" t="n">
        <v>1.03</v>
      </c>
      <c r="I29" t="n">
        <v>8</v>
      </c>
      <c r="J29" t="n">
        <v>133.59</v>
      </c>
      <c r="K29" t="n">
        <v>45</v>
      </c>
      <c r="L29" t="n">
        <v>7.75</v>
      </c>
      <c r="M29" t="n">
        <v>6</v>
      </c>
      <c r="N29" t="n">
        <v>20.84</v>
      </c>
      <c r="O29" t="n">
        <v>16709.71</v>
      </c>
      <c r="P29" t="n">
        <v>74.97</v>
      </c>
      <c r="Q29" t="n">
        <v>198.05</v>
      </c>
      <c r="R29" t="n">
        <v>31.25</v>
      </c>
      <c r="S29" t="n">
        <v>21.27</v>
      </c>
      <c r="T29" t="n">
        <v>2272.52</v>
      </c>
      <c r="U29" t="n">
        <v>0.68</v>
      </c>
      <c r="V29" t="n">
        <v>0.76</v>
      </c>
      <c r="W29" t="n">
        <v>0.12</v>
      </c>
      <c r="X29" t="n">
        <v>0.13</v>
      </c>
      <c r="Y29" t="n">
        <v>1</v>
      </c>
      <c r="Z29" t="n">
        <v>10</v>
      </c>
      <c r="AA29" t="n">
        <v>62.41017281725362</v>
      </c>
      <c r="AB29" t="n">
        <v>85.39235179103831</v>
      </c>
      <c r="AC29" t="n">
        <v>77.24262558504039</v>
      </c>
      <c r="AD29" t="n">
        <v>62410.17281725362</v>
      </c>
      <c r="AE29" t="n">
        <v>85392.35179103831</v>
      </c>
      <c r="AF29" t="n">
        <v>2.437353591754563e-06</v>
      </c>
      <c r="AG29" t="n">
        <v>0.1433333333333333</v>
      </c>
      <c r="AH29" t="n">
        <v>77242.62558504038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9.686500000000001</v>
      </c>
      <c r="E30" t="n">
        <v>10.32</v>
      </c>
      <c r="F30" t="n">
        <v>7.99</v>
      </c>
      <c r="G30" t="n">
        <v>59.9</v>
      </c>
      <c r="H30" t="n">
        <v>1.06</v>
      </c>
      <c r="I30" t="n">
        <v>8</v>
      </c>
      <c r="J30" t="n">
        <v>133.92</v>
      </c>
      <c r="K30" t="n">
        <v>45</v>
      </c>
      <c r="L30" t="n">
        <v>8</v>
      </c>
      <c r="M30" t="n">
        <v>6</v>
      </c>
      <c r="N30" t="n">
        <v>20.93</v>
      </c>
      <c r="O30" t="n">
        <v>16751.02</v>
      </c>
      <c r="P30" t="n">
        <v>74.81</v>
      </c>
      <c r="Q30" t="n">
        <v>198.05</v>
      </c>
      <c r="R30" t="n">
        <v>31.52</v>
      </c>
      <c r="S30" t="n">
        <v>21.27</v>
      </c>
      <c r="T30" t="n">
        <v>2410.19</v>
      </c>
      <c r="U30" t="n">
        <v>0.67</v>
      </c>
      <c r="V30" t="n">
        <v>0.76</v>
      </c>
      <c r="W30" t="n">
        <v>0.12</v>
      </c>
      <c r="X30" t="n">
        <v>0.13</v>
      </c>
      <c r="Y30" t="n">
        <v>1</v>
      </c>
      <c r="Z30" t="n">
        <v>10</v>
      </c>
      <c r="AA30" t="n">
        <v>62.3593114137922</v>
      </c>
      <c r="AB30" t="n">
        <v>85.32276097497567</v>
      </c>
      <c r="AC30" t="n">
        <v>77.17967641879142</v>
      </c>
      <c r="AD30" t="n">
        <v>62359.3114137922</v>
      </c>
      <c r="AE30" t="n">
        <v>85322.76097497567</v>
      </c>
      <c r="AF30" t="n">
        <v>2.43669954552338e-06</v>
      </c>
      <c r="AG30" t="n">
        <v>0.1433333333333333</v>
      </c>
      <c r="AH30" t="n">
        <v>77179.67641879142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9.671200000000001</v>
      </c>
      <c r="E31" t="n">
        <v>10.34</v>
      </c>
      <c r="F31" t="n">
        <v>8</v>
      </c>
      <c r="G31" t="n">
        <v>60.02</v>
      </c>
      <c r="H31" t="n">
        <v>1.09</v>
      </c>
      <c r="I31" t="n">
        <v>8</v>
      </c>
      <c r="J31" t="n">
        <v>134.26</v>
      </c>
      <c r="K31" t="n">
        <v>45</v>
      </c>
      <c r="L31" t="n">
        <v>8.25</v>
      </c>
      <c r="M31" t="n">
        <v>6</v>
      </c>
      <c r="N31" t="n">
        <v>21.01</v>
      </c>
      <c r="O31" t="n">
        <v>16792.37</v>
      </c>
      <c r="P31" t="n">
        <v>74.73</v>
      </c>
      <c r="Q31" t="n">
        <v>198.06</v>
      </c>
      <c r="R31" t="n">
        <v>32.03</v>
      </c>
      <c r="S31" t="n">
        <v>21.27</v>
      </c>
      <c r="T31" t="n">
        <v>2661.82</v>
      </c>
      <c r="U31" t="n">
        <v>0.66</v>
      </c>
      <c r="V31" t="n">
        <v>0.76</v>
      </c>
      <c r="W31" t="n">
        <v>0.12</v>
      </c>
      <c r="X31" t="n">
        <v>0.15</v>
      </c>
      <c r="Y31" t="n">
        <v>1</v>
      </c>
      <c r="Z31" t="n">
        <v>10</v>
      </c>
      <c r="AA31" t="n">
        <v>62.43339865225145</v>
      </c>
      <c r="AB31" t="n">
        <v>85.42413040313387</v>
      </c>
      <c r="AC31" t="n">
        <v>77.27137129099908</v>
      </c>
      <c r="AD31" t="n">
        <v>62433.39865225145</v>
      </c>
      <c r="AE31" t="n">
        <v>85424.13040313387</v>
      </c>
      <c r="AF31" t="n">
        <v>2.432850735009107e-06</v>
      </c>
      <c r="AG31" t="n">
        <v>0.1436111111111111</v>
      </c>
      <c r="AH31" t="n">
        <v>77271.37129099909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9.672700000000001</v>
      </c>
      <c r="E32" t="n">
        <v>10.34</v>
      </c>
      <c r="F32" t="n">
        <v>8</v>
      </c>
      <c r="G32" t="n">
        <v>60.01</v>
      </c>
      <c r="H32" t="n">
        <v>1.12</v>
      </c>
      <c r="I32" t="n">
        <v>8</v>
      </c>
      <c r="J32" t="n">
        <v>134.59</v>
      </c>
      <c r="K32" t="n">
        <v>45</v>
      </c>
      <c r="L32" t="n">
        <v>8.5</v>
      </c>
      <c r="M32" t="n">
        <v>6</v>
      </c>
      <c r="N32" t="n">
        <v>21.1</v>
      </c>
      <c r="O32" t="n">
        <v>16833.86</v>
      </c>
      <c r="P32" t="n">
        <v>74.14</v>
      </c>
      <c r="Q32" t="n">
        <v>198.05</v>
      </c>
      <c r="R32" t="n">
        <v>31.96</v>
      </c>
      <c r="S32" t="n">
        <v>21.27</v>
      </c>
      <c r="T32" t="n">
        <v>2629.66</v>
      </c>
      <c r="U32" t="n">
        <v>0.67</v>
      </c>
      <c r="V32" t="n">
        <v>0.76</v>
      </c>
      <c r="W32" t="n">
        <v>0.12</v>
      </c>
      <c r="X32" t="n">
        <v>0.15</v>
      </c>
      <c r="Y32" t="n">
        <v>1</v>
      </c>
      <c r="Z32" t="n">
        <v>10</v>
      </c>
      <c r="AA32" t="n">
        <v>62.09210022290968</v>
      </c>
      <c r="AB32" t="n">
        <v>84.95715083508466</v>
      </c>
      <c r="AC32" t="n">
        <v>76.84895959751441</v>
      </c>
      <c r="AD32" t="n">
        <v>62092.10022290968</v>
      </c>
      <c r="AE32" t="n">
        <v>84957.15083508466</v>
      </c>
      <c r="AF32" t="n">
        <v>2.433228069373251e-06</v>
      </c>
      <c r="AG32" t="n">
        <v>0.1436111111111111</v>
      </c>
      <c r="AH32" t="n">
        <v>76848.9595975144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9.7279</v>
      </c>
      <c r="E33" t="n">
        <v>10.28</v>
      </c>
      <c r="F33" t="n">
        <v>7.97</v>
      </c>
      <c r="G33" t="n">
        <v>68.3</v>
      </c>
      <c r="H33" t="n">
        <v>1.15</v>
      </c>
      <c r="I33" t="n">
        <v>7</v>
      </c>
      <c r="J33" t="n">
        <v>134.93</v>
      </c>
      <c r="K33" t="n">
        <v>45</v>
      </c>
      <c r="L33" t="n">
        <v>8.75</v>
      </c>
      <c r="M33" t="n">
        <v>5</v>
      </c>
      <c r="N33" t="n">
        <v>21.18</v>
      </c>
      <c r="O33" t="n">
        <v>16875.27</v>
      </c>
      <c r="P33" t="n">
        <v>73.19</v>
      </c>
      <c r="Q33" t="n">
        <v>198.05</v>
      </c>
      <c r="R33" t="n">
        <v>30.81</v>
      </c>
      <c r="S33" t="n">
        <v>21.27</v>
      </c>
      <c r="T33" t="n">
        <v>2059.23</v>
      </c>
      <c r="U33" t="n">
        <v>0.6899999999999999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61.14930960808564</v>
      </c>
      <c r="AB33" t="n">
        <v>83.66718312289663</v>
      </c>
      <c r="AC33" t="n">
        <v>75.68210459329615</v>
      </c>
      <c r="AD33" t="n">
        <v>61149.30960808564</v>
      </c>
      <c r="AE33" t="n">
        <v>83667.18312289663</v>
      </c>
      <c r="AF33" t="n">
        <v>2.447113973973766e-06</v>
      </c>
      <c r="AG33" t="n">
        <v>0.1427777777777778</v>
      </c>
      <c r="AH33" t="n">
        <v>75682.10459329614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9.7239</v>
      </c>
      <c r="E34" t="n">
        <v>10.28</v>
      </c>
      <c r="F34" t="n">
        <v>7.97</v>
      </c>
      <c r="G34" t="n">
        <v>68.34</v>
      </c>
      <c r="H34" t="n">
        <v>1.18</v>
      </c>
      <c r="I34" t="n">
        <v>7</v>
      </c>
      <c r="J34" t="n">
        <v>135.27</v>
      </c>
      <c r="K34" t="n">
        <v>45</v>
      </c>
      <c r="L34" t="n">
        <v>9</v>
      </c>
      <c r="M34" t="n">
        <v>5</v>
      </c>
      <c r="N34" t="n">
        <v>21.27</v>
      </c>
      <c r="O34" t="n">
        <v>16916.71</v>
      </c>
      <c r="P34" t="n">
        <v>73.29000000000001</v>
      </c>
      <c r="Q34" t="n">
        <v>198.05</v>
      </c>
      <c r="R34" t="n">
        <v>30.92</v>
      </c>
      <c r="S34" t="n">
        <v>21.27</v>
      </c>
      <c r="T34" t="n">
        <v>2114.86</v>
      </c>
      <c r="U34" t="n">
        <v>0.6899999999999999</v>
      </c>
      <c r="V34" t="n">
        <v>0.76</v>
      </c>
      <c r="W34" t="n">
        <v>0.12</v>
      </c>
      <c r="X34" t="n">
        <v>0.12</v>
      </c>
      <c r="Y34" t="n">
        <v>1</v>
      </c>
      <c r="Z34" t="n">
        <v>10</v>
      </c>
      <c r="AA34" t="n">
        <v>61.22957178448513</v>
      </c>
      <c r="AB34" t="n">
        <v>83.77700137356368</v>
      </c>
      <c r="AC34" t="n">
        <v>75.78144194425045</v>
      </c>
      <c r="AD34" t="n">
        <v>61229.57178448513</v>
      </c>
      <c r="AE34" t="n">
        <v>83777.00137356367</v>
      </c>
      <c r="AF34" t="n">
        <v>2.446107749002715e-06</v>
      </c>
      <c r="AG34" t="n">
        <v>0.1427777777777778</v>
      </c>
      <c r="AH34" t="n">
        <v>75781.44194425044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9.7418</v>
      </c>
      <c r="E35" t="n">
        <v>10.26</v>
      </c>
      <c r="F35" t="n">
        <v>7.95</v>
      </c>
      <c r="G35" t="n">
        <v>68.18000000000001</v>
      </c>
      <c r="H35" t="n">
        <v>1.21</v>
      </c>
      <c r="I35" t="n">
        <v>7</v>
      </c>
      <c r="J35" t="n">
        <v>135.6</v>
      </c>
      <c r="K35" t="n">
        <v>45</v>
      </c>
      <c r="L35" t="n">
        <v>9.25</v>
      </c>
      <c r="M35" t="n">
        <v>5</v>
      </c>
      <c r="N35" t="n">
        <v>21.35</v>
      </c>
      <c r="O35" t="n">
        <v>16958.17</v>
      </c>
      <c r="P35" t="n">
        <v>73</v>
      </c>
      <c r="Q35" t="n">
        <v>198.05</v>
      </c>
      <c r="R35" t="n">
        <v>30.38</v>
      </c>
      <c r="S35" t="n">
        <v>21.27</v>
      </c>
      <c r="T35" t="n">
        <v>1845.21</v>
      </c>
      <c r="U35" t="n">
        <v>0.7</v>
      </c>
      <c r="V35" t="n">
        <v>0.76</v>
      </c>
      <c r="W35" t="n">
        <v>0.12</v>
      </c>
      <c r="X35" t="n">
        <v>0.1</v>
      </c>
      <c r="Y35" t="n">
        <v>1</v>
      </c>
      <c r="Z35" t="n">
        <v>10</v>
      </c>
      <c r="AA35" t="n">
        <v>60.91260570494107</v>
      </c>
      <c r="AB35" t="n">
        <v>83.34331439997516</v>
      </c>
      <c r="AC35" t="n">
        <v>75.38914544673763</v>
      </c>
      <c r="AD35" t="n">
        <v>60912.60570494107</v>
      </c>
      <c r="AE35" t="n">
        <v>83343.31439997516</v>
      </c>
      <c r="AF35" t="n">
        <v>2.450610605748171e-06</v>
      </c>
      <c r="AG35" t="n">
        <v>0.1425</v>
      </c>
      <c r="AH35" t="n">
        <v>75389.14544673763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9.7179</v>
      </c>
      <c r="E36" t="n">
        <v>10.29</v>
      </c>
      <c r="F36" t="n">
        <v>7.98</v>
      </c>
      <c r="G36" t="n">
        <v>68.39</v>
      </c>
      <c r="H36" t="n">
        <v>1.24</v>
      </c>
      <c r="I36" t="n">
        <v>7</v>
      </c>
      <c r="J36" t="n">
        <v>135.94</v>
      </c>
      <c r="K36" t="n">
        <v>45</v>
      </c>
      <c r="L36" t="n">
        <v>9.5</v>
      </c>
      <c r="M36" t="n">
        <v>5</v>
      </c>
      <c r="N36" t="n">
        <v>21.44</v>
      </c>
      <c r="O36" t="n">
        <v>16999.67</v>
      </c>
      <c r="P36" t="n">
        <v>73.06</v>
      </c>
      <c r="Q36" t="n">
        <v>198.05</v>
      </c>
      <c r="R36" t="n">
        <v>31.23</v>
      </c>
      <c r="S36" t="n">
        <v>21.27</v>
      </c>
      <c r="T36" t="n">
        <v>2266.92</v>
      </c>
      <c r="U36" t="n">
        <v>0.68</v>
      </c>
      <c r="V36" t="n">
        <v>0.76</v>
      </c>
      <c r="W36" t="n">
        <v>0.12</v>
      </c>
      <c r="X36" t="n">
        <v>0.13</v>
      </c>
      <c r="Y36" t="n">
        <v>1</v>
      </c>
      <c r="Z36" t="n">
        <v>10</v>
      </c>
      <c r="AA36" t="n">
        <v>61.16049127889378</v>
      </c>
      <c r="AB36" t="n">
        <v>83.6824823781968</v>
      </c>
      <c r="AC36" t="n">
        <v>75.69594370914312</v>
      </c>
      <c r="AD36" t="n">
        <v>61160.49127889378</v>
      </c>
      <c r="AE36" t="n">
        <v>83682.4823781968</v>
      </c>
      <c r="AF36" t="n">
        <v>2.444598411546136e-06</v>
      </c>
      <c r="AG36" t="n">
        <v>0.1429166666666667</v>
      </c>
      <c r="AH36" t="n">
        <v>75695.94370914312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9.7148</v>
      </c>
      <c r="E37" t="n">
        <v>10.29</v>
      </c>
      <c r="F37" t="n">
        <v>7.98</v>
      </c>
      <c r="G37" t="n">
        <v>68.42</v>
      </c>
      <c r="H37" t="n">
        <v>1.26</v>
      </c>
      <c r="I37" t="n">
        <v>7</v>
      </c>
      <c r="J37" t="n">
        <v>136.27</v>
      </c>
      <c r="K37" t="n">
        <v>45</v>
      </c>
      <c r="L37" t="n">
        <v>9.75</v>
      </c>
      <c r="M37" t="n">
        <v>5</v>
      </c>
      <c r="N37" t="n">
        <v>21.53</v>
      </c>
      <c r="O37" t="n">
        <v>17041.2</v>
      </c>
      <c r="P37" t="n">
        <v>72.55</v>
      </c>
      <c r="Q37" t="n">
        <v>198.05</v>
      </c>
      <c r="R37" t="n">
        <v>31.33</v>
      </c>
      <c r="S37" t="n">
        <v>21.27</v>
      </c>
      <c r="T37" t="n">
        <v>2315.56</v>
      </c>
      <c r="U37" t="n">
        <v>0.68</v>
      </c>
      <c r="V37" t="n">
        <v>0.76</v>
      </c>
      <c r="W37" t="n">
        <v>0.12</v>
      </c>
      <c r="X37" t="n">
        <v>0.13</v>
      </c>
      <c r="Y37" t="n">
        <v>1</v>
      </c>
      <c r="Z37" t="n">
        <v>10</v>
      </c>
      <c r="AA37" t="n">
        <v>60.89365513352547</v>
      </c>
      <c r="AB37" t="n">
        <v>83.31738539212412</v>
      </c>
      <c r="AC37" t="n">
        <v>75.36569106700429</v>
      </c>
      <c r="AD37" t="n">
        <v>60893.65513352547</v>
      </c>
      <c r="AE37" t="n">
        <v>83317.38539212412</v>
      </c>
      <c r="AF37" t="n">
        <v>2.443818587193572e-06</v>
      </c>
      <c r="AG37" t="n">
        <v>0.1429166666666667</v>
      </c>
      <c r="AH37" t="n">
        <v>75365.69106700429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9.7197</v>
      </c>
      <c r="E38" t="n">
        <v>10.29</v>
      </c>
      <c r="F38" t="n">
        <v>7.98</v>
      </c>
      <c r="G38" t="n">
        <v>68.38</v>
      </c>
      <c r="H38" t="n">
        <v>1.29</v>
      </c>
      <c r="I38" t="n">
        <v>7</v>
      </c>
      <c r="J38" t="n">
        <v>136.61</v>
      </c>
      <c r="K38" t="n">
        <v>45</v>
      </c>
      <c r="L38" t="n">
        <v>10</v>
      </c>
      <c r="M38" t="n">
        <v>5</v>
      </c>
      <c r="N38" t="n">
        <v>21.61</v>
      </c>
      <c r="O38" t="n">
        <v>17082.76</v>
      </c>
      <c r="P38" t="n">
        <v>72.01000000000001</v>
      </c>
      <c r="Q38" t="n">
        <v>198.05</v>
      </c>
      <c r="R38" t="n">
        <v>31.12</v>
      </c>
      <c r="S38" t="n">
        <v>21.27</v>
      </c>
      <c r="T38" t="n">
        <v>2213.53</v>
      </c>
      <c r="U38" t="n">
        <v>0.68</v>
      </c>
      <c r="V38" t="n">
        <v>0.76</v>
      </c>
      <c r="W38" t="n">
        <v>0.12</v>
      </c>
      <c r="X38" t="n">
        <v>0.12</v>
      </c>
      <c r="Y38" t="n">
        <v>1</v>
      </c>
      <c r="Z38" t="n">
        <v>10</v>
      </c>
      <c r="AA38" t="n">
        <v>60.56166669394297</v>
      </c>
      <c r="AB38" t="n">
        <v>82.86314416279131</v>
      </c>
      <c r="AC38" t="n">
        <v>74.95480198306728</v>
      </c>
      <c r="AD38" t="n">
        <v>60561.66669394297</v>
      </c>
      <c r="AE38" t="n">
        <v>82863.14416279132</v>
      </c>
      <c r="AF38" t="n">
        <v>2.44505121278311e-06</v>
      </c>
      <c r="AG38" t="n">
        <v>0.1429166666666667</v>
      </c>
      <c r="AH38" t="n">
        <v>74954.80198306729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9.770099999999999</v>
      </c>
      <c r="E39" t="n">
        <v>10.24</v>
      </c>
      <c r="F39" t="n">
        <v>7.95</v>
      </c>
      <c r="G39" t="n">
        <v>79.5</v>
      </c>
      <c r="H39" t="n">
        <v>1.32</v>
      </c>
      <c r="I39" t="n">
        <v>6</v>
      </c>
      <c r="J39" t="n">
        <v>136.95</v>
      </c>
      <c r="K39" t="n">
        <v>45</v>
      </c>
      <c r="L39" t="n">
        <v>10.25</v>
      </c>
      <c r="M39" t="n">
        <v>4</v>
      </c>
      <c r="N39" t="n">
        <v>21.7</v>
      </c>
      <c r="O39" t="n">
        <v>17124.35</v>
      </c>
      <c r="P39" t="n">
        <v>71.09999999999999</v>
      </c>
      <c r="Q39" t="n">
        <v>198.05</v>
      </c>
      <c r="R39" t="n">
        <v>30.23</v>
      </c>
      <c r="S39" t="n">
        <v>21.27</v>
      </c>
      <c r="T39" t="n">
        <v>1772.91</v>
      </c>
      <c r="U39" t="n">
        <v>0.7</v>
      </c>
      <c r="V39" t="n">
        <v>0.76</v>
      </c>
      <c r="W39" t="n">
        <v>0.12</v>
      </c>
      <c r="X39" t="n">
        <v>0.1</v>
      </c>
      <c r="Y39" t="n">
        <v>1</v>
      </c>
      <c r="Z39" t="n">
        <v>10</v>
      </c>
      <c r="AA39" t="n">
        <v>59.68301934070058</v>
      </c>
      <c r="AB39" t="n">
        <v>81.66094009090024</v>
      </c>
      <c r="AC39" t="n">
        <v>73.86733458049309</v>
      </c>
      <c r="AD39" t="n">
        <v>59683.01934070058</v>
      </c>
      <c r="AE39" t="n">
        <v>81660.94009090024</v>
      </c>
      <c r="AF39" t="n">
        <v>2.457729647418363e-06</v>
      </c>
      <c r="AG39" t="n">
        <v>0.1422222222222222</v>
      </c>
      <c r="AH39" t="n">
        <v>73867.33458049309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9.7829</v>
      </c>
      <c r="E40" t="n">
        <v>10.22</v>
      </c>
      <c r="F40" t="n">
        <v>7.94</v>
      </c>
      <c r="G40" t="n">
        <v>79.36</v>
      </c>
      <c r="H40" t="n">
        <v>1.35</v>
      </c>
      <c r="I40" t="n">
        <v>6</v>
      </c>
      <c r="J40" t="n">
        <v>137.29</v>
      </c>
      <c r="K40" t="n">
        <v>45</v>
      </c>
      <c r="L40" t="n">
        <v>10.5</v>
      </c>
      <c r="M40" t="n">
        <v>4</v>
      </c>
      <c r="N40" t="n">
        <v>21.79</v>
      </c>
      <c r="O40" t="n">
        <v>17165.97</v>
      </c>
      <c r="P40" t="n">
        <v>70.84</v>
      </c>
      <c r="Q40" t="n">
        <v>198.05</v>
      </c>
      <c r="R40" t="n">
        <v>29.89</v>
      </c>
      <c r="S40" t="n">
        <v>21.27</v>
      </c>
      <c r="T40" t="n">
        <v>1603.08</v>
      </c>
      <c r="U40" t="n">
        <v>0.71</v>
      </c>
      <c r="V40" t="n">
        <v>0.77</v>
      </c>
      <c r="W40" t="n">
        <v>0.12</v>
      </c>
      <c r="X40" t="n">
        <v>0.08</v>
      </c>
      <c r="Y40" t="n">
        <v>1</v>
      </c>
      <c r="Z40" t="n">
        <v>10</v>
      </c>
      <c r="AA40" t="n">
        <v>59.4395355114771</v>
      </c>
      <c r="AB40" t="n">
        <v>81.32779477400841</v>
      </c>
      <c r="AC40" t="n">
        <v>73.56598418507291</v>
      </c>
      <c r="AD40" t="n">
        <v>59439.5355114771</v>
      </c>
      <c r="AE40" t="n">
        <v>81327.79477400841</v>
      </c>
      <c r="AF40" t="n">
        <v>2.460949567325729e-06</v>
      </c>
      <c r="AG40" t="n">
        <v>0.1419444444444445</v>
      </c>
      <c r="AH40" t="n">
        <v>73565.98418507291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9.7651</v>
      </c>
      <c r="E41" t="n">
        <v>10.24</v>
      </c>
      <c r="F41" t="n">
        <v>7.96</v>
      </c>
      <c r="G41" t="n">
        <v>79.55</v>
      </c>
      <c r="H41" t="n">
        <v>1.38</v>
      </c>
      <c r="I41" t="n">
        <v>6</v>
      </c>
      <c r="J41" t="n">
        <v>137.62</v>
      </c>
      <c r="K41" t="n">
        <v>45</v>
      </c>
      <c r="L41" t="n">
        <v>10.75</v>
      </c>
      <c r="M41" t="n">
        <v>4</v>
      </c>
      <c r="N41" t="n">
        <v>21.88</v>
      </c>
      <c r="O41" t="n">
        <v>17207.62</v>
      </c>
      <c r="P41" t="n">
        <v>70.95</v>
      </c>
      <c r="Q41" t="n">
        <v>198.05</v>
      </c>
      <c r="R41" t="n">
        <v>30.45</v>
      </c>
      <c r="S41" t="n">
        <v>21.27</v>
      </c>
      <c r="T41" t="n">
        <v>1883.22</v>
      </c>
      <c r="U41" t="n">
        <v>0.7</v>
      </c>
      <c r="V41" t="n">
        <v>0.76</v>
      </c>
      <c r="W41" t="n">
        <v>0.12</v>
      </c>
      <c r="X41" t="n">
        <v>0.1</v>
      </c>
      <c r="Y41" t="n">
        <v>1</v>
      </c>
      <c r="Z41" t="n">
        <v>10</v>
      </c>
      <c r="AA41" t="n">
        <v>59.65157199540894</v>
      </c>
      <c r="AB41" t="n">
        <v>81.61791244571327</v>
      </c>
      <c r="AC41" t="n">
        <v>73.82841343337307</v>
      </c>
      <c r="AD41" t="n">
        <v>59651.57199540894</v>
      </c>
      <c r="AE41" t="n">
        <v>81617.91244571327</v>
      </c>
      <c r="AF41" t="n">
        <v>2.456471866204548e-06</v>
      </c>
      <c r="AG41" t="n">
        <v>0.1422222222222222</v>
      </c>
      <c r="AH41" t="n">
        <v>73828.41343337308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9.7553</v>
      </c>
      <c r="E42" t="n">
        <v>10.25</v>
      </c>
      <c r="F42" t="n">
        <v>7.97</v>
      </c>
      <c r="G42" t="n">
        <v>79.65000000000001</v>
      </c>
      <c r="H42" t="n">
        <v>1.41</v>
      </c>
      <c r="I42" t="n">
        <v>6</v>
      </c>
      <c r="J42" t="n">
        <v>137.96</v>
      </c>
      <c r="K42" t="n">
        <v>45</v>
      </c>
      <c r="L42" t="n">
        <v>11</v>
      </c>
      <c r="M42" t="n">
        <v>4</v>
      </c>
      <c r="N42" t="n">
        <v>21.96</v>
      </c>
      <c r="O42" t="n">
        <v>17249.3</v>
      </c>
      <c r="P42" t="n">
        <v>71.20999999999999</v>
      </c>
      <c r="Q42" t="n">
        <v>198.05</v>
      </c>
      <c r="R42" t="n">
        <v>30.85</v>
      </c>
      <c r="S42" t="n">
        <v>21.27</v>
      </c>
      <c r="T42" t="n">
        <v>2082.89</v>
      </c>
      <c r="U42" t="n">
        <v>0.6899999999999999</v>
      </c>
      <c r="V42" t="n">
        <v>0.76</v>
      </c>
      <c r="W42" t="n">
        <v>0.12</v>
      </c>
      <c r="X42" t="n">
        <v>0.11</v>
      </c>
      <c r="Y42" t="n">
        <v>1</v>
      </c>
      <c r="Z42" t="n">
        <v>10</v>
      </c>
      <c r="AA42" t="n">
        <v>59.87755875493357</v>
      </c>
      <c r="AB42" t="n">
        <v>81.92711749992691</v>
      </c>
      <c r="AC42" t="n">
        <v>74.10810839118467</v>
      </c>
      <c r="AD42" t="n">
        <v>59877.55875493357</v>
      </c>
      <c r="AE42" t="n">
        <v>81927.11749992691</v>
      </c>
      <c r="AF42" t="n">
        <v>2.454006615025471e-06</v>
      </c>
      <c r="AG42" t="n">
        <v>0.1423611111111111</v>
      </c>
      <c r="AH42" t="n">
        <v>74108.10839118467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9.7614</v>
      </c>
      <c r="E43" t="n">
        <v>10.24</v>
      </c>
      <c r="F43" t="n">
        <v>7.96</v>
      </c>
      <c r="G43" t="n">
        <v>79.59</v>
      </c>
      <c r="H43" t="n">
        <v>1.44</v>
      </c>
      <c r="I43" t="n">
        <v>6</v>
      </c>
      <c r="J43" t="n">
        <v>138.3</v>
      </c>
      <c r="K43" t="n">
        <v>45</v>
      </c>
      <c r="L43" t="n">
        <v>11.25</v>
      </c>
      <c r="M43" t="n">
        <v>4</v>
      </c>
      <c r="N43" t="n">
        <v>22.05</v>
      </c>
      <c r="O43" t="n">
        <v>17291.02</v>
      </c>
      <c r="P43" t="n">
        <v>70.59999999999999</v>
      </c>
      <c r="Q43" t="n">
        <v>198.05</v>
      </c>
      <c r="R43" t="n">
        <v>30.62</v>
      </c>
      <c r="S43" t="n">
        <v>21.27</v>
      </c>
      <c r="T43" t="n">
        <v>1965.56</v>
      </c>
      <c r="U43" t="n">
        <v>0.6899999999999999</v>
      </c>
      <c r="V43" t="n">
        <v>0.76</v>
      </c>
      <c r="W43" t="n">
        <v>0.12</v>
      </c>
      <c r="X43" t="n">
        <v>0.11</v>
      </c>
      <c r="Y43" t="n">
        <v>1</v>
      </c>
      <c r="Z43" t="n">
        <v>10</v>
      </c>
      <c r="AA43" t="n">
        <v>59.47826949362307</v>
      </c>
      <c r="AB43" t="n">
        <v>81.38079231720319</v>
      </c>
      <c r="AC43" t="n">
        <v>73.61392371712772</v>
      </c>
      <c r="AD43" t="n">
        <v>59478.26949362308</v>
      </c>
      <c r="AE43" t="n">
        <v>81380.79231720319</v>
      </c>
      <c r="AF43" t="n">
        <v>2.455541108106325e-06</v>
      </c>
      <c r="AG43" t="n">
        <v>0.1422222222222222</v>
      </c>
      <c r="AH43" t="n">
        <v>73613.92371712772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9.770099999999999</v>
      </c>
      <c r="E44" t="n">
        <v>10.24</v>
      </c>
      <c r="F44" t="n">
        <v>7.95</v>
      </c>
      <c r="G44" t="n">
        <v>79.5</v>
      </c>
      <c r="H44" t="n">
        <v>1.47</v>
      </c>
      <c r="I44" t="n">
        <v>6</v>
      </c>
      <c r="J44" t="n">
        <v>138.64</v>
      </c>
      <c r="K44" t="n">
        <v>45</v>
      </c>
      <c r="L44" t="n">
        <v>11.5</v>
      </c>
      <c r="M44" t="n">
        <v>4</v>
      </c>
      <c r="N44" t="n">
        <v>22.14</v>
      </c>
      <c r="O44" t="n">
        <v>17332.76</v>
      </c>
      <c r="P44" t="n">
        <v>70.06999999999999</v>
      </c>
      <c r="Q44" t="n">
        <v>198.05</v>
      </c>
      <c r="R44" t="n">
        <v>30.21</v>
      </c>
      <c r="S44" t="n">
        <v>21.27</v>
      </c>
      <c r="T44" t="n">
        <v>1761.88</v>
      </c>
      <c r="U44" t="n">
        <v>0.7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59.10930798421832</v>
      </c>
      <c r="AB44" t="n">
        <v>80.87596290260288</v>
      </c>
      <c r="AC44" t="n">
        <v>73.15727451332417</v>
      </c>
      <c r="AD44" t="n">
        <v>59109.30798421832</v>
      </c>
      <c r="AE44" t="n">
        <v>80875.96290260289</v>
      </c>
      <c r="AF44" t="n">
        <v>2.457729647418363e-06</v>
      </c>
      <c r="AG44" t="n">
        <v>0.1422222222222222</v>
      </c>
      <c r="AH44" t="n">
        <v>73157.27451332417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9.7768</v>
      </c>
      <c r="E45" t="n">
        <v>10.23</v>
      </c>
      <c r="F45" t="n">
        <v>7.94</v>
      </c>
      <c r="G45" t="n">
        <v>79.43000000000001</v>
      </c>
      <c r="H45" t="n">
        <v>1.5</v>
      </c>
      <c r="I45" t="n">
        <v>6</v>
      </c>
      <c r="J45" t="n">
        <v>138.98</v>
      </c>
      <c r="K45" t="n">
        <v>45</v>
      </c>
      <c r="L45" t="n">
        <v>11.75</v>
      </c>
      <c r="M45" t="n">
        <v>4</v>
      </c>
      <c r="N45" t="n">
        <v>22.23</v>
      </c>
      <c r="O45" t="n">
        <v>17374.54</v>
      </c>
      <c r="P45" t="n">
        <v>69.51000000000001</v>
      </c>
      <c r="Q45" t="n">
        <v>198.05</v>
      </c>
      <c r="R45" t="n">
        <v>30.07</v>
      </c>
      <c r="S45" t="n">
        <v>21.27</v>
      </c>
      <c r="T45" t="n">
        <v>1693.67</v>
      </c>
      <c r="U45" t="n">
        <v>0.71</v>
      </c>
      <c r="V45" t="n">
        <v>0.76</v>
      </c>
      <c r="W45" t="n">
        <v>0.12</v>
      </c>
      <c r="X45" t="n">
        <v>0.09</v>
      </c>
      <c r="Y45" t="n">
        <v>1</v>
      </c>
      <c r="Z45" t="n">
        <v>10</v>
      </c>
      <c r="AA45" t="n">
        <v>58.73545721206305</v>
      </c>
      <c r="AB45" t="n">
        <v>80.36444378300826</v>
      </c>
      <c r="AC45" t="n">
        <v>72.69457406058189</v>
      </c>
      <c r="AD45" t="n">
        <v>58735.45721206305</v>
      </c>
      <c r="AE45" t="n">
        <v>80364.44378300826</v>
      </c>
      <c r="AF45" t="n">
        <v>2.459415074244875e-06</v>
      </c>
      <c r="AG45" t="n">
        <v>0.1420833333333333</v>
      </c>
      <c r="AH45" t="n">
        <v>72694.57406058189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9.760899999999999</v>
      </c>
      <c r="E46" t="n">
        <v>10.24</v>
      </c>
      <c r="F46" t="n">
        <v>7.96</v>
      </c>
      <c r="G46" t="n">
        <v>79.59</v>
      </c>
      <c r="H46" t="n">
        <v>1.52</v>
      </c>
      <c r="I46" t="n">
        <v>6</v>
      </c>
      <c r="J46" t="n">
        <v>139.32</v>
      </c>
      <c r="K46" t="n">
        <v>45</v>
      </c>
      <c r="L46" t="n">
        <v>12</v>
      </c>
      <c r="M46" t="n">
        <v>4</v>
      </c>
      <c r="N46" t="n">
        <v>22.32</v>
      </c>
      <c r="O46" t="n">
        <v>17416.34</v>
      </c>
      <c r="P46" t="n">
        <v>69.09</v>
      </c>
      <c r="Q46" t="n">
        <v>198.05</v>
      </c>
      <c r="R46" t="n">
        <v>30.62</v>
      </c>
      <c r="S46" t="n">
        <v>21.27</v>
      </c>
      <c r="T46" t="n">
        <v>1966.63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58.63934491797962</v>
      </c>
      <c r="AB46" t="n">
        <v>80.23293870206822</v>
      </c>
      <c r="AC46" t="n">
        <v>72.57561963999821</v>
      </c>
      <c r="AD46" t="n">
        <v>58639.34491797962</v>
      </c>
      <c r="AE46" t="n">
        <v>80232.93870206822</v>
      </c>
      <c r="AF46" t="n">
        <v>2.455415329984944e-06</v>
      </c>
      <c r="AG46" t="n">
        <v>0.1422222222222222</v>
      </c>
      <c r="AH46" t="n">
        <v>72575.61963999821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9.802300000000001</v>
      </c>
      <c r="E47" t="n">
        <v>10.2</v>
      </c>
      <c r="F47" t="n">
        <v>7.94</v>
      </c>
      <c r="G47" t="n">
        <v>95.3</v>
      </c>
      <c r="H47" t="n">
        <v>1.55</v>
      </c>
      <c r="I47" t="n">
        <v>5</v>
      </c>
      <c r="J47" t="n">
        <v>139.66</v>
      </c>
      <c r="K47" t="n">
        <v>45</v>
      </c>
      <c r="L47" t="n">
        <v>12.25</v>
      </c>
      <c r="M47" t="n">
        <v>3</v>
      </c>
      <c r="N47" t="n">
        <v>22.41</v>
      </c>
      <c r="O47" t="n">
        <v>17458.18</v>
      </c>
      <c r="P47" t="n">
        <v>68.12</v>
      </c>
      <c r="Q47" t="n">
        <v>198.05</v>
      </c>
      <c r="R47" t="n">
        <v>30.01</v>
      </c>
      <c r="S47" t="n">
        <v>21.27</v>
      </c>
      <c r="T47" t="n">
        <v>1669.43</v>
      </c>
      <c r="U47" t="n">
        <v>0.71</v>
      </c>
      <c r="V47" t="n">
        <v>0.76</v>
      </c>
      <c r="W47" t="n">
        <v>0.12</v>
      </c>
      <c r="X47" t="n">
        <v>0.09</v>
      </c>
      <c r="Y47" t="n">
        <v>1</v>
      </c>
      <c r="Z47" t="n">
        <v>10</v>
      </c>
      <c r="AA47" t="n">
        <v>57.81507181782435</v>
      </c>
      <c r="AB47" t="n">
        <v>79.10513188207359</v>
      </c>
      <c r="AC47" t="n">
        <v>71.5554491200167</v>
      </c>
      <c r="AD47" t="n">
        <v>57815.07181782435</v>
      </c>
      <c r="AE47" t="n">
        <v>79105.13188207359</v>
      </c>
      <c r="AF47" t="n">
        <v>2.46582975843533e-06</v>
      </c>
      <c r="AG47" t="n">
        <v>0.1416666666666667</v>
      </c>
      <c r="AH47" t="n">
        <v>71555.44912001671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9.813000000000001</v>
      </c>
      <c r="E48" t="n">
        <v>10.19</v>
      </c>
      <c r="F48" t="n">
        <v>7.93</v>
      </c>
      <c r="G48" t="n">
        <v>95.17</v>
      </c>
      <c r="H48" t="n">
        <v>1.58</v>
      </c>
      <c r="I48" t="n">
        <v>5</v>
      </c>
      <c r="J48" t="n">
        <v>140</v>
      </c>
      <c r="K48" t="n">
        <v>45</v>
      </c>
      <c r="L48" t="n">
        <v>12.5</v>
      </c>
      <c r="M48" t="n">
        <v>3</v>
      </c>
      <c r="N48" t="n">
        <v>22.5</v>
      </c>
      <c r="O48" t="n">
        <v>17500.05</v>
      </c>
      <c r="P48" t="n">
        <v>68</v>
      </c>
      <c r="Q48" t="n">
        <v>198.05</v>
      </c>
      <c r="R48" t="n">
        <v>29.7</v>
      </c>
      <c r="S48" t="n">
        <v>21.27</v>
      </c>
      <c r="T48" t="n">
        <v>1512.61</v>
      </c>
      <c r="U48" t="n">
        <v>0.72</v>
      </c>
      <c r="V48" t="n">
        <v>0.77</v>
      </c>
      <c r="W48" t="n">
        <v>0.12</v>
      </c>
      <c r="X48" t="n">
        <v>0.08</v>
      </c>
      <c r="Y48" t="n">
        <v>1</v>
      </c>
      <c r="Z48" t="n">
        <v>10</v>
      </c>
      <c r="AA48" t="n">
        <v>57.66477106950941</v>
      </c>
      <c r="AB48" t="n">
        <v>78.89948376742821</v>
      </c>
      <c r="AC48" t="n">
        <v>71.36942777280404</v>
      </c>
      <c r="AD48" t="n">
        <v>57664.77106950941</v>
      </c>
      <c r="AE48" t="n">
        <v>78899.4837674282</v>
      </c>
      <c r="AF48" t="n">
        <v>2.468521410232894e-06</v>
      </c>
      <c r="AG48" t="n">
        <v>0.1415277777777778</v>
      </c>
      <c r="AH48" t="n">
        <v>71369.42777280405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9.828799999999999</v>
      </c>
      <c r="E49" t="n">
        <v>10.17</v>
      </c>
      <c r="F49" t="n">
        <v>7.91</v>
      </c>
      <c r="G49" t="n">
        <v>94.97</v>
      </c>
      <c r="H49" t="n">
        <v>1.61</v>
      </c>
      <c r="I49" t="n">
        <v>5</v>
      </c>
      <c r="J49" t="n">
        <v>140.33</v>
      </c>
      <c r="K49" t="n">
        <v>45</v>
      </c>
      <c r="L49" t="n">
        <v>12.75</v>
      </c>
      <c r="M49" t="n">
        <v>3</v>
      </c>
      <c r="N49" t="n">
        <v>22.59</v>
      </c>
      <c r="O49" t="n">
        <v>17541.95</v>
      </c>
      <c r="P49" t="n">
        <v>67.84999999999999</v>
      </c>
      <c r="Q49" t="n">
        <v>198.05</v>
      </c>
      <c r="R49" t="n">
        <v>29.11</v>
      </c>
      <c r="S49" t="n">
        <v>21.27</v>
      </c>
      <c r="T49" t="n">
        <v>1216.82</v>
      </c>
      <c r="U49" t="n">
        <v>0.73</v>
      </c>
      <c r="V49" t="n">
        <v>0.77</v>
      </c>
      <c r="W49" t="n">
        <v>0.12</v>
      </c>
      <c r="X49" t="n">
        <v>0.06</v>
      </c>
      <c r="Y49" t="n">
        <v>1</v>
      </c>
      <c r="Z49" t="n">
        <v>10</v>
      </c>
      <c r="AA49" t="n">
        <v>57.44647864265333</v>
      </c>
      <c r="AB49" t="n">
        <v>78.60080643862167</v>
      </c>
      <c r="AC49" t="n">
        <v>71.09925578906244</v>
      </c>
      <c r="AD49" t="n">
        <v>57446.47864265333</v>
      </c>
      <c r="AE49" t="n">
        <v>78600.80643862167</v>
      </c>
      <c r="AF49" t="n">
        <v>2.472495998868549e-06</v>
      </c>
      <c r="AG49" t="n">
        <v>0.14125</v>
      </c>
      <c r="AH49" t="n">
        <v>71099.25578906244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9.799899999999999</v>
      </c>
      <c r="E50" t="n">
        <v>10.2</v>
      </c>
      <c r="F50" t="n">
        <v>7.94</v>
      </c>
      <c r="G50" t="n">
        <v>95.33</v>
      </c>
      <c r="H50" t="n">
        <v>1.63</v>
      </c>
      <c r="I50" t="n">
        <v>5</v>
      </c>
      <c r="J50" t="n">
        <v>140.67</v>
      </c>
      <c r="K50" t="n">
        <v>45</v>
      </c>
      <c r="L50" t="n">
        <v>13</v>
      </c>
      <c r="M50" t="n">
        <v>3</v>
      </c>
      <c r="N50" t="n">
        <v>22.68</v>
      </c>
      <c r="O50" t="n">
        <v>17583.88</v>
      </c>
      <c r="P50" t="n">
        <v>68.05</v>
      </c>
      <c r="Q50" t="n">
        <v>198.05</v>
      </c>
      <c r="R50" t="n">
        <v>30.18</v>
      </c>
      <c r="S50" t="n">
        <v>21.27</v>
      </c>
      <c r="T50" t="n">
        <v>1752.92</v>
      </c>
      <c r="U50" t="n">
        <v>0.7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57.78984997359481</v>
      </c>
      <c r="AB50" t="n">
        <v>79.07062224208954</v>
      </c>
      <c r="AC50" t="n">
        <v>71.52423303163812</v>
      </c>
      <c r="AD50" t="n">
        <v>57789.84997359481</v>
      </c>
      <c r="AE50" t="n">
        <v>79070.62224208954</v>
      </c>
      <c r="AF50" t="n">
        <v>2.465226023452699e-06</v>
      </c>
      <c r="AG50" t="n">
        <v>0.1416666666666667</v>
      </c>
      <c r="AH50" t="n">
        <v>71524.23303163811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9.8093</v>
      </c>
      <c r="E51" t="n">
        <v>10.19</v>
      </c>
      <c r="F51" t="n">
        <v>7.93</v>
      </c>
      <c r="G51" t="n">
        <v>95.20999999999999</v>
      </c>
      <c r="H51" t="n">
        <v>1.66</v>
      </c>
      <c r="I51" t="n">
        <v>5</v>
      </c>
      <c r="J51" t="n">
        <v>141.02</v>
      </c>
      <c r="K51" t="n">
        <v>45</v>
      </c>
      <c r="L51" t="n">
        <v>13.25</v>
      </c>
      <c r="M51" t="n">
        <v>3</v>
      </c>
      <c r="N51" t="n">
        <v>22.77</v>
      </c>
      <c r="O51" t="n">
        <v>17625.85</v>
      </c>
      <c r="P51" t="n">
        <v>67.86</v>
      </c>
      <c r="Q51" t="n">
        <v>198.05</v>
      </c>
      <c r="R51" t="n">
        <v>29.83</v>
      </c>
      <c r="S51" t="n">
        <v>21.27</v>
      </c>
      <c r="T51" t="n">
        <v>1576.62</v>
      </c>
      <c r="U51" t="n">
        <v>0.71</v>
      </c>
      <c r="V51" t="n">
        <v>0.77</v>
      </c>
      <c r="W51" t="n">
        <v>0.12</v>
      </c>
      <c r="X51" t="n">
        <v>0.08</v>
      </c>
      <c r="Y51" t="n">
        <v>1</v>
      </c>
      <c r="Z51" t="n">
        <v>10</v>
      </c>
      <c r="AA51" t="n">
        <v>57.60806908211823</v>
      </c>
      <c r="AB51" t="n">
        <v>78.82190160676448</v>
      </c>
      <c r="AC51" t="n">
        <v>71.29924994466681</v>
      </c>
      <c r="AD51" t="n">
        <v>57608.06908211824</v>
      </c>
      <c r="AE51" t="n">
        <v>78821.90160676448</v>
      </c>
      <c r="AF51" t="n">
        <v>2.467590652134671e-06</v>
      </c>
      <c r="AG51" t="n">
        <v>0.1415277777777778</v>
      </c>
      <c r="AH51" t="n">
        <v>71299.24994466681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9.807700000000001</v>
      </c>
      <c r="E52" t="n">
        <v>10.2</v>
      </c>
      <c r="F52" t="n">
        <v>7.94</v>
      </c>
      <c r="G52" t="n">
        <v>95.23</v>
      </c>
      <c r="H52" t="n">
        <v>1.69</v>
      </c>
      <c r="I52" t="n">
        <v>5</v>
      </c>
      <c r="J52" t="n">
        <v>141.36</v>
      </c>
      <c r="K52" t="n">
        <v>45</v>
      </c>
      <c r="L52" t="n">
        <v>13.5</v>
      </c>
      <c r="M52" t="n">
        <v>2</v>
      </c>
      <c r="N52" t="n">
        <v>22.86</v>
      </c>
      <c r="O52" t="n">
        <v>17667.84</v>
      </c>
      <c r="P52" t="n">
        <v>67.8</v>
      </c>
      <c r="Q52" t="n">
        <v>198.06</v>
      </c>
      <c r="R52" t="n">
        <v>29.78</v>
      </c>
      <c r="S52" t="n">
        <v>21.27</v>
      </c>
      <c r="T52" t="n">
        <v>1553.33</v>
      </c>
      <c r="U52" t="n">
        <v>0.71</v>
      </c>
      <c r="V52" t="n">
        <v>0.77</v>
      </c>
      <c r="W52" t="n">
        <v>0.12</v>
      </c>
      <c r="X52" t="n">
        <v>0.08</v>
      </c>
      <c r="Y52" t="n">
        <v>1</v>
      </c>
      <c r="Z52" t="n">
        <v>10</v>
      </c>
      <c r="AA52" t="n">
        <v>57.60682735425224</v>
      </c>
      <c r="AB52" t="n">
        <v>78.82020261991707</v>
      </c>
      <c r="AC52" t="n">
        <v>71.29771310673956</v>
      </c>
      <c r="AD52" t="n">
        <v>57606.82735425224</v>
      </c>
      <c r="AE52" t="n">
        <v>78820.20261991707</v>
      </c>
      <c r="AF52" t="n">
        <v>2.46718816214625e-06</v>
      </c>
      <c r="AG52" t="n">
        <v>0.1416666666666667</v>
      </c>
      <c r="AH52" t="n">
        <v>71297.71310673957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9.814299999999999</v>
      </c>
      <c r="E53" t="n">
        <v>10.19</v>
      </c>
      <c r="F53" t="n">
        <v>7.93</v>
      </c>
      <c r="G53" t="n">
        <v>95.15000000000001</v>
      </c>
      <c r="H53" t="n">
        <v>1.72</v>
      </c>
      <c r="I53" t="n">
        <v>5</v>
      </c>
      <c r="J53" t="n">
        <v>141.7</v>
      </c>
      <c r="K53" t="n">
        <v>45</v>
      </c>
      <c r="L53" t="n">
        <v>13.75</v>
      </c>
      <c r="M53" t="n">
        <v>2</v>
      </c>
      <c r="N53" t="n">
        <v>22.95</v>
      </c>
      <c r="O53" t="n">
        <v>17709.87</v>
      </c>
      <c r="P53" t="n">
        <v>67.93000000000001</v>
      </c>
      <c r="Q53" t="n">
        <v>198.05</v>
      </c>
      <c r="R53" t="n">
        <v>29.6</v>
      </c>
      <c r="S53" t="n">
        <v>21.27</v>
      </c>
      <c r="T53" t="n">
        <v>1462.21</v>
      </c>
      <c r="U53" t="n">
        <v>0.72</v>
      </c>
      <c r="V53" t="n">
        <v>0.77</v>
      </c>
      <c r="W53" t="n">
        <v>0.12</v>
      </c>
      <c r="X53" t="n">
        <v>0.08</v>
      </c>
      <c r="Y53" t="n">
        <v>1</v>
      </c>
      <c r="Z53" t="n">
        <v>10</v>
      </c>
      <c r="AA53" t="n">
        <v>57.61859369397999</v>
      </c>
      <c r="AB53" t="n">
        <v>78.83630184502682</v>
      </c>
      <c r="AC53" t="n">
        <v>71.31227584440025</v>
      </c>
      <c r="AD53" t="n">
        <v>57618.59369397999</v>
      </c>
      <c r="AE53" t="n">
        <v>78836.30184502683</v>
      </c>
      <c r="AF53" t="n">
        <v>2.468848433348485e-06</v>
      </c>
      <c r="AG53" t="n">
        <v>0.1415277777777778</v>
      </c>
      <c r="AH53" t="n">
        <v>71312.27584440025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9.810600000000001</v>
      </c>
      <c r="E54" t="n">
        <v>10.19</v>
      </c>
      <c r="F54" t="n">
        <v>7.93</v>
      </c>
      <c r="G54" t="n">
        <v>95.2</v>
      </c>
      <c r="H54" t="n">
        <v>1.74</v>
      </c>
      <c r="I54" t="n">
        <v>5</v>
      </c>
      <c r="J54" t="n">
        <v>142.04</v>
      </c>
      <c r="K54" t="n">
        <v>45</v>
      </c>
      <c r="L54" t="n">
        <v>14</v>
      </c>
      <c r="M54" t="n">
        <v>1</v>
      </c>
      <c r="N54" t="n">
        <v>23.04</v>
      </c>
      <c r="O54" t="n">
        <v>17751.93</v>
      </c>
      <c r="P54" t="n">
        <v>67.98999999999999</v>
      </c>
      <c r="Q54" t="n">
        <v>198.05</v>
      </c>
      <c r="R54" t="n">
        <v>29.71</v>
      </c>
      <c r="S54" t="n">
        <v>21.27</v>
      </c>
      <c r="T54" t="n">
        <v>1520.29</v>
      </c>
      <c r="U54" t="n">
        <v>0.72</v>
      </c>
      <c r="V54" t="n">
        <v>0.77</v>
      </c>
      <c r="W54" t="n">
        <v>0.12</v>
      </c>
      <c r="X54" t="n">
        <v>0.08</v>
      </c>
      <c r="Y54" t="n">
        <v>1</v>
      </c>
      <c r="Z54" t="n">
        <v>10</v>
      </c>
      <c r="AA54" t="n">
        <v>57.67282218685359</v>
      </c>
      <c r="AB54" t="n">
        <v>78.91049966136873</v>
      </c>
      <c r="AC54" t="n">
        <v>71.37939232528777</v>
      </c>
      <c r="AD54" t="n">
        <v>57672.82218685359</v>
      </c>
      <c r="AE54" t="n">
        <v>78910.49966136873</v>
      </c>
      <c r="AF54" t="n">
        <v>2.467917675250263e-06</v>
      </c>
      <c r="AG54" t="n">
        <v>0.1415277777777778</v>
      </c>
      <c r="AH54" t="n">
        <v>71379.39232528777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9.804500000000001</v>
      </c>
      <c r="E55" t="n">
        <v>10.2</v>
      </c>
      <c r="F55" t="n">
        <v>7.94</v>
      </c>
      <c r="G55" t="n">
        <v>95.27</v>
      </c>
      <c r="H55" t="n">
        <v>1.77</v>
      </c>
      <c r="I55" t="n">
        <v>5</v>
      </c>
      <c r="J55" t="n">
        <v>142.38</v>
      </c>
      <c r="K55" t="n">
        <v>45</v>
      </c>
      <c r="L55" t="n">
        <v>14.25</v>
      </c>
      <c r="M55" t="n">
        <v>1</v>
      </c>
      <c r="N55" t="n">
        <v>23.13</v>
      </c>
      <c r="O55" t="n">
        <v>17794.02</v>
      </c>
      <c r="P55" t="n">
        <v>68.01000000000001</v>
      </c>
      <c r="Q55" t="n">
        <v>198.05</v>
      </c>
      <c r="R55" t="n">
        <v>29.92</v>
      </c>
      <c r="S55" t="n">
        <v>21.27</v>
      </c>
      <c r="T55" t="n">
        <v>1624.33</v>
      </c>
      <c r="U55" t="n">
        <v>0.71</v>
      </c>
      <c r="V55" t="n">
        <v>0.76</v>
      </c>
      <c r="W55" t="n">
        <v>0.12</v>
      </c>
      <c r="X55" t="n">
        <v>0.09</v>
      </c>
      <c r="Y55" t="n">
        <v>1</v>
      </c>
      <c r="Z55" t="n">
        <v>10</v>
      </c>
      <c r="AA55" t="n">
        <v>57.74151030405494</v>
      </c>
      <c r="AB55" t="n">
        <v>79.00448177362941</v>
      </c>
      <c r="AC55" t="n">
        <v>71.46440491665905</v>
      </c>
      <c r="AD55" t="n">
        <v>57741.51030405494</v>
      </c>
      <c r="AE55" t="n">
        <v>79004.48177362941</v>
      </c>
      <c r="AF55" t="n">
        <v>2.466383182169409e-06</v>
      </c>
      <c r="AG55" t="n">
        <v>0.1416666666666667</v>
      </c>
      <c r="AH55" t="n">
        <v>71464.40491665906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9.8063</v>
      </c>
      <c r="E56" t="n">
        <v>10.2</v>
      </c>
      <c r="F56" t="n">
        <v>7.94</v>
      </c>
      <c r="G56" t="n">
        <v>95.25</v>
      </c>
      <c r="H56" t="n">
        <v>1.8</v>
      </c>
      <c r="I56" t="n">
        <v>5</v>
      </c>
      <c r="J56" t="n">
        <v>142.72</v>
      </c>
      <c r="K56" t="n">
        <v>45</v>
      </c>
      <c r="L56" t="n">
        <v>14.5</v>
      </c>
      <c r="M56" t="n">
        <v>1</v>
      </c>
      <c r="N56" t="n">
        <v>23.22</v>
      </c>
      <c r="O56" t="n">
        <v>17836.15</v>
      </c>
      <c r="P56" t="n">
        <v>67.90000000000001</v>
      </c>
      <c r="Q56" t="n">
        <v>198.05</v>
      </c>
      <c r="R56" t="n">
        <v>29.83</v>
      </c>
      <c r="S56" t="n">
        <v>21.27</v>
      </c>
      <c r="T56" t="n">
        <v>1580.35</v>
      </c>
      <c r="U56" t="n">
        <v>0.71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57.67024925830301</v>
      </c>
      <c r="AB56" t="n">
        <v>78.9069792670162</v>
      </c>
      <c r="AC56" t="n">
        <v>71.37620791243138</v>
      </c>
      <c r="AD56" t="n">
        <v>57670.24925830301</v>
      </c>
      <c r="AE56" t="n">
        <v>78906.9792670162</v>
      </c>
      <c r="AF56" t="n">
        <v>2.466835983406382e-06</v>
      </c>
      <c r="AG56" t="n">
        <v>0.1416666666666667</v>
      </c>
      <c r="AH56" t="n">
        <v>71376.20791243139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9.810600000000001</v>
      </c>
      <c r="E57" t="n">
        <v>10.19</v>
      </c>
      <c r="F57" t="n">
        <v>7.93</v>
      </c>
      <c r="G57" t="n">
        <v>95.2</v>
      </c>
      <c r="H57" t="n">
        <v>1.82</v>
      </c>
      <c r="I57" t="n">
        <v>5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67.8</v>
      </c>
      <c r="Q57" t="n">
        <v>198.05</v>
      </c>
      <c r="R57" t="n">
        <v>29.67</v>
      </c>
      <c r="S57" t="n">
        <v>21.27</v>
      </c>
      <c r="T57" t="n">
        <v>1495.81</v>
      </c>
      <c r="U57" t="n">
        <v>0.72</v>
      </c>
      <c r="V57" t="n">
        <v>0.77</v>
      </c>
      <c r="W57" t="n">
        <v>0.12</v>
      </c>
      <c r="X57" t="n">
        <v>0.08</v>
      </c>
      <c r="Y57" t="n">
        <v>1</v>
      </c>
      <c r="Z57" t="n">
        <v>10</v>
      </c>
      <c r="AA57" t="n">
        <v>57.56742882378485</v>
      </c>
      <c r="AB57" t="n">
        <v>78.76629581239111</v>
      </c>
      <c r="AC57" t="n">
        <v>71.24895108926519</v>
      </c>
      <c r="AD57" t="n">
        <v>57567.42882378485</v>
      </c>
      <c r="AE57" t="n">
        <v>78766.29581239111</v>
      </c>
      <c r="AF57" t="n">
        <v>2.467917675250263e-06</v>
      </c>
      <c r="AG57" t="n">
        <v>0.1415277777777778</v>
      </c>
      <c r="AH57" t="n">
        <v>71248.95108926519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9.8109</v>
      </c>
      <c r="E58" t="n">
        <v>10.19</v>
      </c>
      <c r="F58" t="n">
        <v>7.93</v>
      </c>
      <c r="G58" t="n">
        <v>95.19</v>
      </c>
      <c r="H58" t="n">
        <v>1.85</v>
      </c>
      <c r="I58" t="n">
        <v>5</v>
      </c>
      <c r="J58" t="n">
        <v>143.4</v>
      </c>
      <c r="K58" t="n">
        <v>45</v>
      </c>
      <c r="L58" t="n">
        <v>15</v>
      </c>
      <c r="M58" t="n">
        <v>1</v>
      </c>
      <c r="N58" t="n">
        <v>23.41</v>
      </c>
      <c r="O58" t="n">
        <v>17920.49</v>
      </c>
      <c r="P58" t="n">
        <v>67.73</v>
      </c>
      <c r="Q58" t="n">
        <v>198.05</v>
      </c>
      <c r="R58" t="n">
        <v>29.71</v>
      </c>
      <c r="S58" t="n">
        <v>21.27</v>
      </c>
      <c r="T58" t="n">
        <v>1515.9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57.5269041388223</v>
      </c>
      <c r="AB58" t="n">
        <v>78.71084815060247</v>
      </c>
      <c r="AC58" t="n">
        <v>71.19879527449635</v>
      </c>
      <c r="AD58" t="n">
        <v>57526.9041388223</v>
      </c>
      <c r="AE58" t="n">
        <v>78710.84815060247</v>
      </c>
      <c r="AF58" t="n">
        <v>2.467993142123091e-06</v>
      </c>
      <c r="AG58" t="n">
        <v>0.1415277777777778</v>
      </c>
      <c r="AH58" t="n">
        <v>71198.79527449635</v>
      </c>
    </row>
    <row r="59">
      <c r="A59" t="n">
        <v>57</v>
      </c>
      <c r="B59" t="n">
        <v>60</v>
      </c>
      <c r="C59" t="inlineStr">
        <is>
          <t xml:space="preserve">CONCLUIDO	</t>
        </is>
      </c>
      <c r="D59" t="n">
        <v>9.807399999999999</v>
      </c>
      <c r="E59" t="n">
        <v>10.2</v>
      </c>
      <c r="F59" t="n">
        <v>7.94</v>
      </c>
      <c r="G59" t="n">
        <v>95.23999999999999</v>
      </c>
      <c r="H59" t="n">
        <v>1.88</v>
      </c>
      <c r="I59" t="n">
        <v>5</v>
      </c>
      <c r="J59" t="n">
        <v>143.75</v>
      </c>
      <c r="K59" t="n">
        <v>45</v>
      </c>
      <c r="L59" t="n">
        <v>15.25</v>
      </c>
      <c r="M59" t="n">
        <v>0</v>
      </c>
      <c r="N59" t="n">
        <v>23.5</v>
      </c>
      <c r="O59" t="n">
        <v>17962.71</v>
      </c>
      <c r="P59" t="n">
        <v>67.8</v>
      </c>
      <c r="Q59" t="n">
        <v>198.05</v>
      </c>
      <c r="R59" t="n">
        <v>29.8</v>
      </c>
      <c r="S59" t="n">
        <v>21.27</v>
      </c>
      <c r="T59" t="n">
        <v>1561.59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57.60852589007354</v>
      </c>
      <c r="AB59" t="n">
        <v>78.82252663156187</v>
      </c>
      <c r="AC59" t="n">
        <v>71.29981531797475</v>
      </c>
      <c r="AD59" t="n">
        <v>57608.52589007354</v>
      </c>
      <c r="AE59" t="n">
        <v>78822.52663156186</v>
      </c>
      <c r="AF59" t="n">
        <v>2.467112695273421e-06</v>
      </c>
      <c r="AG59" t="n">
        <v>0.1416666666666667</v>
      </c>
      <c r="AH59" t="n">
        <v>71299.81531797475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5.0473</v>
      </c>
      <c r="E2" t="n">
        <v>19.81</v>
      </c>
      <c r="F2" t="n">
        <v>10.49</v>
      </c>
      <c r="G2" t="n">
        <v>4.92</v>
      </c>
      <c r="H2" t="n">
        <v>0.07000000000000001</v>
      </c>
      <c r="I2" t="n">
        <v>128</v>
      </c>
      <c r="J2" t="n">
        <v>263.32</v>
      </c>
      <c r="K2" t="n">
        <v>59.89</v>
      </c>
      <c r="L2" t="n">
        <v>1</v>
      </c>
      <c r="M2" t="n">
        <v>126</v>
      </c>
      <c r="N2" t="n">
        <v>67.43000000000001</v>
      </c>
      <c r="O2" t="n">
        <v>32710.1</v>
      </c>
      <c r="P2" t="n">
        <v>176.53</v>
      </c>
      <c r="Q2" t="n">
        <v>198.14</v>
      </c>
      <c r="R2" t="n">
        <v>109.57</v>
      </c>
      <c r="S2" t="n">
        <v>21.27</v>
      </c>
      <c r="T2" t="n">
        <v>40831.98</v>
      </c>
      <c r="U2" t="n">
        <v>0.19</v>
      </c>
      <c r="V2" t="n">
        <v>0.58</v>
      </c>
      <c r="W2" t="n">
        <v>0.31</v>
      </c>
      <c r="X2" t="n">
        <v>2.63</v>
      </c>
      <c r="Y2" t="n">
        <v>1</v>
      </c>
      <c r="Z2" t="n">
        <v>10</v>
      </c>
      <c r="AA2" t="n">
        <v>256.7033894282252</v>
      </c>
      <c r="AB2" t="n">
        <v>351.232902369799</v>
      </c>
      <c r="AC2" t="n">
        <v>317.7117271262049</v>
      </c>
      <c r="AD2" t="n">
        <v>256703.3894282252</v>
      </c>
      <c r="AE2" t="n">
        <v>351232.902369799</v>
      </c>
      <c r="AF2" t="n">
        <v>1.122188823206877e-06</v>
      </c>
      <c r="AG2" t="n">
        <v>0.2751388888888889</v>
      </c>
      <c r="AH2" t="n">
        <v>317711.7271262049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5.7076</v>
      </c>
      <c r="E3" t="n">
        <v>17.52</v>
      </c>
      <c r="F3" t="n">
        <v>9.81</v>
      </c>
      <c r="G3" t="n">
        <v>6.13</v>
      </c>
      <c r="H3" t="n">
        <v>0.08</v>
      </c>
      <c r="I3" t="n">
        <v>96</v>
      </c>
      <c r="J3" t="n">
        <v>263.79</v>
      </c>
      <c r="K3" t="n">
        <v>59.89</v>
      </c>
      <c r="L3" t="n">
        <v>1.25</v>
      </c>
      <c r="M3" t="n">
        <v>94</v>
      </c>
      <c r="N3" t="n">
        <v>67.65000000000001</v>
      </c>
      <c r="O3" t="n">
        <v>32767.75</v>
      </c>
      <c r="P3" t="n">
        <v>165.01</v>
      </c>
      <c r="Q3" t="n">
        <v>198.1</v>
      </c>
      <c r="R3" t="n">
        <v>88.56</v>
      </c>
      <c r="S3" t="n">
        <v>21.27</v>
      </c>
      <c r="T3" t="n">
        <v>30487.9</v>
      </c>
      <c r="U3" t="n">
        <v>0.24</v>
      </c>
      <c r="V3" t="n">
        <v>0.62</v>
      </c>
      <c r="W3" t="n">
        <v>0.26</v>
      </c>
      <c r="X3" t="n">
        <v>1.96</v>
      </c>
      <c r="Y3" t="n">
        <v>1</v>
      </c>
      <c r="Z3" t="n">
        <v>10</v>
      </c>
      <c r="AA3" t="n">
        <v>212.5559972334382</v>
      </c>
      <c r="AB3" t="n">
        <v>290.8284927234362</v>
      </c>
      <c r="AC3" t="n">
        <v>263.0722295583503</v>
      </c>
      <c r="AD3" t="n">
        <v>212555.9972334382</v>
      </c>
      <c r="AE3" t="n">
        <v>290828.4927234362</v>
      </c>
      <c r="AF3" t="n">
        <v>1.268996280652146e-06</v>
      </c>
      <c r="AG3" t="n">
        <v>0.2433333333333333</v>
      </c>
      <c r="AH3" t="n">
        <v>263072.2295583503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6.1925</v>
      </c>
      <c r="E4" t="n">
        <v>16.15</v>
      </c>
      <c r="F4" t="n">
        <v>9.4</v>
      </c>
      <c r="G4" t="n">
        <v>7.33</v>
      </c>
      <c r="H4" t="n">
        <v>0.1</v>
      </c>
      <c r="I4" t="n">
        <v>77</v>
      </c>
      <c r="J4" t="n">
        <v>264.25</v>
      </c>
      <c r="K4" t="n">
        <v>59.89</v>
      </c>
      <c r="L4" t="n">
        <v>1.5</v>
      </c>
      <c r="M4" t="n">
        <v>75</v>
      </c>
      <c r="N4" t="n">
        <v>67.87</v>
      </c>
      <c r="O4" t="n">
        <v>32825.49</v>
      </c>
      <c r="P4" t="n">
        <v>157.98</v>
      </c>
      <c r="Q4" t="n">
        <v>198.17</v>
      </c>
      <c r="R4" t="n">
        <v>75.62</v>
      </c>
      <c r="S4" t="n">
        <v>21.27</v>
      </c>
      <c r="T4" t="n">
        <v>24115.1</v>
      </c>
      <c r="U4" t="n">
        <v>0.28</v>
      </c>
      <c r="V4" t="n">
        <v>0.65</v>
      </c>
      <c r="W4" t="n">
        <v>0.23</v>
      </c>
      <c r="X4" t="n">
        <v>1.55</v>
      </c>
      <c r="Y4" t="n">
        <v>1</v>
      </c>
      <c r="Z4" t="n">
        <v>10</v>
      </c>
      <c r="AA4" t="n">
        <v>187.8306979520098</v>
      </c>
      <c r="AB4" t="n">
        <v>256.9982474433835</v>
      </c>
      <c r="AC4" t="n">
        <v>232.4706954067676</v>
      </c>
      <c r="AD4" t="n">
        <v>187830.6979520098</v>
      </c>
      <c r="AE4" t="n">
        <v>256998.2474433836</v>
      </c>
      <c r="AF4" t="n">
        <v>1.376806270225386e-06</v>
      </c>
      <c r="AG4" t="n">
        <v>0.2243055555555555</v>
      </c>
      <c r="AH4" t="n">
        <v>232470.6954067677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6.5693</v>
      </c>
      <c r="E5" t="n">
        <v>15.22</v>
      </c>
      <c r="F5" t="n">
        <v>9.130000000000001</v>
      </c>
      <c r="G5" t="n">
        <v>8.56</v>
      </c>
      <c r="H5" t="n">
        <v>0.12</v>
      </c>
      <c r="I5" t="n">
        <v>64</v>
      </c>
      <c r="J5" t="n">
        <v>264.72</v>
      </c>
      <c r="K5" t="n">
        <v>59.89</v>
      </c>
      <c r="L5" t="n">
        <v>1.75</v>
      </c>
      <c r="M5" t="n">
        <v>62</v>
      </c>
      <c r="N5" t="n">
        <v>68.09</v>
      </c>
      <c r="O5" t="n">
        <v>32883.31</v>
      </c>
      <c r="P5" t="n">
        <v>153.34</v>
      </c>
      <c r="Q5" t="n">
        <v>198.06</v>
      </c>
      <c r="R5" t="n">
        <v>67.13</v>
      </c>
      <c r="S5" t="n">
        <v>21.27</v>
      </c>
      <c r="T5" t="n">
        <v>19932.93</v>
      </c>
      <c r="U5" t="n">
        <v>0.32</v>
      </c>
      <c r="V5" t="n">
        <v>0.66</v>
      </c>
      <c r="W5" t="n">
        <v>0.21</v>
      </c>
      <c r="X5" t="n">
        <v>1.28</v>
      </c>
      <c r="Y5" t="n">
        <v>1</v>
      </c>
      <c r="Z5" t="n">
        <v>10</v>
      </c>
      <c r="AA5" t="n">
        <v>172.045978367233</v>
      </c>
      <c r="AB5" t="n">
        <v>235.4008977348222</v>
      </c>
      <c r="AC5" t="n">
        <v>212.9345664423138</v>
      </c>
      <c r="AD5" t="n">
        <v>172045.978367233</v>
      </c>
      <c r="AE5" t="n">
        <v>235400.8977348222</v>
      </c>
      <c r="AF5" t="n">
        <v>1.460581902461304e-06</v>
      </c>
      <c r="AG5" t="n">
        <v>0.2113888888888889</v>
      </c>
      <c r="AH5" t="n">
        <v>212934.5664423138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6.8618</v>
      </c>
      <c r="E6" t="n">
        <v>14.57</v>
      </c>
      <c r="F6" t="n">
        <v>8.94</v>
      </c>
      <c r="G6" t="n">
        <v>9.75</v>
      </c>
      <c r="H6" t="n">
        <v>0.13</v>
      </c>
      <c r="I6" t="n">
        <v>55</v>
      </c>
      <c r="J6" t="n">
        <v>265.19</v>
      </c>
      <c r="K6" t="n">
        <v>59.89</v>
      </c>
      <c r="L6" t="n">
        <v>2</v>
      </c>
      <c r="M6" t="n">
        <v>53</v>
      </c>
      <c r="N6" t="n">
        <v>68.31</v>
      </c>
      <c r="O6" t="n">
        <v>32941.21</v>
      </c>
      <c r="P6" t="n">
        <v>149.99</v>
      </c>
      <c r="Q6" t="n">
        <v>198.06</v>
      </c>
      <c r="R6" t="n">
        <v>61.01</v>
      </c>
      <c r="S6" t="n">
        <v>21.27</v>
      </c>
      <c r="T6" t="n">
        <v>16917.82</v>
      </c>
      <c r="U6" t="n">
        <v>0.35</v>
      </c>
      <c r="V6" t="n">
        <v>0.68</v>
      </c>
      <c r="W6" t="n">
        <v>0.2</v>
      </c>
      <c r="X6" t="n">
        <v>1.09</v>
      </c>
      <c r="Y6" t="n">
        <v>1</v>
      </c>
      <c r="Z6" t="n">
        <v>10</v>
      </c>
      <c r="AA6" t="n">
        <v>161.2753607299685</v>
      </c>
      <c r="AB6" t="n">
        <v>220.6640635174097</v>
      </c>
      <c r="AC6" t="n">
        <v>199.6041949993297</v>
      </c>
      <c r="AD6" t="n">
        <v>161275.3607299685</v>
      </c>
      <c r="AE6" t="n">
        <v>220664.0635174097</v>
      </c>
      <c r="AF6" t="n">
        <v>1.52561473799476e-06</v>
      </c>
      <c r="AG6" t="n">
        <v>0.2023611111111111</v>
      </c>
      <c r="AH6" t="n">
        <v>199604.1949993297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7.1065</v>
      </c>
      <c r="E7" t="n">
        <v>14.07</v>
      </c>
      <c r="F7" t="n">
        <v>8.789999999999999</v>
      </c>
      <c r="G7" t="n">
        <v>10.99</v>
      </c>
      <c r="H7" t="n">
        <v>0.15</v>
      </c>
      <c r="I7" t="n">
        <v>48</v>
      </c>
      <c r="J7" t="n">
        <v>265.66</v>
      </c>
      <c r="K7" t="n">
        <v>59.89</v>
      </c>
      <c r="L7" t="n">
        <v>2.25</v>
      </c>
      <c r="M7" t="n">
        <v>46</v>
      </c>
      <c r="N7" t="n">
        <v>68.53</v>
      </c>
      <c r="O7" t="n">
        <v>32999.19</v>
      </c>
      <c r="P7" t="n">
        <v>147.43</v>
      </c>
      <c r="Q7" t="n">
        <v>198.06</v>
      </c>
      <c r="R7" t="n">
        <v>56.42</v>
      </c>
      <c r="S7" t="n">
        <v>21.27</v>
      </c>
      <c r="T7" t="n">
        <v>14655.65</v>
      </c>
      <c r="U7" t="n">
        <v>0.38</v>
      </c>
      <c r="V7" t="n">
        <v>0.6899999999999999</v>
      </c>
      <c r="W7" t="n">
        <v>0.19</v>
      </c>
      <c r="X7" t="n">
        <v>0.9399999999999999</v>
      </c>
      <c r="Y7" t="n">
        <v>1</v>
      </c>
      <c r="Z7" t="n">
        <v>10</v>
      </c>
      <c r="AA7" t="n">
        <v>153.1704994826297</v>
      </c>
      <c r="AB7" t="n">
        <v>209.5746347975635</v>
      </c>
      <c r="AC7" t="n">
        <v>189.5731257923912</v>
      </c>
      <c r="AD7" t="n">
        <v>153170.4994826297</v>
      </c>
      <c r="AE7" t="n">
        <v>209574.6347975635</v>
      </c>
      <c r="AF7" t="n">
        <v>1.580019985362407e-06</v>
      </c>
      <c r="AG7" t="n">
        <v>0.1954166666666667</v>
      </c>
      <c r="AH7" t="n">
        <v>189573.1257923912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7.2917</v>
      </c>
      <c r="E8" t="n">
        <v>13.71</v>
      </c>
      <c r="F8" t="n">
        <v>8.69</v>
      </c>
      <c r="G8" t="n">
        <v>12.12</v>
      </c>
      <c r="H8" t="n">
        <v>0.17</v>
      </c>
      <c r="I8" t="n">
        <v>43</v>
      </c>
      <c r="J8" t="n">
        <v>266.13</v>
      </c>
      <c r="K8" t="n">
        <v>59.89</v>
      </c>
      <c r="L8" t="n">
        <v>2.5</v>
      </c>
      <c r="M8" t="n">
        <v>41</v>
      </c>
      <c r="N8" t="n">
        <v>68.75</v>
      </c>
      <c r="O8" t="n">
        <v>33057.26</v>
      </c>
      <c r="P8" t="n">
        <v>145.61</v>
      </c>
      <c r="Q8" t="n">
        <v>198.11</v>
      </c>
      <c r="R8" t="n">
        <v>53.2</v>
      </c>
      <c r="S8" t="n">
        <v>21.27</v>
      </c>
      <c r="T8" t="n">
        <v>13074.02</v>
      </c>
      <c r="U8" t="n">
        <v>0.4</v>
      </c>
      <c r="V8" t="n">
        <v>0.7</v>
      </c>
      <c r="W8" t="n">
        <v>0.18</v>
      </c>
      <c r="X8" t="n">
        <v>0.83</v>
      </c>
      <c r="Y8" t="n">
        <v>1</v>
      </c>
      <c r="Z8" t="n">
        <v>10</v>
      </c>
      <c r="AA8" t="n">
        <v>147.542458228709</v>
      </c>
      <c r="AB8" t="n">
        <v>201.8741004622964</v>
      </c>
      <c r="AC8" t="n">
        <v>182.6075196463117</v>
      </c>
      <c r="AD8" t="n">
        <v>147542.458228709</v>
      </c>
      <c r="AE8" t="n">
        <v>201874.1004622964</v>
      </c>
      <c r="AF8" t="n">
        <v>1.621196331142906e-06</v>
      </c>
      <c r="AG8" t="n">
        <v>0.1904166666666667</v>
      </c>
      <c r="AH8" t="n">
        <v>182607.5196463117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7.4567</v>
      </c>
      <c r="E9" t="n">
        <v>13.41</v>
      </c>
      <c r="F9" t="n">
        <v>8.59</v>
      </c>
      <c r="G9" t="n">
        <v>13.21</v>
      </c>
      <c r="H9" t="n">
        <v>0.18</v>
      </c>
      <c r="I9" t="n">
        <v>39</v>
      </c>
      <c r="J9" t="n">
        <v>266.6</v>
      </c>
      <c r="K9" t="n">
        <v>59.89</v>
      </c>
      <c r="L9" t="n">
        <v>2.75</v>
      </c>
      <c r="M9" t="n">
        <v>37</v>
      </c>
      <c r="N9" t="n">
        <v>68.97</v>
      </c>
      <c r="O9" t="n">
        <v>33115.41</v>
      </c>
      <c r="P9" t="n">
        <v>143.82</v>
      </c>
      <c r="Q9" t="n">
        <v>198.06</v>
      </c>
      <c r="R9" t="n">
        <v>49.89</v>
      </c>
      <c r="S9" t="n">
        <v>21.27</v>
      </c>
      <c r="T9" t="n">
        <v>11438.2</v>
      </c>
      <c r="U9" t="n">
        <v>0.43</v>
      </c>
      <c r="V9" t="n">
        <v>0.71</v>
      </c>
      <c r="W9" t="n">
        <v>0.17</v>
      </c>
      <c r="X9" t="n">
        <v>0.73</v>
      </c>
      <c r="Y9" t="n">
        <v>1</v>
      </c>
      <c r="Z9" t="n">
        <v>10</v>
      </c>
      <c r="AA9" t="n">
        <v>142.59618783247</v>
      </c>
      <c r="AB9" t="n">
        <v>195.1063950921166</v>
      </c>
      <c r="AC9" t="n">
        <v>176.4857145781255</v>
      </c>
      <c r="AD9" t="n">
        <v>142596.18783247</v>
      </c>
      <c r="AE9" t="n">
        <v>195106.3950921166</v>
      </c>
      <c r="AF9" t="n">
        <v>1.657881520418189e-06</v>
      </c>
      <c r="AG9" t="n">
        <v>0.18625</v>
      </c>
      <c r="AH9" t="n">
        <v>176485.7145781255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7.6557</v>
      </c>
      <c r="E10" t="n">
        <v>13.06</v>
      </c>
      <c r="F10" t="n">
        <v>8.44</v>
      </c>
      <c r="G10" t="n">
        <v>14.47</v>
      </c>
      <c r="H10" t="n">
        <v>0.2</v>
      </c>
      <c r="I10" t="n">
        <v>35</v>
      </c>
      <c r="J10" t="n">
        <v>267.08</v>
      </c>
      <c r="K10" t="n">
        <v>59.89</v>
      </c>
      <c r="L10" t="n">
        <v>3</v>
      </c>
      <c r="M10" t="n">
        <v>33</v>
      </c>
      <c r="N10" t="n">
        <v>69.19</v>
      </c>
      <c r="O10" t="n">
        <v>33173.65</v>
      </c>
      <c r="P10" t="n">
        <v>141.24</v>
      </c>
      <c r="Q10" t="n">
        <v>198.05</v>
      </c>
      <c r="R10" t="n">
        <v>45.68</v>
      </c>
      <c r="S10" t="n">
        <v>21.27</v>
      </c>
      <c r="T10" t="n">
        <v>9352.93</v>
      </c>
      <c r="U10" t="n">
        <v>0.47</v>
      </c>
      <c r="V10" t="n">
        <v>0.72</v>
      </c>
      <c r="W10" t="n">
        <v>0.15</v>
      </c>
      <c r="X10" t="n">
        <v>0.59</v>
      </c>
      <c r="Y10" t="n">
        <v>1</v>
      </c>
      <c r="Z10" t="n">
        <v>10</v>
      </c>
      <c r="AA10" t="n">
        <v>136.4968963634855</v>
      </c>
      <c r="AB10" t="n">
        <v>186.7610754225074</v>
      </c>
      <c r="AC10" t="n">
        <v>168.9368605050515</v>
      </c>
      <c r="AD10" t="n">
        <v>136496.8963634855</v>
      </c>
      <c r="AE10" t="n">
        <v>186761.0754225074</v>
      </c>
      <c r="AF10" t="n">
        <v>1.702126082028984e-06</v>
      </c>
      <c r="AG10" t="n">
        <v>0.1813888888888889</v>
      </c>
      <c r="AH10" t="n">
        <v>168936.8605050515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7.6583</v>
      </c>
      <c r="E11" t="n">
        <v>13.06</v>
      </c>
      <c r="F11" t="n">
        <v>8.539999999999999</v>
      </c>
      <c r="G11" t="n">
        <v>15.52</v>
      </c>
      <c r="H11" t="n">
        <v>0.22</v>
      </c>
      <c r="I11" t="n">
        <v>33</v>
      </c>
      <c r="J11" t="n">
        <v>267.55</v>
      </c>
      <c r="K11" t="n">
        <v>59.89</v>
      </c>
      <c r="L11" t="n">
        <v>3.25</v>
      </c>
      <c r="M11" t="n">
        <v>31</v>
      </c>
      <c r="N11" t="n">
        <v>69.41</v>
      </c>
      <c r="O11" t="n">
        <v>33231.97</v>
      </c>
      <c r="P11" t="n">
        <v>142.85</v>
      </c>
      <c r="Q11" t="n">
        <v>198.05</v>
      </c>
      <c r="R11" t="n">
        <v>48.74</v>
      </c>
      <c r="S11" t="n">
        <v>21.27</v>
      </c>
      <c r="T11" t="n">
        <v>10891.87</v>
      </c>
      <c r="U11" t="n">
        <v>0.44</v>
      </c>
      <c r="V11" t="n">
        <v>0.71</v>
      </c>
      <c r="W11" t="n">
        <v>0.16</v>
      </c>
      <c r="X11" t="n">
        <v>0.68</v>
      </c>
      <c r="Y11" t="n">
        <v>1</v>
      </c>
      <c r="Z11" t="n">
        <v>10</v>
      </c>
      <c r="AA11" t="n">
        <v>137.9959856241524</v>
      </c>
      <c r="AB11" t="n">
        <v>188.8121954841014</v>
      </c>
      <c r="AC11" t="n">
        <v>170.7922245467327</v>
      </c>
      <c r="AD11" t="n">
        <v>137995.9856241524</v>
      </c>
      <c r="AE11" t="n">
        <v>188812.1954841014</v>
      </c>
      <c r="AF11" t="n">
        <v>1.702704151678171e-06</v>
      </c>
      <c r="AG11" t="n">
        <v>0.1813888888888889</v>
      </c>
      <c r="AH11" t="n">
        <v>170792.2245467327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7.7969</v>
      </c>
      <c r="E12" t="n">
        <v>12.83</v>
      </c>
      <c r="F12" t="n">
        <v>8.460000000000001</v>
      </c>
      <c r="G12" t="n">
        <v>16.91</v>
      </c>
      <c r="H12" t="n">
        <v>0.23</v>
      </c>
      <c r="I12" t="n">
        <v>30</v>
      </c>
      <c r="J12" t="n">
        <v>268.02</v>
      </c>
      <c r="K12" t="n">
        <v>59.89</v>
      </c>
      <c r="L12" t="n">
        <v>3.5</v>
      </c>
      <c r="M12" t="n">
        <v>28</v>
      </c>
      <c r="N12" t="n">
        <v>69.64</v>
      </c>
      <c r="O12" t="n">
        <v>33290.38</v>
      </c>
      <c r="P12" t="n">
        <v>141.39</v>
      </c>
      <c r="Q12" t="n">
        <v>198.09</v>
      </c>
      <c r="R12" t="n">
        <v>46.25</v>
      </c>
      <c r="S12" t="n">
        <v>21.27</v>
      </c>
      <c r="T12" t="n">
        <v>9662.309999999999</v>
      </c>
      <c r="U12" t="n">
        <v>0.46</v>
      </c>
      <c r="V12" t="n">
        <v>0.72</v>
      </c>
      <c r="W12" t="n">
        <v>0.15</v>
      </c>
      <c r="X12" t="n">
        <v>0.6</v>
      </c>
      <c r="Y12" t="n">
        <v>1</v>
      </c>
      <c r="Z12" t="n">
        <v>10</v>
      </c>
      <c r="AA12" t="n">
        <v>134.2382507887083</v>
      </c>
      <c r="AB12" t="n">
        <v>183.6706969026884</v>
      </c>
      <c r="AC12" t="n">
        <v>166.1414233737896</v>
      </c>
      <c r="AD12" t="n">
        <v>134238.2507887083</v>
      </c>
      <c r="AE12" t="n">
        <v>183670.6969026884</v>
      </c>
      <c r="AF12" t="n">
        <v>1.733519710669408e-06</v>
      </c>
      <c r="AG12" t="n">
        <v>0.1781944444444444</v>
      </c>
      <c r="AH12" t="n">
        <v>166141.4233737896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7.8857</v>
      </c>
      <c r="E13" t="n">
        <v>12.68</v>
      </c>
      <c r="F13" t="n">
        <v>8.41</v>
      </c>
      <c r="G13" t="n">
        <v>18.03</v>
      </c>
      <c r="H13" t="n">
        <v>0.25</v>
      </c>
      <c r="I13" t="n">
        <v>28</v>
      </c>
      <c r="J13" t="n">
        <v>268.5</v>
      </c>
      <c r="K13" t="n">
        <v>59.89</v>
      </c>
      <c r="L13" t="n">
        <v>3.75</v>
      </c>
      <c r="M13" t="n">
        <v>26</v>
      </c>
      <c r="N13" t="n">
        <v>69.86</v>
      </c>
      <c r="O13" t="n">
        <v>33348.87</v>
      </c>
      <c r="P13" t="n">
        <v>140.64</v>
      </c>
      <c r="Q13" t="n">
        <v>198.07</v>
      </c>
      <c r="R13" t="n">
        <v>44.75</v>
      </c>
      <c r="S13" t="n">
        <v>21.27</v>
      </c>
      <c r="T13" t="n">
        <v>8922.9</v>
      </c>
      <c r="U13" t="n">
        <v>0.48</v>
      </c>
      <c r="V13" t="n">
        <v>0.72</v>
      </c>
      <c r="W13" t="n">
        <v>0.15</v>
      </c>
      <c r="X13" t="n">
        <v>0.5600000000000001</v>
      </c>
      <c r="Y13" t="n">
        <v>1</v>
      </c>
      <c r="Z13" t="n">
        <v>10</v>
      </c>
      <c r="AA13" t="n">
        <v>132.0326221723582</v>
      </c>
      <c r="AB13" t="n">
        <v>180.6528585243328</v>
      </c>
      <c r="AC13" t="n">
        <v>163.4116032547004</v>
      </c>
      <c r="AD13" t="n">
        <v>132032.6221723582</v>
      </c>
      <c r="AE13" t="n">
        <v>180652.8585243328</v>
      </c>
      <c r="AF13" t="n">
        <v>1.753263012533924e-06</v>
      </c>
      <c r="AG13" t="n">
        <v>0.1761111111111111</v>
      </c>
      <c r="AH13" t="n">
        <v>163411.6032547004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7.9842</v>
      </c>
      <c r="E14" t="n">
        <v>12.52</v>
      </c>
      <c r="F14" t="n">
        <v>8.359999999999999</v>
      </c>
      <c r="G14" t="n">
        <v>19.29</v>
      </c>
      <c r="H14" t="n">
        <v>0.26</v>
      </c>
      <c r="I14" t="n">
        <v>26</v>
      </c>
      <c r="J14" t="n">
        <v>268.97</v>
      </c>
      <c r="K14" t="n">
        <v>59.89</v>
      </c>
      <c r="L14" t="n">
        <v>4</v>
      </c>
      <c r="M14" t="n">
        <v>24</v>
      </c>
      <c r="N14" t="n">
        <v>70.09</v>
      </c>
      <c r="O14" t="n">
        <v>33407.45</v>
      </c>
      <c r="P14" t="n">
        <v>139.63</v>
      </c>
      <c r="Q14" t="n">
        <v>198.07</v>
      </c>
      <c r="R14" t="n">
        <v>42.93</v>
      </c>
      <c r="S14" t="n">
        <v>21.27</v>
      </c>
      <c r="T14" t="n">
        <v>8023.95</v>
      </c>
      <c r="U14" t="n">
        <v>0.5</v>
      </c>
      <c r="V14" t="n">
        <v>0.73</v>
      </c>
      <c r="W14" t="n">
        <v>0.15</v>
      </c>
      <c r="X14" t="n">
        <v>0.5</v>
      </c>
      <c r="Y14" t="n">
        <v>1</v>
      </c>
      <c r="Z14" t="n">
        <v>10</v>
      </c>
      <c r="AA14" t="n">
        <v>129.5431916508735</v>
      </c>
      <c r="AB14" t="n">
        <v>177.2467098589156</v>
      </c>
      <c r="AC14" t="n">
        <v>160.3305326373499</v>
      </c>
      <c r="AD14" t="n">
        <v>129543.1916508735</v>
      </c>
      <c r="AE14" t="n">
        <v>177246.7098589156</v>
      </c>
      <c r="AF14" t="n">
        <v>1.775162958858866e-06</v>
      </c>
      <c r="AG14" t="n">
        <v>0.1738888888888889</v>
      </c>
      <c r="AH14" t="n">
        <v>160330.5326373499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8.0266</v>
      </c>
      <c r="E15" t="n">
        <v>12.46</v>
      </c>
      <c r="F15" t="n">
        <v>8.34</v>
      </c>
      <c r="G15" t="n">
        <v>20.02</v>
      </c>
      <c r="H15" t="n">
        <v>0.28</v>
      </c>
      <c r="I15" t="n">
        <v>25</v>
      </c>
      <c r="J15" t="n">
        <v>269.45</v>
      </c>
      <c r="K15" t="n">
        <v>59.89</v>
      </c>
      <c r="L15" t="n">
        <v>4.25</v>
      </c>
      <c r="M15" t="n">
        <v>23</v>
      </c>
      <c r="N15" t="n">
        <v>70.31</v>
      </c>
      <c r="O15" t="n">
        <v>33466.11</v>
      </c>
      <c r="P15" t="n">
        <v>139.3</v>
      </c>
      <c r="Q15" t="n">
        <v>198.06</v>
      </c>
      <c r="R15" t="n">
        <v>42.44</v>
      </c>
      <c r="S15" t="n">
        <v>21.27</v>
      </c>
      <c r="T15" t="n">
        <v>7785.4</v>
      </c>
      <c r="U15" t="n">
        <v>0.5</v>
      </c>
      <c r="V15" t="n">
        <v>0.73</v>
      </c>
      <c r="W15" t="n">
        <v>0.15</v>
      </c>
      <c r="X15" t="n">
        <v>0.49</v>
      </c>
      <c r="Y15" t="n">
        <v>1</v>
      </c>
      <c r="Z15" t="n">
        <v>10</v>
      </c>
      <c r="AA15" t="n">
        <v>128.56763552047</v>
      </c>
      <c r="AB15" t="n">
        <v>175.9119109227993</v>
      </c>
      <c r="AC15" t="n">
        <v>159.1231250382941</v>
      </c>
      <c r="AD15" t="n">
        <v>128567.6355204701</v>
      </c>
      <c r="AE15" t="n">
        <v>175911.9109227993</v>
      </c>
      <c r="AF15" t="n">
        <v>1.784589940830211e-06</v>
      </c>
      <c r="AG15" t="n">
        <v>0.1730555555555556</v>
      </c>
      <c r="AH15" t="n">
        <v>159123.1250382941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8.0625</v>
      </c>
      <c r="E16" t="n">
        <v>12.4</v>
      </c>
      <c r="F16" t="n">
        <v>8.34</v>
      </c>
      <c r="G16" t="n">
        <v>20.84</v>
      </c>
      <c r="H16" t="n">
        <v>0.3</v>
      </c>
      <c r="I16" t="n">
        <v>24</v>
      </c>
      <c r="J16" t="n">
        <v>269.92</v>
      </c>
      <c r="K16" t="n">
        <v>59.89</v>
      </c>
      <c r="L16" t="n">
        <v>4.5</v>
      </c>
      <c r="M16" t="n">
        <v>22</v>
      </c>
      <c r="N16" t="n">
        <v>70.54000000000001</v>
      </c>
      <c r="O16" t="n">
        <v>33524.86</v>
      </c>
      <c r="P16" t="n">
        <v>139.08</v>
      </c>
      <c r="Q16" t="n">
        <v>198.06</v>
      </c>
      <c r="R16" t="n">
        <v>42.52</v>
      </c>
      <c r="S16" t="n">
        <v>21.27</v>
      </c>
      <c r="T16" t="n">
        <v>7827.8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127.8537147327698</v>
      </c>
      <c r="AB16" t="n">
        <v>174.9350930051061</v>
      </c>
      <c r="AC16" t="n">
        <v>158.2395332516926</v>
      </c>
      <c r="AD16" t="n">
        <v>127853.7147327698</v>
      </c>
      <c r="AE16" t="n">
        <v>174935.0930051061</v>
      </c>
      <c r="AF16" t="n">
        <v>1.79257174867859e-06</v>
      </c>
      <c r="AG16" t="n">
        <v>0.1722222222222222</v>
      </c>
      <c r="AH16" t="n">
        <v>158239.5332516926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8.1692</v>
      </c>
      <c r="E17" t="n">
        <v>12.24</v>
      </c>
      <c r="F17" t="n">
        <v>8.279999999999999</v>
      </c>
      <c r="G17" t="n">
        <v>22.57</v>
      </c>
      <c r="H17" t="n">
        <v>0.31</v>
      </c>
      <c r="I17" t="n">
        <v>22</v>
      </c>
      <c r="J17" t="n">
        <v>270.4</v>
      </c>
      <c r="K17" t="n">
        <v>59.89</v>
      </c>
      <c r="L17" t="n">
        <v>4.75</v>
      </c>
      <c r="M17" t="n">
        <v>20</v>
      </c>
      <c r="N17" t="n">
        <v>70.76000000000001</v>
      </c>
      <c r="O17" t="n">
        <v>33583.7</v>
      </c>
      <c r="P17" t="n">
        <v>138.1</v>
      </c>
      <c r="Q17" t="n">
        <v>198.09</v>
      </c>
      <c r="R17" t="n">
        <v>40.35</v>
      </c>
      <c r="S17" t="n">
        <v>21.27</v>
      </c>
      <c r="T17" t="n">
        <v>6751.36</v>
      </c>
      <c r="U17" t="n">
        <v>0.53</v>
      </c>
      <c r="V17" t="n">
        <v>0.73</v>
      </c>
      <c r="W17" t="n">
        <v>0.15</v>
      </c>
      <c r="X17" t="n">
        <v>0.42</v>
      </c>
      <c r="Y17" t="n">
        <v>1</v>
      </c>
      <c r="Z17" t="n">
        <v>10</v>
      </c>
      <c r="AA17" t="n">
        <v>125.3270489150784</v>
      </c>
      <c r="AB17" t="n">
        <v>171.4779973647136</v>
      </c>
      <c r="AC17" t="n">
        <v>155.1123779671538</v>
      </c>
      <c r="AD17" t="n">
        <v>125327.0489150784</v>
      </c>
      <c r="AE17" t="n">
        <v>171477.9973647135</v>
      </c>
      <c r="AF17" t="n">
        <v>1.816294837743273e-06</v>
      </c>
      <c r="AG17" t="n">
        <v>0.17</v>
      </c>
      <c r="AH17" t="n">
        <v>155112.3779671538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8.2164</v>
      </c>
      <c r="E18" t="n">
        <v>12.17</v>
      </c>
      <c r="F18" t="n">
        <v>8.26</v>
      </c>
      <c r="G18" t="n">
        <v>23.59</v>
      </c>
      <c r="H18" t="n">
        <v>0.33</v>
      </c>
      <c r="I18" t="n">
        <v>21</v>
      </c>
      <c r="J18" t="n">
        <v>270.88</v>
      </c>
      <c r="K18" t="n">
        <v>59.89</v>
      </c>
      <c r="L18" t="n">
        <v>5</v>
      </c>
      <c r="M18" t="n">
        <v>19</v>
      </c>
      <c r="N18" t="n">
        <v>70.98999999999999</v>
      </c>
      <c r="O18" t="n">
        <v>33642.62</v>
      </c>
      <c r="P18" t="n">
        <v>137.68</v>
      </c>
      <c r="Q18" t="n">
        <v>198.08</v>
      </c>
      <c r="R18" t="n">
        <v>39.78</v>
      </c>
      <c r="S18" t="n">
        <v>21.27</v>
      </c>
      <c r="T18" t="n">
        <v>6474.08</v>
      </c>
      <c r="U18" t="n">
        <v>0.53</v>
      </c>
      <c r="V18" t="n">
        <v>0.74</v>
      </c>
      <c r="W18" t="n">
        <v>0.14</v>
      </c>
      <c r="X18" t="n">
        <v>0.4</v>
      </c>
      <c r="Y18" t="n">
        <v>1</v>
      </c>
      <c r="Z18" t="n">
        <v>10</v>
      </c>
      <c r="AA18" t="n">
        <v>124.2636339630984</v>
      </c>
      <c r="AB18" t="n">
        <v>170.0229861128586</v>
      </c>
      <c r="AC18" t="n">
        <v>153.7962309470544</v>
      </c>
      <c r="AD18" t="n">
        <v>124263.6339630984</v>
      </c>
      <c r="AE18" t="n">
        <v>170022.9861128586</v>
      </c>
      <c r="AF18" t="n">
        <v>1.826789025220809e-06</v>
      </c>
      <c r="AG18" t="n">
        <v>0.1690277777777778</v>
      </c>
      <c r="AH18" t="n">
        <v>153796.2309470544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8.2667</v>
      </c>
      <c r="E19" t="n">
        <v>12.1</v>
      </c>
      <c r="F19" t="n">
        <v>8.23</v>
      </c>
      <c r="G19" t="n">
        <v>24.7</v>
      </c>
      <c r="H19" t="n">
        <v>0.34</v>
      </c>
      <c r="I19" t="n">
        <v>20</v>
      </c>
      <c r="J19" t="n">
        <v>271.36</v>
      </c>
      <c r="K19" t="n">
        <v>59.89</v>
      </c>
      <c r="L19" t="n">
        <v>5.25</v>
      </c>
      <c r="M19" t="n">
        <v>18</v>
      </c>
      <c r="N19" t="n">
        <v>71.22</v>
      </c>
      <c r="O19" t="n">
        <v>33701.64</v>
      </c>
      <c r="P19" t="n">
        <v>137.22</v>
      </c>
      <c r="Q19" t="n">
        <v>198.05</v>
      </c>
      <c r="R19" t="n">
        <v>39.05</v>
      </c>
      <c r="S19" t="n">
        <v>21.27</v>
      </c>
      <c r="T19" t="n">
        <v>6112.6</v>
      </c>
      <c r="U19" t="n">
        <v>0.54</v>
      </c>
      <c r="V19" t="n">
        <v>0.74</v>
      </c>
      <c r="W19" t="n">
        <v>0.14</v>
      </c>
      <c r="X19" t="n">
        <v>0.38</v>
      </c>
      <c r="Y19" t="n">
        <v>1</v>
      </c>
      <c r="Z19" t="n">
        <v>10</v>
      </c>
      <c r="AA19" t="n">
        <v>123.103515623789</v>
      </c>
      <c r="AB19" t="n">
        <v>168.4356610202074</v>
      </c>
      <c r="AC19" t="n">
        <v>152.3603979334205</v>
      </c>
      <c r="AD19" t="n">
        <v>123103.515623789</v>
      </c>
      <c r="AE19" t="n">
        <v>168435.6610202074</v>
      </c>
      <c r="AF19" t="n">
        <v>1.837972449587759e-06</v>
      </c>
      <c r="AG19" t="n">
        <v>0.1680555555555555</v>
      </c>
      <c r="AH19" t="n">
        <v>152360.3979334205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8.3262</v>
      </c>
      <c r="E20" t="n">
        <v>12.01</v>
      </c>
      <c r="F20" t="n">
        <v>8.199999999999999</v>
      </c>
      <c r="G20" t="n">
        <v>25.88</v>
      </c>
      <c r="H20" t="n">
        <v>0.36</v>
      </c>
      <c r="I20" t="n">
        <v>19</v>
      </c>
      <c r="J20" t="n">
        <v>271.84</v>
      </c>
      <c r="K20" t="n">
        <v>59.89</v>
      </c>
      <c r="L20" t="n">
        <v>5.5</v>
      </c>
      <c r="M20" t="n">
        <v>17</v>
      </c>
      <c r="N20" t="n">
        <v>71.45</v>
      </c>
      <c r="O20" t="n">
        <v>33760.74</v>
      </c>
      <c r="P20" t="n">
        <v>136.5</v>
      </c>
      <c r="Q20" t="n">
        <v>198.08</v>
      </c>
      <c r="R20" t="n">
        <v>37.86</v>
      </c>
      <c r="S20" t="n">
        <v>21.27</v>
      </c>
      <c r="T20" t="n">
        <v>5522.19</v>
      </c>
      <c r="U20" t="n">
        <v>0.5600000000000001</v>
      </c>
      <c r="V20" t="n">
        <v>0.74</v>
      </c>
      <c r="W20" t="n">
        <v>0.14</v>
      </c>
      <c r="X20" t="n">
        <v>0.34</v>
      </c>
      <c r="Y20" t="n">
        <v>1</v>
      </c>
      <c r="Z20" t="n">
        <v>10</v>
      </c>
      <c r="AA20" t="n">
        <v>121.6541708161579</v>
      </c>
      <c r="AB20" t="n">
        <v>166.4526035138272</v>
      </c>
      <c r="AC20" t="n">
        <v>150.56660065221</v>
      </c>
      <c r="AD20" t="n">
        <v>121654.1708161579</v>
      </c>
      <c r="AE20" t="n">
        <v>166452.6035138272</v>
      </c>
      <c r="AF20" t="n">
        <v>1.851201351174906e-06</v>
      </c>
      <c r="AG20" t="n">
        <v>0.1668055555555555</v>
      </c>
      <c r="AH20" t="n">
        <v>150566.6006522099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8.4163</v>
      </c>
      <c r="E21" t="n">
        <v>11.88</v>
      </c>
      <c r="F21" t="n">
        <v>8.119999999999999</v>
      </c>
      <c r="G21" t="n">
        <v>27.06</v>
      </c>
      <c r="H21" t="n">
        <v>0.38</v>
      </c>
      <c r="I21" t="n">
        <v>18</v>
      </c>
      <c r="J21" t="n">
        <v>272.32</v>
      </c>
      <c r="K21" t="n">
        <v>59.89</v>
      </c>
      <c r="L21" t="n">
        <v>5.75</v>
      </c>
      <c r="M21" t="n">
        <v>16</v>
      </c>
      <c r="N21" t="n">
        <v>71.68000000000001</v>
      </c>
      <c r="O21" t="n">
        <v>33820.05</v>
      </c>
      <c r="P21" t="n">
        <v>135.15</v>
      </c>
      <c r="Q21" t="n">
        <v>198.05</v>
      </c>
      <c r="R21" t="n">
        <v>35.47</v>
      </c>
      <c r="S21" t="n">
        <v>21.27</v>
      </c>
      <c r="T21" t="n">
        <v>4331.61</v>
      </c>
      <c r="U21" t="n">
        <v>0.6</v>
      </c>
      <c r="V21" t="n">
        <v>0.75</v>
      </c>
      <c r="W21" t="n">
        <v>0.13</v>
      </c>
      <c r="X21" t="n">
        <v>0.27</v>
      </c>
      <c r="Y21" t="n">
        <v>1</v>
      </c>
      <c r="Z21" t="n">
        <v>10</v>
      </c>
      <c r="AA21" t="n">
        <v>119.2047004836</v>
      </c>
      <c r="AB21" t="n">
        <v>163.1011301418189</v>
      </c>
      <c r="AC21" t="n">
        <v>147.5349871950027</v>
      </c>
      <c r="AD21" t="n">
        <v>119204.7004836</v>
      </c>
      <c r="AE21" t="n">
        <v>163101.1301418189</v>
      </c>
      <c r="AF21" t="n">
        <v>1.871233687864015e-06</v>
      </c>
      <c r="AG21" t="n">
        <v>0.165</v>
      </c>
      <c r="AH21" t="n">
        <v>147534.9871950026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8.337999999999999</v>
      </c>
      <c r="E22" t="n">
        <v>11.99</v>
      </c>
      <c r="F22" t="n">
        <v>8.23</v>
      </c>
      <c r="G22" t="n">
        <v>27.43</v>
      </c>
      <c r="H22" t="n">
        <v>0.39</v>
      </c>
      <c r="I22" t="n">
        <v>18</v>
      </c>
      <c r="J22" t="n">
        <v>272.8</v>
      </c>
      <c r="K22" t="n">
        <v>59.89</v>
      </c>
      <c r="L22" t="n">
        <v>6</v>
      </c>
      <c r="M22" t="n">
        <v>16</v>
      </c>
      <c r="N22" t="n">
        <v>71.91</v>
      </c>
      <c r="O22" t="n">
        <v>33879.33</v>
      </c>
      <c r="P22" t="n">
        <v>137.08</v>
      </c>
      <c r="Q22" t="n">
        <v>198.05</v>
      </c>
      <c r="R22" t="n">
        <v>39.1</v>
      </c>
      <c r="S22" t="n">
        <v>21.27</v>
      </c>
      <c r="T22" t="n">
        <v>6148.51</v>
      </c>
      <c r="U22" t="n">
        <v>0.54</v>
      </c>
      <c r="V22" t="n">
        <v>0.74</v>
      </c>
      <c r="W22" t="n">
        <v>0.14</v>
      </c>
      <c r="X22" t="n">
        <v>0.38</v>
      </c>
      <c r="Y22" t="n">
        <v>1</v>
      </c>
      <c r="Z22" t="n">
        <v>10</v>
      </c>
      <c r="AA22" t="n">
        <v>121.9730984631715</v>
      </c>
      <c r="AB22" t="n">
        <v>166.8889743905658</v>
      </c>
      <c r="AC22" t="n">
        <v>150.9613249049231</v>
      </c>
      <c r="AD22" t="n">
        <v>121973.0984631715</v>
      </c>
      <c r="AE22" t="n">
        <v>166888.9743905658</v>
      </c>
      <c r="AF22" t="n">
        <v>1.85382489804429e-06</v>
      </c>
      <c r="AG22" t="n">
        <v>0.1665277777777778</v>
      </c>
      <c r="AH22" t="n">
        <v>150961.3249049231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8.4069</v>
      </c>
      <c r="E23" t="n">
        <v>11.9</v>
      </c>
      <c r="F23" t="n">
        <v>8.18</v>
      </c>
      <c r="G23" t="n">
        <v>28.88</v>
      </c>
      <c r="H23" t="n">
        <v>0.41</v>
      </c>
      <c r="I23" t="n">
        <v>17</v>
      </c>
      <c r="J23" t="n">
        <v>273.28</v>
      </c>
      <c r="K23" t="n">
        <v>59.89</v>
      </c>
      <c r="L23" t="n">
        <v>6.25</v>
      </c>
      <c r="M23" t="n">
        <v>15</v>
      </c>
      <c r="N23" t="n">
        <v>72.14</v>
      </c>
      <c r="O23" t="n">
        <v>33938.7</v>
      </c>
      <c r="P23" t="n">
        <v>136.11</v>
      </c>
      <c r="Q23" t="n">
        <v>198.06</v>
      </c>
      <c r="R23" t="n">
        <v>37.56</v>
      </c>
      <c r="S23" t="n">
        <v>21.27</v>
      </c>
      <c r="T23" t="n">
        <v>5381.07</v>
      </c>
      <c r="U23" t="n">
        <v>0.57</v>
      </c>
      <c r="V23" t="n">
        <v>0.74</v>
      </c>
      <c r="W23" t="n">
        <v>0.13</v>
      </c>
      <c r="X23" t="n">
        <v>0.33</v>
      </c>
      <c r="Y23" t="n">
        <v>1</v>
      </c>
      <c r="Z23" t="n">
        <v>10</v>
      </c>
      <c r="AA23" t="n">
        <v>120.1768751843193</v>
      </c>
      <c r="AB23" t="n">
        <v>164.4313024566632</v>
      </c>
      <c r="AC23" t="n">
        <v>148.7382097310272</v>
      </c>
      <c r="AD23" t="n">
        <v>120176.8751843193</v>
      </c>
      <c r="AE23" t="n">
        <v>164431.3024566632</v>
      </c>
      <c r="AF23" t="n">
        <v>1.869143743747726e-06</v>
      </c>
      <c r="AG23" t="n">
        <v>0.1652777777777778</v>
      </c>
      <c r="AH23" t="n">
        <v>148738.2097310272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8.460000000000001</v>
      </c>
      <c r="E24" t="n">
        <v>11.82</v>
      </c>
      <c r="F24" t="n">
        <v>8.16</v>
      </c>
      <c r="G24" t="n">
        <v>30.59</v>
      </c>
      <c r="H24" t="n">
        <v>0.42</v>
      </c>
      <c r="I24" t="n">
        <v>16</v>
      </c>
      <c r="J24" t="n">
        <v>273.76</v>
      </c>
      <c r="K24" t="n">
        <v>59.89</v>
      </c>
      <c r="L24" t="n">
        <v>6.5</v>
      </c>
      <c r="M24" t="n">
        <v>14</v>
      </c>
      <c r="N24" t="n">
        <v>72.37</v>
      </c>
      <c r="O24" t="n">
        <v>33998.16</v>
      </c>
      <c r="P24" t="n">
        <v>135.68</v>
      </c>
      <c r="Q24" t="n">
        <v>198.05</v>
      </c>
      <c r="R24" t="n">
        <v>36.89</v>
      </c>
      <c r="S24" t="n">
        <v>21.27</v>
      </c>
      <c r="T24" t="n">
        <v>5053.06</v>
      </c>
      <c r="U24" t="n">
        <v>0.58</v>
      </c>
      <c r="V24" t="n">
        <v>0.74</v>
      </c>
      <c r="W24" t="n">
        <v>0.13</v>
      </c>
      <c r="X24" t="n">
        <v>0.31</v>
      </c>
      <c r="Y24" t="n">
        <v>1</v>
      </c>
      <c r="Z24" t="n">
        <v>10</v>
      </c>
      <c r="AA24" t="n">
        <v>119.0834326436425</v>
      </c>
      <c r="AB24" t="n">
        <v>162.9352061332295</v>
      </c>
      <c r="AC24" t="n">
        <v>147.3848987409172</v>
      </c>
      <c r="AD24" t="n">
        <v>119083.4326436425</v>
      </c>
      <c r="AE24" t="n">
        <v>162935.2061332295</v>
      </c>
      <c r="AF24" t="n">
        <v>1.880949704659954e-06</v>
      </c>
      <c r="AG24" t="n">
        <v>0.1641666666666667</v>
      </c>
      <c r="AH24" t="n">
        <v>147384.8987409172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8.4541</v>
      </c>
      <c r="E25" t="n">
        <v>11.83</v>
      </c>
      <c r="F25" t="n">
        <v>8.17</v>
      </c>
      <c r="G25" t="n">
        <v>30.62</v>
      </c>
      <c r="H25" t="n">
        <v>0.44</v>
      </c>
      <c r="I25" t="n">
        <v>16</v>
      </c>
      <c r="J25" t="n">
        <v>274.24</v>
      </c>
      <c r="K25" t="n">
        <v>59.89</v>
      </c>
      <c r="L25" t="n">
        <v>6.75</v>
      </c>
      <c r="M25" t="n">
        <v>14</v>
      </c>
      <c r="N25" t="n">
        <v>72.61</v>
      </c>
      <c r="O25" t="n">
        <v>34057.71</v>
      </c>
      <c r="P25" t="n">
        <v>135.7</v>
      </c>
      <c r="Q25" t="n">
        <v>198.05</v>
      </c>
      <c r="R25" t="n">
        <v>37.12</v>
      </c>
      <c r="S25" t="n">
        <v>21.27</v>
      </c>
      <c r="T25" t="n">
        <v>5169.03</v>
      </c>
      <c r="U25" t="n">
        <v>0.57</v>
      </c>
      <c r="V25" t="n">
        <v>0.74</v>
      </c>
      <c r="W25" t="n">
        <v>0.13</v>
      </c>
      <c r="X25" t="n">
        <v>0.31</v>
      </c>
      <c r="Y25" t="n">
        <v>1</v>
      </c>
      <c r="Z25" t="n">
        <v>10</v>
      </c>
      <c r="AA25" t="n">
        <v>119.2146490668492</v>
      </c>
      <c r="AB25" t="n">
        <v>163.1147422323209</v>
      </c>
      <c r="AC25" t="n">
        <v>147.5473001666918</v>
      </c>
      <c r="AD25" t="n">
        <v>119214.6490668492</v>
      </c>
      <c r="AE25" t="n">
        <v>163114.7422323209</v>
      </c>
      <c r="AF25" t="n">
        <v>1.879637931225262e-06</v>
      </c>
      <c r="AG25" t="n">
        <v>0.1643055555555556</v>
      </c>
      <c r="AH25" t="n">
        <v>147547.3001666918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8.512</v>
      </c>
      <c r="E26" t="n">
        <v>11.75</v>
      </c>
      <c r="F26" t="n">
        <v>8.140000000000001</v>
      </c>
      <c r="G26" t="n">
        <v>32.55</v>
      </c>
      <c r="H26" t="n">
        <v>0.45</v>
      </c>
      <c r="I26" t="n">
        <v>15</v>
      </c>
      <c r="J26" t="n">
        <v>274.73</v>
      </c>
      <c r="K26" t="n">
        <v>59.89</v>
      </c>
      <c r="L26" t="n">
        <v>7</v>
      </c>
      <c r="M26" t="n">
        <v>13</v>
      </c>
      <c r="N26" t="n">
        <v>72.84</v>
      </c>
      <c r="O26" t="n">
        <v>34117.35</v>
      </c>
      <c r="P26" t="n">
        <v>135.15</v>
      </c>
      <c r="Q26" t="n">
        <v>198.05</v>
      </c>
      <c r="R26" t="n">
        <v>36.11</v>
      </c>
      <c r="S26" t="n">
        <v>21.27</v>
      </c>
      <c r="T26" t="n">
        <v>4668.24</v>
      </c>
      <c r="U26" t="n">
        <v>0.59</v>
      </c>
      <c r="V26" t="n">
        <v>0.75</v>
      </c>
      <c r="W26" t="n">
        <v>0.13</v>
      </c>
      <c r="X26" t="n">
        <v>0.28</v>
      </c>
      <c r="Y26" t="n">
        <v>1</v>
      </c>
      <c r="Z26" t="n">
        <v>10</v>
      </c>
      <c r="AA26" t="n">
        <v>117.9551052046795</v>
      </c>
      <c r="AB26" t="n">
        <v>161.3913787529478</v>
      </c>
      <c r="AC26" t="n">
        <v>145.9884120790337</v>
      </c>
      <c r="AD26" t="n">
        <v>117955.1052046795</v>
      </c>
      <c r="AE26" t="n">
        <v>161391.3787529478</v>
      </c>
      <c r="AF26" t="n">
        <v>1.892511097643679e-06</v>
      </c>
      <c r="AG26" t="n">
        <v>0.1631944444444444</v>
      </c>
      <c r="AH26" t="n">
        <v>145988.4120790336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8.5116</v>
      </c>
      <c r="E27" t="n">
        <v>11.75</v>
      </c>
      <c r="F27" t="n">
        <v>8.140000000000001</v>
      </c>
      <c r="G27" t="n">
        <v>32.55</v>
      </c>
      <c r="H27" t="n">
        <v>0.47</v>
      </c>
      <c r="I27" t="n">
        <v>15</v>
      </c>
      <c r="J27" t="n">
        <v>275.21</v>
      </c>
      <c r="K27" t="n">
        <v>59.89</v>
      </c>
      <c r="L27" t="n">
        <v>7.25</v>
      </c>
      <c r="M27" t="n">
        <v>13</v>
      </c>
      <c r="N27" t="n">
        <v>73.08</v>
      </c>
      <c r="O27" t="n">
        <v>34177.09</v>
      </c>
      <c r="P27" t="n">
        <v>135.08</v>
      </c>
      <c r="Q27" t="n">
        <v>198.05</v>
      </c>
      <c r="R27" t="n">
        <v>36.02</v>
      </c>
      <c r="S27" t="n">
        <v>21.27</v>
      </c>
      <c r="T27" t="n">
        <v>4624.19</v>
      </c>
      <c r="U27" t="n">
        <v>0.59</v>
      </c>
      <c r="V27" t="n">
        <v>0.75</v>
      </c>
      <c r="W27" t="n">
        <v>0.13</v>
      </c>
      <c r="X27" t="n">
        <v>0.28</v>
      </c>
      <c r="Y27" t="n">
        <v>1</v>
      </c>
      <c r="Z27" t="n">
        <v>10</v>
      </c>
      <c r="AA27" t="n">
        <v>117.9157894756052</v>
      </c>
      <c r="AB27" t="n">
        <v>161.3375852379407</v>
      </c>
      <c r="AC27" t="n">
        <v>145.9397525415992</v>
      </c>
      <c r="AD27" t="n">
        <v>117915.7894756052</v>
      </c>
      <c r="AE27" t="n">
        <v>161337.5852379407</v>
      </c>
      <c r="AF27" t="n">
        <v>1.892422163851497e-06</v>
      </c>
      <c r="AG27" t="n">
        <v>0.1631944444444444</v>
      </c>
      <c r="AH27" t="n">
        <v>145939.7525415992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8.565899999999999</v>
      </c>
      <c r="E28" t="n">
        <v>11.67</v>
      </c>
      <c r="F28" t="n">
        <v>8.109999999999999</v>
      </c>
      <c r="G28" t="n">
        <v>34.77</v>
      </c>
      <c r="H28" t="n">
        <v>0.48</v>
      </c>
      <c r="I28" t="n">
        <v>14</v>
      </c>
      <c r="J28" t="n">
        <v>275.7</v>
      </c>
      <c r="K28" t="n">
        <v>59.89</v>
      </c>
      <c r="L28" t="n">
        <v>7.5</v>
      </c>
      <c r="M28" t="n">
        <v>12</v>
      </c>
      <c r="N28" t="n">
        <v>73.31</v>
      </c>
      <c r="O28" t="n">
        <v>34236.91</v>
      </c>
      <c r="P28" t="n">
        <v>134.7</v>
      </c>
      <c r="Q28" t="n">
        <v>198.08</v>
      </c>
      <c r="R28" t="n">
        <v>35.36</v>
      </c>
      <c r="S28" t="n">
        <v>21.27</v>
      </c>
      <c r="T28" t="n">
        <v>4297.1</v>
      </c>
      <c r="U28" t="n">
        <v>0.6</v>
      </c>
      <c r="V28" t="n">
        <v>0.75</v>
      </c>
      <c r="W28" t="n">
        <v>0.13</v>
      </c>
      <c r="X28" t="n">
        <v>0.26</v>
      </c>
      <c r="Y28" t="n">
        <v>1</v>
      </c>
      <c r="Z28" t="n">
        <v>10</v>
      </c>
      <c r="AA28" t="n">
        <v>116.829528068049</v>
      </c>
      <c r="AB28" t="n">
        <v>159.8513144576521</v>
      </c>
      <c r="AC28" t="n">
        <v>144.5953293585867</v>
      </c>
      <c r="AD28" t="n">
        <v>116829.528068049</v>
      </c>
      <c r="AE28" t="n">
        <v>159851.3144576521</v>
      </c>
      <c r="AF28" t="n">
        <v>1.904494926140271e-06</v>
      </c>
      <c r="AG28" t="n">
        <v>0.1620833333333333</v>
      </c>
      <c r="AH28" t="n">
        <v>144595.3293585867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8.5625</v>
      </c>
      <c r="E29" t="n">
        <v>11.68</v>
      </c>
      <c r="F29" t="n">
        <v>8.119999999999999</v>
      </c>
      <c r="G29" t="n">
        <v>34.79</v>
      </c>
      <c r="H29" t="n">
        <v>0.5</v>
      </c>
      <c r="I29" t="n">
        <v>14</v>
      </c>
      <c r="J29" t="n">
        <v>276.18</v>
      </c>
      <c r="K29" t="n">
        <v>59.89</v>
      </c>
      <c r="L29" t="n">
        <v>7.75</v>
      </c>
      <c r="M29" t="n">
        <v>12</v>
      </c>
      <c r="N29" t="n">
        <v>73.55</v>
      </c>
      <c r="O29" t="n">
        <v>34296.82</v>
      </c>
      <c r="P29" t="n">
        <v>134.75</v>
      </c>
      <c r="Q29" t="n">
        <v>198.06</v>
      </c>
      <c r="R29" t="n">
        <v>35.58</v>
      </c>
      <c r="S29" t="n">
        <v>21.27</v>
      </c>
      <c r="T29" t="n">
        <v>4408.16</v>
      </c>
      <c r="U29" t="n">
        <v>0.6</v>
      </c>
      <c r="V29" t="n">
        <v>0.75</v>
      </c>
      <c r="W29" t="n">
        <v>0.13</v>
      </c>
      <c r="X29" t="n">
        <v>0.27</v>
      </c>
      <c r="Y29" t="n">
        <v>1</v>
      </c>
      <c r="Z29" t="n">
        <v>10</v>
      </c>
      <c r="AA29" t="n">
        <v>116.9431421074682</v>
      </c>
      <c r="AB29" t="n">
        <v>160.006766198683</v>
      </c>
      <c r="AC29" t="n">
        <v>144.7359450036315</v>
      </c>
      <c r="AD29" t="n">
        <v>116943.1421074682</v>
      </c>
      <c r="AE29" t="n">
        <v>160006.766198683</v>
      </c>
      <c r="AF29" t="n">
        <v>1.90373898890672e-06</v>
      </c>
      <c r="AG29" t="n">
        <v>0.1622222222222222</v>
      </c>
      <c r="AH29" t="n">
        <v>144735.9450036316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8.6234</v>
      </c>
      <c r="E30" t="n">
        <v>11.6</v>
      </c>
      <c r="F30" t="n">
        <v>8.09</v>
      </c>
      <c r="G30" t="n">
        <v>37.32</v>
      </c>
      <c r="H30" t="n">
        <v>0.51</v>
      </c>
      <c r="I30" t="n">
        <v>13</v>
      </c>
      <c r="J30" t="n">
        <v>276.67</v>
      </c>
      <c r="K30" t="n">
        <v>59.89</v>
      </c>
      <c r="L30" t="n">
        <v>8</v>
      </c>
      <c r="M30" t="n">
        <v>11</v>
      </c>
      <c r="N30" t="n">
        <v>73.78</v>
      </c>
      <c r="O30" t="n">
        <v>34356.83</v>
      </c>
      <c r="P30" t="n">
        <v>134.1</v>
      </c>
      <c r="Q30" t="n">
        <v>198.06</v>
      </c>
      <c r="R30" t="n">
        <v>34.5</v>
      </c>
      <c r="S30" t="n">
        <v>21.27</v>
      </c>
      <c r="T30" t="n">
        <v>3870.87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115.6119984166624</v>
      </c>
      <c r="AB30" t="n">
        <v>158.1854366750084</v>
      </c>
      <c r="AC30" t="n">
        <v>143.0884406134438</v>
      </c>
      <c r="AD30" t="n">
        <v>115611.9984166624</v>
      </c>
      <c r="AE30" t="n">
        <v>158185.4366750084</v>
      </c>
      <c r="AF30" t="n">
        <v>1.917279158766507e-06</v>
      </c>
      <c r="AG30" t="n">
        <v>0.1611111111111111</v>
      </c>
      <c r="AH30" t="n">
        <v>143088.4406134438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8.630000000000001</v>
      </c>
      <c r="E31" t="n">
        <v>11.59</v>
      </c>
      <c r="F31" t="n">
        <v>8.08</v>
      </c>
      <c r="G31" t="n">
        <v>37.28</v>
      </c>
      <c r="H31" t="n">
        <v>0.53</v>
      </c>
      <c r="I31" t="n">
        <v>13</v>
      </c>
      <c r="J31" t="n">
        <v>277.16</v>
      </c>
      <c r="K31" t="n">
        <v>59.89</v>
      </c>
      <c r="L31" t="n">
        <v>8.25</v>
      </c>
      <c r="M31" t="n">
        <v>11</v>
      </c>
      <c r="N31" t="n">
        <v>74.02</v>
      </c>
      <c r="O31" t="n">
        <v>34416.93</v>
      </c>
      <c r="P31" t="n">
        <v>133.87</v>
      </c>
      <c r="Q31" t="n">
        <v>198.05</v>
      </c>
      <c r="R31" t="n">
        <v>34.1</v>
      </c>
      <c r="S31" t="n">
        <v>21.27</v>
      </c>
      <c r="T31" t="n">
        <v>3673.5</v>
      </c>
      <c r="U31" t="n">
        <v>0.62</v>
      </c>
      <c r="V31" t="n">
        <v>0.75</v>
      </c>
      <c r="W31" t="n">
        <v>0.13</v>
      </c>
      <c r="X31" t="n">
        <v>0.22</v>
      </c>
      <c r="Y31" t="n">
        <v>1</v>
      </c>
      <c r="Z31" t="n">
        <v>10</v>
      </c>
      <c r="AA31" t="n">
        <v>115.3441904713006</v>
      </c>
      <c r="AB31" t="n">
        <v>157.8190100293119</v>
      </c>
      <c r="AC31" t="n">
        <v>142.7569852125295</v>
      </c>
      <c r="AD31" t="n">
        <v>115344.1904713006</v>
      </c>
      <c r="AE31" t="n">
        <v>157819.0100293119</v>
      </c>
      <c r="AF31" t="n">
        <v>1.918746566337518e-06</v>
      </c>
      <c r="AG31" t="n">
        <v>0.1609722222222222</v>
      </c>
      <c r="AH31" t="n">
        <v>142756.9852125295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8.6532</v>
      </c>
      <c r="E32" t="n">
        <v>11.56</v>
      </c>
      <c r="F32" t="n">
        <v>8.050000000000001</v>
      </c>
      <c r="G32" t="n">
        <v>37.14</v>
      </c>
      <c r="H32" t="n">
        <v>0.55</v>
      </c>
      <c r="I32" t="n">
        <v>13</v>
      </c>
      <c r="J32" t="n">
        <v>277.65</v>
      </c>
      <c r="K32" t="n">
        <v>59.89</v>
      </c>
      <c r="L32" t="n">
        <v>8.5</v>
      </c>
      <c r="M32" t="n">
        <v>11</v>
      </c>
      <c r="N32" t="n">
        <v>74.26000000000001</v>
      </c>
      <c r="O32" t="n">
        <v>34477.13</v>
      </c>
      <c r="P32" t="n">
        <v>133.2</v>
      </c>
      <c r="Q32" t="n">
        <v>198.05</v>
      </c>
      <c r="R32" t="n">
        <v>33.25</v>
      </c>
      <c r="S32" t="n">
        <v>21.27</v>
      </c>
      <c r="T32" t="n">
        <v>3247.67</v>
      </c>
      <c r="U32" t="n">
        <v>0.64</v>
      </c>
      <c r="V32" t="n">
        <v>0.75</v>
      </c>
      <c r="W32" t="n">
        <v>0.12</v>
      </c>
      <c r="X32" t="n">
        <v>0.19</v>
      </c>
      <c r="Y32" t="n">
        <v>1</v>
      </c>
      <c r="Z32" t="n">
        <v>10</v>
      </c>
      <c r="AA32" t="n">
        <v>114.5116514024736</v>
      </c>
      <c r="AB32" t="n">
        <v>156.6798933463119</v>
      </c>
      <c r="AC32" t="n">
        <v>141.7265842269943</v>
      </c>
      <c r="AD32" t="n">
        <v>114511.6514024736</v>
      </c>
      <c r="AE32" t="n">
        <v>156679.8933463119</v>
      </c>
      <c r="AF32" t="n">
        <v>1.923904726284103e-06</v>
      </c>
      <c r="AG32" t="n">
        <v>0.1605555555555556</v>
      </c>
      <c r="AH32" t="n">
        <v>141726.5842269943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8.6464</v>
      </c>
      <c r="E33" t="n">
        <v>11.57</v>
      </c>
      <c r="F33" t="n">
        <v>8.109999999999999</v>
      </c>
      <c r="G33" t="n">
        <v>40.53</v>
      </c>
      <c r="H33" t="n">
        <v>0.5600000000000001</v>
      </c>
      <c r="I33" t="n">
        <v>12</v>
      </c>
      <c r="J33" t="n">
        <v>278.13</v>
      </c>
      <c r="K33" t="n">
        <v>59.89</v>
      </c>
      <c r="L33" t="n">
        <v>8.75</v>
      </c>
      <c r="M33" t="n">
        <v>10</v>
      </c>
      <c r="N33" t="n">
        <v>74.5</v>
      </c>
      <c r="O33" t="n">
        <v>34537.41</v>
      </c>
      <c r="P33" t="n">
        <v>134.12</v>
      </c>
      <c r="Q33" t="n">
        <v>198.05</v>
      </c>
      <c r="R33" t="n">
        <v>35.35</v>
      </c>
      <c r="S33" t="n">
        <v>21.27</v>
      </c>
      <c r="T33" t="n">
        <v>4303.54</v>
      </c>
      <c r="U33" t="n">
        <v>0.6</v>
      </c>
      <c r="V33" t="n">
        <v>0.75</v>
      </c>
      <c r="W33" t="n">
        <v>0.13</v>
      </c>
      <c r="X33" t="n">
        <v>0.25</v>
      </c>
      <c r="Y33" t="n">
        <v>1</v>
      </c>
      <c r="Z33" t="n">
        <v>10</v>
      </c>
      <c r="AA33" t="n">
        <v>115.3923997369632</v>
      </c>
      <c r="AB33" t="n">
        <v>157.8849720734341</v>
      </c>
      <c r="AC33" t="n">
        <v>142.816651931739</v>
      </c>
      <c r="AD33" t="n">
        <v>115392.3997369632</v>
      </c>
      <c r="AE33" t="n">
        <v>157884.9720734341</v>
      </c>
      <c r="AF33" t="n">
        <v>1.922392851817e-06</v>
      </c>
      <c r="AG33" t="n">
        <v>0.1606944444444444</v>
      </c>
      <c r="AH33" t="n">
        <v>142816.6519317389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8.660299999999999</v>
      </c>
      <c r="E34" t="n">
        <v>11.55</v>
      </c>
      <c r="F34" t="n">
        <v>8.09</v>
      </c>
      <c r="G34" t="n">
        <v>40.44</v>
      </c>
      <c r="H34" t="n">
        <v>0.58</v>
      </c>
      <c r="I34" t="n">
        <v>12</v>
      </c>
      <c r="J34" t="n">
        <v>278.62</v>
      </c>
      <c r="K34" t="n">
        <v>59.89</v>
      </c>
      <c r="L34" t="n">
        <v>9</v>
      </c>
      <c r="M34" t="n">
        <v>10</v>
      </c>
      <c r="N34" t="n">
        <v>74.73999999999999</v>
      </c>
      <c r="O34" t="n">
        <v>34597.8</v>
      </c>
      <c r="P34" t="n">
        <v>133.89</v>
      </c>
      <c r="Q34" t="n">
        <v>198.07</v>
      </c>
      <c r="R34" t="n">
        <v>34.7</v>
      </c>
      <c r="S34" t="n">
        <v>21.27</v>
      </c>
      <c r="T34" t="n">
        <v>3975.63</v>
      </c>
      <c r="U34" t="n">
        <v>0.61</v>
      </c>
      <c r="V34" t="n">
        <v>0.75</v>
      </c>
      <c r="W34" t="n">
        <v>0.13</v>
      </c>
      <c r="X34" t="n">
        <v>0.23</v>
      </c>
      <c r="Y34" t="n">
        <v>1</v>
      </c>
      <c r="Z34" t="n">
        <v>10</v>
      </c>
      <c r="AA34" t="n">
        <v>114.9943652584891</v>
      </c>
      <c r="AB34" t="n">
        <v>157.3403637399442</v>
      </c>
      <c r="AC34" t="n">
        <v>142.3240202532346</v>
      </c>
      <c r="AD34" t="n">
        <v>114994.3652584891</v>
      </c>
      <c r="AE34" t="n">
        <v>157340.3637399442</v>
      </c>
      <c r="AF34" t="n">
        <v>1.925483301095342e-06</v>
      </c>
      <c r="AG34" t="n">
        <v>0.1604166666666667</v>
      </c>
      <c r="AH34" t="n">
        <v>142324.0202532346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8.6615</v>
      </c>
      <c r="E35" t="n">
        <v>11.55</v>
      </c>
      <c r="F35" t="n">
        <v>8.09</v>
      </c>
      <c r="G35" t="n">
        <v>40.43</v>
      </c>
      <c r="H35" t="n">
        <v>0.59</v>
      </c>
      <c r="I35" t="n">
        <v>12</v>
      </c>
      <c r="J35" t="n">
        <v>279.11</v>
      </c>
      <c r="K35" t="n">
        <v>59.89</v>
      </c>
      <c r="L35" t="n">
        <v>9.25</v>
      </c>
      <c r="M35" t="n">
        <v>10</v>
      </c>
      <c r="N35" t="n">
        <v>74.98</v>
      </c>
      <c r="O35" t="n">
        <v>34658.27</v>
      </c>
      <c r="P35" t="n">
        <v>133.9</v>
      </c>
      <c r="Q35" t="n">
        <v>198.05</v>
      </c>
      <c r="R35" t="n">
        <v>34.54</v>
      </c>
      <c r="S35" t="n">
        <v>21.27</v>
      </c>
      <c r="T35" t="n">
        <v>3897.32</v>
      </c>
      <c r="U35" t="n">
        <v>0.62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114.9850214529214</v>
      </c>
      <c r="AB35" t="n">
        <v>157.3275791329469</v>
      </c>
      <c r="AC35" t="n">
        <v>142.3124557911858</v>
      </c>
      <c r="AD35" t="n">
        <v>114985.0214529214</v>
      </c>
      <c r="AE35" t="n">
        <v>157327.5791329468</v>
      </c>
      <c r="AF35" t="n">
        <v>1.92575010247189e-06</v>
      </c>
      <c r="AG35" t="n">
        <v>0.1604166666666667</v>
      </c>
      <c r="AH35" t="n">
        <v>142312.4557911858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8.6622</v>
      </c>
      <c r="E36" t="n">
        <v>11.54</v>
      </c>
      <c r="F36" t="n">
        <v>8.08</v>
      </c>
      <c r="G36" t="n">
        <v>40.42</v>
      </c>
      <c r="H36" t="n">
        <v>0.6</v>
      </c>
      <c r="I36" t="n">
        <v>12</v>
      </c>
      <c r="J36" t="n">
        <v>279.61</v>
      </c>
      <c r="K36" t="n">
        <v>59.89</v>
      </c>
      <c r="L36" t="n">
        <v>9.5</v>
      </c>
      <c r="M36" t="n">
        <v>10</v>
      </c>
      <c r="N36" t="n">
        <v>75.22</v>
      </c>
      <c r="O36" t="n">
        <v>34718.84</v>
      </c>
      <c r="P36" t="n">
        <v>133.71</v>
      </c>
      <c r="Q36" t="n">
        <v>198.07</v>
      </c>
      <c r="R36" t="n">
        <v>34.64</v>
      </c>
      <c r="S36" t="n">
        <v>21.27</v>
      </c>
      <c r="T36" t="n">
        <v>3947.21</v>
      </c>
      <c r="U36" t="n">
        <v>0.61</v>
      </c>
      <c r="V36" t="n">
        <v>0.75</v>
      </c>
      <c r="W36" t="n">
        <v>0.12</v>
      </c>
      <c r="X36" t="n">
        <v>0.23</v>
      </c>
      <c r="Y36" t="n">
        <v>1</v>
      </c>
      <c r="Z36" t="n">
        <v>10</v>
      </c>
      <c r="AA36" t="n">
        <v>114.8206315877595</v>
      </c>
      <c r="AB36" t="n">
        <v>157.1026536670634</v>
      </c>
      <c r="AC36" t="n">
        <v>142.1089968960813</v>
      </c>
      <c r="AD36" t="n">
        <v>114820.6315877594</v>
      </c>
      <c r="AE36" t="n">
        <v>157102.6536670634</v>
      </c>
      <c r="AF36" t="n">
        <v>1.925905736608209e-06</v>
      </c>
      <c r="AG36" t="n">
        <v>0.1602777777777778</v>
      </c>
      <c r="AH36" t="n">
        <v>142108.9968960813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8.7226</v>
      </c>
      <c r="E37" t="n">
        <v>11.46</v>
      </c>
      <c r="F37" t="n">
        <v>8.06</v>
      </c>
      <c r="G37" t="n">
        <v>43.94</v>
      </c>
      <c r="H37" t="n">
        <v>0.62</v>
      </c>
      <c r="I37" t="n">
        <v>11</v>
      </c>
      <c r="J37" t="n">
        <v>280.1</v>
      </c>
      <c r="K37" t="n">
        <v>59.89</v>
      </c>
      <c r="L37" t="n">
        <v>9.75</v>
      </c>
      <c r="M37" t="n">
        <v>9</v>
      </c>
      <c r="N37" t="n">
        <v>75.45999999999999</v>
      </c>
      <c r="O37" t="n">
        <v>34779.51</v>
      </c>
      <c r="P37" t="n">
        <v>133.14</v>
      </c>
      <c r="Q37" t="n">
        <v>198.05</v>
      </c>
      <c r="R37" t="n">
        <v>33.54</v>
      </c>
      <c r="S37" t="n">
        <v>21.27</v>
      </c>
      <c r="T37" t="n">
        <v>3401.12</v>
      </c>
      <c r="U37" t="n">
        <v>0.63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113.6108915017584</v>
      </c>
      <c r="AB37" t="n">
        <v>155.4474339114317</v>
      </c>
      <c r="AC37" t="n">
        <v>140.611748990811</v>
      </c>
      <c r="AD37" t="n">
        <v>113610.8915017584</v>
      </c>
      <c r="AE37" t="n">
        <v>155447.4339114317</v>
      </c>
      <c r="AF37" t="n">
        <v>1.939334739227767e-06</v>
      </c>
      <c r="AG37" t="n">
        <v>0.1591666666666667</v>
      </c>
      <c r="AH37" t="n">
        <v>140611.748990811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8.723699999999999</v>
      </c>
      <c r="E38" t="n">
        <v>11.46</v>
      </c>
      <c r="F38" t="n">
        <v>8.050000000000001</v>
      </c>
      <c r="G38" t="n">
        <v>43.93</v>
      </c>
      <c r="H38" t="n">
        <v>0.63</v>
      </c>
      <c r="I38" t="n">
        <v>11</v>
      </c>
      <c r="J38" t="n">
        <v>280.59</v>
      </c>
      <c r="K38" t="n">
        <v>59.89</v>
      </c>
      <c r="L38" t="n">
        <v>10</v>
      </c>
      <c r="M38" t="n">
        <v>9</v>
      </c>
      <c r="N38" t="n">
        <v>75.7</v>
      </c>
      <c r="O38" t="n">
        <v>34840.27</v>
      </c>
      <c r="P38" t="n">
        <v>133.18</v>
      </c>
      <c r="Q38" t="n">
        <v>198.05</v>
      </c>
      <c r="R38" t="n">
        <v>33.47</v>
      </c>
      <c r="S38" t="n">
        <v>21.27</v>
      </c>
      <c r="T38" t="n">
        <v>3366.5</v>
      </c>
      <c r="U38" t="n">
        <v>0.64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113.5866281755061</v>
      </c>
      <c r="AB38" t="n">
        <v>155.414235758031</v>
      </c>
      <c r="AC38" t="n">
        <v>140.5817192225769</v>
      </c>
      <c r="AD38" t="n">
        <v>113586.6281755062</v>
      </c>
      <c r="AE38" t="n">
        <v>155414.235758031</v>
      </c>
      <c r="AF38" t="n">
        <v>1.939579307156269e-06</v>
      </c>
      <c r="AG38" t="n">
        <v>0.1591666666666667</v>
      </c>
      <c r="AH38" t="n">
        <v>140581.7192225769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8.718999999999999</v>
      </c>
      <c r="E39" t="n">
        <v>11.47</v>
      </c>
      <c r="F39" t="n">
        <v>8.06</v>
      </c>
      <c r="G39" t="n">
        <v>43.96</v>
      </c>
      <c r="H39" t="n">
        <v>0.65</v>
      </c>
      <c r="I39" t="n">
        <v>11</v>
      </c>
      <c r="J39" t="n">
        <v>281.08</v>
      </c>
      <c r="K39" t="n">
        <v>59.89</v>
      </c>
      <c r="L39" t="n">
        <v>10.25</v>
      </c>
      <c r="M39" t="n">
        <v>9</v>
      </c>
      <c r="N39" t="n">
        <v>75.95</v>
      </c>
      <c r="O39" t="n">
        <v>34901.13</v>
      </c>
      <c r="P39" t="n">
        <v>133.17</v>
      </c>
      <c r="Q39" t="n">
        <v>198.05</v>
      </c>
      <c r="R39" t="n">
        <v>33.7</v>
      </c>
      <c r="S39" t="n">
        <v>21.27</v>
      </c>
      <c r="T39" t="n">
        <v>3483.85</v>
      </c>
      <c r="U39" t="n">
        <v>0.63</v>
      </c>
      <c r="V39" t="n">
        <v>0.75</v>
      </c>
      <c r="W39" t="n">
        <v>0.13</v>
      </c>
      <c r="X39" t="n">
        <v>0.21</v>
      </c>
      <c r="Y39" t="n">
        <v>1</v>
      </c>
      <c r="Z39" t="n">
        <v>10</v>
      </c>
      <c r="AA39" t="n">
        <v>113.676110345481</v>
      </c>
      <c r="AB39" t="n">
        <v>155.5366692106653</v>
      </c>
      <c r="AC39" t="n">
        <v>140.6924677983283</v>
      </c>
      <c r="AD39" t="n">
        <v>113676.110345481</v>
      </c>
      <c r="AE39" t="n">
        <v>155536.6692106653</v>
      </c>
      <c r="AF39" t="n">
        <v>1.938534335098124e-06</v>
      </c>
      <c r="AG39" t="n">
        <v>0.1593055555555556</v>
      </c>
      <c r="AH39" t="n">
        <v>140692.4677983283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8.7188</v>
      </c>
      <c r="E40" t="n">
        <v>11.47</v>
      </c>
      <c r="F40" t="n">
        <v>8.06</v>
      </c>
      <c r="G40" t="n">
        <v>43.97</v>
      </c>
      <c r="H40" t="n">
        <v>0.66</v>
      </c>
      <c r="I40" t="n">
        <v>11</v>
      </c>
      <c r="J40" t="n">
        <v>281.58</v>
      </c>
      <c r="K40" t="n">
        <v>59.89</v>
      </c>
      <c r="L40" t="n">
        <v>10.5</v>
      </c>
      <c r="M40" t="n">
        <v>9</v>
      </c>
      <c r="N40" t="n">
        <v>76.19</v>
      </c>
      <c r="O40" t="n">
        <v>34962.08</v>
      </c>
      <c r="P40" t="n">
        <v>133.19</v>
      </c>
      <c r="Q40" t="n">
        <v>198.05</v>
      </c>
      <c r="R40" t="n">
        <v>33.77</v>
      </c>
      <c r="S40" t="n">
        <v>21.27</v>
      </c>
      <c r="T40" t="n">
        <v>3517.24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113.691150809953</v>
      </c>
      <c r="AB40" t="n">
        <v>155.5572482376943</v>
      </c>
      <c r="AC40" t="n">
        <v>140.7110827919006</v>
      </c>
      <c r="AD40" t="n">
        <v>113691.150809953</v>
      </c>
      <c r="AE40" t="n">
        <v>155557.2482376943</v>
      </c>
      <c r="AF40" t="n">
        <v>1.938489868202034e-06</v>
      </c>
      <c r="AG40" t="n">
        <v>0.1593055555555556</v>
      </c>
      <c r="AH40" t="n">
        <v>140711.0827919006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8.777900000000001</v>
      </c>
      <c r="E41" t="n">
        <v>11.39</v>
      </c>
      <c r="F41" t="n">
        <v>8.029999999999999</v>
      </c>
      <c r="G41" t="n">
        <v>48.2</v>
      </c>
      <c r="H41" t="n">
        <v>0.68</v>
      </c>
      <c r="I41" t="n">
        <v>10</v>
      </c>
      <c r="J41" t="n">
        <v>282.07</v>
      </c>
      <c r="K41" t="n">
        <v>59.89</v>
      </c>
      <c r="L41" t="n">
        <v>10.75</v>
      </c>
      <c r="M41" t="n">
        <v>8</v>
      </c>
      <c r="N41" t="n">
        <v>76.44</v>
      </c>
      <c r="O41" t="n">
        <v>35023.13</v>
      </c>
      <c r="P41" t="n">
        <v>132.74</v>
      </c>
      <c r="Q41" t="n">
        <v>198.06</v>
      </c>
      <c r="R41" t="n">
        <v>32.88</v>
      </c>
      <c r="S41" t="n">
        <v>21.27</v>
      </c>
      <c r="T41" t="n">
        <v>3080.35</v>
      </c>
      <c r="U41" t="n">
        <v>0.65</v>
      </c>
      <c r="V41" t="n">
        <v>0.76</v>
      </c>
      <c r="W41" t="n">
        <v>0.12</v>
      </c>
      <c r="X41" t="n">
        <v>0.18</v>
      </c>
      <c r="Y41" t="n">
        <v>1</v>
      </c>
      <c r="Z41" t="n">
        <v>10</v>
      </c>
      <c r="AA41" t="n">
        <v>112.5527124691897</v>
      </c>
      <c r="AB41" t="n">
        <v>153.9995866755079</v>
      </c>
      <c r="AC41" t="n">
        <v>139.3020822630169</v>
      </c>
      <c r="AD41" t="n">
        <v>112552.7124691897</v>
      </c>
      <c r="AE41" t="n">
        <v>153999.5866755079</v>
      </c>
      <c r="AF41" t="n">
        <v>1.951629835996999e-06</v>
      </c>
      <c r="AG41" t="n">
        <v>0.1581944444444444</v>
      </c>
      <c r="AH41" t="n">
        <v>139302.0822630169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8.785600000000001</v>
      </c>
      <c r="E42" t="n">
        <v>11.38</v>
      </c>
      <c r="F42" t="n">
        <v>8.02</v>
      </c>
      <c r="G42" t="n">
        <v>48.14</v>
      </c>
      <c r="H42" t="n">
        <v>0.6899999999999999</v>
      </c>
      <c r="I42" t="n">
        <v>10</v>
      </c>
      <c r="J42" t="n">
        <v>282.57</v>
      </c>
      <c r="K42" t="n">
        <v>59.89</v>
      </c>
      <c r="L42" t="n">
        <v>11</v>
      </c>
      <c r="M42" t="n">
        <v>8</v>
      </c>
      <c r="N42" t="n">
        <v>76.68000000000001</v>
      </c>
      <c r="O42" t="n">
        <v>35084.28</v>
      </c>
      <c r="P42" t="n">
        <v>132.68</v>
      </c>
      <c r="Q42" t="n">
        <v>198.05</v>
      </c>
      <c r="R42" t="n">
        <v>32.42</v>
      </c>
      <c r="S42" t="n">
        <v>21.27</v>
      </c>
      <c r="T42" t="n">
        <v>2846.7</v>
      </c>
      <c r="U42" t="n">
        <v>0.66</v>
      </c>
      <c r="V42" t="n">
        <v>0.76</v>
      </c>
      <c r="W42" t="n">
        <v>0.13</v>
      </c>
      <c r="X42" t="n">
        <v>0.17</v>
      </c>
      <c r="Y42" t="n">
        <v>1</v>
      </c>
      <c r="Z42" t="n">
        <v>10</v>
      </c>
      <c r="AA42" t="n">
        <v>112.3834129509515</v>
      </c>
      <c r="AB42" t="n">
        <v>153.7679436056868</v>
      </c>
      <c r="AC42" t="n">
        <v>139.0925468826664</v>
      </c>
      <c r="AD42" t="n">
        <v>112383.4129509515</v>
      </c>
      <c r="AE42" t="n">
        <v>153767.9436056868</v>
      </c>
      <c r="AF42" t="n">
        <v>1.953341811496512e-06</v>
      </c>
      <c r="AG42" t="n">
        <v>0.1580555555555556</v>
      </c>
      <c r="AH42" t="n">
        <v>139092.5468826664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8.806699999999999</v>
      </c>
      <c r="E43" t="n">
        <v>11.36</v>
      </c>
      <c r="F43" t="n">
        <v>8</v>
      </c>
      <c r="G43" t="n">
        <v>47.98</v>
      </c>
      <c r="H43" t="n">
        <v>0.71</v>
      </c>
      <c r="I43" t="n">
        <v>10</v>
      </c>
      <c r="J43" t="n">
        <v>283.06</v>
      </c>
      <c r="K43" t="n">
        <v>59.89</v>
      </c>
      <c r="L43" t="n">
        <v>11.25</v>
      </c>
      <c r="M43" t="n">
        <v>8</v>
      </c>
      <c r="N43" t="n">
        <v>76.93000000000001</v>
      </c>
      <c r="O43" t="n">
        <v>35145.53</v>
      </c>
      <c r="P43" t="n">
        <v>132.03</v>
      </c>
      <c r="Q43" t="n">
        <v>198.05</v>
      </c>
      <c r="R43" t="n">
        <v>31.73</v>
      </c>
      <c r="S43" t="n">
        <v>21.27</v>
      </c>
      <c r="T43" t="n">
        <v>2502.14</v>
      </c>
      <c r="U43" t="n">
        <v>0.67</v>
      </c>
      <c r="V43" t="n">
        <v>0.76</v>
      </c>
      <c r="W43" t="n">
        <v>0.12</v>
      </c>
      <c r="X43" t="n">
        <v>0.14</v>
      </c>
      <c r="Y43" t="n">
        <v>1</v>
      </c>
      <c r="Z43" t="n">
        <v>10</v>
      </c>
      <c r="AA43" t="n">
        <v>111.647094322162</v>
      </c>
      <c r="AB43" t="n">
        <v>152.7604799736922</v>
      </c>
      <c r="AC43" t="n">
        <v>138.181234165725</v>
      </c>
      <c r="AD43" t="n">
        <v>111647.094322162</v>
      </c>
      <c r="AE43" t="n">
        <v>152760.4799736922</v>
      </c>
      <c r="AF43" t="n">
        <v>1.958033069034139e-06</v>
      </c>
      <c r="AG43" t="n">
        <v>0.1577777777777778</v>
      </c>
      <c r="AH43" t="n">
        <v>138181.2341657249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8.756600000000001</v>
      </c>
      <c r="E44" t="n">
        <v>11.42</v>
      </c>
      <c r="F44" t="n">
        <v>8.06</v>
      </c>
      <c r="G44" t="n">
        <v>48.37</v>
      </c>
      <c r="H44" t="n">
        <v>0.72</v>
      </c>
      <c r="I44" t="n">
        <v>10</v>
      </c>
      <c r="J44" t="n">
        <v>283.56</v>
      </c>
      <c r="K44" t="n">
        <v>59.89</v>
      </c>
      <c r="L44" t="n">
        <v>11.5</v>
      </c>
      <c r="M44" t="n">
        <v>8</v>
      </c>
      <c r="N44" t="n">
        <v>77.18000000000001</v>
      </c>
      <c r="O44" t="n">
        <v>35206.88</v>
      </c>
      <c r="P44" t="n">
        <v>133.03</v>
      </c>
      <c r="Q44" t="n">
        <v>198.05</v>
      </c>
      <c r="R44" t="n">
        <v>33.96</v>
      </c>
      <c r="S44" t="n">
        <v>21.27</v>
      </c>
      <c r="T44" t="n">
        <v>3620.19</v>
      </c>
      <c r="U44" t="n">
        <v>0.63</v>
      </c>
      <c r="V44" t="n">
        <v>0.75</v>
      </c>
      <c r="W44" t="n">
        <v>0.12</v>
      </c>
      <c r="X44" t="n">
        <v>0.21</v>
      </c>
      <c r="Y44" t="n">
        <v>1</v>
      </c>
      <c r="Z44" t="n">
        <v>10</v>
      </c>
      <c r="AA44" t="n">
        <v>113.1079645609293</v>
      </c>
      <c r="AB44" t="n">
        <v>154.7593070834191</v>
      </c>
      <c r="AC44" t="n">
        <v>139.9892960214716</v>
      </c>
      <c r="AD44" t="n">
        <v>113107.9645609294</v>
      </c>
      <c r="AE44" t="n">
        <v>154759.3070834191</v>
      </c>
      <c r="AF44" t="n">
        <v>1.94689411156328e-06</v>
      </c>
      <c r="AG44" t="n">
        <v>0.1586111111111111</v>
      </c>
      <c r="AH44" t="n">
        <v>139989.2960214716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8.77</v>
      </c>
      <c r="E45" t="n">
        <v>11.4</v>
      </c>
      <c r="F45" t="n">
        <v>8.039999999999999</v>
      </c>
      <c r="G45" t="n">
        <v>48.26</v>
      </c>
      <c r="H45" t="n">
        <v>0.74</v>
      </c>
      <c r="I45" t="n">
        <v>10</v>
      </c>
      <c r="J45" t="n">
        <v>284.06</v>
      </c>
      <c r="K45" t="n">
        <v>59.89</v>
      </c>
      <c r="L45" t="n">
        <v>11.75</v>
      </c>
      <c r="M45" t="n">
        <v>8</v>
      </c>
      <c r="N45" t="n">
        <v>77.42</v>
      </c>
      <c r="O45" t="n">
        <v>35268.32</v>
      </c>
      <c r="P45" t="n">
        <v>132.53</v>
      </c>
      <c r="Q45" t="n">
        <v>198.05</v>
      </c>
      <c r="R45" t="n">
        <v>33.28</v>
      </c>
      <c r="S45" t="n">
        <v>21.27</v>
      </c>
      <c r="T45" t="n">
        <v>3279.71</v>
      </c>
      <c r="U45" t="n">
        <v>0.64</v>
      </c>
      <c r="V45" t="n">
        <v>0.75</v>
      </c>
      <c r="W45" t="n">
        <v>0.12</v>
      </c>
      <c r="X45" t="n">
        <v>0.19</v>
      </c>
      <c r="Y45" t="n">
        <v>1</v>
      </c>
      <c r="Z45" t="n">
        <v>10</v>
      </c>
      <c r="AA45" t="n">
        <v>112.5572886478698</v>
      </c>
      <c r="AB45" t="n">
        <v>154.0058480050647</v>
      </c>
      <c r="AC45" t="n">
        <v>139.3077460200686</v>
      </c>
      <c r="AD45" t="n">
        <v>112557.2886478698</v>
      </c>
      <c r="AE45" t="n">
        <v>154005.8480050647</v>
      </c>
      <c r="AF45" t="n">
        <v>1.949873393601394e-06</v>
      </c>
      <c r="AG45" t="n">
        <v>0.1583333333333333</v>
      </c>
      <c r="AH45" t="n">
        <v>139307.7460200686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8.8292</v>
      </c>
      <c r="E46" t="n">
        <v>11.33</v>
      </c>
      <c r="F46" t="n">
        <v>8.02</v>
      </c>
      <c r="G46" t="n">
        <v>53.45</v>
      </c>
      <c r="H46" t="n">
        <v>0.75</v>
      </c>
      <c r="I46" t="n">
        <v>9</v>
      </c>
      <c r="J46" t="n">
        <v>284.56</v>
      </c>
      <c r="K46" t="n">
        <v>59.89</v>
      </c>
      <c r="L46" t="n">
        <v>12</v>
      </c>
      <c r="M46" t="n">
        <v>7</v>
      </c>
      <c r="N46" t="n">
        <v>77.67</v>
      </c>
      <c r="O46" t="n">
        <v>35329.87</v>
      </c>
      <c r="P46" t="n">
        <v>131.99</v>
      </c>
      <c r="Q46" t="n">
        <v>198.05</v>
      </c>
      <c r="R46" t="n">
        <v>32.39</v>
      </c>
      <c r="S46" t="n">
        <v>21.27</v>
      </c>
      <c r="T46" t="n">
        <v>2835.7</v>
      </c>
      <c r="U46" t="n">
        <v>0.66</v>
      </c>
      <c r="V46" t="n">
        <v>0.76</v>
      </c>
      <c r="W46" t="n">
        <v>0.12</v>
      </c>
      <c r="X46" t="n">
        <v>0.17</v>
      </c>
      <c r="Y46" t="n">
        <v>1</v>
      </c>
      <c r="Z46" t="n">
        <v>10</v>
      </c>
      <c r="AA46" t="n">
        <v>111.4115262465233</v>
      </c>
      <c r="AB46" t="n">
        <v>152.4381653400735</v>
      </c>
      <c r="AC46" t="n">
        <v>137.8896807883673</v>
      </c>
      <c r="AD46" t="n">
        <v>111411.5262465233</v>
      </c>
      <c r="AE46" t="n">
        <v>152438.1653400736</v>
      </c>
      <c r="AF46" t="n">
        <v>1.963035594844405e-06</v>
      </c>
      <c r="AG46" t="n">
        <v>0.1573611111111111</v>
      </c>
      <c r="AH46" t="n">
        <v>137889.6807883673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8.8261</v>
      </c>
      <c r="E47" t="n">
        <v>11.33</v>
      </c>
      <c r="F47" t="n">
        <v>8.02</v>
      </c>
      <c r="G47" t="n">
        <v>53.48</v>
      </c>
      <c r="H47" t="n">
        <v>0.77</v>
      </c>
      <c r="I47" t="n">
        <v>9</v>
      </c>
      <c r="J47" t="n">
        <v>285.06</v>
      </c>
      <c r="K47" t="n">
        <v>59.89</v>
      </c>
      <c r="L47" t="n">
        <v>12.25</v>
      </c>
      <c r="M47" t="n">
        <v>7</v>
      </c>
      <c r="N47" t="n">
        <v>77.92</v>
      </c>
      <c r="O47" t="n">
        <v>35391.51</v>
      </c>
      <c r="P47" t="n">
        <v>132.18</v>
      </c>
      <c r="Q47" t="n">
        <v>198.05</v>
      </c>
      <c r="R47" t="n">
        <v>32.56</v>
      </c>
      <c r="S47" t="n">
        <v>21.27</v>
      </c>
      <c r="T47" t="n">
        <v>2923.29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111.5670372389912</v>
      </c>
      <c r="AB47" t="n">
        <v>152.6509423406287</v>
      </c>
      <c r="AC47" t="n">
        <v>138.082150650624</v>
      </c>
      <c r="AD47" t="n">
        <v>111567.0372389912</v>
      </c>
      <c r="AE47" t="n">
        <v>152650.9423406287</v>
      </c>
      <c r="AF47" t="n">
        <v>1.96234635795499e-06</v>
      </c>
      <c r="AG47" t="n">
        <v>0.1573611111111111</v>
      </c>
      <c r="AH47" t="n">
        <v>138082.150650624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8.830500000000001</v>
      </c>
      <c r="E48" t="n">
        <v>11.32</v>
      </c>
      <c r="F48" t="n">
        <v>8.02</v>
      </c>
      <c r="G48" t="n">
        <v>53.44</v>
      </c>
      <c r="H48" t="n">
        <v>0.78</v>
      </c>
      <c r="I48" t="n">
        <v>9</v>
      </c>
      <c r="J48" t="n">
        <v>285.56</v>
      </c>
      <c r="K48" t="n">
        <v>59.89</v>
      </c>
      <c r="L48" t="n">
        <v>12.5</v>
      </c>
      <c r="M48" t="n">
        <v>7</v>
      </c>
      <c r="N48" t="n">
        <v>78.17</v>
      </c>
      <c r="O48" t="n">
        <v>35453.26</v>
      </c>
      <c r="P48" t="n">
        <v>132.22</v>
      </c>
      <c r="Q48" t="n">
        <v>198.05</v>
      </c>
      <c r="R48" t="n">
        <v>32.41</v>
      </c>
      <c r="S48" t="n">
        <v>21.27</v>
      </c>
      <c r="T48" t="n">
        <v>2847.83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111.5366961595695</v>
      </c>
      <c r="AB48" t="n">
        <v>152.6094283372101</v>
      </c>
      <c r="AC48" t="n">
        <v>138.0445986854263</v>
      </c>
      <c r="AD48" t="n">
        <v>111536.6961595695</v>
      </c>
      <c r="AE48" t="n">
        <v>152609.4283372101</v>
      </c>
      <c r="AF48" t="n">
        <v>1.963324629668998e-06</v>
      </c>
      <c r="AG48" t="n">
        <v>0.1572222222222222</v>
      </c>
      <c r="AH48" t="n">
        <v>138044.5986854263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8.832599999999999</v>
      </c>
      <c r="E49" t="n">
        <v>11.32</v>
      </c>
      <c r="F49" t="n">
        <v>8.01</v>
      </c>
      <c r="G49" t="n">
        <v>53.42</v>
      </c>
      <c r="H49" t="n">
        <v>0.79</v>
      </c>
      <c r="I49" t="n">
        <v>9</v>
      </c>
      <c r="J49" t="n">
        <v>286.06</v>
      </c>
      <c r="K49" t="n">
        <v>59.89</v>
      </c>
      <c r="L49" t="n">
        <v>12.75</v>
      </c>
      <c r="M49" t="n">
        <v>7</v>
      </c>
      <c r="N49" t="n">
        <v>78.42</v>
      </c>
      <c r="O49" t="n">
        <v>35515.1</v>
      </c>
      <c r="P49" t="n">
        <v>132.12</v>
      </c>
      <c r="Q49" t="n">
        <v>198.05</v>
      </c>
      <c r="R49" t="n">
        <v>32.25</v>
      </c>
      <c r="S49" t="n">
        <v>21.27</v>
      </c>
      <c r="T49" t="n">
        <v>2767.3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111.4143525371178</v>
      </c>
      <c r="AB49" t="n">
        <v>152.442032395552</v>
      </c>
      <c r="AC49" t="n">
        <v>137.8931787774984</v>
      </c>
      <c r="AD49" t="n">
        <v>111414.3525371178</v>
      </c>
      <c r="AE49" t="n">
        <v>152442.032395552</v>
      </c>
      <c r="AF49" t="n">
        <v>1.963791532077956e-06</v>
      </c>
      <c r="AG49" t="n">
        <v>0.1572222222222222</v>
      </c>
      <c r="AH49" t="n">
        <v>137893.1787774984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8.827</v>
      </c>
      <c r="E50" t="n">
        <v>11.33</v>
      </c>
      <c r="F50" t="n">
        <v>8.02</v>
      </c>
      <c r="G50" t="n">
        <v>53.47</v>
      </c>
      <c r="H50" t="n">
        <v>0.8100000000000001</v>
      </c>
      <c r="I50" t="n">
        <v>9</v>
      </c>
      <c r="J50" t="n">
        <v>286.56</v>
      </c>
      <c r="K50" t="n">
        <v>59.89</v>
      </c>
      <c r="L50" t="n">
        <v>13</v>
      </c>
      <c r="M50" t="n">
        <v>7</v>
      </c>
      <c r="N50" t="n">
        <v>78.68000000000001</v>
      </c>
      <c r="O50" t="n">
        <v>35577.18</v>
      </c>
      <c r="P50" t="n">
        <v>131.98</v>
      </c>
      <c r="Q50" t="n">
        <v>198.05</v>
      </c>
      <c r="R50" t="n">
        <v>32.5</v>
      </c>
      <c r="S50" t="n">
        <v>21.27</v>
      </c>
      <c r="T50" t="n">
        <v>2892.74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111.4325827139894</v>
      </c>
      <c r="AB50" t="n">
        <v>152.4669757278064</v>
      </c>
      <c r="AC50" t="n">
        <v>137.9157415531306</v>
      </c>
      <c r="AD50" t="n">
        <v>111432.5827139894</v>
      </c>
      <c r="AE50" t="n">
        <v>152466.9757278064</v>
      </c>
      <c r="AF50" t="n">
        <v>1.962546458987401e-06</v>
      </c>
      <c r="AG50" t="n">
        <v>0.1573611111111111</v>
      </c>
      <c r="AH50" t="n">
        <v>137915.7415531306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8.829599999999999</v>
      </c>
      <c r="E51" t="n">
        <v>11.33</v>
      </c>
      <c r="F51" t="n">
        <v>8.02</v>
      </c>
      <c r="G51" t="n">
        <v>53.45</v>
      </c>
      <c r="H51" t="n">
        <v>0.82</v>
      </c>
      <c r="I51" t="n">
        <v>9</v>
      </c>
      <c r="J51" t="n">
        <v>287.07</v>
      </c>
      <c r="K51" t="n">
        <v>59.89</v>
      </c>
      <c r="L51" t="n">
        <v>13.25</v>
      </c>
      <c r="M51" t="n">
        <v>7</v>
      </c>
      <c r="N51" t="n">
        <v>78.93000000000001</v>
      </c>
      <c r="O51" t="n">
        <v>35639.23</v>
      </c>
      <c r="P51" t="n">
        <v>131.78</v>
      </c>
      <c r="Q51" t="n">
        <v>198.05</v>
      </c>
      <c r="R51" t="n">
        <v>32.43</v>
      </c>
      <c r="S51" t="n">
        <v>21.27</v>
      </c>
      <c r="T51" t="n">
        <v>2858.92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111.2771487565757</v>
      </c>
      <c r="AB51" t="n">
        <v>152.2543041300108</v>
      </c>
      <c r="AC51" t="n">
        <v>137.7233670341421</v>
      </c>
      <c r="AD51" t="n">
        <v>111277.1487565757</v>
      </c>
      <c r="AE51" t="n">
        <v>152254.3041300108</v>
      </c>
      <c r="AF51" t="n">
        <v>1.963124528636587e-06</v>
      </c>
      <c r="AG51" t="n">
        <v>0.1573611111111111</v>
      </c>
      <c r="AH51" t="n">
        <v>137723.3670341421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8.8942</v>
      </c>
      <c r="E52" t="n">
        <v>11.24</v>
      </c>
      <c r="F52" t="n">
        <v>7.99</v>
      </c>
      <c r="G52" t="n">
        <v>59.89</v>
      </c>
      <c r="H52" t="n">
        <v>0.84</v>
      </c>
      <c r="I52" t="n">
        <v>8</v>
      </c>
      <c r="J52" t="n">
        <v>287.57</v>
      </c>
      <c r="K52" t="n">
        <v>59.89</v>
      </c>
      <c r="L52" t="n">
        <v>13.5</v>
      </c>
      <c r="M52" t="n">
        <v>6</v>
      </c>
      <c r="N52" t="n">
        <v>79.18000000000001</v>
      </c>
      <c r="O52" t="n">
        <v>35701.38</v>
      </c>
      <c r="P52" t="n">
        <v>131.14</v>
      </c>
      <c r="Q52" t="n">
        <v>198.05</v>
      </c>
      <c r="R52" t="n">
        <v>31.4</v>
      </c>
      <c r="S52" t="n">
        <v>21.27</v>
      </c>
      <c r="T52" t="n">
        <v>2346.86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109.9853378645427</v>
      </c>
      <c r="AB52" t="n">
        <v>150.4867914768579</v>
      </c>
      <c r="AC52" t="n">
        <v>136.1245433078859</v>
      </c>
      <c r="AD52" t="n">
        <v>109985.3378645427</v>
      </c>
      <c r="AE52" t="n">
        <v>150486.7914768579</v>
      </c>
      <c r="AF52" t="n">
        <v>1.977487336074061e-06</v>
      </c>
      <c r="AG52" t="n">
        <v>0.1561111111111111</v>
      </c>
      <c r="AH52" t="n">
        <v>136124.5433078859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8.9069</v>
      </c>
      <c r="E53" t="n">
        <v>11.23</v>
      </c>
      <c r="F53" t="n">
        <v>7.97</v>
      </c>
      <c r="G53" t="n">
        <v>59.77</v>
      </c>
      <c r="H53" t="n">
        <v>0.85</v>
      </c>
      <c r="I53" t="n">
        <v>8</v>
      </c>
      <c r="J53" t="n">
        <v>288.08</v>
      </c>
      <c r="K53" t="n">
        <v>59.89</v>
      </c>
      <c r="L53" t="n">
        <v>13.75</v>
      </c>
      <c r="M53" t="n">
        <v>6</v>
      </c>
      <c r="N53" t="n">
        <v>79.44</v>
      </c>
      <c r="O53" t="n">
        <v>35763.64</v>
      </c>
      <c r="P53" t="n">
        <v>131.11</v>
      </c>
      <c r="Q53" t="n">
        <v>198.05</v>
      </c>
      <c r="R53" t="n">
        <v>30.7</v>
      </c>
      <c r="S53" t="n">
        <v>21.27</v>
      </c>
      <c r="T53" t="n">
        <v>1997.14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109.7439216486534</v>
      </c>
      <c r="AB53" t="n">
        <v>150.1564751597464</v>
      </c>
      <c r="AC53" t="n">
        <v>135.8257519164776</v>
      </c>
      <c r="AD53" t="n">
        <v>109743.9216486534</v>
      </c>
      <c r="AE53" t="n">
        <v>150156.4751597464</v>
      </c>
      <c r="AF53" t="n">
        <v>1.980310983975856e-06</v>
      </c>
      <c r="AG53" t="n">
        <v>0.1559722222222222</v>
      </c>
      <c r="AH53" t="n">
        <v>135825.7519164776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8.9071</v>
      </c>
      <c r="E54" t="n">
        <v>11.23</v>
      </c>
      <c r="F54" t="n">
        <v>7.97</v>
      </c>
      <c r="G54" t="n">
        <v>59.77</v>
      </c>
      <c r="H54" t="n">
        <v>0.86</v>
      </c>
      <c r="I54" t="n">
        <v>8</v>
      </c>
      <c r="J54" t="n">
        <v>288.58</v>
      </c>
      <c r="K54" t="n">
        <v>59.89</v>
      </c>
      <c r="L54" t="n">
        <v>14</v>
      </c>
      <c r="M54" t="n">
        <v>6</v>
      </c>
      <c r="N54" t="n">
        <v>79.69</v>
      </c>
      <c r="O54" t="n">
        <v>35826</v>
      </c>
      <c r="P54" t="n">
        <v>131.05</v>
      </c>
      <c r="Q54" t="n">
        <v>198.05</v>
      </c>
      <c r="R54" t="n">
        <v>30.9</v>
      </c>
      <c r="S54" t="n">
        <v>21.27</v>
      </c>
      <c r="T54" t="n">
        <v>2095.5</v>
      </c>
      <c r="U54" t="n">
        <v>0.6899999999999999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109.7048484293537</v>
      </c>
      <c r="AB54" t="n">
        <v>150.1030134573118</v>
      </c>
      <c r="AC54" t="n">
        <v>135.7773925238894</v>
      </c>
      <c r="AD54" t="n">
        <v>109704.8484293537</v>
      </c>
      <c r="AE54" t="n">
        <v>150103.0134573118</v>
      </c>
      <c r="AF54" t="n">
        <v>1.980355450871947e-06</v>
      </c>
      <c r="AG54" t="n">
        <v>0.1559722222222222</v>
      </c>
      <c r="AH54" t="n">
        <v>135777.3925238894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8.873799999999999</v>
      </c>
      <c r="E55" t="n">
        <v>11.27</v>
      </c>
      <c r="F55" t="n">
        <v>8.01</v>
      </c>
      <c r="G55" t="n">
        <v>60.09</v>
      </c>
      <c r="H55" t="n">
        <v>0.88</v>
      </c>
      <c r="I55" t="n">
        <v>8</v>
      </c>
      <c r="J55" t="n">
        <v>289.09</v>
      </c>
      <c r="K55" t="n">
        <v>59.89</v>
      </c>
      <c r="L55" t="n">
        <v>14.25</v>
      </c>
      <c r="M55" t="n">
        <v>6</v>
      </c>
      <c r="N55" t="n">
        <v>79.95</v>
      </c>
      <c r="O55" t="n">
        <v>35888.47</v>
      </c>
      <c r="P55" t="n">
        <v>131.73</v>
      </c>
      <c r="Q55" t="n">
        <v>198.05</v>
      </c>
      <c r="R55" t="n">
        <v>32.3</v>
      </c>
      <c r="S55" t="n">
        <v>21.27</v>
      </c>
      <c r="T55" t="n">
        <v>2800</v>
      </c>
      <c r="U55" t="n">
        <v>0.66</v>
      </c>
      <c r="V55" t="n">
        <v>0.76</v>
      </c>
      <c r="W55" t="n">
        <v>0.12</v>
      </c>
      <c r="X55" t="n">
        <v>0.16</v>
      </c>
      <c r="Y55" t="n">
        <v>1</v>
      </c>
      <c r="Z55" t="n">
        <v>10</v>
      </c>
      <c r="AA55" t="n">
        <v>110.6656039541941</v>
      </c>
      <c r="AB55" t="n">
        <v>151.4175615519402</v>
      </c>
      <c r="AC55" t="n">
        <v>136.9664819933467</v>
      </c>
      <c r="AD55" t="n">
        <v>110665.6039541941</v>
      </c>
      <c r="AE55" t="n">
        <v>151417.5615519402</v>
      </c>
      <c r="AF55" t="n">
        <v>1.972951712672754e-06</v>
      </c>
      <c r="AG55" t="n">
        <v>0.1565277777777778</v>
      </c>
      <c r="AH55" t="n">
        <v>136966.4819933467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8.8863</v>
      </c>
      <c r="E56" t="n">
        <v>11.25</v>
      </c>
      <c r="F56" t="n">
        <v>8</v>
      </c>
      <c r="G56" t="n">
        <v>59.97</v>
      </c>
      <c r="H56" t="n">
        <v>0.89</v>
      </c>
      <c r="I56" t="n">
        <v>8</v>
      </c>
      <c r="J56" t="n">
        <v>289.6</v>
      </c>
      <c r="K56" t="n">
        <v>59.89</v>
      </c>
      <c r="L56" t="n">
        <v>14.5</v>
      </c>
      <c r="M56" t="n">
        <v>6</v>
      </c>
      <c r="N56" t="n">
        <v>80.20999999999999</v>
      </c>
      <c r="O56" t="n">
        <v>35951.04</v>
      </c>
      <c r="P56" t="n">
        <v>131.41</v>
      </c>
      <c r="Q56" t="n">
        <v>198.05</v>
      </c>
      <c r="R56" t="n">
        <v>31.79</v>
      </c>
      <c r="S56" t="n">
        <v>21.27</v>
      </c>
      <c r="T56" t="n">
        <v>2542.46</v>
      </c>
      <c r="U56" t="n">
        <v>0.67</v>
      </c>
      <c r="V56" t="n">
        <v>0.76</v>
      </c>
      <c r="W56" t="n">
        <v>0.12</v>
      </c>
      <c r="X56" t="n">
        <v>0.14</v>
      </c>
      <c r="Y56" t="n">
        <v>1</v>
      </c>
      <c r="Z56" t="n">
        <v>10</v>
      </c>
      <c r="AA56" t="n">
        <v>110.2815361281646</v>
      </c>
      <c r="AB56" t="n">
        <v>150.8920630084902</v>
      </c>
      <c r="AC56" t="n">
        <v>136.4911362933416</v>
      </c>
      <c r="AD56" t="n">
        <v>110281.5361281646</v>
      </c>
      <c r="AE56" t="n">
        <v>150892.0630084902</v>
      </c>
      <c r="AF56" t="n">
        <v>1.975730893678457e-06</v>
      </c>
      <c r="AG56" t="n">
        <v>0.15625</v>
      </c>
      <c r="AH56" t="n">
        <v>136491.1362933416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8.8797</v>
      </c>
      <c r="E57" t="n">
        <v>11.26</v>
      </c>
      <c r="F57" t="n">
        <v>8</v>
      </c>
      <c r="G57" t="n">
        <v>60.03</v>
      </c>
      <c r="H57" t="n">
        <v>0.91</v>
      </c>
      <c r="I57" t="n">
        <v>8</v>
      </c>
      <c r="J57" t="n">
        <v>290.1</v>
      </c>
      <c r="K57" t="n">
        <v>59.89</v>
      </c>
      <c r="L57" t="n">
        <v>14.75</v>
      </c>
      <c r="M57" t="n">
        <v>6</v>
      </c>
      <c r="N57" t="n">
        <v>80.47</v>
      </c>
      <c r="O57" t="n">
        <v>36013.72</v>
      </c>
      <c r="P57" t="n">
        <v>131.63</v>
      </c>
      <c r="Q57" t="n">
        <v>198.08</v>
      </c>
      <c r="R57" t="n">
        <v>32.01</v>
      </c>
      <c r="S57" t="n">
        <v>21.27</v>
      </c>
      <c r="T57" t="n">
        <v>2653.67</v>
      </c>
      <c r="U57" t="n">
        <v>0.66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110.4971998586221</v>
      </c>
      <c r="AB57" t="n">
        <v>151.1871436389143</v>
      </c>
      <c r="AC57" t="n">
        <v>136.7580548425464</v>
      </c>
      <c r="AD57" t="n">
        <v>110497.1998586221</v>
      </c>
      <c r="AE57" t="n">
        <v>151187.1436389143</v>
      </c>
      <c r="AF57" t="n">
        <v>1.974263486107445e-06</v>
      </c>
      <c r="AG57" t="n">
        <v>0.1563888888888889</v>
      </c>
      <c r="AH57" t="n">
        <v>136758.0548425464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8.8849</v>
      </c>
      <c r="E58" t="n">
        <v>11.26</v>
      </c>
      <c r="F58" t="n">
        <v>8</v>
      </c>
      <c r="G58" t="n">
        <v>59.98</v>
      </c>
      <c r="H58" t="n">
        <v>0.92</v>
      </c>
      <c r="I58" t="n">
        <v>8</v>
      </c>
      <c r="J58" t="n">
        <v>290.61</v>
      </c>
      <c r="K58" t="n">
        <v>59.89</v>
      </c>
      <c r="L58" t="n">
        <v>15</v>
      </c>
      <c r="M58" t="n">
        <v>6</v>
      </c>
      <c r="N58" t="n">
        <v>80.73</v>
      </c>
      <c r="O58" t="n">
        <v>36076.5</v>
      </c>
      <c r="P58" t="n">
        <v>131.22</v>
      </c>
      <c r="Q58" t="n">
        <v>198.05</v>
      </c>
      <c r="R58" t="n">
        <v>31.8</v>
      </c>
      <c r="S58" t="n">
        <v>21.27</v>
      </c>
      <c r="T58" t="n">
        <v>2549.08</v>
      </c>
      <c r="U58" t="n">
        <v>0.67</v>
      </c>
      <c r="V58" t="n">
        <v>0.76</v>
      </c>
      <c r="W58" t="n">
        <v>0.12</v>
      </c>
      <c r="X58" t="n">
        <v>0.14</v>
      </c>
      <c r="Y58" t="n">
        <v>1</v>
      </c>
      <c r="Z58" t="n">
        <v>10</v>
      </c>
      <c r="AA58" t="n">
        <v>110.1826872731655</v>
      </c>
      <c r="AB58" t="n">
        <v>150.7568136441767</v>
      </c>
      <c r="AC58" t="n">
        <v>136.3687949385345</v>
      </c>
      <c r="AD58" t="n">
        <v>110182.6872731655</v>
      </c>
      <c r="AE58" t="n">
        <v>150756.8136441767</v>
      </c>
      <c r="AF58" t="n">
        <v>1.975419625405818e-06</v>
      </c>
      <c r="AG58" t="n">
        <v>0.1563888888888889</v>
      </c>
      <c r="AH58" t="n">
        <v>136368.7949385345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8.8788</v>
      </c>
      <c r="E59" t="n">
        <v>11.26</v>
      </c>
      <c r="F59" t="n">
        <v>8.01</v>
      </c>
      <c r="G59" t="n">
        <v>60.04</v>
      </c>
      <c r="H59" t="n">
        <v>0.93</v>
      </c>
      <c r="I59" t="n">
        <v>8</v>
      </c>
      <c r="J59" t="n">
        <v>291.12</v>
      </c>
      <c r="K59" t="n">
        <v>59.89</v>
      </c>
      <c r="L59" t="n">
        <v>15.25</v>
      </c>
      <c r="M59" t="n">
        <v>6</v>
      </c>
      <c r="N59" t="n">
        <v>80.98999999999999</v>
      </c>
      <c r="O59" t="n">
        <v>36139.39</v>
      </c>
      <c r="P59" t="n">
        <v>131.24</v>
      </c>
      <c r="Q59" t="n">
        <v>198.05</v>
      </c>
      <c r="R59" t="n">
        <v>32.03</v>
      </c>
      <c r="S59" t="n">
        <v>21.27</v>
      </c>
      <c r="T59" t="n">
        <v>2662.41</v>
      </c>
      <c r="U59" t="n">
        <v>0.66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110.3036944684981</v>
      </c>
      <c r="AB59" t="n">
        <v>150.9223810272914</v>
      </c>
      <c r="AC59" t="n">
        <v>136.51856080298</v>
      </c>
      <c r="AD59" t="n">
        <v>110303.6944684981</v>
      </c>
      <c r="AE59" t="n">
        <v>150922.3810272914</v>
      </c>
      <c r="AF59" t="n">
        <v>1.974063385075035e-06</v>
      </c>
      <c r="AG59" t="n">
        <v>0.1563888888888889</v>
      </c>
      <c r="AH59" t="n">
        <v>136518.56080298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8.881</v>
      </c>
      <c r="E60" t="n">
        <v>11.26</v>
      </c>
      <c r="F60" t="n">
        <v>8</v>
      </c>
      <c r="G60" t="n">
        <v>60.02</v>
      </c>
      <c r="H60" t="n">
        <v>0.95</v>
      </c>
      <c r="I60" t="n">
        <v>8</v>
      </c>
      <c r="J60" t="n">
        <v>291.63</v>
      </c>
      <c r="K60" t="n">
        <v>59.89</v>
      </c>
      <c r="L60" t="n">
        <v>15.5</v>
      </c>
      <c r="M60" t="n">
        <v>6</v>
      </c>
      <c r="N60" t="n">
        <v>81.25</v>
      </c>
      <c r="O60" t="n">
        <v>36202.38</v>
      </c>
      <c r="P60" t="n">
        <v>131.02</v>
      </c>
      <c r="Q60" t="n">
        <v>198.05</v>
      </c>
      <c r="R60" t="n">
        <v>31.94</v>
      </c>
      <c r="S60" t="n">
        <v>21.27</v>
      </c>
      <c r="T60" t="n">
        <v>2619.55</v>
      </c>
      <c r="U60" t="n">
        <v>0.67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110.1075593687716</v>
      </c>
      <c r="AB60" t="n">
        <v>150.6540203309759</v>
      </c>
      <c r="AC60" t="n">
        <v>136.2758120748742</v>
      </c>
      <c r="AD60" t="n">
        <v>110107.5593687716</v>
      </c>
      <c r="AE60" t="n">
        <v>150654.0203309759</v>
      </c>
      <c r="AF60" t="n">
        <v>1.974552520932039e-06</v>
      </c>
      <c r="AG60" t="n">
        <v>0.1563888888888889</v>
      </c>
      <c r="AH60" t="n">
        <v>136275.8120748741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8.946099999999999</v>
      </c>
      <c r="E61" t="n">
        <v>11.18</v>
      </c>
      <c r="F61" t="n">
        <v>7.97</v>
      </c>
      <c r="G61" t="n">
        <v>68.31999999999999</v>
      </c>
      <c r="H61" t="n">
        <v>0.96</v>
      </c>
      <c r="I61" t="n">
        <v>7</v>
      </c>
      <c r="J61" t="n">
        <v>292.15</v>
      </c>
      <c r="K61" t="n">
        <v>59.89</v>
      </c>
      <c r="L61" t="n">
        <v>15.75</v>
      </c>
      <c r="M61" t="n">
        <v>5</v>
      </c>
      <c r="N61" t="n">
        <v>81.51000000000001</v>
      </c>
      <c r="O61" t="n">
        <v>36265.48</v>
      </c>
      <c r="P61" t="n">
        <v>130.42</v>
      </c>
      <c r="Q61" t="n">
        <v>198.05</v>
      </c>
      <c r="R61" t="n">
        <v>30.95</v>
      </c>
      <c r="S61" t="n">
        <v>21.27</v>
      </c>
      <c r="T61" t="n">
        <v>2127.08</v>
      </c>
      <c r="U61" t="n">
        <v>0.6899999999999999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108.8504310511745</v>
      </c>
      <c r="AB61" t="n">
        <v>148.9339619062532</v>
      </c>
      <c r="AC61" t="n">
        <v>134.7199136120893</v>
      </c>
      <c r="AD61" t="n">
        <v>108850.4310511745</v>
      </c>
      <c r="AE61" t="n">
        <v>148933.9619062532</v>
      </c>
      <c r="AF61" t="n">
        <v>1.989026495609741e-06</v>
      </c>
      <c r="AG61" t="n">
        <v>0.1552777777777778</v>
      </c>
      <c r="AH61" t="n">
        <v>134719.9136120893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8.9474</v>
      </c>
      <c r="E62" t="n">
        <v>11.18</v>
      </c>
      <c r="F62" t="n">
        <v>7.97</v>
      </c>
      <c r="G62" t="n">
        <v>68.31</v>
      </c>
      <c r="H62" t="n">
        <v>0.97</v>
      </c>
      <c r="I62" t="n">
        <v>7</v>
      </c>
      <c r="J62" t="n">
        <v>292.66</v>
      </c>
      <c r="K62" t="n">
        <v>59.89</v>
      </c>
      <c r="L62" t="n">
        <v>16</v>
      </c>
      <c r="M62" t="n">
        <v>5</v>
      </c>
      <c r="N62" t="n">
        <v>81.77</v>
      </c>
      <c r="O62" t="n">
        <v>36328.69</v>
      </c>
      <c r="P62" t="n">
        <v>130.51</v>
      </c>
      <c r="Q62" t="n">
        <v>198.05</v>
      </c>
      <c r="R62" t="n">
        <v>30.84</v>
      </c>
      <c r="S62" t="n">
        <v>21.27</v>
      </c>
      <c r="T62" t="n">
        <v>2075.25</v>
      </c>
      <c r="U62" t="n">
        <v>0.6899999999999999</v>
      </c>
      <c r="V62" t="n">
        <v>0.76</v>
      </c>
      <c r="W62" t="n">
        <v>0.12</v>
      </c>
      <c r="X62" t="n">
        <v>0.12</v>
      </c>
      <c r="Y62" t="n">
        <v>1</v>
      </c>
      <c r="Z62" t="n">
        <v>10</v>
      </c>
      <c r="AA62" t="n">
        <v>108.8896725606285</v>
      </c>
      <c r="AB62" t="n">
        <v>148.9876538707014</v>
      </c>
      <c r="AC62" t="n">
        <v>134.7684812908077</v>
      </c>
      <c r="AD62" t="n">
        <v>108889.6725606285</v>
      </c>
      <c r="AE62" t="n">
        <v>148987.6538707014</v>
      </c>
      <c r="AF62" t="n">
        <v>1.989315530434334e-06</v>
      </c>
      <c r="AG62" t="n">
        <v>0.1552777777777778</v>
      </c>
      <c r="AH62" t="n">
        <v>134768.4812908077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8.948499999999999</v>
      </c>
      <c r="E63" t="n">
        <v>11.18</v>
      </c>
      <c r="F63" t="n">
        <v>7.97</v>
      </c>
      <c r="G63" t="n">
        <v>68.3</v>
      </c>
      <c r="H63" t="n">
        <v>0.99</v>
      </c>
      <c r="I63" t="n">
        <v>7</v>
      </c>
      <c r="J63" t="n">
        <v>293.17</v>
      </c>
      <c r="K63" t="n">
        <v>59.89</v>
      </c>
      <c r="L63" t="n">
        <v>16.25</v>
      </c>
      <c r="M63" t="n">
        <v>5</v>
      </c>
      <c r="N63" t="n">
        <v>82.03</v>
      </c>
      <c r="O63" t="n">
        <v>36392.01</v>
      </c>
      <c r="P63" t="n">
        <v>130.55</v>
      </c>
      <c r="Q63" t="n">
        <v>198.05</v>
      </c>
      <c r="R63" t="n">
        <v>30.73</v>
      </c>
      <c r="S63" t="n">
        <v>21.27</v>
      </c>
      <c r="T63" t="n">
        <v>2016.48</v>
      </c>
      <c r="U63" t="n">
        <v>0.6899999999999999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108.9008813375058</v>
      </c>
      <c r="AB63" t="n">
        <v>149.0029902137212</v>
      </c>
      <c r="AC63" t="n">
        <v>134.7823539547744</v>
      </c>
      <c r="AD63" t="n">
        <v>108900.8813375058</v>
      </c>
      <c r="AE63" t="n">
        <v>149002.9902137212</v>
      </c>
      <c r="AF63" t="n">
        <v>1.989560098362836e-06</v>
      </c>
      <c r="AG63" t="n">
        <v>0.1552777777777778</v>
      </c>
      <c r="AH63" t="n">
        <v>134782.3539547744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8.967499999999999</v>
      </c>
      <c r="E64" t="n">
        <v>11.15</v>
      </c>
      <c r="F64" t="n">
        <v>7.94</v>
      </c>
      <c r="G64" t="n">
        <v>68.09999999999999</v>
      </c>
      <c r="H64" t="n">
        <v>1</v>
      </c>
      <c r="I64" t="n">
        <v>7</v>
      </c>
      <c r="J64" t="n">
        <v>293.69</v>
      </c>
      <c r="K64" t="n">
        <v>59.89</v>
      </c>
      <c r="L64" t="n">
        <v>16.5</v>
      </c>
      <c r="M64" t="n">
        <v>5</v>
      </c>
      <c r="N64" t="n">
        <v>82.3</v>
      </c>
      <c r="O64" t="n">
        <v>36455.44</v>
      </c>
      <c r="P64" t="n">
        <v>130.06</v>
      </c>
      <c r="Q64" t="n">
        <v>198.05</v>
      </c>
      <c r="R64" t="n">
        <v>30.03</v>
      </c>
      <c r="S64" t="n">
        <v>21.27</v>
      </c>
      <c r="T64" t="n">
        <v>1670.35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108.2733027786592</v>
      </c>
      <c r="AB64" t="n">
        <v>148.1443095426958</v>
      </c>
      <c r="AC64" t="n">
        <v>134.0056245618255</v>
      </c>
      <c r="AD64" t="n">
        <v>108273.3027786592</v>
      </c>
      <c r="AE64" t="n">
        <v>148144.3095426958</v>
      </c>
      <c r="AF64" t="n">
        <v>1.993784453491505e-06</v>
      </c>
      <c r="AG64" t="n">
        <v>0.1548611111111111</v>
      </c>
      <c r="AH64" t="n">
        <v>134005.6245618255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8.9503</v>
      </c>
      <c r="E65" t="n">
        <v>11.17</v>
      </c>
      <c r="F65" t="n">
        <v>7.97</v>
      </c>
      <c r="G65" t="n">
        <v>68.28</v>
      </c>
      <c r="H65" t="n">
        <v>1.01</v>
      </c>
      <c r="I65" t="n">
        <v>7</v>
      </c>
      <c r="J65" t="n">
        <v>294.2</v>
      </c>
      <c r="K65" t="n">
        <v>59.89</v>
      </c>
      <c r="L65" t="n">
        <v>16.75</v>
      </c>
      <c r="M65" t="n">
        <v>5</v>
      </c>
      <c r="N65" t="n">
        <v>82.56</v>
      </c>
      <c r="O65" t="n">
        <v>36518.97</v>
      </c>
      <c r="P65" t="n">
        <v>130.52</v>
      </c>
      <c r="Q65" t="n">
        <v>198.05</v>
      </c>
      <c r="R65" t="n">
        <v>30.82</v>
      </c>
      <c r="S65" t="n">
        <v>21.27</v>
      </c>
      <c r="T65" t="n">
        <v>2063.45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108.8606860688357</v>
      </c>
      <c r="AB65" t="n">
        <v>148.9479932738369</v>
      </c>
      <c r="AC65" t="n">
        <v>134.7326058456439</v>
      </c>
      <c r="AD65" t="n">
        <v>108860.6860688357</v>
      </c>
      <c r="AE65" t="n">
        <v>148947.9932738369</v>
      </c>
      <c r="AF65" t="n">
        <v>1.989960300427658e-06</v>
      </c>
      <c r="AG65" t="n">
        <v>0.1551388888888889</v>
      </c>
      <c r="AH65" t="n">
        <v>134732.6058456439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8.932600000000001</v>
      </c>
      <c r="E66" t="n">
        <v>11.2</v>
      </c>
      <c r="F66" t="n">
        <v>7.99</v>
      </c>
      <c r="G66" t="n">
        <v>68.47</v>
      </c>
      <c r="H66" t="n">
        <v>1.03</v>
      </c>
      <c r="I66" t="n">
        <v>7</v>
      </c>
      <c r="J66" t="n">
        <v>294.72</v>
      </c>
      <c r="K66" t="n">
        <v>59.89</v>
      </c>
      <c r="L66" t="n">
        <v>17</v>
      </c>
      <c r="M66" t="n">
        <v>5</v>
      </c>
      <c r="N66" t="n">
        <v>82.83</v>
      </c>
      <c r="O66" t="n">
        <v>36582.62</v>
      </c>
      <c r="P66" t="n">
        <v>130.96</v>
      </c>
      <c r="Q66" t="n">
        <v>198.05</v>
      </c>
      <c r="R66" t="n">
        <v>31.57</v>
      </c>
      <c r="S66" t="n">
        <v>21.27</v>
      </c>
      <c r="T66" t="n">
        <v>2438.18</v>
      </c>
      <c r="U66" t="n">
        <v>0.67</v>
      </c>
      <c r="V66" t="n">
        <v>0.76</v>
      </c>
      <c r="W66" t="n">
        <v>0.12</v>
      </c>
      <c r="X66" t="n">
        <v>0.14</v>
      </c>
      <c r="Y66" t="n">
        <v>1</v>
      </c>
      <c r="Z66" t="n">
        <v>10</v>
      </c>
      <c r="AA66" t="n">
        <v>109.4102949785217</v>
      </c>
      <c r="AB66" t="n">
        <v>149.6999924311026</v>
      </c>
      <c r="AC66" t="n">
        <v>135.4128352587779</v>
      </c>
      <c r="AD66" t="n">
        <v>109410.2949785217</v>
      </c>
      <c r="AE66" t="n">
        <v>149699.9924311026</v>
      </c>
      <c r="AF66" t="n">
        <v>1.986024980123582e-06</v>
      </c>
      <c r="AG66" t="n">
        <v>0.1555555555555556</v>
      </c>
      <c r="AH66" t="n">
        <v>135412.8352587779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8.9428</v>
      </c>
      <c r="E67" t="n">
        <v>11.18</v>
      </c>
      <c r="F67" t="n">
        <v>7.98</v>
      </c>
      <c r="G67" t="n">
        <v>68.36</v>
      </c>
      <c r="H67" t="n">
        <v>1.04</v>
      </c>
      <c r="I67" t="n">
        <v>7</v>
      </c>
      <c r="J67" t="n">
        <v>295.23</v>
      </c>
      <c r="K67" t="n">
        <v>59.89</v>
      </c>
      <c r="L67" t="n">
        <v>17.25</v>
      </c>
      <c r="M67" t="n">
        <v>5</v>
      </c>
      <c r="N67" t="n">
        <v>83.09999999999999</v>
      </c>
      <c r="O67" t="n">
        <v>36646.38</v>
      </c>
      <c r="P67" t="n">
        <v>130.54</v>
      </c>
      <c r="Q67" t="n">
        <v>198.05</v>
      </c>
      <c r="R67" t="n">
        <v>31.12</v>
      </c>
      <c r="S67" t="n">
        <v>21.27</v>
      </c>
      <c r="T67" t="n">
        <v>2212.09</v>
      </c>
      <c r="U67" t="n">
        <v>0.68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108.9971216730635</v>
      </c>
      <c r="AB67" t="n">
        <v>149.1346704866551</v>
      </c>
      <c r="AC67" t="n">
        <v>134.901466847274</v>
      </c>
      <c r="AD67" t="n">
        <v>108997.1216730635</v>
      </c>
      <c r="AE67" t="n">
        <v>149134.6704866551</v>
      </c>
      <c r="AF67" t="n">
        <v>1.988292791824236e-06</v>
      </c>
      <c r="AG67" t="n">
        <v>0.1552777777777778</v>
      </c>
      <c r="AH67" t="n">
        <v>134901.466847274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8.9381</v>
      </c>
      <c r="E68" t="n">
        <v>11.19</v>
      </c>
      <c r="F68" t="n">
        <v>7.98</v>
      </c>
      <c r="G68" t="n">
        <v>68.41</v>
      </c>
      <c r="H68" t="n">
        <v>1.05</v>
      </c>
      <c r="I68" t="n">
        <v>7</v>
      </c>
      <c r="J68" t="n">
        <v>295.75</v>
      </c>
      <c r="K68" t="n">
        <v>59.89</v>
      </c>
      <c r="L68" t="n">
        <v>17.5</v>
      </c>
      <c r="M68" t="n">
        <v>5</v>
      </c>
      <c r="N68" t="n">
        <v>83.36</v>
      </c>
      <c r="O68" t="n">
        <v>36710.24</v>
      </c>
      <c r="P68" t="n">
        <v>130.55</v>
      </c>
      <c r="Q68" t="n">
        <v>198.05</v>
      </c>
      <c r="R68" t="n">
        <v>31.29</v>
      </c>
      <c r="S68" t="n">
        <v>21.27</v>
      </c>
      <c r="T68" t="n">
        <v>2296.97</v>
      </c>
      <c r="U68" t="n">
        <v>0.68</v>
      </c>
      <c r="V68" t="n">
        <v>0.76</v>
      </c>
      <c r="W68" t="n">
        <v>0.12</v>
      </c>
      <c r="X68" t="n">
        <v>0.13</v>
      </c>
      <c r="Y68" t="n">
        <v>1</v>
      </c>
      <c r="Z68" t="n">
        <v>10</v>
      </c>
      <c r="AA68" t="n">
        <v>109.0598695471158</v>
      </c>
      <c r="AB68" t="n">
        <v>149.2205248961743</v>
      </c>
      <c r="AC68" t="n">
        <v>134.9791274324461</v>
      </c>
      <c r="AD68" t="n">
        <v>109059.8695471158</v>
      </c>
      <c r="AE68" t="n">
        <v>149220.5248961743</v>
      </c>
      <c r="AF68" t="n">
        <v>1.987247819766091e-06</v>
      </c>
      <c r="AG68" t="n">
        <v>0.1554166666666666</v>
      </c>
      <c r="AH68" t="n">
        <v>134979.1274324461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8.9405</v>
      </c>
      <c r="E69" t="n">
        <v>11.18</v>
      </c>
      <c r="F69" t="n">
        <v>7.98</v>
      </c>
      <c r="G69" t="n">
        <v>68.38</v>
      </c>
      <c r="H69" t="n">
        <v>1.07</v>
      </c>
      <c r="I69" t="n">
        <v>7</v>
      </c>
      <c r="J69" t="n">
        <v>296.27</v>
      </c>
      <c r="K69" t="n">
        <v>59.89</v>
      </c>
      <c r="L69" t="n">
        <v>17.75</v>
      </c>
      <c r="M69" t="n">
        <v>5</v>
      </c>
      <c r="N69" t="n">
        <v>83.63</v>
      </c>
      <c r="O69" t="n">
        <v>36774.22</v>
      </c>
      <c r="P69" t="n">
        <v>130.39</v>
      </c>
      <c r="Q69" t="n">
        <v>198.05</v>
      </c>
      <c r="R69" t="n">
        <v>31.22</v>
      </c>
      <c r="S69" t="n">
        <v>21.27</v>
      </c>
      <c r="T69" t="n">
        <v>2262.76</v>
      </c>
      <c r="U69" t="n">
        <v>0.68</v>
      </c>
      <c r="V69" t="n">
        <v>0.76</v>
      </c>
      <c r="W69" t="n">
        <v>0.12</v>
      </c>
      <c r="X69" t="n">
        <v>0.13</v>
      </c>
      <c r="Y69" t="n">
        <v>1</v>
      </c>
      <c r="Z69" t="n">
        <v>10</v>
      </c>
      <c r="AA69" t="n">
        <v>108.9332971838014</v>
      </c>
      <c r="AB69" t="n">
        <v>149.0473430047091</v>
      </c>
      <c r="AC69" t="n">
        <v>134.82247377764</v>
      </c>
      <c r="AD69" t="n">
        <v>108933.2971838014</v>
      </c>
      <c r="AE69" t="n">
        <v>149047.3430047091</v>
      </c>
      <c r="AF69" t="n">
        <v>1.987781422519186e-06</v>
      </c>
      <c r="AG69" t="n">
        <v>0.1552777777777778</v>
      </c>
      <c r="AH69" t="n">
        <v>134822.47377764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8.9354</v>
      </c>
      <c r="E70" t="n">
        <v>11.19</v>
      </c>
      <c r="F70" t="n">
        <v>7.98</v>
      </c>
      <c r="G70" t="n">
        <v>68.44</v>
      </c>
      <c r="H70" t="n">
        <v>1.08</v>
      </c>
      <c r="I70" t="n">
        <v>7</v>
      </c>
      <c r="J70" t="n">
        <v>296.79</v>
      </c>
      <c r="K70" t="n">
        <v>59.89</v>
      </c>
      <c r="L70" t="n">
        <v>18</v>
      </c>
      <c r="M70" t="n">
        <v>5</v>
      </c>
      <c r="N70" t="n">
        <v>83.90000000000001</v>
      </c>
      <c r="O70" t="n">
        <v>36838.32</v>
      </c>
      <c r="P70" t="n">
        <v>130.46</v>
      </c>
      <c r="Q70" t="n">
        <v>198.05</v>
      </c>
      <c r="R70" t="n">
        <v>31.38</v>
      </c>
      <c r="S70" t="n">
        <v>21.27</v>
      </c>
      <c r="T70" t="n">
        <v>2342.73</v>
      </c>
      <c r="U70" t="n">
        <v>0.68</v>
      </c>
      <c r="V70" t="n">
        <v>0.76</v>
      </c>
      <c r="W70" t="n">
        <v>0.12</v>
      </c>
      <c r="X70" t="n">
        <v>0.13</v>
      </c>
      <c r="Y70" t="n">
        <v>1</v>
      </c>
      <c r="Z70" t="n">
        <v>10</v>
      </c>
      <c r="AA70" t="n">
        <v>109.0373510406529</v>
      </c>
      <c r="AB70" t="n">
        <v>149.1897140821854</v>
      </c>
      <c r="AC70" t="n">
        <v>134.951257159301</v>
      </c>
      <c r="AD70" t="n">
        <v>109037.3510406529</v>
      </c>
      <c r="AE70" t="n">
        <v>149189.7140821854</v>
      </c>
      <c r="AF70" t="n">
        <v>1.986647516668859e-06</v>
      </c>
      <c r="AG70" t="n">
        <v>0.1554166666666666</v>
      </c>
      <c r="AH70" t="n">
        <v>134951.257159301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8.9397</v>
      </c>
      <c r="E71" t="n">
        <v>11.19</v>
      </c>
      <c r="F71" t="n">
        <v>7.98</v>
      </c>
      <c r="G71" t="n">
        <v>68.39</v>
      </c>
      <c r="H71" t="n">
        <v>1.09</v>
      </c>
      <c r="I71" t="n">
        <v>7</v>
      </c>
      <c r="J71" t="n">
        <v>297.31</v>
      </c>
      <c r="K71" t="n">
        <v>59.89</v>
      </c>
      <c r="L71" t="n">
        <v>18.25</v>
      </c>
      <c r="M71" t="n">
        <v>5</v>
      </c>
      <c r="N71" t="n">
        <v>84.17</v>
      </c>
      <c r="O71" t="n">
        <v>36902.52</v>
      </c>
      <c r="P71" t="n">
        <v>130.21</v>
      </c>
      <c r="Q71" t="n">
        <v>198.05</v>
      </c>
      <c r="R71" t="n">
        <v>31.21</v>
      </c>
      <c r="S71" t="n">
        <v>21.27</v>
      </c>
      <c r="T71" t="n">
        <v>2259.54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108.8337694493881</v>
      </c>
      <c r="AB71" t="n">
        <v>148.9111647676311</v>
      </c>
      <c r="AC71" t="n">
        <v>134.6992922003813</v>
      </c>
      <c r="AD71" t="n">
        <v>108833.7694493881</v>
      </c>
      <c r="AE71" t="n">
        <v>148911.1647676311</v>
      </c>
      <c r="AF71" t="n">
        <v>1.987603554934821e-06</v>
      </c>
      <c r="AG71" t="n">
        <v>0.1554166666666666</v>
      </c>
      <c r="AH71" t="n">
        <v>134699.2922003813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8.9354</v>
      </c>
      <c r="E72" t="n">
        <v>11.19</v>
      </c>
      <c r="F72" t="n">
        <v>7.98</v>
      </c>
      <c r="G72" t="n">
        <v>68.44</v>
      </c>
      <c r="H72" t="n">
        <v>1.11</v>
      </c>
      <c r="I72" t="n">
        <v>7</v>
      </c>
      <c r="J72" t="n">
        <v>297.83</v>
      </c>
      <c r="K72" t="n">
        <v>59.89</v>
      </c>
      <c r="L72" t="n">
        <v>18.5</v>
      </c>
      <c r="M72" t="n">
        <v>5</v>
      </c>
      <c r="N72" t="n">
        <v>84.45</v>
      </c>
      <c r="O72" t="n">
        <v>36966.84</v>
      </c>
      <c r="P72" t="n">
        <v>130.07</v>
      </c>
      <c r="Q72" t="n">
        <v>198.07</v>
      </c>
      <c r="R72" t="n">
        <v>31.42</v>
      </c>
      <c r="S72" t="n">
        <v>21.27</v>
      </c>
      <c r="T72" t="n">
        <v>2364.88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108.7998279481093</v>
      </c>
      <c r="AB72" t="n">
        <v>148.8647245081881</v>
      </c>
      <c r="AC72" t="n">
        <v>134.6572841341202</v>
      </c>
      <c r="AD72" t="n">
        <v>108799.8279481093</v>
      </c>
      <c r="AE72" t="n">
        <v>148864.7245081881</v>
      </c>
      <c r="AF72" t="n">
        <v>1.986647516668859e-06</v>
      </c>
      <c r="AG72" t="n">
        <v>0.1554166666666666</v>
      </c>
      <c r="AH72" t="n">
        <v>134657.2841341202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9.001799999999999</v>
      </c>
      <c r="E73" t="n">
        <v>11.11</v>
      </c>
      <c r="F73" t="n">
        <v>7.95</v>
      </c>
      <c r="G73" t="n">
        <v>79.53</v>
      </c>
      <c r="H73" t="n">
        <v>1.12</v>
      </c>
      <c r="I73" t="n">
        <v>6</v>
      </c>
      <c r="J73" t="n">
        <v>298.35</v>
      </c>
      <c r="K73" t="n">
        <v>59.89</v>
      </c>
      <c r="L73" t="n">
        <v>18.75</v>
      </c>
      <c r="M73" t="n">
        <v>4</v>
      </c>
      <c r="N73" t="n">
        <v>84.72</v>
      </c>
      <c r="O73" t="n">
        <v>37031.27</v>
      </c>
      <c r="P73" t="n">
        <v>129.48</v>
      </c>
      <c r="Q73" t="n">
        <v>198.05</v>
      </c>
      <c r="R73" t="n">
        <v>30.33</v>
      </c>
      <c r="S73" t="n">
        <v>21.27</v>
      </c>
      <c r="T73" t="n">
        <v>1821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107.5505347853425</v>
      </c>
      <c r="AB73" t="n">
        <v>147.1553864879669</v>
      </c>
      <c r="AC73" t="n">
        <v>133.1110829354774</v>
      </c>
      <c r="AD73" t="n">
        <v>107550.5347853425</v>
      </c>
      <c r="AE73" t="n">
        <v>147155.3864879669</v>
      </c>
      <c r="AF73" t="n">
        <v>2.001410526171155e-06</v>
      </c>
      <c r="AG73" t="n">
        <v>0.1543055555555556</v>
      </c>
      <c r="AH73" t="n">
        <v>133111.0829354774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9.016</v>
      </c>
      <c r="E74" t="n">
        <v>11.09</v>
      </c>
      <c r="F74" t="n">
        <v>7.93</v>
      </c>
      <c r="G74" t="n">
        <v>79.34999999999999</v>
      </c>
      <c r="H74" t="n">
        <v>1.13</v>
      </c>
      <c r="I74" t="n">
        <v>6</v>
      </c>
      <c r="J74" t="n">
        <v>298.88</v>
      </c>
      <c r="K74" t="n">
        <v>59.89</v>
      </c>
      <c r="L74" t="n">
        <v>19</v>
      </c>
      <c r="M74" t="n">
        <v>4</v>
      </c>
      <c r="N74" t="n">
        <v>84.98999999999999</v>
      </c>
      <c r="O74" t="n">
        <v>37095.82</v>
      </c>
      <c r="P74" t="n">
        <v>129.19</v>
      </c>
      <c r="Q74" t="n">
        <v>198.05</v>
      </c>
      <c r="R74" t="n">
        <v>29.62</v>
      </c>
      <c r="S74" t="n">
        <v>21.27</v>
      </c>
      <c r="T74" t="n">
        <v>1465.51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107.1404981567916</v>
      </c>
      <c r="AB74" t="n">
        <v>146.5943562832446</v>
      </c>
      <c r="AC74" t="n">
        <v>132.6035966660827</v>
      </c>
      <c r="AD74" t="n">
        <v>107140.4981567916</v>
      </c>
      <c r="AE74" t="n">
        <v>146594.3562832446</v>
      </c>
      <c r="AF74" t="n">
        <v>2.004567675793634e-06</v>
      </c>
      <c r="AG74" t="n">
        <v>0.1540277777777778</v>
      </c>
      <c r="AH74" t="n">
        <v>132603.5966660827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9.0189</v>
      </c>
      <c r="E75" t="n">
        <v>11.09</v>
      </c>
      <c r="F75" t="n">
        <v>7.93</v>
      </c>
      <c r="G75" t="n">
        <v>79.31</v>
      </c>
      <c r="H75" t="n">
        <v>1.15</v>
      </c>
      <c r="I75" t="n">
        <v>6</v>
      </c>
      <c r="J75" t="n">
        <v>299.4</v>
      </c>
      <c r="K75" t="n">
        <v>59.89</v>
      </c>
      <c r="L75" t="n">
        <v>19.25</v>
      </c>
      <c r="M75" t="n">
        <v>4</v>
      </c>
      <c r="N75" t="n">
        <v>85.27</v>
      </c>
      <c r="O75" t="n">
        <v>37160.49</v>
      </c>
      <c r="P75" t="n">
        <v>129.28</v>
      </c>
      <c r="Q75" t="n">
        <v>198.05</v>
      </c>
      <c r="R75" t="n">
        <v>29.68</v>
      </c>
      <c r="S75" t="n">
        <v>21.27</v>
      </c>
      <c r="T75" t="n">
        <v>1499.76</v>
      </c>
      <c r="U75" t="n">
        <v>0.72</v>
      </c>
      <c r="V75" t="n">
        <v>0.77</v>
      </c>
      <c r="W75" t="n">
        <v>0.12</v>
      </c>
      <c r="X75" t="n">
        <v>0.08</v>
      </c>
      <c r="Y75" t="n">
        <v>1</v>
      </c>
      <c r="Z75" t="n">
        <v>10</v>
      </c>
      <c r="AA75" t="n">
        <v>107.1610537244873</v>
      </c>
      <c r="AB75" t="n">
        <v>146.6224813178134</v>
      </c>
      <c r="AC75" t="n">
        <v>132.6290374868261</v>
      </c>
      <c r="AD75" t="n">
        <v>107161.0537244873</v>
      </c>
      <c r="AE75" t="n">
        <v>146622.4813178134</v>
      </c>
      <c r="AF75" t="n">
        <v>2.005212445786957e-06</v>
      </c>
      <c r="AG75" t="n">
        <v>0.1540277777777778</v>
      </c>
      <c r="AH75" t="n">
        <v>132629.0374868261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9.0025</v>
      </c>
      <c r="E76" t="n">
        <v>11.11</v>
      </c>
      <c r="F76" t="n">
        <v>7.95</v>
      </c>
      <c r="G76" t="n">
        <v>79.52</v>
      </c>
      <c r="H76" t="n">
        <v>1.16</v>
      </c>
      <c r="I76" t="n">
        <v>6</v>
      </c>
      <c r="J76" t="n">
        <v>299.93</v>
      </c>
      <c r="K76" t="n">
        <v>59.89</v>
      </c>
      <c r="L76" t="n">
        <v>19.5</v>
      </c>
      <c r="M76" t="n">
        <v>4</v>
      </c>
      <c r="N76" t="n">
        <v>85.54000000000001</v>
      </c>
      <c r="O76" t="n">
        <v>37225.39</v>
      </c>
      <c r="P76" t="n">
        <v>129.74</v>
      </c>
      <c r="Q76" t="n">
        <v>198.05</v>
      </c>
      <c r="R76" t="n">
        <v>30.42</v>
      </c>
      <c r="S76" t="n">
        <v>21.27</v>
      </c>
      <c r="T76" t="n">
        <v>1867.85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107.6995100708472</v>
      </c>
      <c r="AB76" t="n">
        <v>147.3592210459201</v>
      </c>
      <c r="AC76" t="n">
        <v>133.2954638093032</v>
      </c>
      <c r="AD76" t="n">
        <v>107699.5100708472</v>
      </c>
      <c r="AE76" t="n">
        <v>147359.2210459201</v>
      </c>
      <c r="AF76" t="n">
        <v>2.001566160307474e-06</v>
      </c>
      <c r="AG76" t="n">
        <v>0.1543055555555556</v>
      </c>
      <c r="AH76" t="n">
        <v>133295.4638093032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8.9964</v>
      </c>
      <c r="E77" t="n">
        <v>11.12</v>
      </c>
      <c r="F77" t="n">
        <v>7.96</v>
      </c>
      <c r="G77" t="n">
        <v>79.59</v>
      </c>
      <c r="H77" t="n">
        <v>1.17</v>
      </c>
      <c r="I77" t="n">
        <v>6</v>
      </c>
      <c r="J77" t="n">
        <v>300.45</v>
      </c>
      <c r="K77" t="n">
        <v>59.89</v>
      </c>
      <c r="L77" t="n">
        <v>19.75</v>
      </c>
      <c r="M77" t="n">
        <v>4</v>
      </c>
      <c r="N77" t="n">
        <v>85.81999999999999</v>
      </c>
      <c r="O77" t="n">
        <v>37290.29</v>
      </c>
      <c r="P77" t="n">
        <v>129.89</v>
      </c>
      <c r="Q77" t="n">
        <v>198.05</v>
      </c>
      <c r="R77" t="n">
        <v>30.6</v>
      </c>
      <c r="S77" t="n">
        <v>21.27</v>
      </c>
      <c r="T77" t="n">
        <v>1956.82</v>
      </c>
      <c r="U77" t="n">
        <v>0.7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107.8963870096801</v>
      </c>
      <c r="AB77" t="n">
        <v>147.6285967592287</v>
      </c>
      <c r="AC77" t="n">
        <v>133.5391306826049</v>
      </c>
      <c r="AD77" t="n">
        <v>107896.3870096801</v>
      </c>
      <c r="AE77" t="n">
        <v>147628.5967592287</v>
      </c>
      <c r="AF77" t="n">
        <v>2.000209919976691e-06</v>
      </c>
      <c r="AG77" t="n">
        <v>0.1544444444444444</v>
      </c>
      <c r="AH77" t="n">
        <v>133539.1306826049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9.0023</v>
      </c>
      <c r="E78" t="n">
        <v>11.11</v>
      </c>
      <c r="F78" t="n">
        <v>7.95</v>
      </c>
      <c r="G78" t="n">
        <v>79.52</v>
      </c>
      <c r="H78" t="n">
        <v>1.18</v>
      </c>
      <c r="I78" t="n">
        <v>6</v>
      </c>
      <c r="J78" t="n">
        <v>300.98</v>
      </c>
      <c r="K78" t="n">
        <v>59.89</v>
      </c>
      <c r="L78" t="n">
        <v>20</v>
      </c>
      <c r="M78" t="n">
        <v>4</v>
      </c>
      <c r="N78" t="n">
        <v>86.09</v>
      </c>
      <c r="O78" t="n">
        <v>37355.31</v>
      </c>
      <c r="P78" t="n">
        <v>129.84</v>
      </c>
      <c r="Q78" t="n">
        <v>198.05</v>
      </c>
      <c r="R78" t="n">
        <v>30.37</v>
      </c>
      <c r="S78" t="n">
        <v>21.27</v>
      </c>
      <c r="T78" t="n">
        <v>1842.05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107.7623051026181</v>
      </c>
      <c r="AB78" t="n">
        <v>147.4451399787103</v>
      </c>
      <c r="AC78" t="n">
        <v>133.3731827597358</v>
      </c>
      <c r="AD78" t="n">
        <v>107762.3051026181</v>
      </c>
      <c r="AE78" t="n">
        <v>147445.1399787103</v>
      </c>
      <c r="AF78" t="n">
        <v>2.001521693411383e-06</v>
      </c>
      <c r="AG78" t="n">
        <v>0.1543055555555556</v>
      </c>
      <c r="AH78" t="n">
        <v>133373.1827597358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8.9953</v>
      </c>
      <c r="E79" t="n">
        <v>11.12</v>
      </c>
      <c r="F79" t="n">
        <v>7.96</v>
      </c>
      <c r="G79" t="n">
        <v>79.61</v>
      </c>
      <c r="H79" t="n">
        <v>1.2</v>
      </c>
      <c r="I79" t="n">
        <v>6</v>
      </c>
      <c r="J79" t="n">
        <v>301.51</v>
      </c>
      <c r="K79" t="n">
        <v>59.89</v>
      </c>
      <c r="L79" t="n">
        <v>20.25</v>
      </c>
      <c r="M79" t="n">
        <v>4</v>
      </c>
      <c r="N79" t="n">
        <v>86.37</v>
      </c>
      <c r="O79" t="n">
        <v>37420.44</v>
      </c>
      <c r="P79" t="n">
        <v>130.02</v>
      </c>
      <c r="Q79" t="n">
        <v>198.05</v>
      </c>
      <c r="R79" t="n">
        <v>30.7</v>
      </c>
      <c r="S79" t="n">
        <v>21.27</v>
      </c>
      <c r="T79" t="n">
        <v>2008.56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107.9879617047243</v>
      </c>
      <c r="AB79" t="n">
        <v>147.7538932969785</v>
      </c>
      <c r="AC79" t="n">
        <v>133.6524690946467</v>
      </c>
      <c r="AD79" t="n">
        <v>107987.9617047243</v>
      </c>
      <c r="AE79" t="n">
        <v>147753.8932969785</v>
      </c>
      <c r="AF79" t="n">
        <v>1.999965352048189e-06</v>
      </c>
      <c r="AG79" t="n">
        <v>0.1544444444444444</v>
      </c>
      <c r="AH79" t="n">
        <v>133652.4690946467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8.9948</v>
      </c>
      <c r="E80" t="n">
        <v>11.12</v>
      </c>
      <c r="F80" t="n">
        <v>7.96</v>
      </c>
      <c r="G80" t="n">
        <v>79.61</v>
      </c>
      <c r="H80" t="n">
        <v>1.21</v>
      </c>
      <c r="I80" t="n">
        <v>6</v>
      </c>
      <c r="J80" t="n">
        <v>302.04</v>
      </c>
      <c r="K80" t="n">
        <v>59.89</v>
      </c>
      <c r="L80" t="n">
        <v>20.5</v>
      </c>
      <c r="M80" t="n">
        <v>4</v>
      </c>
      <c r="N80" t="n">
        <v>86.65000000000001</v>
      </c>
      <c r="O80" t="n">
        <v>37485.7</v>
      </c>
      <c r="P80" t="n">
        <v>130.1</v>
      </c>
      <c r="Q80" t="n">
        <v>198.05</v>
      </c>
      <c r="R80" t="n">
        <v>30.7</v>
      </c>
      <c r="S80" t="n">
        <v>21.27</v>
      </c>
      <c r="T80" t="n">
        <v>2005.52</v>
      </c>
      <c r="U80" t="n">
        <v>0.6899999999999999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108.0422442134352</v>
      </c>
      <c r="AB80" t="n">
        <v>147.828165020172</v>
      </c>
      <c r="AC80" t="n">
        <v>133.7196524288196</v>
      </c>
      <c r="AD80" t="n">
        <v>108042.2442134352</v>
      </c>
      <c r="AE80" t="n">
        <v>147828.165020172</v>
      </c>
      <c r="AF80" t="n">
        <v>1.999854184807961e-06</v>
      </c>
      <c r="AG80" t="n">
        <v>0.1544444444444444</v>
      </c>
      <c r="AH80" t="n">
        <v>133719.6524288196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9.001099999999999</v>
      </c>
      <c r="E81" t="n">
        <v>11.11</v>
      </c>
      <c r="F81" t="n">
        <v>7.95</v>
      </c>
      <c r="G81" t="n">
        <v>79.53</v>
      </c>
      <c r="H81" t="n">
        <v>1.22</v>
      </c>
      <c r="I81" t="n">
        <v>6</v>
      </c>
      <c r="J81" t="n">
        <v>302.57</v>
      </c>
      <c r="K81" t="n">
        <v>59.89</v>
      </c>
      <c r="L81" t="n">
        <v>20.75</v>
      </c>
      <c r="M81" t="n">
        <v>4</v>
      </c>
      <c r="N81" t="n">
        <v>86.93000000000001</v>
      </c>
      <c r="O81" t="n">
        <v>37551.07</v>
      </c>
      <c r="P81" t="n">
        <v>129.97</v>
      </c>
      <c r="Q81" t="n">
        <v>198.05</v>
      </c>
      <c r="R81" t="n">
        <v>30.38</v>
      </c>
      <c r="S81" t="n">
        <v>21.27</v>
      </c>
      <c r="T81" t="n">
        <v>1848.89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107.854977455401</v>
      </c>
      <c r="AB81" t="n">
        <v>147.5719383802034</v>
      </c>
      <c r="AC81" t="n">
        <v>133.4878796997532</v>
      </c>
      <c r="AD81" t="n">
        <v>107854.977455401</v>
      </c>
      <c r="AE81" t="n">
        <v>147571.9383802034</v>
      </c>
      <c r="AF81" t="n">
        <v>2.001254892034836e-06</v>
      </c>
      <c r="AG81" t="n">
        <v>0.1543055555555556</v>
      </c>
      <c r="AH81" t="n">
        <v>133487.8796997532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8.996600000000001</v>
      </c>
      <c r="E82" t="n">
        <v>11.12</v>
      </c>
      <c r="F82" t="n">
        <v>7.96</v>
      </c>
      <c r="G82" t="n">
        <v>79.59</v>
      </c>
      <c r="H82" t="n">
        <v>1.23</v>
      </c>
      <c r="I82" t="n">
        <v>6</v>
      </c>
      <c r="J82" t="n">
        <v>303.1</v>
      </c>
      <c r="K82" t="n">
        <v>59.89</v>
      </c>
      <c r="L82" t="n">
        <v>21</v>
      </c>
      <c r="M82" t="n">
        <v>4</v>
      </c>
      <c r="N82" t="n">
        <v>87.20999999999999</v>
      </c>
      <c r="O82" t="n">
        <v>37616.56</v>
      </c>
      <c r="P82" t="n">
        <v>129.94</v>
      </c>
      <c r="Q82" t="n">
        <v>198.07</v>
      </c>
      <c r="R82" t="n">
        <v>30.57</v>
      </c>
      <c r="S82" t="n">
        <v>21.27</v>
      </c>
      <c r="T82" t="n">
        <v>1942.49</v>
      </c>
      <c r="U82" t="n">
        <v>0.7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107.9242814135314</v>
      </c>
      <c r="AB82" t="n">
        <v>147.6667631131923</v>
      </c>
      <c r="AC82" t="n">
        <v>133.573654493313</v>
      </c>
      <c r="AD82" t="n">
        <v>107924.2814135314</v>
      </c>
      <c r="AE82" t="n">
        <v>147666.7631131923</v>
      </c>
      <c r="AF82" t="n">
        <v>2.000254386872782e-06</v>
      </c>
      <c r="AG82" t="n">
        <v>0.1544444444444444</v>
      </c>
      <c r="AH82" t="n">
        <v>133573.654493313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8.998900000000001</v>
      </c>
      <c r="E83" t="n">
        <v>11.11</v>
      </c>
      <c r="F83" t="n">
        <v>7.96</v>
      </c>
      <c r="G83" t="n">
        <v>79.56</v>
      </c>
      <c r="H83" t="n">
        <v>1.25</v>
      </c>
      <c r="I83" t="n">
        <v>6</v>
      </c>
      <c r="J83" t="n">
        <v>303.63</v>
      </c>
      <c r="K83" t="n">
        <v>59.89</v>
      </c>
      <c r="L83" t="n">
        <v>21.25</v>
      </c>
      <c r="M83" t="n">
        <v>4</v>
      </c>
      <c r="N83" t="n">
        <v>87.48999999999999</v>
      </c>
      <c r="O83" t="n">
        <v>37682.17</v>
      </c>
      <c r="P83" t="n">
        <v>129.78</v>
      </c>
      <c r="Q83" t="n">
        <v>198.05</v>
      </c>
      <c r="R83" t="n">
        <v>30.49</v>
      </c>
      <c r="S83" t="n">
        <v>21.27</v>
      </c>
      <c r="T83" t="n">
        <v>1905.09</v>
      </c>
      <c r="U83" t="n">
        <v>0.7</v>
      </c>
      <c r="V83" t="n">
        <v>0.76</v>
      </c>
      <c r="W83" t="n">
        <v>0.12</v>
      </c>
      <c r="X83" t="n">
        <v>0.1</v>
      </c>
      <c r="Y83" t="n">
        <v>1</v>
      </c>
      <c r="Z83" t="n">
        <v>10</v>
      </c>
      <c r="AA83" t="n">
        <v>107.800004279845</v>
      </c>
      <c r="AB83" t="n">
        <v>147.4967216561624</v>
      </c>
      <c r="AC83" t="n">
        <v>133.4198415542874</v>
      </c>
      <c r="AD83" t="n">
        <v>107800.004279845</v>
      </c>
      <c r="AE83" t="n">
        <v>147496.7216561624</v>
      </c>
      <c r="AF83" t="n">
        <v>2.000765756177832e-06</v>
      </c>
      <c r="AG83" t="n">
        <v>0.1543055555555556</v>
      </c>
      <c r="AH83" t="n">
        <v>133419.8415542874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9.0016</v>
      </c>
      <c r="E84" t="n">
        <v>11.11</v>
      </c>
      <c r="F84" t="n">
        <v>7.95</v>
      </c>
      <c r="G84" t="n">
        <v>79.53</v>
      </c>
      <c r="H84" t="n">
        <v>1.26</v>
      </c>
      <c r="I84" t="n">
        <v>6</v>
      </c>
      <c r="J84" t="n">
        <v>304.16</v>
      </c>
      <c r="K84" t="n">
        <v>59.89</v>
      </c>
      <c r="L84" t="n">
        <v>21.5</v>
      </c>
      <c r="M84" t="n">
        <v>4</v>
      </c>
      <c r="N84" t="n">
        <v>87.78</v>
      </c>
      <c r="O84" t="n">
        <v>37747.91</v>
      </c>
      <c r="P84" t="n">
        <v>129.72</v>
      </c>
      <c r="Q84" t="n">
        <v>198.05</v>
      </c>
      <c r="R84" t="n">
        <v>30.3</v>
      </c>
      <c r="S84" t="n">
        <v>21.27</v>
      </c>
      <c r="T84" t="n">
        <v>1810.44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107.6979690324573</v>
      </c>
      <c r="AB84" t="n">
        <v>147.3571125292092</v>
      </c>
      <c r="AC84" t="n">
        <v>133.2935565264679</v>
      </c>
      <c r="AD84" t="n">
        <v>107697.9690324573</v>
      </c>
      <c r="AE84" t="n">
        <v>147357.1125292092</v>
      </c>
      <c r="AF84" t="n">
        <v>2.001366059275064e-06</v>
      </c>
      <c r="AG84" t="n">
        <v>0.1543055555555556</v>
      </c>
      <c r="AH84" t="n">
        <v>133293.5565264678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9.014200000000001</v>
      </c>
      <c r="E85" t="n">
        <v>11.09</v>
      </c>
      <c r="F85" t="n">
        <v>7.94</v>
      </c>
      <c r="G85" t="n">
        <v>79.37</v>
      </c>
      <c r="H85" t="n">
        <v>1.27</v>
      </c>
      <c r="I85" t="n">
        <v>6</v>
      </c>
      <c r="J85" t="n">
        <v>304.7</v>
      </c>
      <c r="K85" t="n">
        <v>59.89</v>
      </c>
      <c r="L85" t="n">
        <v>21.75</v>
      </c>
      <c r="M85" t="n">
        <v>4</v>
      </c>
      <c r="N85" t="n">
        <v>88.06</v>
      </c>
      <c r="O85" t="n">
        <v>37813.76</v>
      </c>
      <c r="P85" t="n">
        <v>129.27</v>
      </c>
      <c r="Q85" t="n">
        <v>198.05</v>
      </c>
      <c r="R85" t="n">
        <v>29.77</v>
      </c>
      <c r="S85" t="n">
        <v>21.27</v>
      </c>
      <c r="T85" t="n">
        <v>1542.23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107.2437881339424</v>
      </c>
      <c r="AB85" t="n">
        <v>146.7356821868143</v>
      </c>
      <c r="AC85" t="n">
        <v>132.7314346237679</v>
      </c>
      <c r="AD85" t="n">
        <v>107243.7881339424</v>
      </c>
      <c r="AE85" t="n">
        <v>146735.6821868143</v>
      </c>
      <c r="AF85" t="n">
        <v>2.004167473728813e-06</v>
      </c>
      <c r="AG85" t="n">
        <v>0.1540277777777778</v>
      </c>
      <c r="AH85" t="n">
        <v>132731.4346237679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9.010999999999999</v>
      </c>
      <c r="E86" t="n">
        <v>11.1</v>
      </c>
      <c r="F86" t="n">
        <v>7.94</v>
      </c>
      <c r="G86" t="n">
        <v>79.41</v>
      </c>
      <c r="H86" t="n">
        <v>1.28</v>
      </c>
      <c r="I86" t="n">
        <v>6</v>
      </c>
      <c r="J86" t="n">
        <v>305.23</v>
      </c>
      <c r="K86" t="n">
        <v>59.89</v>
      </c>
      <c r="L86" t="n">
        <v>22</v>
      </c>
      <c r="M86" t="n">
        <v>4</v>
      </c>
      <c r="N86" t="n">
        <v>88.34999999999999</v>
      </c>
      <c r="O86" t="n">
        <v>37879.74</v>
      </c>
      <c r="P86" t="n">
        <v>129.14</v>
      </c>
      <c r="Q86" t="n">
        <v>198.05</v>
      </c>
      <c r="R86" t="n">
        <v>30.06</v>
      </c>
      <c r="S86" t="n">
        <v>21.27</v>
      </c>
      <c r="T86" t="n">
        <v>1688.01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  <c r="AA86" t="n">
        <v>107.2030814241802</v>
      </c>
      <c r="AB86" t="n">
        <v>146.6799854706645</v>
      </c>
      <c r="AC86" t="n">
        <v>132.6810535240367</v>
      </c>
      <c r="AD86" t="n">
        <v>107203.0814241802</v>
      </c>
      <c r="AE86" t="n">
        <v>146679.9854706645</v>
      </c>
      <c r="AF86" t="n">
        <v>2.003456003391352e-06</v>
      </c>
      <c r="AG86" t="n">
        <v>0.1541666666666667</v>
      </c>
      <c r="AH86" t="n">
        <v>132681.0535240367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8.994199999999999</v>
      </c>
      <c r="E87" t="n">
        <v>11.12</v>
      </c>
      <c r="F87" t="n">
        <v>7.96</v>
      </c>
      <c r="G87" t="n">
        <v>79.62</v>
      </c>
      <c r="H87" t="n">
        <v>1.3</v>
      </c>
      <c r="I87" t="n">
        <v>6</v>
      </c>
      <c r="J87" t="n">
        <v>305.77</v>
      </c>
      <c r="K87" t="n">
        <v>59.89</v>
      </c>
      <c r="L87" t="n">
        <v>22.25</v>
      </c>
      <c r="M87" t="n">
        <v>4</v>
      </c>
      <c r="N87" t="n">
        <v>88.63</v>
      </c>
      <c r="O87" t="n">
        <v>37945.85</v>
      </c>
      <c r="P87" t="n">
        <v>129.46</v>
      </c>
      <c r="Q87" t="n">
        <v>198.05</v>
      </c>
      <c r="R87" t="n">
        <v>30.79</v>
      </c>
      <c r="S87" t="n">
        <v>21.27</v>
      </c>
      <c r="T87" t="n">
        <v>2050.72</v>
      </c>
      <c r="U87" t="n">
        <v>0.6899999999999999</v>
      </c>
      <c r="V87" t="n">
        <v>0.76</v>
      </c>
      <c r="W87" t="n">
        <v>0.12</v>
      </c>
      <c r="X87" t="n">
        <v>0.11</v>
      </c>
      <c r="Y87" t="n">
        <v>1</v>
      </c>
      <c r="Z87" t="n">
        <v>10</v>
      </c>
      <c r="AA87" t="n">
        <v>107.6620729292128</v>
      </c>
      <c r="AB87" t="n">
        <v>147.3079978971258</v>
      </c>
      <c r="AC87" t="n">
        <v>133.2491293259376</v>
      </c>
      <c r="AD87" t="n">
        <v>107662.0729292128</v>
      </c>
      <c r="AE87" t="n">
        <v>147307.9978971258</v>
      </c>
      <c r="AF87" t="n">
        <v>1.999720784119687e-06</v>
      </c>
      <c r="AG87" t="n">
        <v>0.1544444444444444</v>
      </c>
      <c r="AH87" t="n">
        <v>133249.1293259376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8.994199999999999</v>
      </c>
      <c r="E88" t="n">
        <v>11.12</v>
      </c>
      <c r="F88" t="n">
        <v>7.96</v>
      </c>
      <c r="G88" t="n">
        <v>79.62</v>
      </c>
      <c r="H88" t="n">
        <v>1.31</v>
      </c>
      <c r="I88" t="n">
        <v>6</v>
      </c>
      <c r="J88" t="n">
        <v>306.31</v>
      </c>
      <c r="K88" t="n">
        <v>59.89</v>
      </c>
      <c r="L88" t="n">
        <v>22.5</v>
      </c>
      <c r="M88" t="n">
        <v>4</v>
      </c>
      <c r="N88" t="n">
        <v>88.92</v>
      </c>
      <c r="O88" t="n">
        <v>38012.07</v>
      </c>
      <c r="P88" t="n">
        <v>129.34</v>
      </c>
      <c r="Q88" t="n">
        <v>198.05</v>
      </c>
      <c r="R88" t="n">
        <v>30.72</v>
      </c>
      <c r="S88" t="n">
        <v>21.27</v>
      </c>
      <c r="T88" t="n">
        <v>2017.85</v>
      </c>
      <c r="U88" t="n">
        <v>0.6899999999999999</v>
      </c>
      <c r="V88" t="n">
        <v>0.76</v>
      </c>
      <c r="W88" t="n">
        <v>0.12</v>
      </c>
      <c r="X88" t="n">
        <v>0.11</v>
      </c>
      <c r="Y88" t="n">
        <v>1</v>
      </c>
      <c r="Z88" t="n">
        <v>10</v>
      </c>
      <c r="AA88" t="n">
        <v>107.5894666909664</v>
      </c>
      <c r="AB88" t="n">
        <v>147.208654838796</v>
      </c>
      <c r="AC88" t="n">
        <v>133.159267429666</v>
      </c>
      <c r="AD88" t="n">
        <v>107589.4666909664</v>
      </c>
      <c r="AE88" t="n">
        <v>147208.654838796</v>
      </c>
      <c r="AF88" t="n">
        <v>1.999720784119687e-06</v>
      </c>
      <c r="AG88" t="n">
        <v>0.1544444444444444</v>
      </c>
      <c r="AH88" t="n">
        <v>133159.267429666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8.9955</v>
      </c>
      <c r="E89" t="n">
        <v>11.12</v>
      </c>
      <c r="F89" t="n">
        <v>7.96</v>
      </c>
      <c r="G89" t="n">
        <v>79.59999999999999</v>
      </c>
      <c r="H89" t="n">
        <v>1.32</v>
      </c>
      <c r="I89" t="n">
        <v>6</v>
      </c>
      <c r="J89" t="n">
        <v>306.84</v>
      </c>
      <c r="K89" t="n">
        <v>59.89</v>
      </c>
      <c r="L89" t="n">
        <v>22.75</v>
      </c>
      <c r="M89" t="n">
        <v>4</v>
      </c>
      <c r="N89" t="n">
        <v>89.20999999999999</v>
      </c>
      <c r="O89" t="n">
        <v>38078.42</v>
      </c>
      <c r="P89" t="n">
        <v>129.13</v>
      </c>
      <c r="Q89" t="n">
        <v>198.05</v>
      </c>
      <c r="R89" t="n">
        <v>30.63</v>
      </c>
      <c r="S89" t="n">
        <v>21.27</v>
      </c>
      <c r="T89" t="n">
        <v>1974.04</v>
      </c>
      <c r="U89" t="n">
        <v>0.6899999999999999</v>
      </c>
      <c r="V89" t="n">
        <v>0.76</v>
      </c>
      <c r="W89" t="n">
        <v>0.12</v>
      </c>
      <c r="X89" t="n">
        <v>0.11</v>
      </c>
      <c r="Y89" t="n">
        <v>1</v>
      </c>
      <c r="Z89" t="n">
        <v>10</v>
      </c>
      <c r="AA89" t="n">
        <v>107.447190811034</v>
      </c>
      <c r="AB89" t="n">
        <v>147.0139867031037</v>
      </c>
      <c r="AC89" t="n">
        <v>132.9831781476256</v>
      </c>
      <c r="AD89" t="n">
        <v>107447.190811034</v>
      </c>
      <c r="AE89" t="n">
        <v>147013.9867031037</v>
      </c>
      <c r="AF89" t="n">
        <v>2.00000981894428e-06</v>
      </c>
      <c r="AG89" t="n">
        <v>0.1544444444444444</v>
      </c>
      <c r="AH89" t="n">
        <v>132983.1781476256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9.058</v>
      </c>
      <c r="E90" t="n">
        <v>11.04</v>
      </c>
      <c r="F90" t="n">
        <v>7.93</v>
      </c>
      <c r="G90" t="n">
        <v>95.20999999999999</v>
      </c>
      <c r="H90" t="n">
        <v>1.33</v>
      </c>
      <c r="I90" t="n">
        <v>5</v>
      </c>
      <c r="J90" t="n">
        <v>307.38</v>
      </c>
      <c r="K90" t="n">
        <v>59.89</v>
      </c>
      <c r="L90" t="n">
        <v>23</v>
      </c>
      <c r="M90" t="n">
        <v>3</v>
      </c>
      <c r="N90" t="n">
        <v>89.5</v>
      </c>
      <c r="O90" t="n">
        <v>38144.9</v>
      </c>
      <c r="P90" t="n">
        <v>128.32</v>
      </c>
      <c r="Q90" t="n">
        <v>198.05</v>
      </c>
      <c r="R90" t="n">
        <v>29.82</v>
      </c>
      <c r="S90" t="n">
        <v>21.27</v>
      </c>
      <c r="T90" t="n">
        <v>1573.5</v>
      </c>
      <c r="U90" t="n">
        <v>0.71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106.1286641768683</v>
      </c>
      <c r="AB90" t="n">
        <v>145.2099203929494</v>
      </c>
      <c r="AC90" t="n">
        <v>131.3512893940889</v>
      </c>
      <c r="AD90" t="n">
        <v>106128.6641768683</v>
      </c>
      <c r="AE90" t="n">
        <v>145209.9203929494</v>
      </c>
      <c r="AF90" t="n">
        <v>2.013905723972797e-06</v>
      </c>
      <c r="AG90" t="n">
        <v>0.1533333333333333</v>
      </c>
      <c r="AH90" t="n">
        <v>131351.2893940889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9.0557</v>
      </c>
      <c r="E91" t="n">
        <v>11.04</v>
      </c>
      <c r="F91" t="n">
        <v>7.94</v>
      </c>
      <c r="G91" t="n">
        <v>95.23999999999999</v>
      </c>
      <c r="H91" t="n">
        <v>1.35</v>
      </c>
      <c r="I91" t="n">
        <v>5</v>
      </c>
      <c r="J91" t="n">
        <v>307.92</v>
      </c>
      <c r="K91" t="n">
        <v>59.89</v>
      </c>
      <c r="L91" t="n">
        <v>23.25</v>
      </c>
      <c r="M91" t="n">
        <v>3</v>
      </c>
      <c r="N91" t="n">
        <v>89.79000000000001</v>
      </c>
      <c r="O91" t="n">
        <v>38211.5</v>
      </c>
      <c r="P91" t="n">
        <v>128.48</v>
      </c>
      <c r="Q91" t="n">
        <v>198.05</v>
      </c>
      <c r="R91" t="n">
        <v>29.89</v>
      </c>
      <c r="S91" t="n">
        <v>21.27</v>
      </c>
      <c r="T91" t="n">
        <v>1609.82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106.2850951846086</v>
      </c>
      <c r="AB91" t="n">
        <v>145.4239561989885</v>
      </c>
      <c r="AC91" t="n">
        <v>131.5448979232009</v>
      </c>
      <c r="AD91" t="n">
        <v>106285.0951846086</v>
      </c>
      <c r="AE91" t="n">
        <v>145423.9561989885</v>
      </c>
      <c r="AF91" t="n">
        <v>2.013394354667747e-06</v>
      </c>
      <c r="AG91" t="n">
        <v>0.1533333333333333</v>
      </c>
      <c r="AH91" t="n">
        <v>131544.8979232009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9.062799999999999</v>
      </c>
      <c r="E92" t="n">
        <v>11.03</v>
      </c>
      <c r="F92" t="n">
        <v>7.93</v>
      </c>
      <c r="G92" t="n">
        <v>95.14</v>
      </c>
      <c r="H92" t="n">
        <v>1.36</v>
      </c>
      <c r="I92" t="n">
        <v>5</v>
      </c>
      <c r="J92" t="n">
        <v>308.46</v>
      </c>
      <c r="K92" t="n">
        <v>59.89</v>
      </c>
      <c r="L92" t="n">
        <v>23.5</v>
      </c>
      <c r="M92" t="n">
        <v>3</v>
      </c>
      <c r="N92" t="n">
        <v>90.08</v>
      </c>
      <c r="O92" t="n">
        <v>38278.23</v>
      </c>
      <c r="P92" t="n">
        <v>128.36</v>
      </c>
      <c r="Q92" t="n">
        <v>198.05</v>
      </c>
      <c r="R92" t="n">
        <v>29.57</v>
      </c>
      <c r="S92" t="n">
        <v>21.27</v>
      </c>
      <c r="T92" t="n">
        <v>1449.69</v>
      </c>
      <c r="U92" t="n">
        <v>0.72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106.0971335079219</v>
      </c>
      <c r="AB92" t="n">
        <v>145.166778740662</v>
      </c>
      <c r="AC92" t="n">
        <v>131.3122651205461</v>
      </c>
      <c r="AD92" t="n">
        <v>106097.1335079219</v>
      </c>
      <c r="AE92" t="n">
        <v>145166.778740662</v>
      </c>
      <c r="AF92" t="n">
        <v>2.014972929478987e-06</v>
      </c>
      <c r="AG92" t="n">
        <v>0.1531944444444444</v>
      </c>
      <c r="AH92" t="n">
        <v>131312.2651205461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9.0609</v>
      </c>
      <c r="E93" t="n">
        <v>11.04</v>
      </c>
      <c r="F93" t="n">
        <v>7.93</v>
      </c>
      <c r="G93" t="n">
        <v>95.17</v>
      </c>
      <c r="H93" t="n">
        <v>1.37</v>
      </c>
      <c r="I93" t="n">
        <v>5</v>
      </c>
      <c r="J93" t="n">
        <v>309.01</v>
      </c>
      <c r="K93" t="n">
        <v>59.89</v>
      </c>
      <c r="L93" t="n">
        <v>23.75</v>
      </c>
      <c r="M93" t="n">
        <v>3</v>
      </c>
      <c r="N93" t="n">
        <v>90.37</v>
      </c>
      <c r="O93" t="n">
        <v>38345.09</v>
      </c>
      <c r="P93" t="n">
        <v>128.61</v>
      </c>
      <c r="Q93" t="n">
        <v>198.05</v>
      </c>
      <c r="R93" t="n">
        <v>29.7</v>
      </c>
      <c r="S93" t="n">
        <v>21.27</v>
      </c>
      <c r="T93" t="n">
        <v>1513.35</v>
      </c>
      <c r="U93" t="n">
        <v>0.72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106.2695671221618</v>
      </c>
      <c r="AB93" t="n">
        <v>145.4027100188992</v>
      </c>
      <c r="AC93" t="n">
        <v>131.52567944872</v>
      </c>
      <c r="AD93" t="n">
        <v>106269.5671221618</v>
      </c>
      <c r="AE93" t="n">
        <v>145402.7100188992</v>
      </c>
      <c r="AF93" t="n">
        <v>2.01455049396612e-06</v>
      </c>
      <c r="AG93" t="n">
        <v>0.1533333333333333</v>
      </c>
      <c r="AH93" t="n">
        <v>131525.67944872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9.057700000000001</v>
      </c>
      <c r="E94" t="n">
        <v>11.04</v>
      </c>
      <c r="F94" t="n">
        <v>7.93</v>
      </c>
      <c r="G94" t="n">
        <v>95.20999999999999</v>
      </c>
      <c r="H94" t="n">
        <v>1.38</v>
      </c>
      <c r="I94" t="n">
        <v>5</v>
      </c>
      <c r="J94" t="n">
        <v>309.55</v>
      </c>
      <c r="K94" t="n">
        <v>59.89</v>
      </c>
      <c r="L94" t="n">
        <v>24</v>
      </c>
      <c r="M94" t="n">
        <v>3</v>
      </c>
      <c r="N94" t="n">
        <v>90.66</v>
      </c>
      <c r="O94" t="n">
        <v>38412.07</v>
      </c>
      <c r="P94" t="n">
        <v>128.82</v>
      </c>
      <c r="Q94" t="n">
        <v>198.05</v>
      </c>
      <c r="R94" t="n">
        <v>29.78</v>
      </c>
      <c r="S94" t="n">
        <v>21.27</v>
      </c>
      <c r="T94" t="n">
        <v>1555.44</v>
      </c>
      <c r="U94" t="n">
        <v>0.71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106.4325122675692</v>
      </c>
      <c r="AB94" t="n">
        <v>145.6256587554779</v>
      </c>
      <c r="AC94" t="n">
        <v>131.7273502707903</v>
      </c>
      <c r="AD94" t="n">
        <v>106432.5122675692</v>
      </c>
      <c r="AE94" t="n">
        <v>145625.6587554779</v>
      </c>
      <c r="AF94" t="n">
        <v>2.01383902362866e-06</v>
      </c>
      <c r="AG94" t="n">
        <v>0.1533333333333333</v>
      </c>
      <c r="AH94" t="n">
        <v>131727.3502707903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9.070499999999999</v>
      </c>
      <c r="E95" t="n">
        <v>11.02</v>
      </c>
      <c r="F95" t="n">
        <v>7.92</v>
      </c>
      <c r="G95" t="n">
        <v>95.03</v>
      </c>
      <c r="H95" t="n">
        <v>1.39</v>
      </c>
      <c r="I95" t="n">
        <v>5</v>
      </c>
      <c r="J95" t="n">
        <v>310.09</v>
      </c>
      <c r="K95" t="n">
        <v>59.89</v>
      </c>
      <c r="L95" t="n">
        <v>24.25</v>
      </c>
      <c r="M95" t="n">
        <v>3</v>
      </c>
      <c r="N95" t="n">
        <v>90.95999999999999</v>
      </c>
      <c r="O95" t="n">
        <v>38479.19</v>
      </c>
      <c r="P95" t="n">
        <v>128.67</v>
      </c>
      <c r="Q95" t="n">
        <v>198.06</v>
      </c>
      <c r="R95" t="n">
        <v>29.21</v>
      </c>
      <c r="S95" t="n">
        <v>21.27</v>
      </c>
      <c r="T95" t="n">
        <v>1265.99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106.1605873223132</v>
      </c>
      <c r="AB95" t="n">
        <v>145.2535990488968</v>
      </c>
      <c r="AC95" t="n">
        <v>131.3907994204162</v>
      </c>
      <c r="AD95" t="n">
        <v>106160.5873223132</v>
      </c>
      <c r="AE95" t="n">
        <v>145253.5990488968</v>
      </c>
      <c r="AF95" t="n">
        <v>2.0166849049785e-06</v>
      </c>
      <c r="AG95" t="n">
        <v>0.1530555555555556</v>
      </c>
      <c r="AH95" t="n">
        <v>131390.7994204162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9.0733</v>
      </c>
      <c r="E96" t="n">
        <v>11.02</v>
      </c>
      <c r="F96" t="n">
        <v>7.92</v>
      </c>
      <c r="G96" t="n">
        <v>94.98999999999999</v>
      </c>
      <c r="H96" t="n">
        <v>1.41</v>
      </c>
      <c r="I96" t="n">
        <v>5</v>
      </c>
      <c r="J96" t="n">
        <v>310.64</v>
      </c>
      <c r="K96" t="n">
        <v>59.89</v>
      </c>
      <c r="L96" t="n">
        <v>24.5</v>
      </c>
      <c r="M96" t="n">
        <v>3</v>
      </c>
      <c r="N96" t="n">
        <v>91.25</v>
      </c>
      <c r="O96" t="n">
        <v>38546.43</v>
      </c>
      <c r="P96" t="n">
        <v>128.67</v>
      </c>
      <c r="Q96" t="n">
        <v>198.05</v>
      </c>
      <c r="R96" t="n">
        <v>29.16</v>
      </c>
      <c r="S96" t="n">
        <v>21.27</v>
      </c>
      <c r="T96" t="n">
        <v>1242.06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106.1284978463546</v>
      </c>
      <c r="AB96" t="n">
        <v>145.2096928122025</v>
      </c>
      <c r="AC96" t="n">
        <v>131.3510835333291</v>
      </c>
      <c r="AD96" t="n">
        <v>106128.4978463546</v>
      </c>
      <c r="AE96" t="n">
        <v>145209.6928122025</v>
      </c>
      <c r="AF96" t="n">
        <v>2.017307441523777e-06</v>
      </c>
      <c r="AG96" t="n">
        <v>0.1530555555555556</v>
      </c>
      <c r="AH96" t="n">
        <v>131351.0835333291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9.065</v>
      </c>
      <c r="E97" t="n">
        <v>11.03</v>
      </c>
      <c r="F97" t="n">
        <v>7.93</v>
      </c>
      <c r="G97" t="n">
        <v>95.11</v>
      </c>
      <c r="H97" t="n">
        <v>1.42</v>
      </c>
      <c r="I97" t="n">
        <v>5</v>
      </c>
      <c r="J97" t="n">
        <v>311.19</v>
      </c>
      <c r="K97" t="n">
        <v>59.89</v>
      </c>
      <c r="L97" t="n">
        <v>24.75</v>
      </c>
      <c r="M97" t="n">
        <v>3</v>
      </c>
      <c r="N97" t="n">
        <v>91.55</v>
      </c>
      <c r="O97" t="n">
        <v>38613.8</v>
      </c>
      <c r="P97" t="n">
        <v>128.99</v>
      </c>
      <c r="Q97" t="n">
        <v>198.05</v>
      </c>
      <c r="R97" t="n">
        <v>29.54</v>
      </c>
      <c r="S97" t="n">
        <v>21.27</v>
      </c>
      <c r="T97" t="n">
        <v>1434.39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106.4501183968149</v>
      </c>
      <c r="AB97" t="n">
        <v>145.6497482382394</v>
      </c>
      <c r="AC97" t="n">
        <v>131.7491406871268</v>
      </c>
      <c r="AD97" t="n">
        <v>106450.1183968149</v>
      </c>
      <c r="AE97" t="n">
        <v>145649.7482382394</v>
      </c>
      <c r="AF97" t="n">
        <v>2.01546206533599e-06</v>
      </c>
      <c r="AG97" t="n">
        <v>0.1531944444444444</v>
      </c>
      <c r="AH97" t="n">
        <v>131749.1406871268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9.053000000000001</v>
      </c>
      <c r="E98" t="n">
        <v>11.05</v>
      </c>
      <c r="F98" t="n">
        <v>7.94</v>
      </c>
      <c r="G98" t="n">
        <v>95.28</v>
      </c>
      <c r="H98" t="n">
        <v>1.43</v>
      </c>
      <c r="I98" t="n">
        <v>5</v>
      </c>
      <c r="J98" t="n">
        <v>311.73</v>
      </c>
      <c r="K98" t="n">
        <v>59.89</v>
      </c>
      <c r="L98" t="n">
        <v>25</v>
      </c>
      <c r="M98" t="n">
        <v>3</v>
      </c>
      <c r="N98" t="n">
        <v>91.84999999999999</v>
      </c>
      <c r="O98" t="n">
        <v>38681.31</v>
      </c>
      <c r="P98" t="n">
        <v>129.17</v>
      </c>
      <c r="Q98" t="n">
        <v>198.05</v>
      </c>
      <c r="R98" t="n">
        <v>30.06</v>
      </c>
      <c r="S98" t="n">
        <v>21.27</v>
      </c>
      <c r="T98" t="n">
        <v>1691.48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106.7314118157638</v>
      </c>
      <c r="AB98" t="n">
        <v>146.034626303835</v>
      </c>
      <c r="AC98" t="n">
        <v>132.0972865303219</v>
      </c>
      <c r="AD98" t="n">
        <v>106731.4118157638</v>
      </c>
      <c r="AE98" t="n">
        <v>146034.626303835</v>
      </c>
      <c r="AF98" t="n">
        <v>2.012794051570516e-06</v>
      </c>
      <c r="AG98" t="n">
        <v>0.1534722222222222</v>
      </c>
      <c r="AH98" t="n">
        <v>132097.2865303219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9.0555</v>
      </c>
      <c r="E99" t="n">
        <v>11.04</v>
      </c>
      <c r="F99" t="n">
        <v>7.94</v>
      </c>
      <c r="G99" t="n">
        <v>95.25</v>
      </c>
      <c r="H99" t="n">
        <v>1.44</v>
      </c>
      <c r="I99" t="n">
        <v>5</v>
      </c>
      <c r="J99" t="n">
        <v>312.28</v>
      </c>
      <c r="K99" t="n">
        <v>59.89</v>
      </c>
      <c r="L99" t="n">
        <v>25.25</v>
      </c>
      <c r="M99" t="n">
        <v>3</v>
      </c>
      <c r="N99" t="n">
        <v>92.15000000000001</v>
      </c>
      <c r="O99" t="n">
        <v>38749.07</v>
      </c>
      <c r="P99" t="n">
        <v>129.25</v>
      </c>
      <c r="Q99" t="n">
        <v>198.05</v>
      </c>
      <c r="R99" t="n">
        <v>29.89</v>
      </c>
      <c r="S99" t="n">
        <v>21.27</v>
      </c>
      <c r="T99" t="n">
        <v>1608.51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106.7501307719534</v>
      </c>
      <c r="AB99" t="n">
        <v>146.0602384055156</v>
      </c>
      <c r="AC99" t="n">
        <v>132.1204542489649</v>
      </c>
      <c r="AD99" t="n">
        <v>106750.1307719534</v>
      </c>
      <c r="AE99" t="n">
        <v>146060.2384055156</v>
      </c>
      <c r="AF99" t="n">
        <v>2.013349887771656e-06</v>
      </c>
      <c r="AG99" t="n">
        <v>0.1533333333333333</v>
      </c>
      <c r="AH99" t="n">
        <v>132120.4542489649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9.059100000000001</v>
      </c>
      <c r="E100" t="n">
        <v>11.04</v>
      </c>
      <c r="F100" t="n">
        <v>7.93</v>
      </c>
      <c r="G100" t="n">
        <v>95.19</v>
      </c>
      <c r="H100" t="n">
        <v>1.45</v>
      </c>
      <c r="I100" t="n">
        <v>5</v>
      </c>
      <c r="J100" t="n">
        <v>312.83</v>
      </c>
      <c r="K100" t="n">
        <v>59.89</v>
      </c>
      <c r="L100" t="n">
        <v>25.5</v>
      </c>
      <c r="M100" t="n">
        <v>3</v>
      </c>
      <c r="N100" t="n">
        <v>92.44</v>
      </c>
      <c r="O100" t="n">
        <v>38816.85</v>
      </c>
      <c r="P100" t="n">
        <v>129.14</v>
      </c>
      <c r="Q100" t="n">
        <v>198.05</v>
      </c>
      <c r="R100" t="n">
        <v>29.78</v>
      </c>
      <c r="S100" t="n">
        <v>21.27</v>
      </c>
      <c r="T100" t="n">
        <v>1552.55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106.6086300612801</v>
      </c>
      <c r="AB100" t="n">
        <v>145.8666308906017</v>
      </c>
      <c r="AC100" t="n">
        <v>131.9453243635444</v>
      </c>
      <c r="AD100" t="n">
        <v>106608.6300612801</v>
      </c>
      <c r="AE100" t="n">
        <v>145866.6308906017</v>
      </c>
      <c r="AF100" t="n">
        <v>2.014150291901298e-06</v>
      </c>
      <c r="AG100" t="n">
        <v>0.1533333333333333</v>
      </c>
      <c r="AH100" t="n">
        <v>131945.3243635444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9.053599999999999</v>
      </c>
      <c r="E101" t="n">
        <v>11.05</v>
      </c>
      <c r="F101" t="n">
        <v>7.94</v>
      </c>
      <c r="G101" t="n">
        <v>95.27</v>
      </c>
      <c r="H101" t="n">
        <v>1.46</v>
      </c>
      <c r="I101" t="n">
        <v>5</v>
      </c>
      <c r="J101" t="n">
        <v>313.38</v>
      </c>
      <c r="K101" t="n">
        <v>59.89</v>
      </c>
      <c r="L101" t="n">
        <v>25.75</v>
      </c>
      <c r="M101" t="n">
        <v>3</v>
      </c>
      <c r="N101" t="n">
        <v>92.75</v>
      </c>
      <c r="O101" t="n">
        <v>38884.75</v>
      </c>
      <c r="P101" t="n">
        <v>129.35</v>
      </c>
      <c r="Q101" t="n">
        <v>198.05</v>
      </c>
      <c r="R101" t="n">
        <v>30</v>
      </c>
      <c r="S101" t="n">
        <v>21.27</v>
      </c>
      <c r="T101" t="n">
        <v>1660.7</v>
      </c>
      <c r="U101" t="n">
        <v>0.71</v>
      </c>
      <c r="V101" t="n">
        <v>0.76</v>
      </c>
      <c r="W101" t="n">
        <v>0.12</v>
      </c>
      <c r="X101" t="n">
        <v>0.09</v>
      </c>
      <c r="Y101" t="n">
        <v>1</v>
      </c>
      <c r="Z101" t="n">
        <v>10</v>
      </c>
      <c r="AA101" t="n">
        <v>106.8326776165254</v>
      </c>
      <c r="AB101" t="n">
        <v>146.1731826399687</v>
      </c>
      <c r="AC101" t="n">
        <v>132.2226192442001</v>
      </c>
      <c r="AD101" t="n">
        <v>106832.6776165254</v>
      </c>
      <c r="AE101" t="n">
        <v>146173.1826399687</v>
      </c>
      <c r="AF101" t="n">
        <v>2.012927452258789e-06</v>
      </c>
      <c r="AG101" t="n">
        <v>0.1534722222222222</v>
      </c>
      <c r="AH101" t="n">
        <v>132222.6192442001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9.055199999999999</v>
      </c>
      <c r="E102" t="n">
        <v>11.04</v>
      </c>
      <c r="F102" t="n">
        <v>7.94</v>
      </c>
      <c r="G102" t="n">
        <v>95.25</v>
      </c>
      <c r="H102" t="n">
        <v>1.48</v>
      </c>
      <c r="I102" t="n">
        <v>5</v>
      </c>
      <c r="J102" t="n">
        <v>313.93</v>
      </c>
      <c r="K102" t="n">
        <v>59.89</v>
      </c>
      <c r="L102" t="n">
        <v>26</v>
      </c>
      <c r="M102" t="n">
        <v>3</v>
      </c>
      <c r="N102" t="n">
        <v>93.05</v>
      </c>
      <c r="O102" t="n">
        <v>38952.8</v>
      </c>
      <c r="P102" t="n">
        <v>129.34</v>
      </c>
      <c r="Q102" t="n">
        <v>198.06</v>
      </c>
      <c r="R102" t="n">
        <v>29.91</v>
      </c>
      <c r="S102" t="n">
        <v>21.27</v>
      </c>
      <c r="T102" t="n">
        <v>1616.04</v>
      </c>
      <c r="U102" t="n">
        <v>0.71</v>
      </c>
      <c r="V102" t="n">
        <v>0.77</v>
      </c>
      <c r="W102" t="n">
        <v>0.12</v>
      </c>
      <c r="X102" t="n">
        <v>0.08</v>
      </c>
      <c r="Y102" t="n">
        <v>1</v>
      </c>
      <c r="Z102" t="n">
        <v>10</v>
      </c>
      <c r="AA102" t="n">
        <v>106.8076831483413</v>
      </c>
      <c r="AB102" t="n">
        <v>146.1389841059211</v>
      </c>
      <c r="AC102" t="n">
        <v>132.191684570244</v>
      </c>
      <c r="AD102" t="n">
        <v>106807.6831483413</v>
      </c>
      <c r="AE102" t="n">
        <v>146138.9841059211</v>
      </c>
      <c r="AF102" t="n">
        <v>2.013283187427519e-06</v>
      </c>
      <c r="AG102" t="n">
        <v>0.1533333333333333</v>
      </c>
      <c r="AH102" t="n">
        <v>132191.684570244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9.058400000000001</v>
      </c>
      <c r="E103" t="n">
        <v>11.04</v>
      </c>
      <c r="F103" t="n">
        <v>7.93</v>
      </c>
      <c r="G103" t="n">
        <v>95.2</v>
      </c>
      <c r="H103" t="n">
        <v>1.49</v>
      </c>
      <c r="I103" t="n">
        <v>5</v>
      </c>
      <c r="J103" t="n">
        <v>314.49</v>
      </c>
      <c r="K103" t="n">
        <v>59.89</v>
      </c>
      <c r="L103" t="n">
        <v>26.25</v>
      </c>
      <c r="M103" t="n">
        <v>3</v>
      </c>
      <c r="N103" t="n">
        <v>93.34999999999999</v>
      </c>
      <c r="O103" t="n">
        <v>39020.97</v>
      </c>
      <c r="P103" t="n">
        <v>129.41</v>
      </c>
      <c r="Q103" t="n">
        <v>198.05</v>
      </c>
      <c r="R103" t="n">
        <v>29.78</v>
      </c>
      <c r="S103" t="n">
        <v>21.27</v>
      </c>
      <c r="T103" t="n">
        <v>1553.56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106.7789063919505</v>
      </c>
      <c r="AB103" t="n">
        <v>146.0996104782863</v>
      </c>
      <c r="AC103" t="n">
        <v>132.1560687063694</v>
      </c>
      <c r="AD103" t="n">
        <v>106778.9063919505</v>
      </c>
      <c r="AE103" t="n">
        <v>146099.6104782863</v>
      </c>
      <c r="AF103" t="n">
        <v>2.013994657764979e-06</v>
      </c>
      <c r="AG103" t="n">
        <v>0.1533333333333333</v>
      </c>
      <c r="AH103" t="n">
        <v>132156.0687063694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9.058400000000001</v>
      </c>
      <c r="E104" t="n">
        <v>11.04</v>
      </c>
      <c r="F104" t="n">
        <v>7.93</v>
      </c>
      <c r="G104" t="n">
        <v>95.2</v>
      </c>
      <c r="H104" t="n">
        <v>1.5</v>
      </c>
      <c r="I104" t="n">
        <v>5</v>
      </c>
      <c r="J104" t="n">
        <v>315.04</v>
      </c>
      <c r="K104" t="n">
        <v>59.89</v>
      </c>
      <c r="L104" t="n">
        <v>26.5</v>
      </c>
      <c r="M104" t="n">
        <v>3</v>
      </c>
      <c r="N104" t="n">
        <v>93.65000000000001</v>
      </c>
      <c r="O104" t="n">
        <v>39089.29</v>
      </c>
      <c r="P104" t="n">
        <v>129.49</v>
      </c>
      <c r="Q104" t="n">
        <v>198.05</v>
      </c>
      <c r="R104" t="n">
        <v>29.76</v>
      </c>
      <c r="S104" t="n">
        <v>21.27</v>
      </c>
      <c r="T104" t="n">
        <v>1543.35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106.8269674938401</v>
      </c>
      <c r="AB104" t="n">
        <v>146.1653697981978</v>
      </c>
      <c r="AC104" t="n">
        <v>132.2155520490824</v>
      </c>
      <c r="AD104" t="n">
        <v>106826.9674938401</v>
      </c>
      <c r="AE104" t="n">
        <v>146165.3697981978</v>
      </c>
      <c r="AF104" t="n">
        <v>2.013994657764979e-06</v>
      </c>
      <c r="AG104" t="n">
        <v>0.1533333333333333</v>
      </c>
      <c r="AH104" t="n">
        <v>132215.5520490824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9.0589</v>
      </c>
      <c r="E105" t="n">
        <v>11.04</v>
      </c>
      <c r="F105" t="n">
        <v>7.93</v>
      </c>
      <c r="G105" t="n">
        <v>95.2</v>
      </c>
      <c r="H105" t="n">
        <v>1.51</v>
      </c>
      <c r="I105" t="n">
        <v>5</v>
      </c>
      <c r="J105" t="n">
        <v>315.6</v>
      </c>
      <c r="K105" t="n">
        <v>59.89</v>
      </c>
      <c r="L105" t="n">
        <v>26.75</v>
      </c>
      <c r="M105" t="n">
        <v>3</v>
      </c>
      <c r="N105" t="n">
        <v>93.95999999999999</v>
      </c>
      <c r="O105" t="n">
        <v>39157.74</v>
      </c>
      <c r="P105" t="n">
        <v>129.43</v>
      </c>
      <c r="Q105" t="n">
        <v>198.05</v>
      </c>
      <c r="R105" t="n">
        <v>29.69</v>
      </c>
      <c r="S105" t="n">
        <v>21.27</v>
      </c>
      <c r="T105" t="n">
        <v>1505.89</v>
      </c>
      <c r="U105" t="n">
        <v>0.72</v>
      </c>
      <c r="V105" t="n">
        <v>0.77</v>
      </c>
      <c r="W105" t="n">
        <v>0.12</v>
      </c>
      <c r="X105" t="n">
        <v>0.08</v>
      </c>
      <c r="Y105" t="n">
        <v>1</v>
      </c>
      <c r="Z105" t="n">
        <v>10</v>
      </c>
      <c r="AA105" t="n">
        <v>106.7851475585521</v>
      </c>
      <c r="AB105" t="n">
        <v>146.1081499177715</v>
      </c>
      <c r="AC105" t="n">
        <v>132.1637931537353</v>
      </c>
      <c r="AD105" t="n">
        <v>106785.1475585521</v>
      </c>
      <c r="AE105" t="n">
        <v>146108.1499177715</v>
      </c>
      <c r="AF105" t="n">
        <v>2.014105825005207e-06</v>
      </c>
      <c r="AG105" t="n">
        <v>0.1533333333333333</v>
      </c>
      <c r="AH105" t="n">
        <v>132163.7931537353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9.0692</v>
      </c>
      <c r="E106" t="n">
        <v>11.03</v>
      </c>
      <c r="F106" t="n">
        <v>7.92</v>
      </c>
      <c r="G106" t="n">
        <v>95.05</v>
      </c>
      <c r="H106" t="n">
        <v>1.52</v>
      </c>
      <c r="I106" t="n">
        <v>5</v>
      </c>
      <c r="J106" t="n">
        <v>316.15</v>
      </c>
      <c r="K106" t="n">
        <v>59.89</v>
      </c>
      <c r="L106" t="n">
        <v>27</v>
      </c>
      <c r="M106" t="n">
        <v>3</v>
      </c>
      <c r="N106" t="n">
        <v>94.26000000000001</v>
      </c>
      <c r="O106" t="n">
        <v>39226.32</v>
      </c>
      <c r="P106" t="n">
        <v>129.14</v>
      </c>
      <c r="Q106" t="n">
        <v>198.05</v>
      </c>
      <c r="R106" t="n">
        <v>29.3</v>
      </c>
      <c r="S106" t="n">
        <v>21.27</v>
      </c>
      <c r="T106" t="n">
        <v>1312.98</v>
      </c>
      <c r="U106" t="n">
        <v>0.73</v>
      </c>
      <c r="V106" t="n">
        <v>0.77</v>
      </c>
      <c r="W106" t="n">
        <v>0.12</v>
      </c>
      <c r="X106" t="n">
        <v>0.07000000000000001</v>
      </c>
      <c r="Y106" t="n">
        <v>1</v>
      </c>
      <c r="Z106" t="n">
        <v>10</v>
      </c>
      <c r="AA106" t="n">
        <v>106.4580081893682</v>
      </c>
      <c r="AB106" t="n">
        <v>145.6605434004839</v>
      </c>
      <c r="AC106" t="n">
        <v>131.7589055742379</v>
      </c>
      <c r="AD106" t="n">
        <v>106458.0081893682</v>
      </c>
      <c r="AE106" t="n">
        <v>145660.5434004839</v>
      </c>
      <c r="AF106" t="n">
        <v>2.016395870153907e-06</v>
      </c>
      <c r="AG106" t="n">
        <v>0.1531944444444444</v>
      </c>
      <c r="AH106" t="n">
        <v>131758.9055742379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9.0685</v>
      </c>
      <c r="E107" t="n">
        <v>11.03</v>
      </c>
      <c r="F107" t="n">
        <v>7.92</v>
      </c>
      <c r="G107" t="n">
        <v>95.06</v>
      </c>
      <c r="H107" t="n">
        <v>1.53</v>
      </c>
      <c r="I107" t="n">
        <v>5</v>
      </c>
      <c r="J107" t="n">
        <v>316.71</v>
      </c>
      <c r="K107" t="n">
        <v>59.89</v>
      </c>
      <c r="L107" t="n">
        <v>27.25</v>
      </c>
      <c r="M107" t="n">
        <v>3</v>
      </c>
      <c r="N107" t="n">
        <v>94.56999999999999</v>
      </c>
      <c r="O107" t="n">
        <v>39295.05</v>
      </c>
      <c r="P107" t="n">
        <v>129.1</v>
      </c>
      <c r="Q107" t="n">
        <v>198.05</v>
      </c>
      <c r="R107" t="n">
        <v>29.41</v>
      </c>
      <c r="S107" t="n">
        <v>21.27</v>
      </c>
      <c r="T107" t="n">
        <v>1366.92</v>
      </c>
      <c r="U107" t="n">
        <v>0.72</v>
      </c>
      <c r="V107" t="n">
        <v>0.77</v>
      </c>
      <c r="W107" t="n">
        <v>0.11</v>
      </c>
      <c r="X107" t="n">
        <v>0.07000000000000001</v>
      </c>
      <c r="Y107" t="n">
        <v>1</v>
      </c>
      <c r="Z107" t="n">
        <v>10</v>
      </c>
      <c r="AA107" t="n">
        <v>106.4420539375713</v>
      </c>
      <c r="AB107" t="n">
        <v>145.6387140893236</v>
      </c>
      <c r="AC107" t="n">
        <v>131.739159621897</v>
      </c>
      <c r="AD107" t="n">
        <v>106442.0539375713</v>
      </c>
      <c r="AE107" t="n">
        <v>145638.7140893236</v>
      </c>
      <c r="AF107" t="n">
        <v>2.016240236017587e-06</v>
      </c>
      <c r="AG107" t="n">
        <v>0.1531944444444444</v>
      </c>
      <c r="AH107" t="n">
        <v>131739.159621897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9.058</v>
      </c>
      <c r="E108" t="n">
        <v>11.04</v>
      </c>
      <c r="F108" t="n">
        <v>7.93</v>
      </c>
      <c r="G108" t="n">
        <v>95.20999999999999</v>
      </c>
      <c r="H108" t="n">
        <v>1.54</v>
      </c>
      <c r="I108" t="n">
        <v>5</v>
      </c>
      <c r="J108" t="n">
        <v>317.27</v>
      </c>
      <c r="K108" t="n">
        <v>59.89</v>
      </c>
      <c r="L108" t="n">
        <v>27.5</v>
      </c>
      <c r="M108" t="n">
        <v>3</v>
      </c>
      <c r="N108" t="n">
        <v>94.88</v>
      </c>
      <c r="O108" t="n">
        <v>39363.91</v>
      </c>
      <c r="P108" t="n">
        <v>129.22</v>
      </c>
      <c r="Q108" t="n">
        <v>198.05</v>
      </c>
      <c r="R108" t="n">
        <v>29.88</v>
      </c>
      <c r="S108" t="n">
        <v>21.27</v>
      </c>
      <c r="T108" t="n">
        <v>1601.12</v>
      </c>
      <c r="U108" t="n">
        <v>0.71</v>
      </c>
      <c r="V108" t="n">
        <v>0.77</v>
      </c>
      <c r="W108" t="n">
        <v>0.11</v>
      </c>
      <c r="X108" t="n">
        <v>0.08</v>
      </c>
      <c r="Y108" t="n">
        <v>1</v>
      </c>
      <c r="Z108" t="n">
        <v>10</v>
      </c>
      <c r="AA108" t="n">
        <v>106.6693754498052</v>
      </c>
      <c r="AB108" t="n">
        <v>145.9497454110791</v>
      </c>
      <c r="AC108" t="n">
        <v>132.0205065508395</v>
      </c>
      <c r="AD108" t="n">
        <v>106669.3754498052</v>
      </c>
      <c r="AE108" t="n">
        <v>145949.7454110791</v>
      </c>
      <c r="AF108" t="n">
        <v>2.013905723972797e-06</v>
      </c>
      <c r="AG108" t="n">
        <v>0.1533333333333333</v>
      </c>
      <c r="AH108" t="n">
        <v>132020.5065508395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9.046799999999999</v>
      </c>
      <c r="E109" t="n">
        <v>11.05</v>
      </c>
      <c r="F109" t="n">
        <v>7.95</v>
      </c>
      <c r="G109" t="n">
        <v>95.37</v>
      </c>
      <c r="H109" t="n">
        <v>1.56</v>
      </c>
      <c r="I109" t="n">
        <v>5</v>
      </c>
      <c r="J109" t="n">
        <v>317.83</v>
      </c>
      <c r="K109" t="n">
        <v>59.89</v>
      </c>
      <c r="L109" t="n">
        <v>27.75</v>
      </c>
      <c r="M109" t="n">
        <v>3</v>
      </c>
      <c r="N109" t="n">
        <v>95.19</v>
      </c>
      <c r="O109" t="n">
        <v>39432.92</v>
      </c>
      <c r="P109" t="n">
        <v>129.4</v>
      </c>
      <c r="Q109" t="n">
        <v>198.05</v>
      </c>
      <c r="R109" t="n">
        <v>30.27</v>
      </c>
      <c r="S109" t="n">
        <v>21.27</v>
      </c>
      <c r="T109" t="n">
        <v>1795.58</v>
      </c>
      <c r="U109" t="n">
        <v>0.7</v>
      </c>
      <c r="V109" t="n">
        <v>0.76</v>
      </c>
      <c r="W109" t="n">
        <v>0.12</v>
      </c>
      <c r="X109" t="n">
        <v>0.1</v>
      </c>
      <c r="Y109" t="n">
        <v>1</v>
      </c>
      <c r="Z109" t="n">
        <v>10</v>
      </c>
      <c r="AA109" t="n">
        <v>106.9753296360546</v>
      </c>
      <c r="AB109" t="n">
        <v>146.3683654264514</v>
      </c>
      <c r="AC109" t="n">
        <v>132.3991740594817</v>
      </c>
      <c r="AD109" t="n">
        <v>106975.3296360546</v>
      </c>
      <c r="AE109" t="n">
        <v>146368.3654264514</v>
      </c>
      <c r="AF109" t="n">
        <v>2.011415577791687e-06</v>
      </c>
      <c r="AG109" t="n">
        <v>0.1534722222222222</v>
      </c>
      <c r="AH109" t="n">
        <v>132399.1740594817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9.053599999999999</v>
      </c>
      <c r="E110" t="n">
        <v>11.05</v>
      </c>
      <c r="F110" t="n">
        <v>7.94</v>
      </c>
      <c r="G110" t="n">
        <v>95.27</v>
      </c>
      <c r="H110" t="n">
        <v>1.57</v>
      </c>
      <c r="I110" t="n">
        <v>5</v>
      </c>
      <c r="J110" t="n">
        <v>318.39</v>
      </c>
      <c r="K110" t="n">
        <v>59.89</v>
      </c>
      <c r="L110" t="n">
        <v>28</v>
      </c>
      <c r="M110" t="n">
        <v>3</v>
      </c>
      <c r="N110" t="n">
        <v>95.5</v>
      </c>
      <c r="O110" t="n">
        <v>39502.07</v>
      </c>
      <c r="P110" t="n">
        <v>129.21</v>
      </c>
      <c r="Q110" t="n">
        <v>198.05</v>
      </c>
      <c r="R110" t="n">
        <v>29.95</v>
      </c>
      <c r="S110" t="n">
        <v>21.27</v>
      </c>
      <c r="T110" t="n">
        <v>1638.78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106.7485260967571</v>
      </c>
      <c r="AB110" t="n">
        <v>146.0580428181188</v>
      </c>
      <c r="AC110" t="n">
        <v>132.1184682053477</v>
      </c>
      <c r="AD110" t="n">
        <v>106748.5260967571</v>
      </c>
      <c r="AE110" t="n">
        <v>146058.0428181188</v>
      </c>
      <c r="AF110" t="n">
        <v>2.012927452258789e-06</v>
      </c>
      <c r="AG110" t="n">
        <v>0.1534722222222222</v>
      </c>
      <c r="AH110" t="n">
        <v>132118.4682053477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9.055899999999999</v>
      </c>
      <c r="E111" t="n">
        <v>11.04</v>
      </c>
      <c r="F111" t="n">
        <v>7.94</v>
      </c>
      <c r="G111" t="n">
        <v>95.23999999999999</v>
      </c>
      <c r="H111" t="n">
        <v>1.58</v>
      </c>
      <c r="I111" t="n">
        <v>5</v>
      </c>
      <c r="J111" t="n">
        <v>318.95</v>
      </c>
      <c r="K111" t="n">
        <v>59.89</v>
      </c>
      <c r="L111" t="n">
        <v>28.25</v>
      </c>
      <c r="M111" t="n">
        <v>3</v>
      </c>
      <c r="N111" t="n">
        <v>95.81</v>
      </c>
      <c r="O111" t="n">
        <v>39571.36</v>
      </c>
      <c r="P111" t="n">
        <v>128.94</v>
      </c>
      <c r="Q111" t="n">
        <v>198.05</v>
      </c>
      <c r="R111" t="n">
        <v>29.95</v>
      </c>
      <c r="S111" t="n">
        <v>21.27</v>
      </c>
      <c r="T111" t="n">
        <v>1636.5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106.5592235734111</v>
      </c>
      <c r="AB111" t="n">
        <v>145.799030754239</v>
      </c>
      <c r="AC111" t="n">
        <v>131.8841758893188</v>
      </c>
      <c r="AD111" t="n">
        <v>106559.2235734111</v>
      </c>
      <c r="AE111" t="n">
        <v>145799.030754239</v>
      </c>
      <c r="AF111" t="n">
        <v>2.013438821563839e-06</v>
      </c>
      <c r="AG111" t="n">
        <v>0.1533333333333333</v>
      </c>
      <c r="AH111" t="n">
        <v>131884.1758893188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9.051399999999999</v>
      </c>
      <c r="E112" t="n">
        <v>11.05</v>
      </c>
      <c r="F112" t="n">
        <v>7.94</v>
      </c>
      <c r="G112" t="n">
        <v>95.31</v>
      </c>
      <c r="H112" t="n">
        <v>1.59</v>
      </c>
      <c r="I112" t="n">
        <v>5</v>
      </c>
      <c r="J112" t="n">
        <v>319.51</v>
      </c>
      <c r="K112" t="n">
        <v>59.89</v>
      </c>
      <c r="L112" t="n">
        <v>28.5</v>
      </c>
      <c r="M112" t="n">
        <v>3</v>
      </c>
      <c r="N112" t="n">
        <v>96.13</v>
      </c>
      <c r="O112" t="n">
        <v>39640.79</v>
      </c>
      <c r="P112" t="n">
        <v>129.06</v>
      </c>
      <c r="Q112" t="n">
        <v>198.05</v>
      </c>
      <c r="R112" t="n">
        <v>30.12</v>
      </c>
      <c r="S112" t="n">
        <v>21.27</v>
      </c>
      <c r="T112" t="n">
        <v>1722.3</v>
      </c>
      <c r="U112" t="n">
        <v>0.71</v>
      </c>
      <c r="V112" t="n">
        <v>0.76</v>
      </c>
      <c r="W112" t="n">
        <v>0.12</v>
      </c>
      <c r="X112" t="n">
        <v>0.09</v>
      </c>
      <c r="Y112" t="n">
        <v>1</v>
      </c>
      <c r="Z112" t="n">
        <v>10</v>
      </c>
      <c r="AA112" t="n">
        <v>106.6837585458877</v>
      </c>
      <c r="AB112" t="n">
        <v>145.9694249976766</v>
      </c>
      <c r="AC112" t="n">
        <v>132.0383079453126</v>
      </c>
      <c r="AD112" t="n">
        <v>106683.7585458877</v>
      </c>
      <c r="AE112" t="n">
        <v>145969.4249976766</v>
      </c>
      <c r="AF112" t="n">
        <v>2.012438316401785e-06</v>
      </c>
      <c r="AG112" t="n">
        <v>0.1534722222222222</v>
      </c>
      <c r="AH112" t="n">
        <v>132038.3079453126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9.054600000000001</v>
      </c>
      <c r="E113" t="n">
        <v>11.04</v>
      </c>
      <c r="F113" t="n">
        <v>7.94</v>
      </c>
      <c r="G113" t="n">
        <v>95.26000000000001</v>
      </c>
      <c r="H113" t="n">
        <v>1.6</v>
      </c>
      <c r="I113" t="n">
        <v>5</v>
      </c>
      <c r="J113" t="n">
        <v>320.08</v>
      </c>
      <c r="K113" t="n">
        <v>59.89</v>
      </c>
      <c r="L113" t="n">
        <v>28.75</v>
      </c>
      <c r="M113" t="n">
        <v>3</v>
      </c>
      <c r="N113" t="n">
        <v>96.44</v>
      </c>
      <c r="O113" t="n">
        <v>39710.36</v>
      </c>
      <c r="P113" t="n">
        <v>128.87</v>
      </c>
      <c r="Q113" t="n">
        <v>198.05</v>
      </c>
      <c r="R113" t="n">
        <v>29.94</v>
      </c>
      <c r="S113" t="n">
        <v>21.27</v>
      </c>
      <c r="T113" t="n">
        <v>1634.42</v>
      </c>
      <c r="U113" t="n">
        <v>0.71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106.5321390072681</v>
      </c>
      <c r="AB113" t="n">
        <v>145.7619724559554</v>
      </c>
      <c r="AC113" t="n">
        <v>131.8506543830117</v>
      </c>
      <c r="AD113" t="n">
        <v>106532.1390072681</v>
      </c>
      <c r="AE113" t="n">
        <v>145761.9724559554</v>
      </c>
      <c r="AF113" t="n">
        <v>2.013149786739245e-06</v>
      </c>
      <c r="AG113" t="n">
        <v>0.1533333333333333</v>
      </c>
      <c r="AH113" t="n">
        <v>131850.6543830117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9.0548</v>
      </c>
      <c r="E114" t="n">
        <v>11.04</v>
      </c>
      <c r="F114" t="n">
        <v>7.94</v>
      </c>
      <c r="G114" t="n">
        <v>95.26000000000001</v>
      </c>
      <c r="H114" t="n">
        <v>1.61</v>
      </c>
      <c r="I114" t="n">
        <v>5</v>
      </c>
      <c r="J114" t="n">
        <v>320.64</v>
      </c>
      <c r="K114" t="n">
        <v>59.89</v>
      </c>
      <c r="L114" t="n">
        <v>29</v>
      </c>
      <c r="M114" t="n">
        <v>3</v>
      </c>
      <c r="N114" t="n">
        <v>96.75</v>
      </c>
      <c r="O114" t="n">
        <v>39780.08</v>
      </c>
      <c r="P114" t="n">
        <v>128.65</v>
      </c>
      <c r="Q114" t="n">
        <v>198.05</v>
      </c>
      <c r="R114" t="n">
        <v>29.94</v>
      </c>
      <c r="S114" t="n">
        <v>21.27</v>
      </c>
      <c r="T114" t="n">
        <v>1634.41</v>
      </c>
      <c r="U114" t="n">
        <v>0.71</v>
      </c>
      <c r="V114" t="n">
        <v>0.76</v>
      </c>
      <c r="W114" t="n">
        <v>0.12</v>
      </c>
      <c r="X114" t="n">
        <v>0.09</v>
      </c>
      <c r="Y114" t="n">
        <v>1</v>
      </c>
      <c r="Z114" t="n">
        <v>10</v>
      </c>
      <c r="AA114" t="n">
        <v>106.3976134563847</v>
      </c>
      <c r="AB114" t="n">
        <v>145.5779086623884</v>
      </c>
      <c r="AC114" t="n">
        <v>131.6841573795675</v>
      </c>
      <c r="AD114" t="n">
        <v>106397.6134563847</v>
      </c>
      <c r="AE114" t="n">
        <v>145577.9086623884</v>
      </c>
      <c r="AF114" t="n">
        <v>2.013194253635337e-06</v>
      </c>
      <c r="AG114" t="n">
        <v>0.1533333333333333</v>
      </c>
      <c r="AH114" t="n">
        <v>131684.1573795675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9.058</v>
      </c>
      <c r="E115" t="n">
        <v>11.04</v>
      </c>
      <c r="F115" t="n">
        <v>7.93</v>
      </c>
      <c r="G115" t="n">
        <v>95.20999999999999</v>
      </c>
      <c r="H115" t="n">
        <v>1.62</v>
      </c>
      <c r="I115" t="n">
        <v>5</v>
      </c>
      <c r="J115" t="n">
        <v>321.21</v>
      </c>
      <c r="K115" t="n">
        <v>59.89</v>
      </c>
      <c r="L115" t="n">
        <v>29.25</v>
      </c>
      <c r="M115" t="n">
        <v>3</v>
      </c>
      <c r="N115" t="n">
        <v>97.06999999999999</v>
      </c>
      <c r="O115" t="n">
        <v>39849.95</v>
      </c>
      <c r="P115" t="n">
        <v>128.22</v>
      </c>
      <c r="Q115" t="n">
        <v>198.05</v>
      </c>
      <c r="R115" t="n">
        <v>29.79</v>
      </c>
      <c r="S115" t="n">
        <v>21.27</v>
      </c>
      <c r="T115" t="n">
        <v>1556.46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106.0685851465419</v>
      </c>
      <c r="AB115" t="n">
        <v>145.1277176131572</v>
      </c>
      <c r="AC115" t="n">
        <v>131.2769319322277</v>
      </c>
      <c r="AD115" t="n">
        <v>106068.5851465419</v>
      </c>
      <c r="AE115" t="n">
        <v>145127.7176131572</v>
      </c>
      <c r="AF115" t="n">
        <v>2.013905723972797e-06</v>
      </c>
      <c r="AG115" t="n">
        <v>0.1533333333333333</v>
      </c>
      <c r="AH115" t="n">
        <v>131276.9319322277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9.062099999999999</v>
      </c>
      <c r="E116" t="n">
        <v>11.04</v>
      </c>
      <c r="F116" t="n">
        <v>7.93</v>
      </c>
      <c r="G116" t="n">
        <v>95.15000000000001</v>
      </c>
      <c r="H116" t="n">
        <v>1.63</v>
      </c>
      <c r="I116" t="n">
        <v>5</v>
      </c>
      <c r="J116" t="n">
        <v>321.78</v>
      </c>
      <c r="K116" t="n">
        <v>59.89</v>
      </c>
      <c r="L116" t="n">
        <v>29.5</v>
      </c>
      <c r="M116" t="n">
        <v>3</v>
      </c>
      <c r="N116" t="n">
        <v>97.39</v>
      </c>
      <c r="O116" t="n">
        <v>39919.96</v>
      </c>
      <c r="P116" t="n">
        <v>128.08</v>
      </c>
      <c r="Q116" t="n">
        <v>198.07</v>
      </c>
      <c r="R116" t="n">
        <v>29.56</v>
      </c>
      <c r="S116" t="n">
        <v>21.27</v>
      </c>
      <c r="T116" t="n">
        <v>1440.49</v>
      </c>
      <c r="U116" t="n">
        <v>0.72</v>
      </c>
      <c r="V116" t="n">
        <v>0.77</v>
      </c>
      <c r="W116" t="n">
        <v>0.12</v>
      </c>
      <c r="X116" t="n">
        <v>0.08</v>
      </c>
      <c r="Y116" t="n">
        <v>1</v>
      </c>
      <c r="Z116" t="n">
        <v>10</v>
      </c>
      <c r="AA116" t="n">
        <v>105.9375083946402</v>
      </c>
      <c r="AB116" t="n">
        <v>144.9483726185072</v>
      </c>
      <c r="AC116" t="n">
        <v>131.1147033721548</v>
      </c>
      <c r="AD116" t="n">
        <v>105937.5083946402</v>
      </c>
      <c r="AE116" t="n">
        <v>144948.3726185072</v>
      </c>
      <c r="AF116" t="n">
        <v>2.014817295342667e-06</v>
      </c>
      <c r="AG116" t="n">
        <v>0.1533333333333333</v>
      </c>
      <c r="AH116" t="n">
        <v>131114.7033721548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9.066000000000001</v>
      </c>
      <c r="E117" t="n">
        <v>11.03</v>
      </c>
      <c r="F117" t="n">
        <v>7.92</v>
      </c>
      <c r="G117" t="n">
        <v>95.09</v>
      </c>
      <c r="H117" t="n">
        <v>1.64</v>
      </c>
      <c r="I117" t="n">
        <v>5</v>
      </c>
      <c r="J117" t="n">
        <v>322.34</v>
      </c>
      <c r="K117" t="n">
        <v>59.89</v>
      </c>
      <c r="L117" t="n">
        <v>29.75</v>
      </c>
      <c r="M117" t="n">
        <v>3</v>
      </c>
      <c r="N117" t="n">
        <v>97.70999999999999</v>
      </c>
      <c r="O117" t="n">
        <v>39990.12</v>
      </c>
      <c r="P117" t="n">
        <v>127.83</v>
      </c>
      <c r="Q117" t="n">
        <v>198.05</v>
      </c>
      <c r="R117" t="n">
        <v>29.45</v>
      </c>
      <c r="S117" t="n">
        <v>21.27</v>
      </c>
      <c r="T117" t="n">
        <v>1386.58</v>
      </c>
      <c r="U117" t="n">
        <v>0.72</v>
      </c>
      <c r="V117" t="n">
        <v>0.77</v>
      </c>
      <c r="W117" t="n">
        <v>0.12</v>
      </c>
      <c r="X117" t="n">
        <v>0.07000000000000001</v>
      </c>
      <c r="Y117" t="n">
        <v>1</v>
      </c>
      <c r="Z117" t="n">
        <v>10</v>
      </c>
      <c r="AA117" t="n">
        <v>105.7084754086372</v>
      </c>
      <c r="AB117" t="n">
        <v>144.6349995828359</v>
      </c>
      <c r="AC117" t="n">
        <v>130.831238219186</v>
      </c>
      <c r="AD117" t="n">
        <v>105708.4754086372</v>
      </c>
      <c r="AE117" t="n">
        <v>144634.9995828359</v>
      </c>
      <c r="AF117" t="n">
        <v>2.015684399816447e-06</v>
      </c>
      <c r="AG117" t="n">
        <v>0.1531944444444444</v>
      </c>
      <c r="AH117" t="n">
        <v>130831.238219186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9.060700000000001</v>
      </c>
      <c r="E118" t="n">
        <v>11.04</v>
      </c>
      <c r="F118" t="n">
        <v>7.93</v>
      </c>
      <c r="G118" t="n">
        <v>95.17</v>
      </c>
      <c r="H118" t="n">
        <v>1.66</v>
      </c>
      <c r="I118" t="n">
        <v>5</v>
      </c>
      <c r="J118" t="n">
        <v>322.91</v>
      </c>
      <c r="K118" t="n">
        <v>59.89</v>
      </c>
      <c r="L118" t="n">
        <v>30</v>
      </c>
      <c r="M118" t="n">
        <v>3</v>
      </c>
      <c r="N118" t="n">
        <v>98.03</v>
      </c>
      <c r="O118" t="n">
        <v>40060.43</v>
      </c>
      <c r="P118" t="n">
        <v>127.82</v>
      </c>
      <c r="Q118" t="n">
        <v>198.05</v>
      </c>
      <c r="R118" t="n">
        <v>29.73</v>
      </c>
      <c r="S118" t="n">
        <v>21.27</v>
      </c>
      <c r="T118" t="n">
        <v>1527.73</v>
      </c>
      <c r="U118" t="n">
        <v>0.72</v>
      </c>
      <c r="V118" t="n">
        <v>0.77</v>
      </c>
      <c r="W118" t="n">
        <v>0.11</v>
      </c>
      <c r="X118" t="n">
        <v>0.08</v>
      </c>
      <c r="Y118" t="n">
        <v>1</v>
      </c>
      <c r="Z118" t="n">
        <v>10</v>
      </c>
      <c r="AA118" t="n">
        <v>105.7973818926689</v>
      </c>
      <c r="AB118" t="n">
        <v>144.7566453565651</v>
      </c>
      <c r="AC118" t="n">
        <v>130.9412742910015</v>
      </c>
      <c r="AD118" t="n">
        <v>105797.3818926689</v>
      </c>
      <c r="AE118" t="n">
        <v>144756.6453565651</v>
      </c>
      <c r="AF118" t="n">
        <v>2.014506027070029e-06</v>
      </c>
      <c r="AG118" t="n">
        <v>0.1533333333333333</v>
      </c>
      <c r="AH118" t="n">
        <v>130941.2742910015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9.0486</v>
      </c>
      <c r="E119" t="n">
        <v>11.05</v>
      </c>
      <c r="F119" t="n">
        <v>7.95</v>
      </c>
      <c r="G119" t="n">
        <v>95.34999999999999</v>
      </c>
      <c r="H119" t="n">
        <v>1.67</v>
      </c>
      <c r="I119" t="n">
        <v>5</v>
      </c>
      <c r="J119" t="n">
        <v>323.49</v>
      </c>
      <c r="K119" t="n">
        <v>59.89</v>
      </c>
      <c r="L119" t="n">
        <v>30.25</v>
      </c>
      <c r="M119" t="n">
        <v>3</v>
      </c>
      <c r="N119" t="n">
        <v>98.34999999999999</v>
      </c>
      <c r="O119" t="n">
        <v>40131.01</v>
      </c>
      <c r="P119" t="n">
        <v>127.81</v>
      </c>
      <c r="Q119" t="n">
        <v>198.05</v>
      </c>
      <c r="R119" t="n">
        <v>30.27</v>
      </c>
      <c r="S119" t="n">
        <v>21.27</v>
      </c>
      <c r="T119" t="n">
        <v>1799.7</v>
      </c>
      <c r="U119" t="n">
        <v>0.7</v>
      </c>
      <c r="V119" t="n">
        <v>0.76</v>
      </c>
      <c r="W119" t="n">
        <v>0.11</v>
      </c>
      <c r="X119" t="n">
        <v>0.09</v>
      </c>
      <c r="Y119" t="n">
        <v>1</v>
      </c>
      <c r="Z119" t="n">
        <v>10</v>
      </c>
      <c r="AA119" t="n">
        <v>105.9982336611662</v>
      </c>
      <c r="AB119" t="n">
        <v>145.0314596071777</v>
      </c>
      <c r="AC119" t="n">
        <v>131.1898606552399</v>
      </c>
      <c r="AD119" t="n">
        <v>105998.2336611662</v>
      </c>
      <c r="AE119" t="n">
        <v>145031.4596071777</v>
      </c>
      <c r="AF119" t="n">
        <v>2.011815779856508e-06</v>
      </c>
      <c r="AG119" t="n">
        <v>0.1534722222222222</v>
      </c>
      <c r="AH119" t="n">
        <v>131189.8606552399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9.1165</v>
      </c>
      <c r="E120" t="n">
        <v>10.97</v>
      </c>
      <c r="F120" t="n">
        <v>7.91</v>
      </c>
      <c r="G120" t="n">
        <v>118.71</v>
      </c>
      <c r="H120" t="n">
        <v>1.68</v>
      </c>
      <c r="I120" t="n">
        <v>4</v>
      </c>
      <c r="J120" t="n">
        <v>324.06</v>
      </c>
      <c r="K120" t="n">
        <v>59.89</v>
      </c>
      <c r="L120" t="n">
        <v>30.5</v>
      </c>
      <c r="M120" t="n">
        <v>2</v>
      </c>
      <c r="N120" t="n">
        <v>98.67</v>
      </c>
      <c r="O120" t="n">
        <v>40201.62</v>
      </c>
      <c r="P120" t="n">
        <v>127.23</v>
      </c>
      <c r="Q120" t="n">
        <v>198.05</v>
      </c>
      <c r="R120" t="n">
        <v>29.18</v>
      </c>
      <c r="S120" t="n">
        <v>21.27</v>
      </c>
      <c r="T120" t="n">
        <v>1255.57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104.7401990094016</v>
      </c>
      <c r="AB120" t="n">
        <v>143.3101610960623</v>
      </c>
      <c r="AC120" t="n">
        <v>129.6328404581673</v>
      </c>
      <c r="AD120" t="n">
        <v>104740.1990094016</v>
      </c>
      <c r="AE120" t="n">
        <v>143310.1610960623</v>
      </c>
      <c r="AF120" t="n">
        <v>2.026912291079488e-06</v>
      </c>
      <c r="AG120" t="n">
        <v>0.1523611111111111</v>
      </c>
      <c r="AH120" t="n">
        <v>129632.8404581673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9.116899999999999</v>
      </c>
      <c r="E121" t="n">
        <v>10.97</v>
      </c>
      <c r="F121" t="n">
        <v>7.91</v>
      </c>
      <c r="G121" t="n">
        <v>118.7</v>
      </c>
      <c r="H121" t="n">
        <v>1.69</v>
      </c>
      <c r="I121" t="n">
        <v>4</v>
      </c>
      <c r="J121" t="n">
        <v>324.63</v>
      </c>
      <c r="K121" t="n">
        <v>59.89</v>
      </c>
      <c r="L121" t="n">
        <v>30.75</v>
      </c>
      <c r="M121" t="n">
        <v>2</v>
      </c>
      <c r="N121" t="n">
        <v>99</v>
      </c>
      <c r="O121" t="n">
        <v>40272.38</v>
      </c>
      <c r="P121" t="n">
        <v>127.47</v>
      </c>
      <c r="Q121" t="n">
        <v>198.05</v>
      </c>
      <c r="R121" t="n">
        <v>29.15</v>
      </c>
      <c r="S121" t="n">
        <v>21.27</v>
      </c>
      <c r="T121" t="n">
        <v>1241.63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104.8789570637449</v>
      </c>
      <c r="AB121" t="n">
        <v>143.5000159875881</v>
      </c>
      <c r="AC121" t="n">
        <v>129.8045758653089</v>
      </c>
      <c r="AD121" t="n">
        <v>104878.9570637449</v>
      </c>
      <c r="AE121" t="n">
        <v>143500.0159875881</v>
      </c>
      <c r="AF121" t="n">
        <v>2.02700122487167e-06</v>
      </c>
      <c r="AG121" t="n">
        <v>0.1523611111111111</v>
      </c>
      <c r="AH121" t="n">
        <v>129804.5758653089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9.116199999999999</v>
      </c>
      <c r="E122" t="n">
        <v>10.97</v>
      </c>
      <c r="F122" t="n">
        <v>7.91</v>
      </c>
      <c r="G122" t="n">
        <v>118.71</v>
      </c>
      <c r="H122" t="n">
        <v>1.7</v>
      </c>
      <c r="I122" t="n">
        <v>4</v>
      </c>
      <c r="J122" t="n">
        <v>325.21</v>
      </c>
      <c r="K122" t="n">
        <v>59.89</v>
      </c>
      <c r="L122" t="n">
        <v>31</v>
      </c>
      <c r="M122" t="n">
        <v>2</v>
      </c>
      <c r="N122" t="n">
        <v>99.31999999999999</v>
      </c>
      <c r="O122" t="n">
        <v>40343.29</v>
      </c>
      <c r="P122" t="n">
        <v>127.53</v>
      </c>
      <c r="Q122" t="n">
        <v>198.05</v>
      </c>
      <c r="R122" t="n">
        <v>29.18</v>
      </c>
      <c r="S122" t="n">
        <v>21.27</v>
      </c>
      <c r="T122" t="n">
        <v>1259.92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104.9226607404857</v>
      </c>
      <c r="AB122" t="n">
        <v>143.5598132861749</v>
      </c>
      <c r="AC122" t="n">
        <v>129.8586661936446</v>
      </c>
      <c r="AD122" t="n">
        <v>104922.6607404856</v>
      </c>
      <c r="AE122" t="n">
        <v>143559.8132861749</v>
      </c>
      <c r="AF122" t="n">
        <v>2.026845590735351e-06</v>
      </c>
      <c r="AG122" t="n">
        <v>0.1523611111111111</v>
      </c>
      <c r="AH122" t="n">
        <v>129858.6661936446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9.117599999999999</v>
      </c>
      <c r="E123" t="n">
        <v>10.97</v>
      </c>
      <c r="F123" t="n">
        <v>7.91</v>
      </c>
      <c r="G123" t="n">
        <v>118.69</v>
      </c>
      <c r="H123" t="n">
        <v>1.71</v>
      </c>
      <c r="I123" t="n">
        <v>4</v>
      </c>
      <c r="J123" t="n">
        <v>325.78</v>
      </c>
      <c r="K123" t="n">
        <v>59.89</v>
      </c>
      <c r="L123" t="n">
        <v>31.25</v>
      </c>
      <c r="M123" t="n">
        <v>2</v>
      </c>
      <c r="N123" t="n">
        <v>99.65000000000001</v>
      </c>
      <c r="O123" t="n">
        <v>40414.36</v>
      </c>
      <c r="P123" t="n">
        <v>127.62</v>
      </c>
      <c r="Q123" t="n">
        <v>198.05</v>
      </c>
      <c r="R123" t="n">
        <v>29.14</v>
      </c>
      <c r="S123" t="n">
        <v>21.27</v>
      </c>
      <c r="T123" t="n">
        <v>1236.56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104.960601338681</v>
      </c>
      <c r="AB123" t="n">
        <v>143.6117252864468</v>
      </c>
      <c r="AC123" t="n">
        <v>129.9056237854695</v>
      </c>
      <c r="AD123" t="n">
        <v>104960.601338681</v>
      </c>
      <c r="AE123" t="n">
        <v>143611.7252864468</v>
      </c>
      <c r="AF123" t="n">
        <v>2.027156859007989e-06</v>
      </c>
      <c r="AG123" t="n">
        <v>0.1523611111111111</v>
      </c>
      <c r="AH123" t="n">
        <v>129905.6237854695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9.116199999999999</v>
      </c>
      <c r="E124" t="n">
        <v>10.97</v>
      </c>
      <c r="F124" t="n">
        <v>7.91</v>
      </c>
      <c r="G124" t="n">
        <v>118.71</v>
      </c>
      <c r="H124" t="n">
        <v>1.72</v>
      </c>
      <c r="I124" t="n">
        <v>4</v>
      </c>
      <c r="J124" t="n">
        <v>326.36</v>
      </c>
      <c r="K124" t="n">
        <v>59.89</v>
      </c>
      <c r="L124" t="n">
        <v>31.5</v>
      </c>
      <c r="M124" t="n">
        <v>2</v>
      </c>
      <c r="N124" t="n">
        <v>99.97</v>
      </c>
      <c r="O124" t="n">
        <v>40485.58</v>
      </c>
      <c r="P124" t="n">
        <v>127.83</v>
      </c>
      <c r="Q124" t="n">
        <v>198.05</v>
      </c>
      <c r="R124" t="n">
        <v>29.19</v>
      </c>
      <c r="S124" t="n">
        <v>21.27</v>
      </c>
      <c r="T124" t="n">
        <v>1260.6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105.1017471547907</v>
      </c>
      <c r="AB124" t="n">
        <v>143.8048472189619</v>
      </c>
      <c r="AC124" t="n">
        <v>130.0803144317938</v>
      </c>
      <c r="AD124" t="n">
        <v>105101.7471547907</v>
      </c>
      <c r="AE124" t="n">
        <v>143804.8472189619</v>
      </c>
      <c r="AF124" t="n">
        <v>2.026845590735351e-06</v>
      </c>
      <c r="AG124" t="n">
        <v>0.1523611111111111</v>
      </c>
      <c r="AH124" t="n">
        <v>130080.3144317938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9.119</v>
      </c>
      <c r="E125" t="n">
        <v>10.97</v>
      </c>
      <c r="F125" t="n">
        <v>7.91</v>
      </c>
      <c r="G125" t="n">
        <v>118.66</v>
      </c>
      <c r="H125" t="n">
        <v>1.73</v>
      </c>
      <c r="I125" t="n">
        <v>4</v>
      </c>
      <c r="J125" t="n">
        <v>326.94</v>
      </c>
      <c r="K125" t="n">
        <v>59.89</v>
      </c>
      <c r="L125" t="n">
        <v>31.75</v>
      </c>
      <c r="M125" t="n">
        <v>2</v>
      </c>
      <c r="N125" t="n">
        <v>100.3</v>
      </c>
      <c r="O125" t="n">
        <v>40556.96</v>
      </c>
      <c r="P125" t="n">
        <v>127.9</v>
      </c>
      <c r="Q125" t="n">
        <v>198.05</v>
      </c>
      <c r="R125" t="n">
        <v>29</v>
      </c>
      <c r="S125" t="n">
        <v>21.27</v>
      </c>
      <c r="T125" t="n">
        <v>1167.8</v>
      </c>
      <c r="U125" t="n">
        <v>0.73</v>
      </c>
      <c r="V125" t="n">
        <v>0.77</v>
      </c>
      <c r="W125" t="n">
        <v>0.12</v>
      </c>
      <c r="X125" t="n">
        <v>0.06</v>
      </c>
      <c r="Y125" t="n">
        <v>1</v>
      </c>
      <c r="Z125" t="n">
        <v>10</v>
      </c>
      <c r="AA125" t="n">
        <v>105.1119168567191</v>
      </c>
      <c r="AB125" t="n">
        <v>143.818761853796</v>
      </c>
      <c r="AC125" t="n">
        <v>130.0929010734086</v>
      </c>
      <c r="AD125" t="n">
        <v>105111.9168567191</v>
      </c>
      <c r="AE125" t="n">
        <v>143818.761853796</v>
      </c>
      <c r="AF125" t="n">
        <v>2.027468127280628e-06</v>
      </c>
      <c r="AG125" t="n">
        <v>0.1523611111111111</v>
      </c>
      <c r="AH125" t="n">
        <v>130092.9010734086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9.126200000000001</v>
      </c>
      <c r="E126" t="n">
        <v>10.96</v>
      </c>
      <c r="F126" t="n">
        <v>7.9</v>
      </c>
      <c r="G126" t="n">
        <v>118.53</v>
      </c>
      <c r="H126" t="n">
        <v>1.74</v>
      </c>
      <c r="I126" t="n">
        <v>4</v>
      </c>
      <c r="J126" t="n">
        <v>327.52</v>
      </c>
      <c r="K126" t="n">
        <v>59.89</v>
      </c>
      <c r="L126" t="n">
        <v>32</v>
      </c>
      <c r="M126" t="n">
        <v>2</v>
      </c>
      <c r="N126" t="n">
        <v>100.63</v>
      </c>
      <c r="O126" t="n">
        <v>40628.49</v>
      </c>
      <c r="P126" t="n">
        <v>127.8</v>
      </c>
      <c r="Q126" t="n">
        <v>198.05</v>
      </c>
      <c r="R126" t="n">
        <v>28.7</v>
      </c>
      <c r="S126" t="n">
        <v>21.27</v>
      </c>
      <c r="T126" t="n">
        <v>1017.84</v>
      </c>
      <c r="U126" t="n">
        <v>0.74</v>
      </c>
      <c r="V126" t="n">
        <v>0.77</v>
      </c>
      <c r="W126" t="n">
        <v>0.12</v>
      </c>
      <c r="X126" t="n">
        <v>0.05</v>
      </c>
      <c r="Y126" t="n">
        <v>1</v>
      </c>
      <c r="Z126" t="n">
        <v>10</v>
      </c>
      <c r="AA126" t="n">
        <v>104.9369656248998</v>
      </c>
      <c r="AB126" t="n">
        <v>143.5793858601173</v>
      </c>
      <c r="AC126" t="n">
        <v>129.8763707886002</v>
      </c>
      <c r="AD126" t="n">
        <v>104936.9656248998</v>
      </c>
      <c r="AE126" t="n">
        <v>143579.3858601173</v>
      </c>
      <c r="AF126" t="n">
        <v>2.029068935539914e-06</v>
      </c>
      <c r="AG126" t="n">
        <v>0.1522222222222222</v>
      </c>
      <c r="AH126" t="n">
        <v>129876.3707886002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9.1287</v>
      </c>
      <c r="E127" t="n">
        <v>10.95</v>
      </c>
      <c r="F127" t="n">
        <v>7.9</v>
      </c>
      <c r="G127" t="n">
        <v>118.49</v>
      </c>
      <c r="H127" t="n">
        <v>1.75</v>
      </c>
      <c r="I127" t="n">
        <v>4</v>
      </c>
      <c r="J127" t="n">
        <v>328.1</v>
      </c>
      <c r="K127" t="n">
        <v>59.89</v>
      </c>
      <c r="L127" t="n">
        <v>32.25</v>
      </c>
      <c r="M127" t="n">
        <v>2</v>
      </c>
      <c r="N127" t="n">
        <v>100.96</v>
      </c>
      <c r="O127" t="n">
        <v>40700.18</v>
      </c>
      <c r="P127" t="n">
        <v>127.77</v>
      </c>
      <c r="Q127" t="n">
        <v>198.05</v>
      </c>
      <c r="R127" t="n">
        <v>28.68</v>
      </c>
      <c r="S127" t="n">
        <v>21.27</v>
      </c>
      <c r="T127" t="n">
        <v>1009.42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104.8904456415235</v>
      </c>
      <c r="AB127" t="n">
        <v>143.5157351665451</v>
      </c>
      <c r="AC127" t="n">
        <v>129.8187948278882</v>
      </c>
      <c r="AD127" t="n">
        <v>104890.4456415235</v>
      </c>
      <c r="AE127" t="n">
        <v>143515.7351665451</v>
      </c>
      <c r="AF127" t="n">
        <v>2.029624771741054e-06</v>
      </c>
      <c r="AG127" t="n">
        <v>0.1520833333333333</v>
      </c>
      <c r="AH127" t="n">
        <v>129818.7948278882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9.124599999999999</v>
      </c>
      <c r="E128" t="n">
        <v>10.96</v>
      </c>
      <c r="F128" t="n">
        <v>7.9</v>
      </c>
      <c r="G128" t="n">
        <v>118.56</v>
      </c>
      <c r="H128" t="n">
        <v>1.76</v>
      </c>
      <c r="I128" t="n">
        <v>4</v>
      </c>
      <c r="J128" t="n">
        <v>328.68</v>
      </c>
      <c r="K128" t="n">
        <v>59.89</v>
      </c>
      <c r="L128" t="n">
        <v>32.5</v>
      </c>
      <c r="M128" t="n">
        <v>2</v>
      </c>
      <c r="N128" t="n">
        <v>101.3</v>
      </c>
      <c r="O128" t="n">
        <v>40772.03</v>
      </c>
      <c r="P128" t="n">
        <v>127.9</v>
      </c>
      <c r="Q128" t="n">
        <v>198.05</v>
      </c>
      <c r="R128" t="n">
        <v>28.86</v>
      </c>
      <c r="S128" t="n">
        <v>21.27</v>
      </c>
      <c r="T128" t="n">
        <v>1098.41</v>
      </c>
      <c r="U128" t="n">
        <v>0.74</v>
      </c>
      <c r="V128" t="n">
        <v>0.77</v>
      </c>
      <c r="W128" t="n">
        <v>0.11</v>
      </c>
      <c r="X128" t="n">
        <v>0.05</v>
      </c>
      <c r="Y128" t="n">
        <v>1</v>
      </c>
      <c r="Z128" t="n">
        <v>10</v>
      </c>
      <c r="AA128" t="n">
        <v>105.0146258481798</v>
      </c>
      <c r="AB128" t="n">
        <v>143.6856440037362</v>
      </c>
      <c r="AC128" t="n">
        <v>129.9724878041264</v>
      </c>
      <c r="AD128" t="n">
        <v>105014.6258481798</v>
      </c>
      <c r="AE128" t="n">
        <v>143685.6440037362</v>
      </c>
      <c r="AF128" t="n">
        <v>2.028713200371184e-06</v>
      </c>
      <c r="AG128" t="n">
        <v>0.1522222222222222</v>
      </c>
      <c r="AH128" t="n">
        <v>129972.4878041264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9.117599999999999</v>
      </c>
      <c r="E129" t="n">
        <v>10.97</v>
      </c>
      <c r="F129" t="n">
        <v>7.91</v>
      </c>
      <c r="G129" t="n">
        <v>118.69</v>
      </c>
      <c r="H129" t="n">
        <v>1.77</v>
      </c>
      <c r="I129" t="n">
        <v>4</v>
      </c>
      <c r="J129" t="n">
        <v>329.27</v>
      </c>
      <c r="K129" t="n">
        <v>59.89</v>
      </c>
      <c r="L129" t="n">
        <v>32.75</v>
      </c>
      <c r="M129" t="n">
        <v>2</v>
      </c>
      <c r="N129" t="n">
        <v>101.63</v>
      </c>
      <c r="O129" t="n">
        <v>40844.03</v>
      </c>
      <c r="P129" t="n">
        <v>128.06</v>
      </c>
      <c r="Q129" t="n">
        <v>198.05</v>
      </c>
      <c r="R129" t="n">
        <v>29.16</v>
      </c>
      <c r="S129" t="n">
        <v>21.27</v>
      </c>
      <c r="T129" t="n">
        <v>1247.99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105.2232210817561</v>
      </c>
      <c r="AB129" t="n">
        <v>143.9710532048873</v>
      </c>
      <c r="AC129" t="n">
        <v>130.2306579516941</v>
      </c>
      <c r="AD129" t="n">
        <v>105223.2210817561</v>
      </c>
      <c r="AE129" t="n">
        <v>143971.0532048873</v>
      </c>
      <c r="AF129" t="n">
        <v>2.027156859007989e-06</v>
      </c>
      <c r="AG129" t="n">
        <v>0.1523611111111111</v>
      </c>
      <c r="AH129" t="n">
        <v>130230.6579516941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9.114800000000001</v>
      </c>
      <c r="E130" t="n">
        <v>10.97</v>
      </c>
      <c r="F130" t="n">
        <v>7.92</v>
      </c>
      <c r="G130" t="n">
        <v>118.74</v>
      </c>
      <c r="H130" t="n">
        <v>1.78</v>
      </c>
      <c r="I130" t="n">
        <v>4</v>
      </c>
      <c r="J130" t="n">
        <v>329.85</v>
      </c>
      <c r="K130" t="n">
        <v>59.89</v>
      </c>
      <c r="L130" t="n">
        <v>33</v>
      </c>
      <c r="M130" t="n">
        <v>2</v>
      </c>
      <c r="N130" t="n">
        <v>101.97</v>
      </c>
      <c r="O130" t="n">
        <v>40916.2</v>
      </c>
      <c r="P130" t="n">
        <v>128.27</v>
      </c>
      <c r="Q130" t="n">
        <v>198.07</v>
      </c>
      <c r="R130" t="n">
        <v>29.23</v>
      </c>
      <c r="S130" t="n">
        <v>21.27</v>
      </c>
      <c r="T130" t="n">
        <v>1281.51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105.4139153995532</v>
      </c>
      <c r="AB130" t="n">
        <v>144.2319695833367</v>
      </c>
      <c r="AC130" t="n">
        <v>130.4666728371828</v>
      </c>
      <c r="AD130" t="n">
        <v>105413.9153995532</v>
      </c>
      <c r="AE130" t="n">
        <v>144231.9695833367</v>
      </c>
      <c r="AF130" t="n">
        <v>2.026534322462712e-06</v>
      </c>
      <c r="AG130" t="n">
        <v>0.1523611111111111</v>
      </c>
      <c r="AH130" t="n">
        <v>130466.6728371828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9.1172</v>
      </c>
      <c r="E131" t="n">
        <v>10.97</v>
      </c>
      <c r="F131" t="n">
        <v>7.91</v>
      </c>
      <c r="G131" t="n">
        <v>118.7</v>
      </c>
      <c r="H131" t="n">
        <v>1.79</v>
      </c>
      <c r="I131" t="n">
        <v>4</v>
      </c>
      <c r="J131" t="n">
        <v>330.44</v>
      </c>
      <c r="K131" t="n">
        <v>59.89</v>
      </c>
      <c r="L131" t="n">
        <v>33.25</v>
      </c>
      <c r="M131" t="n">
        <v>2</v>
      </c>
      <c r="N131" t="n">
        <v>102.3</v>
      </c>
      <c r="O131" t="n">
        <v>40988.53</v>
      </c>
      <c r="P131" t="n">
        <v>128.26</v>
      </c>
      <c r="Q131" t="n">
        <v>198.05</v>
      </c>
      <c r="R131" t="n">
        <v>29.15</v>
      </c>
      <c r="S131" t="n">
        <v>21.27</v>
      </c>
      <c r="T131" t="n">
        <v>1244.33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105.3471200499314</v>
      </c>
      <c r="AB131" t="n">
        <v>144.1405772391815</v>
      </c>
      <c r="AC131" t="n">
        <v>130.3840028500837</v>
      </c>
      <c r="AD131" t="n">
        <v>105347.1200499314</v>
      </c>
      <c r="AE131" t="n">
        <v>144140.5772391815</v>
      </c>
      <c r="AF131" t="n">
        <v>2.027067925215807e-06</v>
      </c>
      <c r="AG131" t="n">
        <v>0.1523611111111111</v>
      </c>
      <c r="AH131" t="n">
        <v>130384.0028500837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9.115500000000001</v>
      </c>
      <c r="E132" t="n">
        <v>10.97</v>
      </c>
      <c r="F132" t="n">
        <v>7.92</v>
      </c>
      <c r="G132" t="n">
        <v>118.72</v>
      </c>
      <c r="H132" t="n">
        <v>1.8</v>
      </c>
      <c r="I132" t="n">
        <v>4</v>
      </c>
      <c r="J132" t="n">
        <v>331.03</v>
      </c>
      <c r="K132" t="n">
        <v>59.89</v>
      </c>
      <c r="L132" t="n">
        <v>33.5</v>
      </c>
      <c r="M132" t="n">
        <v>2</v>
      </c>
      <c r="N132" t="n">
        <v>102.64</v>
      </c>
      <c r="O132" t="n">
        <v>41061.02</v>
      </c>
      <c r="P132" t="n">
        <v>128.34</v>
      </c>
      <c r="Q132" t="n">
        <v>198.05</v>
      </c>
      <c r="R132" t="n">
        <v>29.22</v>
      </c>
      <c r="S132" t="n">
        <v>21.27</v>
      </c>
      <c r="T132" t="n">
        <v>1276.44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105.4477773583009</v>
      </c>
      <c r="AB132" t="n">
        <v>144.2783010091796</v>
      </c>
      <c r="AC132" t="n">
        <v>130.5085824567698</v>
      </c>
      <c r="AD132" t="n">
        <v>105447.7773583009</v>
      </c>
      <c r="AE132" t="n">
        <v>144278.3010091796</v>
      </c>
      <c r="AF132" t="n">
        <v>2.026689956599032e-06</v>
      </c>
      <c r="AG132" t="n">
        <v>0.1523611111111111</v>
      </c>
      <c r="AH132" t="n">
        <v>130508.5824567698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9.1151</v>
      </c>
      <c r="E133" t="n">
        <v>10.97</v>
      </c>
      <c r="F133" t="n">
        <v>7.92</v>
      </c>
      <c r="G133" t="n">
        <v>118.73</v>
      </c>
      <c r="H133" t="n">
        <v>1.81</v>
      </c>
      <c r="I133" t="n">
        <v>4</v>
      </c>
      <c r="J133" t="n">
        <v>331.62</v>
      </c>
      <c r="K133" t="n">
        <v>59.89</v>
      </c>
      <c r="L133" t="n">
        <v>33.75</v>
      </c>
      <c r="M133" t="n">
        <v>2</v>
      </c>
      <c r="N133" t="n">
        <v>102.98</v>
      </c>
      <c r="O133" t="n">
        <v>41133.67</v>
      </c>
      <c r="P133" t="n">
        <v>128.28</v>
      </c>
      <c r="Q133" t="n">
        <v>198.05</v>
      </c>
      <c r="R133" t="n">
        <v>29.23</v>
      </c>
      <c r="S133" t="n">
        <v>21.27</v>
      </c>
      <c r="T133" t="n">
        <v>1280.92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105.4164877693496</v>
      </c>
      <c r="AB133" t="n">
        <v>144.2354892131772</v>
      </c>
      <c r="AC133" t="n">
        <v>130.4698565584911</v>
      </c>
      <c r="AD133" t="n">
        <v>105416.4877693496</v>
      </c>
      <c r="AE133" t="n">
        <v>144235.4892131772</v>
      </c>
      <c r="AF133" t="n">
        <v>2.026601022806849e-06</v>
      </c>
      <c r="AG133" t="n">
        <v>0.1523611111111111</v>
      </c>
      <c r="AH133" t="n">
        <v>130469.8565584911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9.1142</v>
      </c>
      <c r="E134" t="n">
        <v>10.97</v>
      </c>
      <c r="F134" t="n">
        <v>7.92</v>
      </c>
      <c r="G134" t="n">
        <v>118.75</v>
      </c>
      <c r="H134" t="n">
        <v>1.82</v>
      </c>
      <c r="I134" t="n">
        <v>4</v>
      </c>
      <c r="J134" t="n">
        <v>332.21</v>
      </c>
      <c r="K134" t="n">
        <v>59.89</v>
      </c>
      <c r="L134" t="n">
        <v>34</v>
      </c>
      <c r="M134" t="n">
        <v>2</v>
      </c>
      <c r="N134" t="n">
        <v>103.32</v>
      </c>
      <c r="O134" t="n">
        <v>41206.49</v>
      </c>
      <c r="P134" t="n">
        <v>128.35</v>
      </c>
      <c r="Q134" t="n">
        <v>198.05</v>
      </c>
      <c r="R134" t="n">
        <v>29.26</v>
      </c>
      <c r="S134" t="n">
        <v>21.27</v>
      </c>
      <c r="T134" t="n">
        <v>1299.74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105.4684787228105</v>
      </c>
      <c r="AB134" t="n">
        <v>144.3066255293813</v>
      </c>
      <c r="AC134" t="n">
        <v>130.5342037245172</v>
      </c>
      <c r="AD134" t="n">
        <v>105468.4787228105</v>
      </c>
      <c r="AE134" t="n">
        <v>144306.6255293813</v>
      </c>
      <c r="AF134" t="n">
        <v>2.026400921774438e-06</v>
      </c>
      <c r="AG134" t="n">
        <v>0.1523611111111111</v>
      </c>
      <c r="AH134" t="n">
        <v>130534.2037245172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9.116</v>
      </c>
      <c r="E135" t="n">
        <v>10.97</v>
      </c>
      <c r="F135" t="n">
        <v>7.91</v>
      </c>
      <c r="G135" t="n">
        <v>118.72</v>
      </c>
      <c r="H135" t="n">
        <v>1.83</v>
      </c>
      <c r="I135" t="n">
        <v>4</v>
      </c>
      <c r="J135" t="n">
        <v>332.8</v>
      </c>
      <c r="K135" t="n">
        <v>59.89</v>
      </c>
      <c r="L135" t="n">
        <v>34.25</v>
      </c>
      <c r="M135" t="n">
        <v>2</v>
      </c>
      <c r="N135" t="n">
        <v>103.66</v>
      </c>
      <c r="O135" t="n">
        <v>41279.48</v>
      </c>
      <c r="P135" t="n">
        <v>128.32</v>
      </c>
      <c r="Q135" t="n">
        <v>198.05</v>
      </c>
      <c r="R135" t="n">
        <v>29.11</v>
      </c>
      <c r="S135" t="n">
        <v>21.27</v>
      </c>
      <c r="T135" t="n">
        <v>1221.6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105.3965195750027</v>
      </c>
      <c r="AB135" t="n">
        <v>144.2081678487371</v>
      </c>
      <c r="AC135" t="n">
        <v>130.4451427067275</v>
      </c>
      <c r="AD135" t="n">
        <v>105396.5195750027</v>
      </c>
      <c r="AE135" t="n">
        <v>144208.1678487371</v>
      </c>
      <c r="AF135" t="n">
        <v>2.02680112383926e-06</v>
      </c>
      <c r="AG135" t="n">
        <v>0.1523611111111111</v>
      </c>
      <c r="AH135" t="n">
        <v>130445.1427067275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9.123900000000001</v>
      </c>
      <c r="E136" t="n">
        <v>10.96</v>
      </c>
      <c r="F136" t="n">
        <v>7.91</v>
      </c>
      <c r="G136" t="n">
        <v>118.58</v>
      </c>
      <c r="H136" t="n">
        <v>1.84</v>
      </c>
      <c r="I136" t="n">
        <v>4</v>
      </c>
      <c r="J136" t="n">
        <v>333.39</v>
      </c>
      <c r="K136" t="n">
        <v>59.89</v>
      </c>
      <c r="L136" t="n">
        <v>34.5</v>
      </c>
      <c r="M136" t="n">
        <v>2</v>
      </c>
      <c r="N136" t="n">
        <v>104.01</v>
      </c>
      <c r="O136" t="n">
        <v>41352.63</v>
      </c>
      <c r="P136" t="n">
        <v>128.21</v>
      </c>
      <c r="Q136" t="n">
        <v>198.05</v>
      </c>
      <c r="R136" t="n">
        <v>28.8</v>
      </c>
      <c r="S136" t="n">
        <v>21.27</v>
      </c>
      <c r="T136" t="n">
        <v>1066.7</v>
      </c>
      <c r="U136" t="n">
        <v>0.74</v>
      </c>
      <c r="V136" t="n">
        <v>0.77</v>
      </c>
      <c r="W136" t="n">
        <v>0.12</v>
      </c>
      <c r="X136" t="n">
        <v>0.05</v>
      </c>
      <c r="Y136" t="n">
        <v>1</v>
      </c>
      <c r="Z136" t="n">
        <v>10</v>
      </c>
      <c r="AA136" t="n">
        <v>105.2410406452177</v>
      </c>
      <c r="AB136" t="n">
        <v>143.9954347177592</v>
      </c>
      <c r="AC136" t="n">
        <v>130.2527125271971</v>
      </c>
      <c r="AD136" t="n">
        <v>105241.0406452177</v>
      </c>
      <c r="AE136" t="n">
        <v>143995.4347177592</v>
      </c>
      <c r="AF136" t="n">
        <v>2.028557566234864e-06</v>
      </c>
      <c r="AG136" t="n">
        <v>0.1522222222222222</v>
      </c>
      <c r="AH136" t="n">
        <v>130252.7125271971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9.126200000000001</v>
      </c>
      <c r="E137" t="n">
        <v>10.96</v>
      </c>
      <c r="F137" t="n">
        <v>7.9</v>
      </c>
      <c r="G137" t="n">
        <v>118.53</v>
      </c>
      <c r="H137" t="n">
        <v>1.85</v>
      </c>
      <c r="I137" t="n">
        <v>4</v>
      </c>
      <c r="J137" t="n">
        <v>333.99</v>
      </c>
      <c r="K137" t="n">
        <v>59.89</v>
      </c>
      <c r="L137" t="n">
        <v>34.75</v>
      </c>
      <c r="M137" t="n">
        <v>2</v>
      </c>
      <c r="N137" t="n">
        <v>104.35</v>
      </c>
      <c r="O137" t="n">
        <v>41426.07</v>
      </c>
      <c r="P137" t="n">
        <v>128.23</v>
      </c>
      <c r="Q137" t="n">
        <v>198.06</v>
      </c>
      <c r="R137" t="n">
        <v>28.73</v>
      </c>
      <c r="S137" t="n">
        <v>21.27</v>
      </c>
      <c r="T137" t="n">
        <v>1035.18</v>
      </c>
      <c r="U137" t="n">
        <v>0.74</v>
      </c>
      <c r="V137" t="n">
        <v>0.77</v>
      </c>
      <c r="W137" t="n">
        <v>0.11</v>
      </c>
      <c r="X137" t="n">
        <v>0.05</v>
      </c>
      <c r="Y137" t="n">
        <v>1</v>
      </c>
      <c r="Z137" t="n">
        <v>10</v>
      </c>
      <c r="AA137" t="n">
        <v>105.1933748843716</v>
      </c>
      <c r="AB137" t="n">
        <v>143.9302163209046</v>
      </c>
      <c r="AC137" t="n">
        <v>130.1937184826038</v>
      </c>
      <c r="AD137" t="n">
        <v>105193.3748843716</v>
      </c>
      <c r="AE137" t="n">
        <v>143930.2163209046</v>
      </c>
      <c r="AF137" t="n">
        <v>2.029068935539914e-06</v>
      </c>
      <c r="AG137" t="n">
        <v>0.1522222222222222</v>
      </c>
      <c r="AH137" t="n">
        <v>130193.7184826038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9.125</v>
      </c>
      <c r="E138" t="n">
        <v>10.96</v>
      </c>
      <c r="F138" t="n">
        <v>7.9</v>
      </c>
      <c r="G138" t="n">
        <v>118.55</v>
      </c>
      <c r="H138" t="n">
        <v>1.86</v>
      </c>
      <c r="I138" t="n">
        <v>4</v>
      </c>
      <c r="J138" t="n">
        <v>334.58</v>
      </c>
      <c r="K138" t="n">
        <v>59.89</v>
      </c>
      <c r="L138" t="n">
        <v>35</v>
      </c>
      <c r="M138" t="n">
        <v>2</v>
      </c>
      <c r="N138" t="n">
        <v>104.7</v>
      </c>
      <c r="O138" t="n">
        <v>41499.57</v>
      </c>
      <c r="P138" t="n">
        <v>128.37</v>
      </c>
      <c r="Q138" t="n">
        <v>198.05</v>
      </c>
      <c r="R138" t="n">
        <v>28.85</v>
      </c>
      <c r="S138" t="n">
        <v>21.27</v>
      </c>
      <c r="T138" t="n">
        <v>1094.93</v>
      </c>
      <c r="U138" t="n">
        <v>0.74</v>
      </c>
      <c r="V138" t="n">
        <v>0.77</v>
      </c>
      <c r="W138" t="n">
        <v>0.11</v>
      </c>
      <c r="X138" t="n">
        <v>0.05</v>
      </c>
      <c r="Y138" t="n">
        <v>1</v>
      </c>
      <c r="Z138" t="n">
        <v>10</v>
      </c>
      <c r="AA138" t="n">
        <v>105.2904158545601</v>
      </c>
      <c r="AB138" t="n">
        <v>144.0629920574619</v>
      </c>
      <c r="AC138" t="n">
        <v>130.3138222892159</v>
      </c>
      <c r="AD138" t="n">
        <v>105290.4158545601</v>
      </c>
      <c r="AE138" t="n">
        <v>144062.9920574618</v>
      </c>
      <c r="AF138" t="n">
        <v>2.028802134163366e-06</v>
      </c>
      <c r="AG138" t="n">
        <v>0.1522222222222222</v>
      </c>
      <c r="AH138" t="n">
        <v>130313.8222892159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9.118499999999999</v>
      </c>
      <c r="E139" t="n">
        <v>10.97</v>
      </c>
      <c r="F139" t="n">
        <v>7.91</v>
      </c>
      <c r="G139" t="n">
        <v>118.67</v>
      </c>
      <c r="H139" t="n">
        <v>1.87</v>
      </c>
      <c r="I139" t="n">
        <v>4</v>
      </c>
      <c r="J139" t="n">
        <v>335.18</v>
      </c>
      <c r="K139" t="n">
        <v>59.89</v>
      </c>
      <c r="L139" t="n">
        <v>35.25</v>
      </c>
      <c r="M139" t="n">
        <v>2</v>
      </c>
      <c r="N139" t="n">
        <v>105.04</v>
      </c>
      <c r="O139" t="n">
        <v>41573.23</v>
      </c>
      <c r="P139" t="n">
        <v>128.53</v>
      </c>
      <c r="Q139" t="n">
        <v>198.05</v>
      </c>
      <c r="R139" t="n">
        <v>29.11</v>
      </c>
      <c r="S139" t="n">
        <v>21.27</v>
      </c>
      <c r="T139" t="n">
        <v>1225.07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105.4935479576834</v>
      </c>
      <c r="AB139" t="n">
        <v>144.3409263625109</v>
      </c>
      <c r="AC139" t="n">
        <v>130.5652309342745</v>
      </c>
      <c r="AD139" t="n">
        <v>105493.5479576834</v>
      </c>
      <c r="AE139" t="n">
        <v>144340.9263625109</v>
      </c>
      <c r="AF139" t="n">
        <v>2.0273569600404e-06</v>
      </c>
      <c r="AG139" t="n">
        <v>0.1523611111111111</v>
      </c>
      <c r="AH139" t="n">
        <v>130565.2309342745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9.1135</v>
      </c>
      <c r="E140" t="n">
        <v>10.97</v>
      </c>
      <c r="F140" t="n">
        <v>7.92</v>
      </c>
      <c r="G140" t="n">
        <v>118.76</v>
      </c>
      <c r="H140" t="n">
        <v>1.88</v>
      </c>
      <c r="I140" t="n">
        <v>4</v>
      </c>
      <c r="J140" t="n">
        <v>335.78</v>
      </c>
      <c r="K140" t="n">
        <v>59.89</v>
      </c>
      <c r="L140" t="n">
        <v>35.5</v>
      </c>
      <c r="M140" t="n">
        <v>2</v>
      </c>
      <c r="N140" t="n">
        <v>105.39</v>
      </c>
      <c r="O140" t="n">
        <v>41647.07</v>
      </c>
      <c r="P140" t="n">
        <v>128.71</v>
      </c>
      <c r="Q140" t="n">
        <v>198.05</v>
      </c>
      <c r="R140" t="n">
        <v>29.28</v>
      </c>
      <c r="S140" t="n">
        <v>21.27</v>
      </c>
      <c r="T140" t="n">
        <v>1309.91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105.6913800991372</v>
      </c>
      <c r="AB140" t="n">
        <v>144.6116090261861</v>
      </c>
      <c r="AC140" t="n">
        <v>130.810080024434</v>
      </c>
      <c r="AD140" t="n">
        <v>105691.3800991372</v>
      </c>
      <c r="AE140" t="n">
        <v>144611.6090261861</v>
      </c>
      <c r="AF140" t="n">
        <v>2.026245287638119e-06</v>
      </c>
      <c r="AG140" t="n">
        <v>0.1523611111111111</v>
      </c>
      <c r="AH140" t="n">
        <v>130810.080024434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9.1158</v>
      </c>
      <c r="E141" t="n">
        <v>10.97</v>
      </c>
      <c r="F141" t="n">
        <v>7.91</v>
      </c>
      <c r="G141" t="n">
        <v>118.72</v>
      </c>
      <c r="H141" t="n">
        <v>1.89</v>
      </c>
      <c r="I141" t="n">
        <v>4</v>
      </c>
      <c r="J141" t="n">
        <v>336.38</v>
      </c>
      <c r="K141" t="n">
        <v>59.89</v>
      </c>
      <c r="L141" t="n">
        <v>35.75</v>
      </c>
      <c r="M141" t="n">
        <v>2</v>
      </c>
      <c r="N141" t="n">
        <v>105.74</v>
      </c>
      <c r="O141" t="n">
        <v>41721.08</v>
      </c>
      <c r="P141" t="n">
        <v>128.69</v>
      </c>
      <c r="Q141" t="n">
        <v>198.05</v>
      </c>
      <c r="R141" t="n">
        <v>29.2</v>
      </c>
      <c r="S141" t="n">
        <v>21.27</v>
      </c>
      <c r="T141" t="n">
        <v>1268.6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105.6196672207498</v>
      </c>
      <c r="AB141" t="n">
        <v>144.5134883022276</v>
      </c>
      <c r="AC141" t="n">
        <v>130.7213238046568</v>
      </c>
      <c r="AD141" t="n">
        <v>105619.6672207498</v>
      </c>
      <c r="AE141" t="n">
        <v>144513.4883022276</v>
      </c>
      <c r="AF141" t="n">
        <v>2.026756656943168e-06</v>
      </c>
      <c r="AG141" t="n">
        <v>0.1523611111111111</v>
      </c>
      <c r="AH141" t="n">
        <v>130721.3238046568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9.114800000000001</v>
      </c>
      <c r="E142" t="n">
        <v>10.97</v>
      </c>
      <c r="F142" t="n">
        <v>7.92</v>
      </c>
      <c r="G142" t="n">
        <v>118.74</v>
      </c>
      <c r="H142" t="n">
        <v>1.9</v>
      </c>
      <c r="I142" t="n">
        <v>4</v>
      </c>
      <c r="J142" t="n">
        <v>336.98</v>
      </c>
      <c r="K142" t="n">
        <v>59.89</v>
      </c>
      <c r="L142" t="n">
        <v>36</v>
      </c>
      <c r="M142" t="n">
        <v>2</v>
      </c>
      <c r="N142" t="n">
        <v>106.09</v>
      </c>
      <c r="O142" t="n">
        <v>41795.26</v>
      </c>
      <c r="P142" t="n">
        <v>128.8</v>
      </c>
      <c r="Q142" t="n">
        <v>198.05</v>
      </c>
      <c r="R142" t="n">
        <v>29.23</v>
      </c>
      <c r="S142" t="n">
        <v>21.27</v>
      </c>
      <c r="T142" t="n">
        <v>1283.6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105.7303499938929</v>
      </c>
      <c r="AB142" t="n">
        <v>144.6649293554212</v>
      </c>
      <c r="AC142" t="n">
        <v>130.8583115362825</v>
      </c>
      <c r="AD142" t="n">
        <v>105730.3499938929</v>
      </c>
      <c r="AE142" t="n">
        <v>144664.9293554212</v>
      </c>
      <c r="AF142" t="n">
        <v>2.026534322462712e-06</v>
      </c>
      <c r="AG142" t="n">
        <v>0.1523611111111111</v>
      </c>
      <c r="AH142" t="n">
        <v>130858.3115362825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9.1137</v>
      </c>
      <c r="E143" t="n">
        <v>10.97</v>
      </c>
      <c r="F143" t="n">
        <v>7.92</v>
      </c>
      <c r="G143" t="n">
        <v>118.76</v>
      </c>
      <c r="H143" t="n">
        <v>1.91</v>
      </c>
      <c r="I143" t="n">
        <v>4</v>
      </c>
      <c r="J143" t="n">
        <v>337.58</v>
      </c>
      <c r="K143" t="n">
        <v>59.89</v>
      </c>
      <c r="L143" t="n">
        <v>36.25</v>
      </c>
      <c r="M143" t="n">
        <v>2</v>
      </c>
      <c r="N143" t="n">
        <v>106.45</v>
      </c>
      <c r="O143" t="n">
        <v>41869.62</v>
      </c>
      <c r="P143" t="n">
        <v>128.79</v>
      </c>
      <c r="Q143" t="n">
        <v>198.05</v>
      </c>
      <c r="R143" t="n">
        <v>29.29</v>
      </c>
      <c r="S143" t="n">
        <v>21.27</v>
      </c>
      <c r="T143" t="n">
        <v>1314.12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105.7368778743465</v>
      </c>
      <c r="AB143" t="n">
        <v>144.6738610894476</v>
      </c>
      <c r="AC143" t="n">
        <v>130.8663908381492</v>
      </c>
      <c r="AD143" t="n">
        <v>105736.8778743465</v>
      </c>
      <c r="AE143" t="n">
        <v>144673.8610894476</v>
      </c>
      <c r="AF143" t="n">
        <v>2.02628975453421e-06</v>
      </c>
      <c r="AG143" t="n">
        <v>0.1523611111111111</v>
      </c>
      <c r="AH143" t="n">
        <v>130866.3908381492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9.1142</v>
      </c>
      <c r="E144" t="n">
        <v>10.97</v>
      </c>
      <c r="F144" t="n">
        <v>7.92</v>
      </c>
      <c r="G144" t="n">
        <v>118.75</v>
      </c>
      <c r="H144" t="n">
        <v>1.92</v>
      </c>
      <c r="I144" t="n">
        <v>4</v>
      </c>
      <c r="J144" t="n">
        <v>338.19</v>
      </c>
      <c r="K144" t="n">
        <v>59.89</v>
      </c>
      <c r="L144" t="n">
        <v>36.5</v>
      </c>
      <c r="M144" t="n">
        <v>2</v>
      </c>
      <c r="N144" t="n">
        <v>106.8</v>
      </c>
      <c r="O144" t="n">
        <v>41944.15</v>
      </c>
      <c r="P144" t="n">
        <v>128.73</v>
      </c>
      <c r="Q144" t="n">
        <v>198.05</v>
      </c>
      <c r="R144" t="n">
        <v>29.28</v>
      </c>
      <c r="S144" t="n">
        <v>21.27</v>
      </c>
      <c r="T144" t="n">
        <v>1309.67</v>
      </c>
      <c r="U144" t="n">
        <v>0.73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105.6953712921468</v>
      </c>
      <c r="AB144" t="n">
        <v>144.6170699525408</v>
      </c>
      <c r="AC144" t="n">
        <v>130.8150197676419</v>
      </c>
      <c r="AD144" t="n">
        <v>105695.3712921468</v>
      </c>
      <c r="AE144" t="n">
        <v>144617.0699525408</v>
      </c>
      <c r="AF144" t="n">
        <v>2.026400921774438e-06</v>
      </c>
      <c r="AG144" t="n">
        <v>0.1523611111111111</v>
      </c>
      <c r="AH144" t="n">
        <v>130815.0197676419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9.112500000000001</v>
      </c>
      <c r="E145" t="n">
        <v>10.97</v>
      </c>
      <c r="F145" t="n">
        <v>7.92</v>
      </c>
      <c r="G145" t="n">
        <v>118.78</v>
      </c>
      <c r="H145" t="n">
        <v>1.93</v>
      </c>
      <c r="I145" t="n">
        <v>4</v>
      </c>
      <c r="J145" t="n">
        <v>338.79</v>
      </c>
      <c r="K145" t="n">
        <v>59.89</v>
      </c>
      <c r="L145" t="n">
        <v>36.75</v>
      </c>
      <c r="M145" t="n">
        <v>2</v>
      </c>
      <c r="N145" t="n">
        <v>107.16</v>
      </c>
      <c r="O145" t="n">
        <v>42018.86</v>
      </c>
      <c r="P145" t="n">
        <v>128.86</v>
      </c>
      <c r="Q145" t="n">
        <v>198.05</v>
      </c>
      <c r="R145" t="n">
        <v>29.32</v>
      </c>
      <c r="S145" t="n">
        <v>21.27</v>
      </c>
      <c r="T145" t="n">
        <v>1327.53</v>
      </c>
      <c r="U145" t="n">
        <v>0.73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105.7923196702981</v>
      </c>
      <c r="AB145" t="n">
        <v>144.7497190005878</v>
      </c>
      <c r="AC145" t="n">
        <v>130.9350089767175</v>
      </c>
      <c r="AD145" t="n">
        <v>105792.319670298</v>
      </c>
      <c r="AE145" t="n">
        <v>144749.7190005878</v>
      </c>
      <c r="AF145" t="n">
        <v>2.026022953157663e-06</v>
      </c>
      <c r="AG145" t="n">
        <v>0.1523611111111111</v>
      </c>
      <c r="AH145" t="n">
        <v>130935.0089767175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9.1188</v>
      </c>
      <c r="E146" t="n">
        <v>10.97</v>
      </c>
      <c r="F146" t="n">
        <v>7.91</v>
      </c>
      <c r="G146" t="n">
        <v>118.67</v>
      </c>
      <c r="H146" t="n">
        <v>1.94</v>
      </c>
      <c r="I146" t="n">
        <v>4</v>
      </c>
      <c r="J146" t="n">
        <v>339.4</v>
      </c>
      <c r="K146" t="n">
        <v>59.89</v>
      </c>
      <c r="L146" t="n">
        <v>37</v>
      </c>
      <c r="M146" t="n">
        <v>2</v>
      </c>
      <c r="N146" t="n">
        <v>107.51</v>
      </c>
      <c r="O146" t="n">
        <v>42093.75</v>
      </c>
      <c r="P146" t="n">
        <v>128.62</v>
      </c>
      <c r="Q146" t="n">
        <v>198.05</v>
      </c>
      <c r="R146" t="n">
        <v>29.01</v>
      </c>
      <c r="S146" t="n">
        <v>21.27</v>
      </c>
      <c r="T146" t="n">
        <v>1175.45</v>
      </c>
      <c r="U146" t="n">
        <v>0.73</v>
      </c>
      <c r="V146" t="n">
        <v>0.77</v>
      </c>
      <c r="W146" t="n">
        <v>0.12</v>
      </c>
      <c r="X146" t="n">
        <v>0.06</v>
      </c>
      <c r="Y146" t="n">
        <v>1</v>
      </c>
      <c r="Z146" t="n">
        <v>10</v>
      </c>
      <c r="AA146" t="n">
        <v>105.5438594244905</v>
      </c>
      <c r="AB146" t="n">
        <v>144.4097647309816</v>
      </c>
      <c r="AC146" t="n">
        <v>130.6274994654736</v>
      </c>
      <c r="AD146" t="n">
        <v>105543.8594244905</v>
      </c>
      <c r="AE146" t="n">
        <v>144409.7647309816</v>
      </c>
      <c r="AF146" t="n">
        <v>2.027423660384537e-06</v>
      </c>
      <c r="AG146" t="n">
        <v>0.1523611111111111</v>
      </c>
      <c r="AH146" t="n">
        <v>130627.4994654736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9.1236</v>
      </c>
      <c r="E147" t="n">
        <v>10.96</v>
      </c>
      <c r="F147" t="n">
        <v>7.91</v>
      </c>
      <c r="G147" t="n">
        <v>118.58</v>
      </c>
      <c r="H147" t="n">
        <v>1.95</v>
      </c>
      <c r="I147" t="n">
        <v>4</v>
      </c>
      <c r="J147" t="n">
        <v>340.01</v>
      </c>
      <c r="K147" t="n">
        <v>59.89</v>
      </c>
      <c r="L147" t="n">
        <v>37.25</v>
      </c>
      <c r="M147" t="n">
        <v>2</v>
      </c>
      <c r="N147" t="n">
        <v>107.87</v>
      </c>
      <c r="O147" t="n">
        <v>42168.82</v>
      </c>
      <c r="P147" t="n">
        <v>128.44</v>
      </c>
      <c r="Q147" t="n">
        <v>198.05</v>
      </c>
      <c r="R147" t="n">
        <v>28.8</v>
      </c>
      <c r="S147" t="n">
        <v>21.27</v>
      </c>
      <c r="T147" t="n">
        <v>1069.9</v>
      </c>
      <c r="U147" t="n">
        <v>0.74</v>
      </c>
      <c r="V147" t="n">
        <v>0.77</v>
      </c>
      <c r="W147" t="n">
        <v>0.12</v>
      </c>
      <c r="X147" t="n">
        <v>0.05</v>
      </c>
      <c r="Y147" t="n">
        <v>1</v>
      </c>
      <c r="Z147" t="n">
        <v>10</v>
      </c>
      <c r="AA147" t="n">
        <v>105.3816179319826</v>
      </c>
      <c r="AB147" t="n">
        <v>144.1877787633429</v>
      </c>
      <c r="AC147" t="n">
        <v>130.426699527027</v>
      </c>
      <c r="AD147" t="n">
        <v>105381.6179319826</v>
      </c>
      <c r="AE147" t="n">
        <v>144187.7787633429</v>
      </c>
      <c r="AF147" t="n">
        <v>2.028490865890727e-06</v>
      </c>
      <c r="AG147" t="n">
        <v>0.1522222222222222</v>
      </c>
      <c r="AH147" t="n">
        <v>130426.699527027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9.1248</v>
      </c>
      <c r="E148" t="n">
        <v>10.96</v>
      </c>
      <c r="F148" t="n">
        <v>7.9</v>
      </c>
      <c r="G148" t="n">
        <v>118.56</v>
      </c>
      <c r="H148" t="n">
        <v>1.96</v>
      </c>
      <c r="I148" t="n">
        <v>4</v>
      </c>
      <c r="J148" t="n">
        <v>340.62</v>
      </c>
      <c r="K148" t="n">
        <v>59.89</v>
      </c>
      <c r="L148" t="n">
        <v>37.5</v>
      </c>
      <c r="M148" t="n">
        <v>2</v>
      </c>
      <c r="N148" t="n">
        <v>108.23</v>
      </c>
      <c r="O148" t="n">
        <v>42244.08</v>
      </c>
      <c r="P148" t="n">
        <v>128.45</v>
      </c>
      <c r="Q148" t="n">
        <v>198.05</v>
      </c>
      <c r="R148" t="n">
        <v>28.84</v>
      </c>
      <c r="S148" t="n">
        <v>21.27</v>
      </c>
      <c r="T148" t="n">
        <v>1088.46</v>
      </c>
      <c r="U148" t="n">
        <v>0.74</v>
      </c>
      <c r="V148" t="n">
        <v>0.77</v>
      </c>
      <c r="W148" t="n">
        <v>0.11</v>
      </c>
      <c r="X148" t="n">
        <v>0.05</v>
      </c>
      <c r="Y148" t="n">
        <v>1</v>
      </c>
      <c r="Z148" t="n">
        <v>10</v>
      </c>
      <c r="AA148" t="n">
        <v>105.3403873829753</v>
      </c>
      <c r="AB148" t="n">
        <v>144.1313653072277</v>
      </c>
      <c r="AC148" t="n">
        <v>130.3756700919866</v>
      </c>
      <c r="AD148" t="n">
        <v>105340.3873829753</v>
      </c>
      <c r="AE148" t="n">
        <v>144131.3653072277</v>
      </c>
      <c r="AF148" t="n">
        <v>2.028757667267275e-06</v>
      </c>
      <c r="AG148" t="n">
        <v>0.1522222222222222</v>
      </c>
      <c r="AH148" t="n">
        <v>130375.6700919866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9.1213</v>
      </c>
      <c r="E149" t="n">
        <v>10.96</v>
      </c>
      <c r="F149" t="n">
        <v>7.91</v>
      </c>
      <c r="G149" t="n">
        <v>118.62</v>
      </c>
      <c r="H149" t="n">
        <v>1.97</v>
      </c>
      <c r="I149" t="n">
        <v>4</v>
      </c>
      <c r="J149" t="n">
        <v>341.23</v>
      </c>
      <c r="K149" t="n">
        <v>59.89</v>
      </c>
      <c r="L149" t="n">
        <v>37.75</v>
      </c>
      <c r="M149" t="n">
        <v>2</v>
      </c>
      <c r="N149" t="n">
        <v>108.59</v>
      </c>
      <c r="O149" t="n">
        <v>42319.51</v>
      </c>
      <c r="P149" t="n">
        <v>128.47</v>
      </c>
      <c r="Q149" t="n">
        <v>198.05</v>
      </c>
      <c r="R149" t="n">
        <v>29.02</v>
      </c>
      <c r="S149" t="n">
        <v>21.27</v>
      </c>
      <c r="T149" t="n">
        <v>1179.31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105.4255413824493</v>
      </c>
      <c r="AB149" t="n">
        <v>144.2478767660373</v>
      </c>
      <c r="AC149" t="n">
        <v>130.4810618606924</v>
      </c>
      <c r="AD149" t="n">
        <v>105425.5413824493</v>
      </c>
      <c r="AE149" t="n">
        <v>144247.8767660373</v>
      </c>
      <c r="AF149" t="n">
        <v>2.027979496585678e-06</v>
      </c>
      <c r="AG149" t="n">
        <v>0.1522222222222222</v>
      </c>
      <c r="AH149" t="n">
        <v>130481.0618606924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9.114800000000001</v>
      </c>
      <c r="E150" t="n">
        <v>10.97</v>
      </c>
      <c r="F150" t="n">
        <v>7.92</v>
      </c>
      <c r="G150" t="n">
        <v>118.74</v>
      </c>
      <c r="H150" t="n">
        <v>1.98</v>
      </c>
      <c r="I150" t="n">
        <v>4</v>
      </c>
      <c r="J150" t="n">
        <v>341.84</v>
      </c>
      <c r="K150" t="n">
        <v>59.89</v>
      </c>
      <c r="L150" t="n">
        <v>38</v>
      </c>
      <c r="M150" t="n">
        <v>2</v>
      </c>
      <c r="N150" t="n">
        <v>108.96</v>
      </c>
      <c r="O150" t="n">
        <v>42395.13</v>
      </c>
      <c r="P150" t="n">
        <v>128.69</v>
      </c>
      <c r="Q150" t="n">
        <v>198.05</v>
      </c>
      <c r="R150" t="n">
        <v>29.26</v>
      </c>
      <c r="S150" t="n">
        <v>21.27</v>
      </c>
      <c r="T150" t="n">
        <v>1296.42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105.6646748894073</v>
      </c>
      <c r="AB150" t="n">
        <v>144.5750697800829</v>
      </c>
      <c r="AC150" t="n">
        <v>130.7770280326958</v>
      </c>
      <c r="AD150" t="n">
        <v>105664.6748894073</v>
      </c>
      <c r="AE150" t="n">
        <v>144575.0697800829</v>
      </c>
      <c r="AF150" t="n">
        <v>2.026534322462712e-06</v>
      </c>
      <c r="AG150" t="n">
        <v>0.1523611111111111</v>
      </c>
      <c r="AH150" t="n">
        <v>130777.0280326958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9.113</v>
      </c>
      <c r="E151" t="n">
        <v>10.97</v>
      </c>
      <c r="F151" t="n">
        <v>7.92</v>
      </c>
      <c r="G151" t="n">
        <v>118.77</v>
      </c>
      <c r="H151" t="n">
        <v>1.99</v>
      </c>
      <c r="I151" t="n">
        <v>4</v>
      </c>
      <c r="J151" t="n">
        <v>342.46</v>
      </c>
      <c r="K151" t="n">
        <v>59.89</v>
      </c>
      <c r="L151" t="n">
        <v>38.25</v>
      </c>
      <c r="M151" t="n">
        <v>2</v>
      </c>
      <c r="N151" t="n">
        <v>109.32</v>
      </c>
      <c r="O151" t="n">
        <v>42470.94</v>
      </c>
      <c r="P151" t="n">
        <v>128.63</v>
      </c>
      <c r="Q151" t="n">
        <v>198.05</v>
      </c>
      <c r="R151" t="n">
        <v>29.31</v>
      </c>
      <c r="S151" t="n">
        <v>21.27</v>
      </c>
      <c r="T151" t="n">
        <v>1322.79</v>
      </c>
      <c r="U151" t="n">
        <v>0.73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105.6492866439878</v>
      </c>
      <c r="AB151" t="n">
        <v>144.5540149038184</v>
      </c>
      <c r="AC151" t="n">
        <v>130.7579826042713</v>
      </c>
      <c r="AD151" t="n">
        <v>105649.2866439878</v>
      </c>
      <c r="AE151" t="n">
        <v>144554.0149038184</v>
      </c>
      <c r="AF151" t="n">
        <v>2.026134120397891e-06</v>
      </c>
      <c r="AG151" t="n">
        <v>0.1523611111111111</v>
      </c>
      <c r="AH151" t="n">
        <v>130757.9826042713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9.1142</v>
      </c>
      <c r="E152" t="n">
        <v>10.97</v>
      </c>
      <c r="F152" t="n">
        <v>7.92</v>
      </c>
      <c r="G152" t="n">
        <v>118.75</v>
      </c>
      <c r="H152" t="n">
        <v>2</v>
      </c>
      <c r="I152" t="n">
        <v>4</v>
      </c>
      <c r="J152" t="n">
        <v>343.08</v>
      </c>
      <c r="K152" t="n">
        <v>59.89</v>
      </c>
      <c r="L152" t="n">
        <v>38.5</v>
      </c>
      <c r="M152" t="n">
        <v>2</v>
      </c>
      <c r="N152" t="n">
        <v>109.69</v>
      </c>
      <c r="O152" t="n">
        <v>42546.93</v>
      </c>
      <c r="P152" t="n">
        <v>128.63</v>
      </c>
      <c r="Q152" t="n">
        <v>198.07</v>
      </c>
      <c r="R152" t="n">
        <v>29.27</v>
      </c>
      <c r="S152" t="n">
        <v>21.27</v>
      </c>
      <c r="T152" t="n">
        <v>1300.97</v>
      </c>
      <c r="U152" t="n">
        <v>0.73</v>
      </c>
      <c r="V152" t="n">
        <v>0.77</v>
      </c>
      <c r="W152" t="n">
        <v>0.11</v>
      </c>
      <c r="X152" t="n">
        <v>0.06</v>
      </c>
      <c r="Y152" t="n">
        <v>1</v>
      </c>
      <c r="Z152" t="n">
        <v>10</v>
      </c>
      <c r="AA152" t="n">
        <v>105.6356627212688</v>
      </c>
      <c r="AB152" t="n">
        <v>144.5353740517093</v>
      </c>
      <c r="AC152" t="n">
        <v>130.7411208089249</v>
      </c>
      <c r="AD152" t="n">
        <v>105635.6627212688</v>
      </c>
      <c r="AE152" t="n">
        <v>144535.3740517093</v>
      </c>
      <c r="AF152" t="n">
        <v>2.026400921774438e-06</v>
      </c>
      <c r="AG152" t="n">
        <v>0.1523611111111111</v>
      </c>
      <c r="AH152" t="n">
        <v>130741.1208089249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9.113200000000001</v>
      </c>
      <c r="E153" t="n">
        <v>10.97</v>
      </c>
      <c r="F153" t="n">
        <v>7.92</v>
      </c>
      <c r="G153" t="n">
        <v>118.77</v>
      </c>
      <c r="H153" t="n">
        <v>2.01</v>
      </c>
      <c r="I153" t="n">
        <v>4</v>
      </c>
      <c r="J153" t="n">
        <v>343.69</v>
      </c>
      <c r="K153" t="n">
        <v>59.89</v>
      </c>
      <c r="L153" t="n">
        <v>38.75</v>
      </c>
      <c r="M153" t="n">
        <v>2</v>
      </c>
      <c r="N153" t="n">
        <v>110.06</v>
      </c>
      <c r="O153" t="n">
        <v>42623.24</v>
      </c>
      <c r="P153" t="n">
        <v>128.51</v>
      </c>
      <c r="Q153" t="n">
        <v>198.05</v>
      </c>
      <c r="R153" t="n">
        <v>29.35</v>
      </c>
      <c r="S153" t="n">
        <v>21.27</v>
      </c>
      <c r="T153" t="n">
        <v>1341.35</v>
      </c>
      <c r="U153" t="n">
        <v>0.72</v>
      </c>
      <c r="V153" t="n">
        <v>0.77</v>
      </c>
      <c r="W153" t="n">
        <v>0.11</v>
      </c>
      <c r="X153" t="n">
        <v>0.07000000000000001</v>
      </c>
      <c r="Y153" t="n">
        <v>1</v>
      </c>
      <c r="Z153" t="n">
        <v>10</v>
      </c>
      <c r="AA153" t="n">
        <v>105.5753575937336</v>
      </c>
      <c r="AB153" t="n">
        <v>144.4528619157412</v>
      </c>
      <c r="AC153" t="n">
        <v>130.666483515407</v>
      </c>
      <c r="AD153" t="n">
        <v>105575.3575937336</v>
      </c>
      <c r="AE153" t="n">
        <v>144452.8619157412</v>
      </c>
      <c r="AF153" t="n">
        <v>2.026178587293982e-06</v>
      </c>
      <c r="AG153" t="n">
        <v>0.1523611111111111</v>
      </c>
      <c r="AH153" t="n">
        <v>130666.483515407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9.113</v>
      </c>
      <c r="E154" t="n">
        <v>10.97</v>
      </c>
      <c r="F154" t="n">
        <v>7.92</v>
      </c>
      <c r="G154" t="n">
        <v>118.77</v>
      </c>
      <c r="H154" t="n">
        <v>2.02</v>
      </c>
      <c r="I154" t="n">
        <v>4</v>
      </c>
      <c r="J154" t="n">
        <v>344.31</v>
      </c>
      <c r="K154" t="n">
        <v>59.89</v>
      </c>
      <c r="L154" t="n">
        <v>39</v>
      </c>
      <c r="M154" t="n">
        <v>2</v>
      </c>
      <c r="N154" t="n">
        <v>110.43</v>
      </c>
      <c r="O154" t="n">
        <v>42699.62</v>
      </c>
      <c r="P154" t="n">
        <v>128.5</v>
      </c>
      <c r="Q154" t="n">
        <v>198.05</v>
      </c>
      <c r="R154" t="n">
        <v>29.33</v>
      </c>
      <c r="S154" t="n">
        <v>21.27</v>
      </c>
      <c r="T154" t="n">
        <v>1334.07</v>
      </c>
      <c r="U154" t="n">
        <v>0.73</v>
      </c>
      <c r="V154" t="n">
        <v>0.77</v>
      </c>
      <c r="W154" t="n">
        <v>0.11</v>
      </c>
      <c r="X154" t="n">
        <v>0.07000000000000001</v>
      </c>
      <c r="Y154" t="n">
        <v>1</v>
      </c>
      <c r="Z154" t="n">
        <v>10</v>
      </c>
      <c r="AA154" t="n">
        <v>105.5716552806931</v>
      </c>
      <c r="AB154" t="n">
        <v>144.4477962477046</v>
      </c>
      <c r="AC154" t="n">
        <v>130.6619013076182</v>
      </c>
      <c r="AD154" t="n">
        <v>105571.6552806931</v>
      </c>
      <c r="AE154" t="n">
        <v>144447.7962477047</v>
      </c>
      <c r="AF154" t="n">
        <v>2.026134120397891e-06</v>
      </c>
      <c r="AG154" t="n">
        <v>0.1523611111111111</v>
      </c>
      <c r="AH154" t="n">
        <v>130661.9013076182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9.110900000000001</v>
      </c>
      <c r="E155" t="n">
        <v>10.98</v>
      </c>
      <c r="F155" t="n">
        <v>7.92</v>
      </c>
      <c r="G155" t="n">
        <v>118.81</v>
      </c>
      <c r="H155" t="n">
        <v>2.03</v>
      </c>
      <c r="I155" t="n">
        <v>4</v>
      </c>
      <c r="J155" t="n">
        <v>344.93</v>
      </c>
      <c r="K155" t="n">
        <v>59.89</v>
      </c>
      <c r="L155" t="n">
        <v>39.25</v>
      </c>
      <c r="M155" t="n">
        <v>2</v>
      </c>
      <c r="N155" t="n">
        <v>110.8</v>
      </c>
      <c r="O155" t="n">
        <v>42776.18</v>
      </c>
      <c r="P155" t="n">
        <v>128.36</v>
      </c>
      <c r="Q155" t="n">
        <v>198.06</v>
      </c>
      <c r="R155" t="n">
        <v>29.39</v>
      </c>
      <c r="S155" t="n">
        <v>21.27</v>
      </c>
      <c r="T155" t="n">
        <v>1363.98</v>
      </c>
      <c r="U155" t="n">
        <v>0.72</v>
      </c>
      <c r="V155" t="n">
        <v>0.77</v>
      </c>
      <c r="W155" t="n">
        <v>0.12</v>
      </c>
      <c r="X155" t="n">
        <v>0.07000000000000001</v>
      </c>
      <c r="Y155" t="n">
        <v>1</v>
      </c>
      <c r="Z155" t="n">
        <v>10</v>
      </c>
      <c r="AA155" t="n">
        <v>105.5123583292269</v>
      </c>
      <c r="AB155" t="n">
        <v>144.3666635427119</v>
      </c>
      <c r="AC155" t="n">
        <v>130.5885117941194</v>
      </c>
      <c r="AD155" t="n">
        <v>105512.3583292269</v>
      </c>
      <c r="AE155" t="n">
        <v>144366.6635427119</v>
      </c>
      <c r="AF155" t="n">
        <v>2.025667217988933e-06</v>
      </c>
      <c r="AG155" t="n">
        <v>0.1525</v>
      </c>
      <c r="AH155" t="n">
        <v>130588.5117941194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9.1144</v>
      </c>
      <c r="E156" t="n">
        <v>10.97</v>
      </c>
      <c r="F156" t="n">
        <v>7.92</v>
      </c>
      <c r="G156" t="n">
        <v>118.75</v>
      </c>
      <c r="H156" t="n">
        <v>2.04</v>
      </c>
      <c r="I156" t="n">
        <v>4</v>
      </c>
      <c r="J156" t="n">
        <v>345.56</v>
      </c>
      <c r="K156" t="n">
        <v>59.89</v>
      </c>
      <c r="L156" t="n">
        <v>39.5</v>
      </c>
      <c r="M156" t="n">
        <v>2</v>
      </c>
      <c r="N156" t="n">
        <v>111.17</v>
      </c>
      <c r="O156" t="n">
        <v>42852.94</v>
      </c>
      <c r="P156" t="n">
        <v>128.2</v>
      </c>
      <c r="Q156" t="n">
        <v>198.05</v>
      </c>
      <c r="R156" t="n">
        <v>29.21</v>
      </c>
      <c r="S156" t="n">
        <v>21.27</v>
      </c>
      <c r="T156" t="n">
        <v>1274.7</v>
      </c>
      <c r="U156" t="n">
        <v>0.73</v>
      </c>
      <c r="V156" t="n">
        <v>0.77</v>
      </c>
      <c r="W156" t="n">
        <v>0.12</v>
      </c>
      <c r="X156" t="n">
        <v>0.06</v>
      </c>
      <c r="Y156" t="n">
        <v>1</v>
      </c>
      <c r="Z156" t="n">
        <v>10</v>
      </c>
      <c r="AA156" t="n">
        <v>105.3766511953595</v>
      </c>
      <c r="AB156" t="n">
        <v>144.1809830551783</v>
      </c>
      <c r="AC156" t="n">
        <v>130.4205523917117</v>
      </c>
      <c r="AD156" t="n">
        <v>105376.6511953595</v>
      </c>
      <c r="AE156" t="n">
        <v>144180.9830551783</v>
      </c>
      <c r="AF156" t="n">
        <v>2.02644538867053e-06</v>
      </c>
      <c r="AG156" t="n">
        <v>0.1523611111111111</v>
      </c>
      <c r="AH156" t="n">
        <v>130420.5523917117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9.119899999999999</v>
      </c>
      <c r="E157" t="n">
        <v>10.96</v>
      </c>
      <c r="F157" t="n">
        <v>7.91</v>
      </c>
      <c r="G157" t="n">
        <v>118.65</v>
      </c>
      <c r="H157" t="n">
        <v>2.05</v>
      </c>
      <c r="I157" t="n">
        <v>4</v>
      </c>
      <c r="J157" t="n">
        <v>346.18</v>
      </c>
      <c r="K157" t="n">
        <v>59.89</v>
      </c>
      <c r="L157" t="n">
        <v>39.75</v>
      </c>
      <c r="M157" t="n">
        <v>2</v>
      </c>
      <c r="N157" t="n">
        <v>111.54</v>
      </c>
      <c r="O157" t="n">
        <v>42929.9</v>
      </c>
      <c r="P157" t="n">
        <v>128.35</v>
      </c>
      <c r="Q157" t="n">
        <v>198.05</v>
      </c>
      <c r="R157" t="n">
        <v>29</v>
      </c>
      <c r="S157" t="n">
        <v>21.27</v>
      </c>
      <c r="T157" t="n">
        <v>1168.02</v>
      </c>
      <c r="U157" t="n">
        <v>0.73</v>
      </c>
      <c r="V157" t="n">
        <v>0.77</v>
      </c>
      <c r="W157" t="n">
        <v>0.12</v>
      </c>
      <c r="X157" t="n">
        <v>0.06</v>
      </c>
      <c r="Y157" t="n">
        <v>1</v>
      </c>
      <c r="Z157" t="n">
        <v>10</v>
      </c>
      <c r="AA157" t="n">
        <v>105.3697862500016</v>
      </c>
      <c r="AB157" t="n">
        <v>144.1715901340796</v>
      </c>
      <c r="AC157" t="n">
        <v>130.4120559178197</v>
      </c>
      <c r="AD157" t="n">
        <v>105369.7862500016</v>
      </c>
      <c r="AE157" t="n">
        <v>144171.5901340796</v>
      </c>
      <c r="AF157" t="n">
        <v>2.027668228313039e-06</v>
      </c>
      <c r="AG157" t="n">
        <v>0.1522222222222222</v>
      </c>
      <c r="AH157" t="n">
        <v>130412.0559178197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9.1225</v>
      </c>
      <c r="E158" t="n">
        <v>10.96</v>
      </c>
      <c r="F158" t="n">
        <v>7.91</v>
      </c>
      <c r="G158" t="n">
        <v>118.6</v>
      </c>
      <c r="H158" t="n">
        <v>2.06</v>
      </c>
      <c r="I158" t="n">
        <v>4</v>
      </c>
      <c r="J158" t="n">
        <v>346.81</v>
      </c>
      <c r="K158" t="n">
        <v>59.89</v>
      </c>
      <c r="L158" t="n">
        <v>40</v>
      </c>
      <c r="M158" t="n">
        <v>2</v>
      </c>
      <c r="N158" t="n">
        <v>111.92</v>
      </c>
      <c r="O158" t="n">
        <v>43007.05</v>
      </c>
      <c r="P158" t="n">
        <v>128.15</v>
      </c>
      <c r="Q158" t="n">
        <v>198.05</v>
      </c>
      <c r="R158" t="n">
        <v>28.86</v>
      </c>
      <c r="S158" t="n">
        <v>21.27</v>
      </c>
      <c r="T158" t="n">
        <v>1099.34</v>
      </c>
      <c r="U158" t="n">
        <v>0.74</v>
      </c>
      <c r="V158" t="n">
        <v>0.77</v>
      </c>
      <c r="W158" t="n">
        <v>0.12</v>
      </c>
      <c r="X158" t="n">
        <v>0.05</v>
      </c>
      <c r="Y158" t="n">
        <v>1</v>
      </c>
      <c r="Z158" t="n">
        <v>10</v>
      </c>
      <c r="AA158" t="n">
        <v>105.2210656362372</v>
      </c>
      <c r="AB158" t="n">
        <v>143.9681040292369</v>
      </c>
      <c r="AC158" t="n">
        <v>130.2279902412286</v>
      </c>
      <c r="AD158" t="n">
        <v>105221.0656362372</v>
      </c>
      <c r="AE158" t="n">
        <v>143968.1040292369</v>
      </c>
      <c r="AF158" t="n">
        <v>2.028246297962225e-06</v>
      </c>
      <c r="AG158" t="n">
        <v>0.1522222222222222</v>
      </c>
      <c r="AH158" t="n">
        <v>130227.9902412286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6.8331</v>
      </c>
      <c r="E2" t="n">
        <v>14.63</v>
      </c>
      <c r="F2" t="n">
        <v>9.57</v>
      </c>
      <c r="G2" t="n">
        <v>6.76</v>
      </c>
      <c r="H2" t="n">
        <v>0.11</v>
      </c>
      <c r="I2" t="n">
        <v>85</v>
      </c>
      <c r="J2" t="n">
        <v>159.12</v>
      </c>
      <c r="K2" t="n">
        <v>50.28</v>
      </c>
      <c r="L2" t="n">
        <v>1</v>
      </c>
      <c r="M2" t="n">
        <v>83</v>
      </c>
      <c r="N2" t="n">
        <v>27.84</v>
      </c>
      <c r="O2" t="n">
        <v>19859.16</v>
      </c>
      <c r="P2" t="n">
        <v>116.47</v>
      </c>
      <c r="Q2" t="n">
        <v>198.17</v>
      </c>
      <c r="R2" t="n">
        <v>80.92</v>
      </c>
      <c r="S2" t="n">
        <v>21.27</v>
      </c>
      <c r="T2" t="n">
        <v>26722.17</v>
      </c>
      <c r="U2" t="n">
        <v>0.26</v>
      </c>
      <c r="V2" t="n">
        <v>0.63</v>
      </c>
      <c r="W2" t="n">
        <v>0.24</v>
      </c>
      <c r="X2" t="n">
        <v>1.72</v>
      </c>
      <c r="Y2" t="n">
        <v>1</v>
      </c>
      <c r="Z2" t="n">
        <v>10</v>
      </c>
      <c r="AA2" t="n">
        <v>129.848348412435</v>
      </c>
      <c r="AB2" t="n">
        <v>177.6642388026501</v>
      </c>
      <c r="AC2" t="n">
        <v>160.7082132047001</v>
      </c>
      <c r="AD2" t="n">
        <v>129848.348412435</v>
      </c>
      <c r="AE2" t="n">
        <v>177664.2388026501</v>
      </c>
      <c r="AF2" t="n">
        <v>1.649952022955566e-06</v>
      </c>
      <c r="AG2" t="n">
        <v>0.2031944444444445</v>
      </c>
      <c r="AH2" t="n">
        <v>160708.2132047001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7.3757</v>
      </c>
      <c r="E3" t="n">
        <v>13.56</v>
      </c>
      <c r="F3" t="n">
        <v>9.140000000000001</v>
      </c>
      <c r="G3" t="n">
        <v>8.44</v>
      </c>
      <c r="H3" t="n">
        <v>0.14</v>
      </c>
      <c r="I3" t="n">
        <v>65</v>
      </c>
      <c r="J3" t="n">
        <v>159.48</v>
      </c>
      <c r="K3" t="n">
        <v>50.28</v>
      </c>
      <c r="L3" t="n">
        <v>1.25</v>
      </c>
      <c r="M3" t="n">
        <v>63</v>
      </c>
      <c r="N3" t="n">
        <v>27.95</v>
      </c>
      <c r="O3" t="n">
        <v>19902.91</v>
      </c>
      <c r="P3" t="n">
        <v>110.97</v>
      </c>
      <c r="Q3" t="n">
        <v>198.17</v>
      </c>
      <c r="R3" t="n">
        <v>67.29000000000001</v>
      </c>
      <c r="S3" t="n">
        <v>21.27</v>
      </c>
      <c r="T3" t="n">
        <v>20007.77</v>
      </c>
      <c r="U3" t="n">
        <v>0.32</v>
      </c>
      <c r="V3" t="n">
        <v>0.66</v>
      </c>
      <c r="W3" t="n">
        <v>0.21</v>
      </c>
      <c r="X3" t="n">
        <v>1.28</v>
      </c>
      <c r="Y3" t="n">
        <v>1</v>
      </c>
      <c r="Z3" t="n">
        <v>10</v>
      </c>
      <c r="AA3" t="n">
        <v>114.9100700860492</v>
      </c>
      <c r="AB3" t="n">
        <v>157.2250273661714</v>
      </c>
      <c r="AC3" t="n">
        <v>142.219691421099</v>
      </c>
      <c r="AD3" t="n">
        <v>114910.0700860492</v>
      </c>
      <c r="AE3" t="n">
        <v>157225.0273661714</v>
      </c>
      <c r="AF3" t="n">
        <v>1.780970735934403e-06</v>
      </c>
      <c r="AG3" t="n">
        <v>0.1883333333333334</v>
      </c>
      <c r="AH3" t="n">
        <v>142219.691421099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7.7306</v>
      </c>
      <c r="E4" t="n">
        <v>12.94</v>
      </c>
      <c r="F4" t="n">
        <v>8.9</v>
      </c>
      <c r="G4" t="n">
        <v>10.08</v>
      </c>
      <c r="H4" t="n">
        <v>0.17</v>
      </c>
      <c r="I4" t="n">
        <v>53</v>
      </c>
      <c r="J4" t="n">
        <v>159.83</v>
      </c>
      <c r="K4" t="n">
        <v>50.28</v>
      </c>
      <c r="L4" t="n">
        <v>1.5</v>
      </c>
      <c r="M4" t="n">
        <v>51</v>
      </c>
      <c r="N4" t="n">
        <v>28.05</v>
      </c>
      <c r="O4" t="n">
        <v>19946.71</v>
      </c>
      <c r="P4" t="n">
        <v>107.86</v>
      </c>
      <c r="Q4" t="n">
        <v>198.11</v>
      </c>
      <c r="R4" t="n">
        <v>60.09</v>
      </c>
      <c r="S4" t="n">
        <v>21.27</v>
      </c>
      <c r="T4" t="n">
        <v>16469.37</v>
      </c>
      <c r="U4" t="n">
        <v>0.35</v>
      </c>
      <c r="V4" t="n">
        <v>0.68</v>
      </c>
      <c r="W4" t="n">
        <v>0.19</v>
      </c>
      <c r="X4" t="n">
        <v>1.05</v>
      </c>
      <c r="Y4" t="n">
        <v>1</v>
      </c>
      <c r="Z4" t="n">
        <v>10</v>
      </c>
      <c r="AA4" t="n">
        <v>106.7492983277971</v>
      </c>
      <c r="AB4" t="n">
        <v>146.0590994186961</v>
      </c>
      <c r="AC4" t="n">
        <v>132.1194239654489</v>
      </c>
      <c r="AD4" t="n">
        <v>106749.2983277971</v>
      </c>
      <c r="AE4" t="n">
        <v>146059.0994186961</v>
      </c>
      <c r="AF4" t="n">
        <v>1.866666536222256e-06</v>
      </c>
      <c r="AG4" t="n">
        <v>0.1797222222222222</v>
      </c>
      <c r="AH4" t="n">
        <v>132119.4239654489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7.9931</v>
      </c>
      <c r="E5" t="n">
        <v>12.51</v>
      </c>
      <c r="F5" t="n">
        <v>8.74</v>
      </c>
      <c r="G5" t="n">
        <v>11.65</v>
      </c>
      <c r="H5" t="n">
        <v>0.19</v>
      </c>
      <c r="I5" t="n">
        <v>45</v>
      </c>
      <c r="J5" t="n">
        <v>160.19</v>
      </c>
      <c r="K5" t="n">
        <v>50.28</v>
      </c>
      <c r="L5" t="n">
        <v>1.75</v>
      </c>
      <c r="M5" t="n">
        <v>43</v>
      </c>
      <c r="N5" t="n">
        <v>28.16</v>
      </c>
      <c r="O5" t="n">
        <v>19990.53</v>
      </c>
      <c r="P5" t="n">
        <v>105.61</v>
      </c>
      <c r="Q5" t="n">
        <v>198.06</v>
      </c>
      <c r="R5" t="n">
        <v>54.84</v>
      </c>
      <c r="S5" t="n">
        <v>21.27</v>
      </c>
      <c r="T5" t="n">
        <v>13883.09</v>
      </c>
      <c r="U5" t="n">
        <v>0.39</v>
      </c>
      <c r="V5" t="n">
        <v>0.7</v>
      </c>
      <c r="W5" t="n">
        <v>0.18</v>
      </c>
      <c r="X5" t="n">
        <v>0.88</v>
      </c>
      <c r="Y5" t="n">
        <v>1</v>
      </c>
      <c r="Z5" t="n">
        <v>10</v>
      </c>
      <c r="AA5" t="n">
        <v>101.2678258478148</v>
      </c>
      <c r="AB5" t="n">
        <v>138.5591069460895</v>
      </c>
      <c r="AC5" t="n">
        <v>125.3352202481199</v>
      </c>
      <c r="AD5" t="n">
        <v>101267.8258478148</v>
      </c>
      <c r="AE5" t="n">
        <v>138559.1069460895</v>
      </c>
      <c r="AF5" t="n">
        <v>1.930051003890787e-06</v>
      </c>
      <c r="AG5" t="n">
        <v>0.17375</v>
      </c>
      <c r="AH5" t="n">
        <v>125335.2202481199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8.2658</v>
      </c>
      <c r="E6" t="n">
        <v>12.1</v>
      </c>
      <c r="F6" t="n">
        <v>8.550000000000001</v>
      </c>
      <c r="G6" t="n">
        <v>13.5</v>
      </c>
      <c r="H6" t="n">
        <v>0.22</v>
      </c>
      <c r="I6" t="n">
        <v>38</v>
      </c>
      <c r="J6" t="n">
        <v>160.54</v>
      </c>
      <c r="K6" t="n">
        <v>50.28</v>
      </c>
      <c r="L6" t="n">
        <v>2</v>
      </c>
      <c r="M6" t="n">
        <v>36</v>
      </c>
      <c r="N6" t="n">
        <v>28.26</v>
      </c>
      <c r="O6" t="n">
        <v>20034.4</v>
      </c>
      <c r="P6" t="n">
        <v>103.16</v>
      </c>
      <c r="Q6" t="n">
        <v>198.07</v>
      </c>
      <c r="R6" t="n">
        <v>48.52</v>
      </c>
      <c r="S6" t="n">
        <v>21.27</v>
      </c>
      <c r="T6" t="n">
        <v>10758.61</v>
      </c>
      <c r="U6" t="n">
        <v>0.44</v>
      </c>
      <c r="V6" t="n">
        <v>0.71</v>
      </c>
      <c r="W6" t="n">
        <v>0.17</v>
      </c>
      <c r="X6" t="n">
        <v>0.6899999999999999</v>
      </c>
      <c r="Y6" t="n">
        <v>1</v>
      </c>
      <c r="Z6" t="n">
        <v>10</v>
      </c>
      <c r="AA6" t="n">
        <v>95.79683376861608</v>
      </c>
      <c r="AB6" t="n">
        <v>131.0734542201975</v>
      </c>
      <c r="AC6" t="n">
        <v>118.5639877122051</v>
      </c>
      <c r="AD6" t="n">
        <v>95796.83376861608</v>
      </c>
      <c r="AE6" t="n">
        <v>131073.4542201975</v>
      </c>
      <c r="AF6" t="n">
        <v>1.995898410874438e-06</v>
      </c>
      <c r="AG6" t="n">
        <v>0.1680555555555555</v>
      </c>
      <c r="AH6" t="n">
        <v>118563.9877122051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8.249700000000001</v>
      </c>
      <c r="E7" t="n">
        <v>12.12</v>
      </c>
      <c r="F7" t="n">
        <v>8.67</v>
      </c>
      <c r="G7" t="n">
        <v>14.86</v>
      </c>
      <c r="H7" t="n">
        <v>0.25</v>
      </c>
      <c r="I7" t="n">
        <v>35</v>
      </c>
      <c r="J7" t="n">
        <v>160.9</v>
      </c>
      <c r="K7" t="n">
        <v>50.28</v>
      </c>
      <c r="L7" t="n">
        <v>2.25</v>
      </c>
      <c r="M7" t="n">
        <v>33</v>
      </c>
      <c r="N7" t="n">
        <v>28.37</v>
      </c>
      <c r="O7" t="n">
        <v>20078.3</v>
      </c>
      <c r="P7" t="n">
        <v>104.42</v>
      </c>
      <c r="Q7" t="n">
        <v>198.05</v>
      </c>
      <c r="R7" t="n">
        <v>54.1</v>
      </c>
      <c r="S7" t="n">
        <v>21.27</v>
      </c>
      <c r="T7" t="n">
        <v>13564.15</v>
      </c>
      <c r="U7" t="n">
        <v>0.39</v>
      </c>
      <c r="V7" t="n">
        <v>0.7</v>
      </c>
      <c r="W7" t="n">
        <v>0.14</v>
      </c>
      <c r="X7" t="n">
        <v>0.82</v>
      </c>
      <c r="Y7" t="n">
        <v>1</v>
      </c>
      <c r="Z7" t="n">
        <v>10</v>
      </c>
      <c r="AA7" t="n">
        <v>97.17294807620789</v>
      </c>
      <c r="AB7" t="n">
        <v>132.9563145257223</v>
      </c>
      <c r="AC7" t="n">
        <v>120.2671504727822</v>
      </c>
      <c r="AD7" t="n">
        <v>97172.94807620789</v>
      </c>
      <c r="AE7" t="n">
        <v>132956.3145257223</v>
      </c>
      <c r="AF7" t="n">
        <v>1.992010830190768e-06</v>
      </c>
      <c r="AG7" t="n">
        <v>0.1683333333333333</v>
      </c>
      <c r="AH7" t="n">
        <v>120267.1504727822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8.472799999999999</v>
      </c>
      <c r="E8" t="n">
        <v>11.8</v>
      </c>
      <c r="F8" t="n">
        <v>8.48</v>
      </c>
      <c r="G8" t="n">
        <v>16.41</v>
      </c>
      <c r="H8" t="n">
        <v>0.27</v>
      </c>
      <c r="I8" t="n">
        <v>31</v>
      </c>
      <c r="J8" t="n">
        <v>161.26</v>
      </c>
      <c r="K8" t="n">
        <v>50.28</v>
      </c>
      <c r="L8" t="n">
        <v>2.5</v>
      </c>
      <c r="M8" t="n">
        <v>29</v>
      </c>
      <c r="N8" t="n">
        <v>28.48</v>
      </c>
      <c r="O8" t="n">
        <v>20122.23</v>
      </c>
      <c r="P8" t="n">
        <v>101.85</v>
      </c>
      <c r="Q8" t="n">
        <v>198.05</v>
      </c>
      <c r="R8" t="n">
        <v>46.93</v>
      </c>
      <c r="S8" t="n">
        <v>21.27</v>
      </c>
      <c r="T8" t="n">
        <v>9996.309999999999</v>
      </c>
      <c r="U8" t="n">
        <v>0.45</v>
      </c>
      <c r="V8" t="n">
        <v>0.72</v>
      </c>
      <c r="W8" t="n">
        <v>0.16</v>
      </c>
      <c r="X8" t="n">
        <v>0.63</v>
      </c>
      <c r="Y8" t="n">
        <v>1</v>
      </c>
      <c r="Z8" t="n">
        <v>10</v>
      </c>
      <c r="AA8" t="n">
        <v>92.44947351734932</v>
      </c>
      <c r="AB8" t="n">
        <v>126.4934482493047</v>
      </c>
      <c r="AC8" t="n">
        <v>114.4210910830941</v>
      </c>
      <c r="AD8" t="n">
        <v>92449.47351734932</v>
      </c>
      <c r="AE8" t="n">
        <v>126493.4482493048</v>
      </c>
      <c r="AF8" t="n">
        <v>2.04588159109305e-06</v>
      </c>
      <c r="AG8" t="n">
        <v>0.1638888888888889</v>
      </c>
      <c r="AH8" t="n">
        <v>114421.0910830941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8.594799999999999</v>
      </c>
      <c r="E9" t="n">
        <v>11.64</v>
      </c>
      <c r="F9" t="n">
        <v>8.41</v>
      </c>
      <c r="G9" t="n">
        <v>18.02</v>
      </c>
      <c r="H9" t="n">
        <v>0.3</v>
      </c>
      <c r="I9" t="n">
        <v>28</v>
      </c>
      <c r="J9" t="n">
        <v>161.61</v>
      </c>
      <c r="K9" t="n">
        <v>50.28</v>
      </c>
      <c r="L9" t="n">
        <v>2.75</v>
      </c>
      <c r="M9" t="n">
        <v>26</v>
      </c>
      <c r="N9" t="n">
        <v>28.58</v>
      </c>
      <c r="O9" t="n">
        <v>20166.2</v>
      </c>
      <c r="P9" t="n">
        <v>100.83</v>
      </c>
      <c r="Q9" t="n">
        <v>198.05</v>
      </c>
      <c r="R9" t="n">
        <v>44.63</v>
      </c>
      <c r="S9" t="n">
        <v>21.27</v>
      </c>
      <c r="T9" t="n">
        <v>8864.969999999999</v>
      </c>
      <c r="U9" t="n">
        <v>0.48</v>
      </c>
      <c r="V9" t="n">
        <v>0.72</v>
      </c>
      <c r="W9" t="n">
        <v>0.15</v>
      </c>
      <c r="X9" t="n">
        <v>0.5600000000000001</v>
      </c>
      <c r="Y9" t="n">
        <v>1</v>
      </c>
      <c r="Z9" t="n">
        <v>10</v>
      </c>
      <c r="AA9" t="n">
        <v>90.31255334840878</v>
      </c>
      <c r="AB9" t="n">
        <v>123.5696197998975</v>
      </c>
      <c r="AC9" t="n">
        <v>111.7763087172783</v>
      </c>
      <c r="AD9" t="n">
        <v>90312.55334840878</v>
      </c>
      <c r="AE9" t="n">
        <v>123569.6197998975</v>
      </c>
      <c r="AF9" t="n">
        <v>2.075340277018996e-06</v>
      </c>
      <c r="AG9" t="n">
        <v>0.1616666666666667</v>
      </c>
      <c r="AH9" t="n">
        <v>111776.3087172783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8.718</v>
      </c>
      <c r="E10" t="n">
        <v>11.47</v>
      </c>
      <c r="F10" t="n">
        <v>8.34</v>
      </c>
      <c r="G10" t="n">
        <v>20.02</v>
      </c>
      <c r="H10" t="n">
        <v>0.33</v>
      </c>
      <c r="I10" t="n">
        <v>25</v>
      </c>
      <c r="J10" t="n">
        <v>161.97</v>
      </c>
      <c r="K10" t="n">
        <v>50.28</v>
      </c>
      <c r="L10" t="n">
        <v>3</v>
      </c>
      <c r="M10" t="n">
        <v>23</v>
      </c>
      <c r="N10" t="n">
        <v>28.69</v>
      </c>
      <c r="O10" t="n">
        <v>20210.21</v>
      </c>
      <c r="P10" t="n">
        <v>99.83</v>
      </c>
      <c r="Q10" t="n">
        <v>198.07</v>
      </c>
      <c r="R10" t="n">
        <v>42.48</v>
      </c>
      <c r="S10" t="n">
        <v>21.27</v>
      </c>
      <c r="T10" t="n">
        <v>7804.03</v>
      </c>
      <c r="U10" t="n">
        <v>0.5</v>
      </c>
      <c r="V10" t="n">
        <v>0.73</v>
      </c>
      <c r="W10" t="n">
        <v>0.15</v>
      </c>
      <c r="X10" t="n">
        <v>0.49</v>
      </c>
      <c r="Y10" t="n">
        <v>1</v>
      </c>
      <c r="Z10" t="n">
        <v>10</v>
      </c>
      <c r="AA10" t="n">
        <v>88.23542633119081</v>
      </c>
      <c r="AB10" t="n">
        <v>120.7276029785646</v>
      </c>
      <c r="AC10" t="n">
        <v>109.2055299925769</v>
      </c>
      <c r="AD10" t="n">
        <v>88235.42633119081</v>
      </c>
      <c r="AE10" t="n">
        <v>120727.6029785646</v>
      </c>
      <c r="AF10" t="n">
        <v>2.105088720511426e-06</v>
      </c>
      <c r="AG10" t="n">
        <v>0.1593055555555556</v>
      </c>
      <c r="AH10" t="n">
        <v>109205.5299925769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8.8028</v>
      </c>
      <c r="E11" t="n">
        <v>11.36</v>
      </c>
      <c r="F11" t="n">
        <v>8.289999999999999</v>
      </c>
      <c r="G11" t="n">
        <v>21.64</v>
      </c>
      <c r="H11" t="n">
        <v>0.35</v>
      </c>
      <c r="I11" t="n">
        <v>23</v>
      </c>
      <c r="J11" t="n">
        <v>162.33</v>
      </c>
      <c r="K11" t="n">
        <v>50.28</v>
      </c>
      <c r="L11" t="n">
        <v>3.25</v>
      </c>
      <c r="M11" t="n">
        <v>21</v>
      </c>
      <c r="N11" t="n">
        <v>28.8</v>
      </c>
      <c r="O11" t="n">
        <v>20254.26</v>
      </c>
      <c r="P11" t="n">
        <v>99.03</v>
      </c>
      <c r="Q11" t="n">
        <v>198.07</v>
      </c>
      <c r="R11" t="n">
        <v>41</v>
      </c>
      <c r="S11" t="n">
        <v>21.27</v>
      </c>
      <c r="T11" t="n">
        <v>7072.77</v>
      </c>
      <c r="U11" t="n">
        <v>0.52</v>
      </c>
      <c r="V11" t="n">
        <v>0.73</v>
      </c>
      <c r="W11" t="n">
        <v>0.14</v>
      </c>
      <c r="X11" t="n">
        <v>0.44</v>
      </c>
      <c r="Y11" t="n">
        <v>1</v>
      </c>
      <c r="Z11" t="n">
        <v>10</v>
      </c>
      <c r="AA11" t="n">
        <v>86.76551388074557</v>
      </c>
      <c r="AB11" t="n">
        <v>118.7164039159059</v>
      </c>
      <c r="AC11" t="n">
        <v>107.3862769457221</v>
      </c>
      <c r="AD11" t="n">
        <v>86765.51388074557</v>
      </c>
      <c r="AE11" t="n">
        <v>118716.4039159059</v>
      </c>
      <c r="AF11" t="n">
        <v>2.125564921876346e-06</v>
      </c>
      <c r="AG11" t="n">
        <v>0.1577777777777778</v>
      </c>
      <c r="AH11" t="n">
        <v>107386.2769457221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8.837</v>
      </c>
      <c r="E12" t="n">
        <v>11.32</v>
      </c>
      <c r="F12" t="n">
        <v>8.279999999999999</v>
      </c>
      <c r="G12" t="n">
        <v>22.59</v>
      </c>
      <c r="H12" t="n">
        <v>0.38</v>
      </c>
      <c r="I12" t="n">
        <v>22</v>
      </c>
      <c r="J12" t="n">
        <v>162.68</v>
      </c>
      <c r="K12" t="n">
        <v>50.28</v>
      </c>
      <c r="L12" t="n">
        <v>3.5</v>
      </c>
      <c r="M12" t="n">
        <v>20</v>
      </c>
      <c r="N12" t="n">
        <v>28.9</v>
      </c>
      <c r="O12" t="n">
        <v>20298.34</v>
      </c>
      <c r="P12" t="n">
        <v>98.77</v>
      </c>
      <c r="Q12" t="n">
        <v>198.05</v>
      </c>
      <c r="R12" t="n">
        <v>40.79</v>
      </c>
      <c r="S12" t="n">
        <v>21.27</v>
      </c>
      <c r="T12" t="n">
        <v>6973.32</v>
      </c>
      <c r="U12" t="n">
        <v>0.52</v>
      </c>
      <c r="V12" t="n">
        <v>0.73</v>
      </c>
      <c r="W12" t="n">
        <v>0.14</v>
      </c>
      <c r="X12" t="n">
        <v>0.43</v>
      </c>
      <c r="Y12" t="n">
        <v>1</v>
      </c>
      <c r="Z12" t="n">
        <v>10</v>
      </c>
      <c r="AA12" t="n">
        <v>86.24800029270924</v>
      </c>
      <c r="AB12" t="n">
        <v>118.0083189936668</v>
      </c>
      <c r="AC12" t="n">
        <v>106.7457706546578</v>
      </c>
      <c r="AD12" t="n">
        <v>86248.00029270924</v>
      </c>
      <c r="AE12" t="n">
        <v>118008.3189936668</v>
      </c>
      <c r="AF12" t="n">
        <v>2.13382301252116e-06</v>
      </c>
      <c r="AG12" t="n">
        <v>0.1572222222222222</v>
      </c>
      <c r="AH12" t="n">
        <v>106745.7706546578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8.9268</v>
      </c>
      <c r="E13" t="n">
        <v>11.2</v>
      </c>
      <c r="F13" t="n">
        <v>8.23</v>
      </c>
      <c r="G13" t="n">
        <v>24.7</v>
      </c>
      <c r="H13" t="n">
        <v>0.41</v>
      </c>
      <c r="I13" t="n">
        <v>20</v>
      </c>
      <c r="J13" t="n">
        <v>163.04</v>
      </c>
      <c r="K13" t="n">
        <v>50.28</v>
      </c>
      <c r="L13" t="n">
        <v>3.75</v>
      </c>
      <c r="M13" t="n">
        <v>18</v>
      </c>
      <c r="N13" t="n">
        <v>29.01</v>
      </c>
      <c r="O13" t="n">
        <v>20342.46</v>
      </c>
      <c r="P13" t="n">
        <v>97.97</v>
      </c>
      <c r="Q13" t="n">
        <v>198.14</v>
      </c>
      <c r="R13" t="n">
        <v>39</v>
      </c>
      <c r="S13" t="n">
        <v>21.27</v>
      </c>
      <c r="T13" t="n">
        <v>6089.55</v>
      </c>
      <c r="U13" t="n">
        <v>0.55</v>
      </c>
      <c r="V13" t="n">
        <v>0.74</v>
      </c>
      <c r="W13" t="n">
        <v>0.14</v>
      </c>
      <c r="X13" t="n">
        <v>0.38</v>
      </c>
      <c r="Y13" t="n">
        <v>1</v>
      </c>
      <c r="Z13" t="n">
        <v>10</v>
      </c>
      <c r="AA13" t="n">
        <v>84.76969058491412</v>
      </c>
      <c r="AB13" t="n">
        <v>115.9856304330411</v>
      </c>
      <c r="AC13" t="n">
        <v>104.9161246513964</v>
      </c>
      <c r="AD13" t="n">
        <v>84769.69058491412</v>
      </c>
      <c r="AE13" t="n">
        <v>115985.6304330411</v>
      </c>
      <c r="AF13" t="n">
        <v>2.155506537079766e-06</v>
      </c>
      <c r="AG13" t="n">
        <v>0.1555555555555556</v>
      </c>
      <c r="AH13" t="n">
        <v>104916.1246513964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9.009499999999999</v>
      </c>
      <c r="E14" t="n">
        <v>11.1</v>
      </c>
      <c r="F14" t="n">
        <v>8.16</v>
      </c>
      <c r="G14" t="n">
        <v>25.78</v>
      </c>
      <c r="H14" t="n">
        <v>0.43</v>
      </c>
      <c r="I14" t="n">
        <v>19</v>
      </c>
      <c r="J14" t="n">
        <v>163.4</v>
      </c>
      <c r="K14" t="n">
        <v>50.28</v>
      </c>
      <c r="L14" t="n">
        <v>4</v>
      </c>
      <c r="M14" t="n">
        <v>17</v>
      </c>
      <c r="N14" t="n">
        <v>29.12</v>
      </c>
      <c r="O14" t="n">
        <v>20386.62</v>
      </c>
      <c r="P14" t="n">
        <v>96.93000000000001</v>
      </c>
      <c r="Q14" t="n">
        <v>198.05</v>
      </c>
      <c r="R14" t="n">
        <v>36.65</v>
      </c>
      <c r="S14" t="n">
        <v>21.27</v>
      </c>
      <c r="T14" t="n">
        <v>4918.75</v>
      </c>
      <c r="U14" t="n">
        <v>0.58</v>
      </c>
      <c r="V14" t="n">
        <v>0.74</v>
      </c>
      <c r="W14" t="n">
        <v>0.14</v>
      </c>
      <c r="X14" t="n">
        <v>0.31</v>
      </c>
      <c r="Y14" t="n">
        <v>1</v>
      </c>
      <c r="Z14" t="n">
        <v>10</v>
      </c>
      <c r="AA14" t="n">
        <v>83.18549502428775</v>
      </c>
      <c r="AB14" t="n">
        <v>113.8180641772176</v>
      </c>
      <c r="AC14" t="n">
        <v>102.9554278768297</v>
      </c>
      <c r="AD14" t="n">
        <v>83185.49502428775</v>
      </c>
      <c r="AE14" t="n">
        <v>113818.0641772176</v>
      </c>
      <c r="AF14" t="n">
        <v>2.175475662703337e-06</v>
      </c>
      <c r="AG14" t="n">
        <v>0.1541666666666667</v>
      </c>
      <c r="AH14" t="n">
        <v>102955.4278768297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8.9559</v>
      </c>
      <c r="E15" t="n">
        <v>11.17</v>
      </c>
      <c r="F15" t="n">
        <v>8.26</v>
      </c>
      <c r="G15" t="n">
        <v>27.54</v>
      </c>
      <c r="H15" t="n">
        <v>0.46</v>
      </c>
      <c r="I15" t="n">
        <v>18</v>
      </c>
      <c r="J15" t="n">
        <v>163.76</v>
      </c>
      <c r="K15" t="n">
        <v>50.28</v>
      </c>
      <c r="L15" t="n">
        <v>4.25</v>
      </c>
      <c r="M15" t="n">
        <v>16</v>
      </c>
      <c r="N15" t="n">
        <v>29.23</v>
      </c>
      <c r="O15" t="n">
        <v>20430.81</v>
      </c>
      <c r="P15" t="n">
        <v>97.98999999999999</v>
      </c>
      <c r="Q15" t="n">
        <v>198.06</v>
      </c>
      <c r="R15" t="n">
        <v>40.24</v>
      </c>
      <c r="S15" t="n">
        <v>21.27</v>
      </c>
      <c r="T15" t="n">
        <v>6720.27</v>
      </c>
      <c r="U15" t="n">
        <v>0.53</v>
      </c>
      <c r="V15" t="n">
        <v>0.74</v>
      </c>
      <c r="W15" t="n">
        <v>0.14</v>
      </c>
      <c r="X15" t="n">
        <v>0.41</v>
      </c>
      <c r="Y15" t="n">
        <v>1</v>
      </c>
      <c r="Z15" t="n">
        <v>10</v>
      </c>
      <c r="AA15" t="n">
        <v>84.59521421314369</v>
      </c>
      <c r="AB15" t="n">
        <v>115.7469041638306</v>
      </c>
      <c r="AC15" t="n">
        <v>104.7001820822649</v>
      </c>
      <c r="AD15" t="n">
        <v>84595.21421314368</v>
      </c>
      <c r="AE15" t="n">
        <v>115746.9041638306</v>
      </c>
      <c r="AF15" t="n">
        <v>2.16253315806702e-06</v>
      </c>
      <c r="AG15" t="n">
        <v>0.1551388888888889</v>
      </c>
      <c r="AH15" t="n">
        <v>104700.1820822649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9.039099999999999</v>
      </c>
      <c r="E16" t="n">
        <v>11.06</v>
      </c>
      <c r="F16" t="n">
        <v>8.19</v>
      </c>
      <c r="G16" t="n">
        <v>28.91</v>
      </c>
      <c r="H16" t="n">
        <v>0.49</v>
      </c>
      <c r="I16" t="n">
        <v>17</v>
      </c>
      <c r="J16" t="n">
        <v>164.12</v>
      </c>
      <c r="K16" t="n">
        <v>50.28</v>
      </c>
      <c r="L16" t="n">
        <v>4.5</v>
      </c>
      <c r="M16" t="n">
        <v>15</v>
      </c>
      <c r="N16" t="n">
        <v>29.34</v>
      </c>
      <c r="O16" t="n">
        <v>20475.04</v>
      </c>
      <c r="P16" t="n">
        <v>96.88</v>
      </c>
      <c r="Q16" t="n">
        <v>198.05</v>
      </c>
      <c r="R16" t="n">
        <v>37.85</v>
      </c>
      <c r="S16" t="n">
        <v>21.27</v>
      </c>
      <c r="T16" t="n">
        <v>5528.24</v>
      </c>
      <c r="U16" t="n">
        <v>0.5600000000000001</v>
      </c>
      <c r="V16" t="n">
        <v>0.74</v>
      </c>
      <c r="W16" t="n">
        <v>0.13</v>
      </c>
      <c r="X16" t="n">
        <v>0.34</v>
      </c>
      <c r="Y16" t="n">
        <v>1</v>
      </c>
      <c r="Z16" t="n">
        <v>10</v>
      </c>
      <c r="AA16" t="n">
        <v>82.97061574847743</v>
      </c>
      <c r="AB16" t="n">
        <v>113.5240568722495</v>
      </c>
      <c r="AC16" t="n">
        <v>102.6894802164057</v>
      </c>
      <c r="AD16" t="n">
        <v>82970.61574847743</v>
      </c>
      <c r="AE16" t="n">
        <v>113524.0568722495</v>
      </c>
      <c r="AF16" t="n">
        <v>2.18262301600996e-06</v>
      </c>
      <c r="AG16" t="n">
        <v>0.1536111111111111</v>
      </c>
      <c r="AH16" t="n">
        <v>102689.4802164057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9.0909</v>
      </c>
      <c r="E17" t="n">
        <v>11</v>
      </c>
      <c r="F17" t="n">
        <v>8.16</v>
      </c>
      <c r="G17" t="n">
        <v>30.6</v>
      </c>
      <c r="H17" t="n">
        <v>0.51</v>
      </c>
      <c r="I17" t="n">
        <v>16</v>
      </c>
      <c r="J17" t="n">
        <v>164.48</v>
      </c>
      <c r="K17" t="n">
        <v>50.28</v>
      </c>
      <c r="L17" t="n">
        <v>4.75</v>
      </c>
      <c r="M17" t="n">
        <v>14</v>
      </c>
      <c r="N17" t="n">
        <v>29.45</v>
      </c>
      <c r="O17" t="n">
        <v>20519.3</v>
      </c>
      <c r="P17" t="n">
        <v>96.23</v>
      </c>
      <c r="Q17" t="n">
        <v>198.05</v>
      </c>
      <c r="R17" t="n">
        <v>36.92</v>
      </c>
      <c r="S17" t="n">
        <v>21.27</v>
      </c>
      <c r="T17" t="n">
        <v>5068.72</v>
      </c>
      <c r="U17" t="n">
        <v>0.58</v>
      </c>
      <c r="V17" t="n">
        <v>0.74</v>
      </c>
      <c r="W17" t="n">
        <v>0.13</v>
      </c>
      <c r="X17" t="n">
        <v>0.31</v>
      </c>
      <c r="Y17" t="n">
        <v>1</v>
      </c>
      <c r="Z17" t="n">
        <v>10</v>
      </c>
      <c r="AA17" t="n">
        <v>82.03621253690891</v>
      </c>
      <c r="AB17" t="n">
        <v>112.2455651752217</v>
      </c>
      <c r="AC17" t="n">
        <v>101.5330059725676</v>
      </c>
      <c r="AD17" t="n">
        <v>82036.2125369089</v>
      </c>
      <c r="AE17" t="n">
        <v>112245.5651752217</v>
      </c>
      <c r="AF17" t="n">
        <v>2.19513088429655e-06</v>
      </c>
      <c r="AG17" t="n">
        <v>0.1527777777777778</v>
      </c>
      <c r="AH17" t="n">
        <v>101533.0059725676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9.1371</v>
      </c>
      <c r="E18" t="n">
        <v>10.94</v>
      </c>
      <c r="F18" t="n">
        <v>8.140000000000001</v>
      </c>
      <c r="G18" t="n">
        <v>32.55</v>
      </c>
      <c r="H18" t="n">
        <v>0.54</v>
      </c>
      <c r="I18" t="n">
        <v>15</v>
      </c>
      <c r="J18" t="n">
        <v>164.83</v>
      </c>
      <c r="K18" t="n">
        <v>50.28</v>
      </c>
      <c r="L18" t="n">
        <v>5</v>
      </c>
      <c r="M18" t="n">
        <v>13</v>
      </c>
      <c r="N18" t="n">
        <v>29.55</v>
      </c>
      <c r="O18" t="n">
        <v>20563.61</v>
      </c>
      <c r="P18" t="n">
        <v>95.81999999999999</v>
      </c>
      <c r="Q18" t="n">
        <v>198.07</v>
      </c>
      <c r="R18" t="n">
        <v>36.07</v>
      </c>
      <c r="S18" t="n">
        <v>21.27</v>
      </c>
      <c r="T18" t="n">
        <v>4649.72</v>
      </c>
      <c r="U18" t="n">
        <v>0.59</v>
      </c>
      <c r="V18" t="n">
        <v>0.75</v>
      </c>
      <c r="W18" t="n">
        <v>0.13</v>
      </c>
      <c r="X18" t="n">
        <v>0.28</v>
      </c>
      <c r="Y18" t="n">
        <v>1</v>
      </c>
      <c r="Z18" t="n">
        <v>10</v>
      </c>
      <c r="AA18" t="n">
        <v>81.33090205339482</v>
      </c>
      <c r="AB18" t="n">
        <v>111.2805282555758</v>
      </c>
      <c r="AC18" t="n">
        <v>100.6600708220945</v>
      </c>
      <c r="AD18" t="n">
        <v>81330.90205339482</v>
      </c>
      <c r="AE18" t="n">
        <v>111280.5282555758</v>
      </c>
      <c r="AF18" t="n">
        <v>2.206286550606212e-06</v>
      </c>
      <c r="AG18" t="n">
        <v>0.1519444444444444</v>
      </c>
      <c r="AH18" t="n">
        <v>100660.0708220945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9.183199999999999</v>
      </c>
      <c r="E19" t="n">
        <v>10.89</v>
      </c>
      <c r="F19" t="n">
        <v>8.109999999999999</v>
      </c>
      <c r="G19" t="n">
        <v>34.77</v>
      </c>
      <c r="H19" t="n">
        <v>0.5600000000000001</v>
      </c>
      <c r="I19" t="n">
        <v>14</v>
      </c>
      <c r="J19" t="n">
        <v>165.19</v>
      </c>
      <c r="K19" t="n">
        <v>50.28</v>
      </c>
      <c r="L19" t="n">
        <v>5.25</v>
      </c>
      <c r="M19" t="n">
        <v>12</v>
      </c>
      <c r="N19" t="n">
        <v>29.66</v>
      </c>
      <c r="O19" t="n">
        <v>20607.95</v>
      </c>
      <c r="P19" t="n">
        <v>95.26000000000001</v>
      </c>
      <c r="Q19" t="n">
        <v>198.05</v>
      </c>
      <c r="R19" t="n">
        <v>35.4</v>
      </c>
      <c r="S19" t="n">
        <v>21.27</v>
      </c>
      <c r="T19" t="n">
        <v>4316.24</v>
      </c>
      <c r="U19" t="n">
        <v>0.6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80.51802998265536</v>
      </c>
      <c r="AB19" t="n">
        <v>110.1683208270058</v>
      </c>
      <c r="AC19" t="n">
        <v>99.65401090951394</v>
      </c>
      <c r="AD19" t="n">
        <v>80518.02998265537</v>
      </c>
      <c r="AE19" t="n">
        <v>110168.3208270058</v>
      </c>
      <c r="AF19" t="n">
        <v>2.217418070451999e-06</v>
      </c>
      <c r="AG19" t="n">
        <v>0.15125</v>
      </c>
      <c r="AH19" t="n">
        <v>99654.01090951395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9.177099999999999</v>
      </c>
      <c r="E20" t="n">
        <v>10.9</v>
      </c>
      <c r="F20" t="n">
        <v>8.119999999999999</v>
      </c>
      <c r="G20" t="n">
        <v>34.8</v>
      </c>
      <c r="H20" t="n">
        <v>0.59</v>
      </c>
      <c r="I20" t="n">
        <v>14</v>
      </c>
      <c r="J20" t="n">
        <v>165.55</v>
      </c>
      <c r="K20" t="n">
        <v>50.28</v>
      </c>
      <c r="L20" t="n">
        <v>5.5</v>
      </c>
      <c r="M20" t="n">
        <v>12</v>
      </c>
      <c r="N20" t="n">
        <v>29.77</v>
      </c>
      <c r="O20" t="n">
        <v>20652.33</v>
      </c>
      <c r="P20" t="n">
        <v>95.31999999999999</v>
      </c>
      <c r="Q20" t="n">
        <v>198.05</v>
      </c>
      <c r="R20" t="n">
        <v>35.56</v>
      </c>
      <c r="S20" t="n">
        <v>21.27</v>
      </c>
      <c r="T20" t="n">
        <v>4399.43</v>
      </c>
      <c r="U20" t="n">
        <v>0.6</v>
      </c>
      <c r="V20" t="n">
        <v>0.75</v>
      </c>
      <c r="W20" t="n">
        <v>0.13</v>
      </c>
      <c r="X20" t="n">
        <v>0.27</v>
      </c>
      <c r="Y20" t="n">
        <v>1</v>
      </c>
      <c r="Z20" t="n">
        <v>10</v>
      </c>
      <c r="AA20" t="n">
        <v>80.6332391565326</v>
      </c>
      <c r="AB20" t="n">
        <v>110.3259551013746</v>
      </c>
      <c r="AC20" t="n">
        <v>99.79660078997817</v>
      </c>
      <c r="AD20" t="n">
        <v>80633.2391565326</v>
      </c>
      <c r="AE20" t="n">
        <v>110325.9551013746</v>
      </c>
      <c r="AF20" t="n">
        <v>2.215945136155702e-06</v>
      </c>
      <c r="AG20" t="n">
        <v>0.1513888888888889</v>
      </c>
      <c r="AH20" t="n">
        <v>99796.60078997817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9.233599999999999</v>
      </c>
      <c r="E21" t="n">
        <v>10.83</v>
      </c>
      <c r="F21" t="n">
        <v>8.09</v>
      </c>
      <c r="G21" t="n">
        <v>37.32</v>
      </c>
      <c r="H21" t="n">
        <v>0.61</v>
      </c>
      <c r="I21" t="n">
        <v>13</v>
      </c>
      <c r="J21" t="n">
        <v>165.91</v>
      </c>
      <c r="K21" t="n">
        <v>50.28</v>
      </c>
      <c r="L21" t="n">
        <v>5.75</v>
      </c>
      <c r="M21" t="n">
        <v>11</v>
      </c>
      <c r="N21" t="n">
        <v>29.88</v>
      </c>
      <c r="O21" t="n">
        <v>20696.74</v>
      </c>
      <c r="P21" t="n">
        <v>94.62</v>
      </c>
      <c r="Q21" t="n">
        <v>198.05</v>
      </c>
      <c r="R21" t="n">
        <v>34.51</v>
      </c>
      <c r="S21" t="n">
        <v>21.27</v>
      </c>
      <c r="T21" t="n">
        <v>3879.46</v>
      </c>
      <c r="U21" t="n">
        <v>0.62</v>
      </c>
      <c r="V21" t="n">
        <v>0.75</v>
      </c>
      <c r="W21" t="n">
        <v>0.13</v>
      </c>
      <c r="X21" t="n">
        <v>0.23</v>
      </c>
      <c r="Y21" t="n">
        <v>1</v>
      </c>
      <c r="Z21" t="n">
        <v>10</v>
      </c>
      <c r="AA21" t="n">
        <v>79.65642309961335</v>
      </c>
      <c r="AB21" t="n">
        <v>108.9894322782154</v>
      </c>
      <c r="AC21" t="n">
        <v>98.58763382923925</v>
      </c>
      <c r="AD21" t="n">
        <v>79656.42309961336</v>
      </c>
      <c r="AE21" t="n">
        <v>108989.4322782154</v>
      </c>
      <c r="AF21" t="n">
        <v>2.229587888244357e-06</v>
      </c>
      <c r="AG21" t="n">
        <v>0.1504166666666667</v>
      </c>
      <c r="AH21" t="n">
        <v>98587.63382923925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9.2614</v>
      </c>
      <c r="E22" t="n">
        <v>10.8</v>
      </c>
      <c r="F22" t="n">
        <v>8.050000000000001</v>
      </c>
      <c r="G22" t="n">
        <v>37.17</v>
      </c>
      <c r="H22" t="n">
        <v>0.64</v>
      </c>
      <c r="I22" t="n">
        <v>13</v>
      </c>
      <c r="J22" t="n">
        <v>166.27</v>
      </c>
      <c r="K22" t="n">
        <v>50.28</v>
      </c>
      <c r="L22" t="n">
        <v>6</v>
      </c>
      <c r="M22" t="n">
        <v>11</v>
      </c>
      <c r="N22" t="n">
        <v>29.99</v>
      </c>
      <c r="O22" t="n">
        <v>20741.2</v>
      </c>
      <c r="P22" t="n">
        <v>93.90000000000001</v>
      </c>
      <c r="Q22" t="n">
        <v>198.05</v>
      </c>
      <c r="R22" t="n">
        <v>33.6</v>
      </c>
      <c r="S22" t="n">
        <v>21.27</v>
      </c>
      <c r="T22" t="n">
        <v>3424.43</v>
      </c>
      <c r="U22" t="n">
        <v>0.63</v>
      </c>
      <c r="V22" t="n">
        <v>0.75</v>
      </c>
      <c r="W22" t="n">
        <v>0.12</v>
      </c>
      <c r="X22" t="n">
        <v>0.2</v>
      </c>
      <c r="Y22" t="n">
        <v>1</v>
      </c>
      <c r="Z22" t="n">
        <v>10</v>
      </c>
      <c r="AA22" t="n">
        <v>78.89197403707222</v>
      </c>
      <c r="AB22" t="n">
        <v>107.9434793457347</v>
      </c>
      <c r="AC22" t="n">
        <v>97.64150517662999</v>
      </c>
      <c r="AD22" t="n">
        <v>78891.97403707221</v>
      </c>
      <c r="AE22" t="n">
        <v>107943.4793457347</v>
      </c>
      <c r="AF22" t="n">
        <v>2.236300605201253e-06</v>
      </c>
      <c r="AG22" t="n">
        <v>0.15</v>
      </c>
      <c r="AH22" t="n">
        <v>97641.50517662999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9.2729</v>
      </c>
      <c r="E23" t="n">
        <v>10.78</v>
      </c>
      <c r="F23" t="n">
        <v>8.07</v>
      </c>
      <c r="G23" t="n">
        <v>40.37</v>
      </c>
      <c r="H23" t="n">
        <v>0.66</v>
      </c>
      <c r="I23" t="n">
        <v>12</v>
      </c>
      <c r="J23" t="n">
        <v>166.64</v>
      </c>
      <c r="K23" t="n">
        <v>50.28</v>
      </c>
      <c r="L23" t="n">
        <v>6.25</v>
      </c>
      <c r="M23" t="n">
        <v>10</v>
      </c>
      <c r="N23" t="n">
        <v>30.11</v>
      </c>
      <c r="O23" t="n">
        <v>20785.69</v>
      </c>
      <c r="P23" t="n">
        <v>93.98999999999999</v>
      </c>
      <c r="Q23" t="n">
        <v>198.05</v>
      </c>
      <c r="R23" t="n">
        <v>34.18</v>
      </c>
      <c r="S23" t="n">
        <v>21.27</v>
      </c>
      <c r="T23" t="n">
        <v>3720.48</v>
      </c>
      <c r="U23" t="n">
        <v>0.62</v>
      </c>
      <c r="V23" t="n">
        <v>0.75</v>
      </c>
      <c r="W23" t="n">
        <v>0.13</v>
      </c>
      <c r="X23" t="n">
        <v>0.22</v>
      </c>
      <c r="Y23" t="n">
        <v>1</v>
      </c>
      <c r="Z23" t="n">
        <v>10</v>
      </c>
      <c r="AA23" t="n">
        <v>78.90225525050619</v>
      </c>
      <c r="AB23" t="n">
        <v>107.9575465555301</v>
      </c>
      <c r="AC23" t="n">
        <v>97.65422983166606</v>
      </c>
      <c r="AD23" t="n">
        <v>78902.25525050619</v>
      </c>
      <c r="AE23" t="n">
        <v>107957.5465555301</v>
      </c>
      <c r="AF23" t="n">
        <v>2.239077448546732e-06</v>
      </c>
      <c r="AG23" t="n">
        <v>0.1497222222222222</v>
      </c>
      <c r="AH23" t="n">
        <v>97654.22983166606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9.262600000000001</v>
      </c>
      <c r="E24" t="n">
        <v>10.8</v>
      </c>
      <c r="F24" t="n">
        <v>8.09</v>
      </c>
      <c r="G24" t="n">
        <v>40.42</v>
      </c>
      <c r="H24" t="n">
        <v>0.6899999999999999</v>
      </c>
      <c r="I24" t="n">
        <v>12</v>
      </c>
      <c r="J24" t="n">
        <v>167</v>
      </c>
      <c r="K24" t="n">
        <v>50.28</v>
      </c>
      <c r="L24" t="n">
        <v>6.5</v>
      </c>
      <c r="M24" t="n">
        <v>10</v>
      </c>
      <c r="N24" t="n">
        <v>30.22</v>
      </c>
      <c r="O24" t="n">
        <v>20830.22</v>
      </c>
      <c r="P24" t="n">
        <v>94.13</v>
      </c>
      <c r="Q24" t="n">
        <v>198.06</v>
      </c>
      <c r="R24" t="n">
        <v>34.53</v>
      </c>
      <c r="S24" t="n">
        <v>21.27</v>
      </c>
      <c r="T24" t="n">
        <v>3890.6</v>
      </c>
      <c r="U24" t="n">
        <v>0.62</v>
      </c>
      <c r="V24" t="n">
        <v>0.75</v>
      </c>
      <c r="W24" t="n">
        <v>0.13</v>
      </c>
      <c r="X24" t="n">
        <v>0.23</v>
      </c>
      <c r="Y24" t="n">
        <v>1</v>
      </c>
      <c r="Z24" t="n">
        <v>10</v>
      </c>
      <c r="AA24" t="n">
        <v>79.12443460673025</v>
      </c>
      <c r="AB24" t="n">
        <v>108.2615421525772</v>
      </c>
      <c r="AC24" t="n">
        <v>97.92921251559153</v>
      </c>
      <c r="AD24" t="n">
        <v>79124.43460673025</v>
      </c>
      <c r="AE24" t="n">
        <v>108261.5421525772</v>
      </c>
      <c r="AF24" t="n">
        <v>2.236590362767738e-06</v>
      </c>
      <c r="AG24" t="n">
        <v>0.15</v>
      </c>
      <c r="AH24" t="n">
        <v>97929.21251559153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9.311500000000001</v>
      </c>
      <c r="E25" t="n">
        <v>10.74</v>
      </c>
      <c r="F25" t="n">
        <v>8.06</v>
      </c>
      <c r="G25" t="n">
        <v>43.97</v>
      </c>
      <c r="H25" t="n">
        <v>0.71</v>
      </c>
      <c r="I25" t="n">
        <v>11</v>
      </c>
      <c r="J25" t="n">
        <v>167.36</v>
      </c>
      <c r="K25" t="n">
        <v>50.28</v>
      </c>
      <c r="L25" t="n">
        <v>6.75</v>
      </c>
      <c r="M25" t="n">
        <v>9</v>
      </c>
      <c r="N25" t="n">
        <v>30.33</v>
      </c>
      <c r="O25" t="n">
        <v>20874.78</v>
      </c>
      <c r="P25" t="n">
        <v>93.44</v>
      </c>
      <c r="Q25" t="n">
        <v>198.05</v>
      </c>
      <c r="R25" t="n">
        <v>33.76</v>
      </c>
      <c r="S25" t="n">
        <v>21.27</v>
      </c>
      <c r="T25" t="n">
        <v>3512.84</v>
      </c>
      <c r="U25" t="n">
        <v>0.63</v>
      </c>
      <c r="V25" t="n">
        <v>0.75</v>
      </c>
      <c r="W25" t="n">
        <v>0.13</v>
      </c>
      <c r="X25" t="n">
        <v>0.21</v>
      </c>
      <c r="Y25" t="n">
        <v>1</v>
      </c>
      <c r="Z25" t="n">
        <v>10</v>
      </c>
      <c r="AA25" t="n">
        <v>78.23403795124372</v>
      </c>
      <c r="AB25" t="n">
        <v>107.043262167013</v>
      </c>
      <c r="AC25" t="n">
        <v>96.82720346198253</v>
      </c>
      <c r="AD25" t="n">
        <v>78234.03795124372</v>
      </c>
      <c r="AE25" t="n">
        <v>107043.262167013</v>
      </c>
      <c r="AF25" t="n">
        <v>2.24839798360199e-06</v>
      </c>
      <c r="AG25" t="n">
        <v>0.1491666666666667</v>
      </c>
      <c r="AH25" t="n">
        <v>96827.20346198253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9.318</v>
      </c>
      <c r="E26" t="n">
        <v>10.73</v>
      </c>
      <c r="F26" t="n">
        <v>8.050000000000001</v>
      </c>
      <c r="G26" t="n">
        <v>43.93</v>
      </c>
      <c r="H26" t="n">
        <v>0.74</v>
      </c>
      <c r="I26" t="n">
        <v>11</v>
      </c>
      <c r="J26" t="n">
        <v>167.72</v>
      </c>
      <c r="K26" t="n">
        <v>50.28</v>
      </c>
      <c r="L26" t="n">
        <v>7</v>
      </c>
      <c r="M26" t="n">
        <v>9</v>
      </c>
      <c r="N26" t="n">
        <v>30.44</v>
      </c>
      <c r="O26" t="n">
        <v>20919.39</v>
      </c>
      <c r="P26" t="n">
        <v>93.33</v>
      </c>
      <c r="Q26" t="n">
        <v>198.07</v>
      </c>
      <c r="R26" t="n">
        <v>33.45</v>
      </c>
      <c r="S26" t="n">
        <v>21.27</v>
      </c>
      <c r="T26" t="n">
        <v>3357.35</v>
      </c>
      <c r="U26" t="n">
        <v>0.64</v>
      </c>
      <c r="V26" t="n">
        <v>0.75</v>
      </c>
      <c r="W26" t="n">
        <v>0.13</v>
      </c>
      <c r="X26" t="n">
        <v>0.2</v>
      </c>
      <c r="Y26" t="n">
        <v>1</v>
      </c>
      <c r="Z26" t="n">
        <v>10</v>
      </c>
      <c r="AA26" t="n">
        <v>78.08958609552955</v>
      </c>
      <c r="AB26" t="n">
        <v>106.8456167652589</v>
      </c>
      <c r="AC26" t="n">
        <v>96.64842105997465</v>
      </c>
      <c r="AD26" t="n">
        <v>78089.58609552955</v>
      </c>
      <c r="AE26" t="n">
        <v>106845.6167652589</v>
      </c>
      <c r="AF26" t="n">
        <v>2.249967503753782e-06</v>
      </c>
      <c r="AG26" t="n">
        <v>0.1490277777777778</v>
      </c>
      <c r="AH26" t="n">
        <v>96648.42105997466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9.316800000000001</v>
      </c>
      <c r="E27" t="n">
        <v>10.73</v>
      </c>
      <c r="F27" t="n">
        <v>8.050000000000001</v>
      </c>
      <c r="G27" t="n">
        <v>43.93</v>
      </c>
      <c r="H27" t="n">
        <v>0.76</v>
      </c>
      <c r="I27" t="n">
        <v>11</v>
      </c>
      <c r="J27" t="n">
        <v>168.08</v>
      </c>
      <c r="K27" t="n">
        <v>50.28</v>
      </c>
      <c r="L27" t="n">
        <v>7.25</v>
      </c>
      <c r="M27" t="n">
        <v>9</v>
      </c>
      <c r="N27" t="n">
        <v>30.55</v>
      </c>
      <c r="O27" t="n">
        <v>20964.03</v>
      </c>
      <c r="P27" t="n">
        <v>93.13</v>
      </c>
      <c r="Q27" t="n">
        <v>198.05</v>
      </c>
      <c r="R27" t="n">
        <v>33.58</v>
      </c>
      <c r="S27" t="n">
        <v>21.27</v>
      </c>
      <c r="T27" t="n">
        <v>3423.15</v>
      </c>
      <c r="U27" t="n">
        <v>0.63</v>
      </c>
      <c r="V27" t="n">
        <v>0.75</v>
      </c>
      <c r="W27" t="n">
        <v>0.12</v>
      </c>
      <c r="X27" t="n">
        <v>0.2</v>
      </c>
      <c r="Y27" t="n">
        <v>1</v>
      </c>
      <c r="Z27" t="n">
        <v>10</v>
      </c>
      <c r="AA27" t="n">
        <v>77.98255043612674</v>
      </c>
      <c r="AB27" t="n">
        <v>106.699165853984</v>
      </c>
      <c r="AC27" t="n">
        <v>96.51594721812667</v>
      </c>
      <c r="AD27" t="n">
        <v>77982.55043612674</v>
      </c>
      <c r="AE27" t="n">
        <v>106699.165853984</v>
      </c>
      <c r="AF27" t="n">
        <v>2.249677746187297e-06</v>
      </c>
      <c r="AG27" t="n">
        <v>0.1490277777777778</v>
      </c>
      <c r="AH27" t="n">
        <v>96515.94721812668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9.363799999999999</v>
      </c>
      <c r="E28" t="n">
        <v>10.68</v>
      </c>
      <c r="F28" t="n">
        <v>8.029999999999999</v>
      </c>
      <c r="G28" t="n">
        <v>48.2</v>
      </c>
      <c r="H28" t="n">
        <v>0.79</v>
      </c>
      <c r="I28" t="n">
        <v>10</v>
      </c>
      <c r="J28" t="n">
        <v>168.44</v>
      </c>
      <c r="K28" t="n">
        <v>50.28</v>
      </c>
      <c r="L28" t="n">
        <v>7.5</v>
      </c>
      <c r="M28" t="n">
        <v>8</v>
      </c>
      <c r="N28" t="n">
        <v>30.66</v>
      </c>
      <c r="O28" t="n">
        <v>21008.71</v>
      </c>
      <c r="P28" t="n">
        <v>92.77</v>
      </c>
      <c r="Q28" t="n">
        <v>198.05</v>
      </c>
      <c r="R28" t="n">
        <v>32.86</v>
      </c>
      <c r="S28" t="n">
        <v>21.27</v>
      </c>
      <c r="T28" t="n">
        <v>3067.16</v>
      </c>
      <c r="U28" t="n">
        <v>0.65</v>
      </c>
      <c r="V28" t="n">
        <v>0.76</v>
      </c>
      <c r="W28" t="n">
        <v>0.12</v>
      </c>
      <c r="X28" t="n">
        <v>0.18</v>
      </c>
      <c r="Y28" t="n">
        <v>1</v>
      </c>
      <c r="Z28" t="n">
        <v>10</v>
      </c>
      <c r="AA28" t="n">
        <v>77.33722181498813</v>
      </c>
      <c r="AB28" t="n">
        <v>105.8161987646531</v>
      </c>
      <c r="AC28" t="n">
        <v>95.71724926854915</v>
      </c>
      <c r="AD28" t="n">
        <v>77337.22181498812</v>
      </c>
      <c r="AE28" t="n">
        <v>105816.1987646531</v>
      </c>
      <c r="AF28" t="n">
        <v>2.261026584207948e-06</v>
      </c>
      <c r="AG28" t="n">
        <v>0.1483333333333333</v>
      </c>
      <c r="AH28" t="n">
        <v>95717.24926854916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9.394299999999999</v>
      </c>
      <c r="E29" t="n">
        <v>10.64</v>
      </c>
      <c r="F29" t="n">
        <v>8</v>
      </c>
      <c r="G29" t="n">
        <v>47.99</v>
      </c>
      <c r="H29" t="n">
        <v>0.8100000000000001</v>
      </c>
      <c r="I29" t="n">
        <v>10</v>
      </c>
      <c r="J29" t="n">
        <v>168.81</v>
      </c>
      <c r="K29" t="n">
        <v>50.28</v>
      </c>
      <c r="L29" t="n">
        <v>7.75</v>
      </c>
      <c r="M29" t="n">
        <v>8</v>
      </c>
      <c r="N29" t="n">
        <v>30.78</v>
      </c>
      <c r="O29" t="n">
        <v>21053.43</v>
      </c>
      <c r="P29" t="n">
        <v>92.33</v>
      </c>
      <c r="Q29" t="n">
        <v>198.05</v>
      </c>
      <c r="R29" t="n">
        <v>31.57</v>
      </c>
      <c r="S29" t="n">
        <v>21.27</v>
      </c>
      <c r="T29" t="n">
        <v>2420.65</v>
      </c>
      <c r="U29" t="n">
        <v>0.67</v>
      </c>
      <c r="V29" t="n">
        <v>0.76</v>
      </c>
      <c r="W29" t="n">
        <v>0.13</v>
      </c>
      <c r="X29" t="n">
        <v>0.15</v>
      </c>
      <c r="Y29" t="n">
        <v>1</v>
      </c>
      <c r="Z29" t="n">
        <v>10</v>
      </c>
      <c r="AA29" t="n">
        <v>76.75697964013646</v>
      </c>
      <c r="AB29" t="n">
        <v>105.0222858225434</v>
      </c>
      <c r="AC29" t="n">
        <v>94.99910626337031</v>
      </c>
      <c r="AD29" t="n">
        <v>76756.97964013646</v>
      </c>
      <c r="AE29" t="n">
        <v>105022.2858225434</v>
      </c>
      <c r="AF29" t="n">
        <v>2.268391255689435e-06</v>
      </c>
      <c r="AG29" t="n">
        <v>0.1477777777777778</v>
      </c>
      <c r="AH29" t="n">
        <v>94999.10626337031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9.337999999999999</v>
      </c>
      <c r="E30" t="n">
        <v>10.71</v>
      </c>
      <c r="F30" t="n">
        <v>8.06</v>
      </c>
      <c r="G30" t="n">
        <v>48.37</v>
      </c>
      <c r="H30" t="n">
        <v>0.84</v>
      </c>
      <c r="I30" t="n">
        <v>10</v>
      </c>
      <c r="J30" t="n">
        <v>169.17</v>
      </c>
      <c r="K30" t="n">
        <v>50.28</v>
      </c>
      <c r="L30" t="n">
        <v>8</v>
      </c>
      <c r="M30" t="n">
        <v>8</v>
      </c>
      <c r="N30" t="n">
        <v>30.89</v>
      </c>
      <c r="O30" t="n">
        <v>21098.19</v>
      </c>
      <c r="P30" t="n">
        <v>92.70999999999999</v>
      </c>
      <c r="Q30" t="n">
        <v>198.05</v>
      </c>
      <c r="R30" t="n">
        <v>33.97</v>
      </c>
      <c r="S30" t="n">
        <v>21.27</v>
      </c>
      <c r="T30" t="n">
        <v>3623.72</v>
      </c>
      <c r="U30" t="n">
        <v>0.63</v>
      </c>
      <c r="V30" t="n">
        <v>0.75</v>
      </c>
      <c r="W30" t="n">
        <v>0.12</v>
      </c>
      <c r="X30" t="n">
        <v>0.21</v>
      </c>
      <c r="Y30" t="n">
        <v>1</v>
      </c>
      <c r="Z30" t="n">
        <v>10</v>
      </c>
      <c r="AA30" t="n">
        <v>77.59124947983958</v>
      </c>
      <c r="AB30" t="n">
        <v>106.1637706226123</v>
      </c>
      <c r="AC30" t="n">
        <v>96.03164935620504</v>
      </c>
      <c r="AD30" t="n">
        <v>77591.24947983958</v>
      </c>
      <c r="AE30" t="n">
        <v>106163.7706226123</v>
      </c>
      <c r="AF30" t="n">
        <v>2.254796796528527e-06</v>
      </c>
      <c r="AG30" t="n">
        <v>0.14875</v>
      </c>
      <c r="AH30" t="n">
        <v>96031.64935620503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9.3987</v>
      </c>
      <c r="E31" t="n">
        <v>10.64</v>
      </c>
      <c r="F31" t="n">
        <v>8.029999999999999</v>
      </c>
      <c r="G31" t="n">
        <v>53.5</v>
      </c>
      <c r="H31" t="n">
        <v>0.86</v>
      </c>
      <c r="I31" t="n">
        <v>9</v>
      </c>
      <c r="J31" t="n">
        <v>169.53</v>
      </c>
      <c r="K31" t="n">
        <v>50.28</v>
      </c>
      <c r="L31" t="n">
        <v>8.25</v>
      </c>
      <c r="M31" t="n">
        <v>7</v>
      </c>
      <c r="N31" t="n">
        <v>31</v>
      </c>
      <c r="O31" t="n">
        <v>21142.98</v>
      </c>
      <c r="P31" t="n">
        <v>91.78</v>
      </c>
      <c r="Q31" t="n">
        <v>198.05</v>
      </c>
      <c r="R31" t="n">
        <v>32.69</v>
      </c>
      <c r="S31" t="n">
        <v>21.27</v>
      </c>
      <c r="T31" t="n">
        <v>2988.76</v>
      </c>
      <c r="U31" t="n">
        <v>0.65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76.48287287928511</v>
      </c>
      <c r="AB31" t="n">
        <v>104.6472408596099</v>
      </c>
      <c r="AC31" t="n">
        <v>94.65985506532022</v>
      </c>
      <c r="AD31" t="n">
        <v>76482.87287928512</v>
      </c>
      <c r="AE31" t="n">
        <v>104647.2408596099</v>
      </c>
      <c r="AF31" t="n">
        <v>2.269453700099879e-06</v>
      </c>
      <c r="AG31" t="n">
        <v>0.1477777777777778</v>
      </c>
      <c r="AH31" t="n">
        <v>94659.85506532021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9.402200000000001</v>
      </c>
      <c r="E32" t="n">
        <v>10.64</v>
      </c>
      <c r="F32" t="n">
        <v>8.02</v>
      </c>
      <c r="G32" t="n">
        <v>53.48</v>
      </c>
      <c r="H32" t="n">
        <v>0.89</v>
      </c>
      <c r="I32" t="n">
        <v>9</v>
      </c>
      <c r="J32" t="n">
        <v>169.9</v>
      </c>
      <c r="K32" t="n">
        <v>50.28</v>
      </c>
      <c r="L32" t="n">
        <v>8.5</v>
      </c>
      <c r="M32" t="n">
        <v>7</v>
      </c>
      <c r="N32" t="n">
        <v>31.12</v>
      </c>
      <c r="O32" t="n">
        <v>21187.82</v>
      </c>
      <c r="P32" t="n">
        <v>91.77</v>
      </c>
      <c r="Q32" t="n">
        <v>198.05</v>
      </c>
      <c r="R32" t="n">
        <v>32.53</v>
      </c>
      <c r="S32" t="n">
        <v>21.27</v>
      </c>
      <c r="T32" t="n">
        <v>2906.62</v>
      </c>
      <c r="U32" t="n">
        <v>0.65</v>
      </c>
      <c r="V32" t="n">
        <v>0.76</v>
      </c>
      <c r="W32" t="n">
        <v>0.12</v>
      </c>
      <c r="X32" t="n">
        <v>0.17</v>
      </c>
      <c r="Y32" t="n">
        <v>1</v>
      </c>
      <c r="Z32" t="n">
        <v>10</v>
      </c>
      <c r="AA32" t="n">
        <v>76.4229811321606</v>
      </c>
      <c r="AB32" t="n">
        <v>104.5652943289568</v>
      </c>
      <c r="AC32" t="n">
        <v>94.5857293965399</v>
      </c>
      <c r="AD32" t="n">
        <v>76422.9811321606</v>
      </c>
      <c r="AE32" t="n">
        <v>104565.2943289568</v>
      </c>
      <c r="AF32" t="n">
        <v>2.270298826335459e-06</v>
      </c>
      <c r="AG32" t="n">
        <v>0.1477777777777778</v>
      </c>
      <c r="AH32" t="n">
        <v>94585.7293965399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9.401199999999999</v>
      </c>
      <c r="E33" t="n">
        <v>10.64</v>
      </c>
      <c r="F33" t="n">
        <v>8.02</v>
      </c>
      <c r="G33" t="n">
        <v>53.48</v>
      </c>
      <c r="H33" t="n">
        <v>0.91</v>
      </c>
      <c r="I33" t="n">
        <v>9</v>
      </c>
      <c r="J33" t="n">
        <v>170.26</v>
      </c>
      <c r="K33" t="n">
        <v>50.28</v>
      </c>
      <c r="L33" t="n">
        <v>8.75</v>
      </c>
      <c r="M33" t="n">
        <v>7</v>
      </c>
      <c r="N33" t="n">
        <v>31.23</v>
      </c>
      <c r="O33" t="n">
        <v>21232.69</v>
      </c>
      <c r="P33" t="n">
        <v>91.81</v>
      </c>
      <c r="Q33" t="n">
        <v>198.05</v>
      </c>
      <c r="R33" t="n">
        <v>32.61</v>
      </c>
      <c r="S33" t="n">
        <v>21.27</v>
      </c>
      <c r="T33" t="n">
        <v>2946.97</v>
      </c>
      <c r="U33" t="n">
        <v>0.65</v>
      </c>
      <c r="V33" t="n">
        <v>0.76</v>
      </c>
      <c r="W33" t="n">
        <v>0.12</v>
      </c>
      <c r="X33" t="n">
        <v>0.17</v>
      </c>
      <c r="Y33" t="n">
        <v>1</v>
      </c>
      <c r="Z33" t="n">
        <v>10</v>
      </c>
      <c r="AA33" t="n">
        <v>76.45403930242951</v>
      </c>
      <c r="AB33" t="n">
        <v>104.6077894877085</v>
      </c>
      <c r="AC33" t="n">
        <v>94.62416887698264</v>
      </c>
      <c r="AD33" t="n">
        <v>76454.0393024295</v>
      </c>
      <c r="AE33" t="n">
        <v>104607.7894877085</v>
      </c>
      <c r="AF33" t="n">
        <v>2.270057361696722e-06</v>
      </c>
      <c r="AG33" t="n">
        <v>0.1477777777777778</v>
      </c>
      <c r="AH33" t="n">
        <v>94624.16887698264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9.402200000000001</v>
      </c>
      <c r="E34" t="n">
        <v>10.64</v>
      </c>
      <c r="F34" t="n">
        <v>8.02</v>
      </c>
      <c r="G34" t="n">
        <v>53.48</v>
      </c>
      <c r="H34" t="n">
        <v>0.9399999999999999</v>
      </c>
      <c r="I34" t="n">
        <v>9</v>
      </c>
      <c r="J34" t="n">
        <v>170.62</v>
      </c>
      <c r="K34" t="n">
        <v>50.28</v>
      </c>
      <c r="L34" t="n">
        <v>9</v>
      </c>
      <c r="M34" t="n">
        <v>7</v>
      </c>
      <c r="N34" t="n">
        <v>31.34</v>
      </c>
      <c r="O34" t="n">
        <v>21277.6</v>
      </c>
      <c r="P34" t="n">
        <v>91.37</v>
      </c>
      <c r="Q34" t="n">
        <v>198.05</v>
      </c>
      <c r="R34" t="n">
        <v>32.5</v>
      </c>
      <c r="S34" t="n">
        <v>21.27</v>
      </c>
      <c r="T34" t="n">
        <v>2891.53</v>
      </c>
      <c r="U34" t="n">
        <v>0.65</v>
      </c>
      <c r="V34" t="n">
        <v>0.76</v>
      </c>
      <c r="W34" t="n">
        <v>0.12</v>
      </c>
      <c r="X34" t="n">
        <v>0.17</v>
      </c>
      <c r="Y34" t="n">
        <v>1</v>
      </c>
      <c r="Z34" t="n">
        <v>10</v>
      </c>
      <c r="AA34" t="n">
        <v>76.19146261236911</v>
      </c>
      <c r="AB34" t="n">
        <v>104.248520476302</v>
      </c>
      <c r="AC34" t="n">
        <v>94.29918799578751</v>
      </c>
      <c r="AD34" t="n">
        <v>76191.46261236911</v>
      </c>
      <c r="AE34" t="n">
        <v>104248.520476302</v>
      </c>
      <c r="AF34" t="n">
        <v>2.270298826335459e-06</v>
      </c>
      <c r="AG34" t="n">
        <v>0.1477777777777778</v>
      </c>
      <c r="AH34" t="n">
        <v>94299.18799578751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9.4605</v>
      </c>
      <c r="E35" t="n">
        <v>10.57</v>
      </c>
      <c r="F35" t="n">
        <v>7.99</v>
      </c>
      <c r="G35" t="n">
        <v>59.91</v>
      </c>
      <c r="H35" t="n">
        <v>0.96</v>
      </c>
      <c r="I35" t="n">
        <v>8</v>
      </c>
      <c r="J35" t="n">
        <v>170.99</v>
      </c>
      <c r="K35" t="n">
        <v>50.28</v>
      </c>
      <c r="L35" t="n">
        <v>9.25</v>
      </c>
      <c r="M35" t="n">
        <v>6</v>
      </c>
      <c r="N35" t="n">
        <v>31.46</v>
      </c>
      <c r="O35" t="n">
        <v>21322.55</v>
      </c>
      <c r="P35" t="n">
        <v>90.51000000000001</v>
      </c>
      <c r="Q35" t="n">
        <v>198.05</v>
      </c>
      <c r="R35" t="n">
        <v>31.46</v>
      </c>
      <c r="S35" t="n">
        <v>21.27</v>
      </c>
      <c r="T35" t="n">
        <v>2377.51</v>
      </c>
      <c r="U35" t="n">
        <v>0.68</v>
      </c>
      <c r="V35" t="n">
        <v>0.76</v>
      </c>
      <c r="W35" t="n">
        <v>0.12</v>
      </c>
      <c r="X35" t="n">
        <v>0.14</v>
      </c>
      <c r="Y35" t="n">
        <v>1</v>
      </c>
      <c r="Z35" t="n">
        <v>10</v>
      </c>
      <c r="AA35" t="n">
        <v>75.15832405589657</v>
      </c>
      <c r="AB35" t="n">
        <v>102.8349347244807</v>
      </c>
      <c r="AC35" t="n">
        <v>93.02051288413948</v>
      </c>
      <c r="AD35" t="n">
        <v>75158.32405589658</v>
      </c>
      <c r="AE35" t="n">
        <v>102834.9347244807</v>
      </c>
      <c r="AF35" t="n">
        <v>2.284376214773841e-06</v>
      </c>
      <c r="AG35" t="n">
        <v>0.1468055555555556</v>
      </c>
      <c r="AH35" t="n">
        <v>93020.51288413948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9.4834</v>
      </c>
      <c r="E36" t="n">
        <v>10.54</v>
      </c>
      <c r="F36" t="n">
        <v>7.96</v>
      </c>
      <c r="G36" t="n">
        <v>59.72</v>
      </c>
      <c r="H36" t="n">
        <v>0.98</v>
      </c>
      <c r="I36" t="n">
        <v>8</v>
      </c>
      <c r="J36" t="n">
        <v>171.35</v>
      </c>
      <c r="K36" t="n">
        <v>50.28</v>
      </c>
      <c r="L36" t="n">
        <v>9.5</v>
      </c>
      <c r="M36" t="n">
        <v>6</v>
      </c>
      <c r="N36" t="n">
        <v>31.57</v>
      </c>
      <c r="O36" t="n">
        <v>21367.54</v>
      </c>
      <c r="P36" t="n">
        <v>90.38</v>
      </c>
      <c r="Q36" t="n">
        <v>198.05</v>
      </c>
      <c r="R36" t="n">
        <v>30.48</v>
      </c>
      <c r="S36" t="n">
        <v>21.27</v>
      </c>
      <c r="T36" t="n">
        <v>1890.18</v>
      </c>
      <c r="U36" t="n">
        <v>0.7</v>
      </c>
      <c r="V36" t="n">
        <v>0.76</v>
      </c>
      <c r="W36" t="n">
        <v>0.12</v>
      </c>
      <c r="X36" t="n">
        <v>0.11</v>
      </c>
      <c r="Y36" t="n">
        <v>1</v>
      </c>
      <c r="Z36" t="n">
        <v>10</v>
      </c>
      <c r="AA36" t="n">
        <v>74.82739143987591</v>
      </c>
      <c r="AB36" t="n">
        <v>102.3821381195248</v>
      </c>
      <c r="AC36" t="n">
        <v>92.61093055165641</v>
      </c>
      <c r="AD36" t="n">
        <v>74827.39143987591</v>
      </c>
      <c r="AE36" t="n">
        <v>102382.1381195248</v>
      </c>
      <c r="AF36" t="n">
        <v>2.289905755000925e-06</v>
      </c>
      <c r="AG36" t="n">
        <v>0.1463888888888889</v>
      </c>
      <c r="AH36" t="n">
        <v>92610.93055165641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9.4453</v>
      </c>
      <c r="E37" t="n">
        <v>10.59</v>
      </c>
      <c r="F37" t="n">
        <v>8.01</v>
      </c>
      <c r="G37" t="n">
        <v>60.04</v>
      </c>
      <c r="H37" t="n">
        <v>1.01</v>
      </c>
      <c r="I37" t="n">
        <v>8</v>
      </c>
      <c r="J37" t="n">
        <v>171.72</v>
      </c>
      <c r="K37" t="n">
        <v>50.28</v>
      </c>
      <c r="L37" t="n">
        <v>9.75</v>
      </c>
      <c r="M37" t="n">
        <v>6</v>
      </c>
      <c r="N37" t="n">
        <v>31.69</v>
      </c>
      <c r="O37" t="n">
        <v>21412.57</v>
      </c>
      <c r="P37" t="n">
        <v>90.66</v>
      </c>
      <c r="Q37" t="n">
        <v>198.05</v>
      </c>
      <c r="R37" t="n">
        <v>32.2</v>
      </c>
      <c r="S37" t="n">
        <v>21.27</v>
      </c>
      <c r="T37" t="n">
        <v>2748.47</v>
      </c>
      <c r="U37" t="n">
        <v>0.66</v>
      </c>
      <c r="V37" t="n">
        <v>0.76</v>
      </c>
      <c r="W37" t="n">
        <v>0.12</v>
      </c>
      <c r="X37" t="n">
        <v>0.15</v>
      </c>
      <c r="Y37" t="n">
        <v>1</v>
      </c>
      <c r="Z37" t="n">
        <v>10</v>
      </c>
      <c r="AA37" t="n">
        <v>75.41580632875369</v>
      </c>
      <c r="AB37" t="n">
        <v>103.1872333295198</v>
      </c>
      <c r="AC37" t="n">
        <v>93.33918860476795</v>
      </c>
      <c r="AD37" t="n">
        <v>75415.80632875369</v>
      </c>
      <c r="AE37" t="n">
        <v>103187.2333295198</v>
      </c>
      <c r="AF37" t="n">
        <v>2.280705952265035e-06</v>
      </c>
      <c r="AG37" t="n">
        <v>0.1470833333333333</v>
      </c>
      <c r="AH37" t="n">
        <v>93339.18860476796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9.4488</v>
      </c>
      <c r="E38" t="n">
        <v>10.58</v>
      </c>
      <c r="F38" t="n">
        <v>8</v>
      </c>
      <c r="G38" t="n">
        <v>60.01</v>
      </c>
      <c r="H38" t="n">
        <v>1.03</v>
      </c>
      <c r="I38" t="n">
        <v>8</v>
      </c>
      <c r="J38" t="n">
        <v>172.08</v>
      </c>
      <c r="K38" t="n">
        <v>50.28</v>
      </c>
      <c r="L38" t="n">
        <v>10</v>
      </c>
      <c r="M38" t="n">
        <v>6</v>
      </c>
      <c r="N38" t="n">
        <v>31.8</v>
      </c>
      <c r="O38" t="n">
        <v>21457.64</v>
      </c>
      <c r="P38" t="n">
        <v>90.45</v>
      </c>
      <c r="Q38" t="n">
        <v>198.07</v>
      </c>
      <c r="R38" t="n">
        <v>31.97</v>
      </c>
      <c r="S38" t="n">
        <v>21.27</v>
      </c>
      <c r="T38" t="n">
        <v>2631.51</v>
      </c>
      <c r="U38" t="n">
        <v>0.67</v>
      </c>
      <c r="V38" t="n">
        <v>0.76</v>
      </c>
      <c r="W38" t="n">
        <v>0.12</v>
      </c>
      <c r="X38" t="n">
        <v>0.15</v>
      </c>
      <c r="Y38" t="n">
        <v>1</v>
      </c>
      <c r="Z38" t="n">
        <v>10</v>
      </c>
      <c r="AA38" t="n">
        <v>75.24096071869967</v>
      </c>
      <c r="AB38" t="n">
        <v>102.9480018522001</v>
      </c>
      <c r="AC38" t="n">
        <v>93.12278904388012</v>
      </c>
      <c r="AD38" t="n">
        <v>75240.96071869967</v>
      </c>
      <c r="AE38" t="n">
        <v>102948.0018522001</v>
      </c>
      <c r="AF38" t="n">
        <v>2.281551078500615e-06</v>
      </c>
      <c r="AG38" t="n">
        <v>0.1469444444444444</v>
      </c>
      <c r="AH38" t="n">
        <v>93122.78904388011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9.452299999999999</v>
      </c>
      <c r="E39" t="n">
        <v>10.58</v>
      </c>
      <c r="F39" t="n">
        <v>8</v>
      </c>
      <c r="G39" t="n">
        <v>59.98</v>
      </c>
      <c r="H39" t="n">
        <v>1.05</v>
      </c>
      <c r="I39" t="n">
        <v>8</v>
      </c>
      <c r="J39" t="n">
        <v>172.45</v>
      </c>
      <c r="K39" t="n">
        <v>50.28</v>
      </c>
      <c r="L39" t="n">
        <v>10.25</v>
      </c>
      <c r="M39" t="n">
        <v>6</v>
      </c>
      <c r="N39" t="n">
        <v>31.92</v>
      </c>
      <c r="O39" t="n">
        <v>21502.75</v>
      </c>
      <c r="P39" t="n">
        <v>90.18000000000001</v>
      </c>
      <c r="Q39" t="n">
        <v>198.06</v>
      </c>
      <c r="R39" t="n">
        <v>31.74</v>
      </c>
      <c r="S39" t="n">
        <v>21.27</v>
      </c>
      <c r="T39" t="n">
        <v>2520.28</v>
      </c>
      <c r="U39" t="n">
        <v>0.67</v>
      </c>
      <c r="V39" t="n">
        <v>0.76</v>
      </c>
      <c r="W39" t="n">
        <v>0.12</v>
      </c>
      <c r="X39" t="n">
        <v>0.14</v>
      </c>
      <c r="Y39" t="n">
        <v>1</v>
      </c>
      <c r="Z39" t="n">
        <v>10</v>
      </c>
      <c r="AA39" t="n">
        <v>75.05843674572137</v>
      </c>
      <c r="AB39" t="n">
        <v>102.6982644999819</v>
      </c>
      <c r="AC39" t="n">
        <v>92.89688627404897</v>
      </c>
      <c r="AD39" t="n">
        <v>75058.43674572137</v>
      </c>
      <c r="AE39" t="n">
        <v>102698.2644999819</v>
      </c>
      <c r="AF39" t="n">
        <v>2.282396204736195e-06</v>
      </c>
      <c r="AG39" t="n">
        <v>0.1469444444444444</v>
      </c>
      <c r="AH39" t="n">
        <v>92896.88627404897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9.447800000000001</v>
      </c>
      <c r="E40" t="n">
        <v>10.58</v>
      </c>
      <c r="F40" t="n">
        <v>8</v>
      </c>
      <c r="G40" t="n">
        <v>60.02</v>
      </c>
      <c r="H40" t="n">
        <v>1.08</v>
      </c>
      <c r="I40" t="n">
        <v>8</v>
      </c>
      <c r="J40" t="n">
        <v>172.82</v>
      </c>
      <c r="K40" t="n">
        <v>50.28</v>
      </c>
      <c r="L40" t="n">
        <v>10.5</v>
      </c>
      <c r="M40" t="n">
        <v>6</v>
      </c>
      <c r="N40" t="n">
        <v>32.04</v>
      </c>
      <c r="O40" t="n">
        <v>21547.89</v>
      </c>
      <c r="P40" t="n">
        <v>89.79000000000001</v>
      </c>
      <c r="Q40" t="n">
        <v>198.05</v>
      </c>
      <c r="R40" t="n">
        <v>31.94</v>
      </c>
      <c r="S40" t="n">
        <v>21.27</v>
      </c>
      <c r="T40" t="n">
        <v>2616.92</v>
      </c>
      <c r="U40" t="n">
        <v>0.67</v>
      </c>
      <c r="V40" t="n">
        <v>0.76</v>
      </c>
      <c r="W40" t="n">
        <v>0.12</v>
      </c>
      <c r="X40" t="n">
        <v>0.15</v>
      </c>
      <c r="Y40" t="n">
        <v>1</v>
      </c>
      <c r="Z40" t="n">
        <v>10</v>
      </c>
      <c r="AA40" t="n">
        <v>74.8685389681192</v>
      </c>
      <c r="AB40" t="n">
        <v>102.4384379829681</v>
      </c>
      <c r="AC40" t="n">
        <v>92.66185723515007</v>
      </c>
      <c r="AD40" t="n">
        <v>74868.5389681192</v>
      </c>
      <c r="AE40" t="n">
        <v>102438.4379829681</v>
      </c>
      <c r="AF40" t="n">
        <v>2.281309613861878e-06</v>
      </c>
      <c r="AG40" t="n">
        <v>0.1469444444444444</v>
      </c>
      <c r="AH40" t="n">
        <v>92661.85723515006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9.505000000000001</v>
      </c>
      <c r="E41" t="n">
        <v>10.52</v>
      </c>
      <c r="F41" t="n">
        <v>7.97</v>
      </c>
      <c r="G41" t="n">
        <v>68.31999999999999</v>
      </c>
      <c r="H41" t="n">
        <v>1.1</v>
      </c>
      <c r="I41" t="n">
        <v>7</v>
      </c>
      <c r="J41" t="n">
        <v>173.18</v>
      </c>
      <c r="K41" t="n">
        <v>50.28</v>
      </c>
      <c r="L41" t="n">
        <v>10.75</v>
      </c>
      <c r="M41" t="n">
        <v>5</v>
      </c>
      <c r="N41" t="n">
        <v>32.15</v>
      </c>
      <c r="O41" t="n">
        <v>21593.08</v>
      </c>
      <c r="P41" t="n">
        <v>89.09999999999999</v>
      </c>
      <c r="Q41" t="n">
        <v>198.05</v>
      </c>
      <c r="R41" t="n">
        <v>30.92</v>
      </c>
      <c r="S41" t="n">
        <v>21.27</v>
      </c>
      <c r="T41" t="n">
        <v>2114.25</v>
      </c>
      <c r="U41" t="n">
        <v>0.6899999999999999</v>
      </c>
      <c r="V41" t="n">
        <v>0.76</v>
      </c>
      <c r="W41" t="n">
        <v>0.12</v>
      </c>
      <c r="X41" t="n">
        <v>0.12</v>
      </c>
      <c r="Y41" t="n">
        <v>1</v>
      </c>
      <c r="Z41" t="n">
        <v>10</v>
      </c>
      <c r="AA41" t="n">
        <v>73.95452614052432</v>
      </c>
      <c r="AB41" t="n">
        <v>101.1878453088533</v>
      </c>
      <c r="AC41" t="n">
        <v>91.53061937063454</v>
      </c>
      <c r="AD41" t="n">
        <v>73954.52614052432</v>
      </c>
      <c r="AE41" t="n">
        <v>101187.8453088533</v>
      </c>
      <c r="AF41" t="n">
        <v>2.295121391197649e-06</v>
      </c>
      <c r="AG41" t="n">
        <v>0.1461111111111111</v>
      </c>
      <c r="AH41" t="n">
        <v>91530.61937063454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9.5047</v>
      </c>
      <c r="E42" t="n">
        <v>10.52</v>
      </c>
      <c r="F42" t="n">
        <v>7.97</v>
      </c>
      <c r="G42" t="n">
        <v>68.31999999999999</v>
      </c>
      <c r="H42" t="n">
        <v>1.12</v>
      </c>
      <c r="I42" t="n">
        <v>7</v>
      </c>
      <c r="J42" t="n">
        <v>173.55</v>
      </c>
      <c r="K42" t="n">
        <v>50.28</v>
      </c>
      <c r="L42" t="n">
        <v>11</v>
      </c>
      <c r="M42" t="n">
        <v>5</v>
      </c>
      <c r="N42" t="n">
        <v>32.27</v>
      </c>
      <c r="O42" t="n">
        <v>21638.31</v>
      </c>
      <c r="P42" t="n">
        <v>89.15000000000001</v>
      </c>
      <c r="Q42" t="n">
        <v>198.05</v>
      </c>
      <c r="R42" t="n">
        <v>30.9</v>
      </c>
      <c r="S42" t="n">
        <v>21.27</v>
      </c>
      <c r="T42" t="n">
        <v>2101.92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  <c r="AA42" t="n">
        <v>73.98542146065408</v>
      </c>
      <c r="AB42" t="n">
        <v>101.2301176488602</v>
      </c>
      <c r="AC42" t="n">
        <v>91.56885729784076</v>
      </c>
      <c r="AD42" t="n">
        <v>73985.42146065408</v>
      </c>
      <c r="AE42" t="n">
        <v>101230.1176488602</v>
      </c>
      <c r="AF42" t="n">
        <v>2.295048951806028e-06</v>
      </c>
      <c r="AG42" t="n">
        <v>0.1461111111111111</v>
      </c>
      <c r="AH42" t="n">
        <v>91568.85729784076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9.5266</v>
      </c>
      <c r="E43" t="n">
        <v>10.5</v>
      </c>
      <c r="F43" t="n">
        <v>7.95</v>
      </c>
      <c r="G43" t="n">
        <v>68.12</v>
      </c>
      <c r="H43" t="n">
        <v>1.15</v>
      </c>
      <c r="I43" t="n">
        <v>7</v>
      </c>
      <c r="J43" t="n">
        <v>173.92</v>
      </c>
      <c r="K43" t="n">
        <v>50.28</v>
      </c>
      <c r="L43" t="n">
        <v>11.25</v>
      </c>
      <c r="M43" t="n">
        <v>5</v>
      </c>
      <c r="N43" t="n">
        <v>32.39</v>
      </c>
      <c r="O43" t="n">
        <v>21683.57</v>
      </c>
      <c r="P43" t="n">
        <v>88.83</v>
      </c>
      <c r="Q43" t="n">
        <v>198.05</v>
      </c>
      <c r="R43" t="n">
        <v>30.15</v>
      </c>
      <c r="S43" t="n">
        <v>21.27</v>
      </c>
      <c r="T43" t="n">
        <v>1726.93</v>
      </c>
      <c r="U43" t="n">
        <v>0.71</v>
      </c>
      <c r="V43" t="n">
        <v>0.76</v>
      </c>
      <c r="W43" t="n">
        <v>0.12</v>
      </c>
      <c r="X43" t="n">
        <v>0.09</v>
      </c>
      <c r="Y43" t="n">
        <v>1</v>
      </c>
      <c r="Z43" t="n">
        <v>10</v>
      </c>
      <c r="AA43" t="n">
        <v>73.58433774601323</v>
      </c>
      <c r="AB43" t="n">
        <v>100.6813372159242</v>
      </c>
      <c r="AC43" t="n">
        <v>91.0724516992058</v>
      </c>
      <c r="AD43" t="n">
        <v>73584.33774601323</v>
      </c>
      <c r="AE43" t="n">
        <v>100681.3372159242</v>
      </c>
      <c r="AF43" t="n">
        <v>2.300337027394374e-06</v>
      </c>
      <c r="AG43" t="n">
        <v>0.1458333333333333</v>
      </c>
      <c r="AH43" t="n">
        <v>91072.45169920581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9.487399999999999</v>
      </c>
      <c r="E44" t="n">
        <v>10.54</v>
      </c>
      <c r="F44" t="n">
        <v>7.99</v>
      </c>
      <c r="G44" t="n">
        <v>68.48999999999999</v>
      </c>
      <c r="H44" t="n">
        <v>1.17</v>
      </c>
      <c r="I44" t="n">
        <v>7</v>
      </c>
      <c r="J44" t="n">
        <v>174.28</v>
      </c>
      <c r="K44" t="n">
        <v>50.28</v>
      </c>
      <c r="L44" t="n">
        <v>11.5</v>
      </c>
      <c r="M44" t="n">
        <v>5</v>
      </c>
      <c r="N44" t="n">
        <v>32.5</v>
      </c>
      <c r="O44" t="n">
        <v>21728.87</v>
      </c>
      <c r="P44" t="n">
        <v>89.19</v>
      </c>
      <c r="Q44" t="n">
        <v>198.05</v>
      </c>
      <c r="R44" t="n">
        <v>31.67</v>
      </c>
      <c r="S44" t="n">
        <v>21.27</v>
      </c>
      <c r="T44" t="n">
        <v>2487.73</v>
      </c>
      <c r="U44" t="n">
        <v>0.67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74.19270283552466</v>
      </c>
      <c r="AB44" t="n">
        <v>101.5137291705668</v>
      </c>
      <c r="AC44" t="n">
        <v>91.82540133396709</v>
      </c>
      <c r="AD44" t="n">
        <v>74192.70283552466</v>
      </c>
      <c r="AE44" t="n">
        <v>101513.7291705668</v>
      </c>
      <c r="AF44" t="n">
        <v>2.290871613555874e-06</v>
      </c>
      <c r="AG44" t="n">
        <v>0.1463888888888889</v>
      </c>
      <c r="AH44" t="n">
        <v>91825.40133396709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9.499700000000001</v>
      </c>
      <c r="E45" t="n">
        <v>10.53</v>
      </c>
      <c r="F45" t="n">
        <v>7.98</v>
      </c>
      <c r="G45" t="n">
        <v>68.37</v>
      </c>
      <c r="H45" t="n">
        <v>1.19</v>
      </c>
      <c r="I45" t="n">
        <v>7</v>
      </c>
      <c r="J45" t="n">
        <v>174.65</v>
      </c>
      <c r="K45" t="n">
        <v>50.28</v>
      </c>
      <c r="L45" t="n">
        <v>11.75</v>
      </c>
      <c r="M45" t="n">
        <v>5</v>
      </c>
      <c r="N45" t="n">
        <v>32.62</v>
      </c>
      <c r="O45" t="n">
        <v>21774.22</v>
      </c>
      <c r="P45" t="n">
        <v>88.7</v>
      </c>
      <c r="Q45" t="n">
        <v>198.05</v>
      </c>
      <c r="R45" t="n">
        <v>31.17</v>
      </c>
      <c r="S45" t="n">
        <v>21.27</v>
      </c>
      <c r="T45" t="n">
        <v>2236.62</v>
      </c>
      <c r="U45" t="n">
        <v>0.68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73.79207082603642</v>
      </c>
      <c r="AB45" t="n">
        <v>100.9655667805485</v>
      </c>
      <c r="AC45" t="n">
        <v>91.32955479310114</v>
      </c>
      <c r="AD45" t="n">
        <v>73792.07082603642</v>
      </c>
      <c r="AE45" t="n">
        <v>100965.5667805485</v>
      </c>
      <c r="AF45" t="n">
        <v>2.293841628612342e-06</v>
      </c>
      <c r="AG45" t="n">
        <v>0.14625</v>
      </c>
      <c r="AH45" t="n">
        <v>91329.55479310114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9.497199999999999</v>
      </c>
      <c r="E46" t="n">
        <v>10.53</v>
      </c>
      <c r="F46" t="n">
        <v>7.98</v>
      </c>
      <c r="G46" t="n">
        <v>68.40000000000001</v>
      </c>
      <c r="H46" t="n">
        <v>1.22</v>
      </c>
      <c r="I46" t="n">
        <v>7</v>
      </c>
      <c r="J46" t="n">
        <v>175.02</v>
      </c>
      <c r="K46" t="n">
        <v>50.28</v>
      </c>
      <c r="L46" t="n">
        <v>12</v>
      </c>
      <c r="M46" t="n">
        <v>5</v>
      </c>
      <c r="N46" t="n">
        <v>32.74</v>
      </c>
      <c r="O46" t="n">
        <v>21819.6</v>
      </c>
      <c r="P46" t="n">
        <v>88.40000000000001</v>
      </c>
      <c r="Q46" t="n">
        <v>198.05</v>
      </c>
      <c r="R46" t="n">
        <v>31.28</v>
      </c>
      <c r="S46" t="n">
        <v>21.27</v>
      </c>
      <c r="T46" t="n">
        <v>2292.19</v>
      </c>
      <c r="U46" t="n">
        <v>0.68</v>
      </c>
      <c r="V46" t="n">
        <v>0.76</v>
      </c>
      <c r="W46" t="n">
        <v>0.12</v>
      </c>
      <c r="X46" t="n">
        <v>0.13</v>
      </c>
      <c r="Y46" t="n">
        <v>1</v>
      </c>
      <c r="Z46" t="n">
        <v>10</v>
      </c>
      <c r="AA46" t="n">
        <v>73.63903751033439</v>
      </c>
      <c r="AB46" t="n">
        <v>100.7561798466516</v>
      </c>
      <c r="AC46" t="n">
        <v>91.14015145429897</v>
      </c>
      <c r="AD46" t="n">
        <v>73639.03751033438</v>
      </c>
      <c r="AE46" t="n">
        <v>100756.1798466516</v>
      </c>
      <c r="AF46" t="n">
        <v>2.293237967015499e-06</v>
      </c>
      <c r="AG46" t="n">
        <v>0.14625</v>
      </c>
      <c r="AH46" t="n">
        <v>91140.15145429898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9.4994</v>
      </c>
      <c r="E47" t="n">
        <v>10.53</v>
      </c>
      <c r="F47" t="n">
        <v>7.98</v>
      </c>
      <c r="G47" t="n">
        <v>68.37</v>
      </c>
      <c r="H47" t="n">
        <v>1.24</v>
      </c>
      <c r="I47" t="n">
        <v>7</v>
      </c>
      <c r="J47" t="n">
        <v>175.39</v>
      </c>
      <c r="K47" t="n">
        <v>50.28</v>
      </c>
      <c r="L47" t="n">
        <v>12.25</v>
      </c>
      <c r="M47" t="n">
        <v>5</v>
      </c>
      <c r="N47" t="n">
        <v>32.86</v>
      </c>
      <c r="O47" t="n">
        <v>21865.03</v>
      </c>
      <c r="P47" t="n">
        <v>88.06999999999999</v>
      </c>
      <c r="Q47" t="n">
        <v>198.05</v>
      </c>
      <c r="R47" t="n">
        <v>31.11</v>
      </c>
      <c r="S47" t="n">
        <v>21.27</v>
      </c>
      <c r="T47" t="n">
        <v>2208.48</v>
      </c>
      <c r="U47" t="n">
        <v>0.68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73.43342396944766</v>
      </c>
      <c r="AB47" t="n">
        <v>100.4748503289813</v>
      </c>
      <c r="AC47" t="n">
        <v>90.88567163094656</v>
      </c>
      <c r="AD47" t="n">
        <v>73433.42396944766</v>
      </c>
      <c r="AE47" t="n">
        <v>100474.8503289813</v>
      </c>
      <c r="AF47" t="n">
        <v>2.293769189220721e-06</v>
      </c>
      <c r="AG47" t="n">
        <v>0.14625</v>
      </c>
      <c r="AH47" t="n">
        <v>90885.67163094656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9.5519</v>
      </c>
      <c r="E48" t="n">
        <v>10.47</v>
      </c>
      <c r="F48" t="n">
        <v>7.95</v>
      </c>
      <c r="G48" t="n">
        <v>79.51000000000001</v>
      </c>
      <c r="H48" t="n">
        <v>1.26</v>
      </c>
      <c r="I48" t="n">
        <v>6</v>
      </c>
      <c r="J48" t="n">
        <v>175.76</v>
      </c>
      <c r="K48" t="n">
        <v>50.28</v>
      </c>
      <c r="L48" t="n">
        <v>12.5</v>
      </c>
      <c r="M48" t="n">
        <v>4</v>
      </c>
      <c r="N48" t="n">
        <v>32.98</v>
      </c>
      <c r="O48" t="n">
        <v>21910.49</v>
      </c>
      <c r="P48" t="n">
        <v>87.15000000000001</v>
      </c>
      <c r="Q48" t="n">
        <v>198.05</v>
      </c>
      <c r="R48" t="n">
        <v>30.3</v>
      </c>
      <c r="S48" t="n">
        <v>21.27</v>
      </c>
      <c r="T48" t="n">
        <v>1807.89</v>
      </c>
      <c r="U48" t="n">
        <v>0.7</v>
      </c>
      <c r="V48" t="n">
        <v>0.76</v>
      </c>
      <c r="W48" t="n">
        <v>0.12</v>
      </c>
      <c r="X48" t="n">
        <v>0.1</v>
      </c>
      <c r="Y48" t="n">
        <v>1</v>
      </c>
      <c r="Z48" t="n">
        <v>10</v>
      </c>
      <c r="AA48" t="n">
        <v>72.43652255535966</v>
      </c>
      <c r="AB48" t="n">
        <v>99.11084583404039</v>
      </c>
      <c r="AC48" t="n">
        <v>89.65184581061001</v>
      </c>
      <c r="AD48" t="n">
        <v>72436.52255535965</v>
      </c>
      <c r="AE48" t="n">
        <v>99110.84583404039</v>
      </c>
      <c r="AF48" t="n">
        <v>2.306446082754427e-06</v>
      </c>
      <c r="AG48" t="n">
        <v>0.1454166666666667</v>
      </c>
      <c r="AH48" t="n">
        <v>89651.84581061002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9.5684</v>
      </c>
      <c r="E49" t="n">
        <v>10.45</v>
      </c>
      <c r="F49" t="n">
        <v>7.93</v>
      </c>
      <c r="G49" t="n">
        <v>79.33</v>
      </c>
      <c r="H49" t="n">
        <v>1.28</v>
      </c>
      <c r="I49" t="n">
        <v>6</v>
      </c>
      <c r="J49" t="n">
        <v>176.12</v>
      </c>
      <c r="K49" t="n">
        <v>50.28</v>
      </c>
      <c r="L49" t="n">
        <v>12.75</v>
      </c>
      <c r="M49" t="n">
        <v>4</v>
      </c>
      <c r="N49" t="n">
        <v>33.09</v>
      </c>
      <c r="O49" t="n">
        <v>21956</v>
      </c>
      <c r="P49" t="n">
        <v>86.86</v>
      </c>
      <c r="Q49" t="n">
        <v>198.05</v>
      </c>
      <c r="R49" t="n">
        <v>29.56</v>
      </c>
      <c r="S49" t="n">
        <v>21.27</v>
      </c>
      <c r="T49" t="n">
        <v>1438.59</v>
      </c>
      <c r="U49" t="n">
        <v>0.72</v>
      </c>
      <c r="V49" t="n">
        <v>0.77</v>
      </c>
      <c r="W49" t="n">
        <v>0.12</v>
      </c>
      <c r="X49" t="n">
        <v>0.08</v>
      </c>
      <c r="Y49" t="n">
        <v>1</v>
      </c>
      <c r="Z49" t="n">
        <v>10</v>
      </c>
      <c r="AA49" t="n">
        <v>72.09747877144137</v>
      </c>
      <c r="AB49" t="n">
        <v>98.64695117132753</v>
      </c>
      <c r="AC49" t="n">
        <v>89.23222460342608</v>
      </c>
      <c r="AD49" t="n">
        <v>72097.47877144137</v>
      </c>
      <c r="AE49" t="n">
        <v>98646.95117132753</v>
      </c>
      <c r="AF49" t="n">
        <v>2.310430249293592e-06</v>
      </c>
      <c r="AG49" t="n">
        <v>0.1451388888888889</v>
      </c>
      <c r="AH49" t="n">
        <v>89232.22460342608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9.557399999999999</v>
      </c>
      <c r="E50" t="n">
        <v>10.46</v>
      </c>
      <c r="F50" t="n">
        <v>7.95</v>
      </c>
      <c r="G50" t="n">
        <v>79.45</v>
      </c>
      <c r="H50" t="n">
        <v>1.31</v>
      </c>
      <c r="I50" t="n">
        <v>6</v>
      </c>
      <c r="J50" t="n">
        <v>176.49</v>
      </c>
      <c r="K50" t="n">
        <v>50.28</v>
      </c>
      <c r="L50" t="n">
        <v>13</v>
      </c>
      <c r="M50" t="n">
        <v>4</v>
      </c>
      <c r="N50" t="n">
        <v>33.21</v>
      </c>
      <c r="O50" t="n">
        <v>22001.54</v>
      </c>
      <c r="P50" t="n">
        <v>87.2</v>
      </c>
      <c r="Q50" t="n">
        <v>198.05</v>
      </c>
      <c r="R50" t="n">
        <v>30.13</v>
      </c>
      <c r="S50" t="n">
        <v>21.27</v>
      </c>
      <c r="T50" t="n">
        <v>1720.88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72.42406601534752</v>
      </c>
      <c r="AB50" t="n">
        <v>99.09380224645203</v>
      </c>
      <c r="AC50" t="n">
        <v>89.63642883910025</v>
      </c>
      <c r="AD50" t="n">
        <v>72424.06601534752</v>
      </c>
      <c r="AE50" t="n">
        <v>99093.80224645203</v>
      </c>
      <c r="AF50" t="n">
        <v>2.307774138267481e-06</v>
      </c>
      <c r="AG50" t="n">
        <v>0.1452777777777778</v>
      </c>
      <c r="AH50" t="n">
        <v>89636.42883910025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9.546799999999999</v>
      </c>
      <c r="E51" t="n">
        <v>10.47</v>
      </c>
      <c r="F51" t="n">
        <v>7.96</v>
      </c>
      <c r="G51" t="n">
        <v>79.56999999999999</v>
      </c>
      <c r="H51" t="n">
        <v>1.33</v>
      </c>
      <c r="I51" t="n">
        <v>6</v>
      </c>
      <c r="J51" t="n">
        <v>176.86</v>
      </c>
      <c r="K51" t="n">
        <v>50.28</v>
      </c>
      <c r="L51" t="n">
        <v>13.25</v>
      </c>
      <c r="M51" t="n">
        <v>4</v>
      </c>
      <c r="N51" t="n">
        <v>33.33</v>
      </c>
      <c r="O51" t="n">
        <v>22047.13</v>
      </c>
      <c r="P51" t="n">
        <v>87.19</v>
      </c>
      <c r="Q51" t="n">
        <v>198.05</v>
      </c>
      <c r="R51" t="n">
        <v>30.49</v>
      </c>
      <c r="S51" t="n">
        <v>21.27</v>
      </c>
      <c r="T51" t="n">
        <v>1901.61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72.52291391382366</v>
      </c>
      <c r="AB51" t="n">
        <v>99.22905030200855</v>
      </c>
      <c r="AC51" t="n">
        <v>89.75876901005634</v>
      </c>
      <c r="AD51" t="n">
        <v>72522.91391382366</v>
      </c>
      <c r="AE51" t="n">
        <v>99229.05030200855</v>
      </c>
      <c r="AF51" t="n">
        <v>2.305214613096867e-06</v>
      </c>
      <c r="AG51" t="n">
        <v>0.1454166666666667</v>
      </c>
      <c r="AH51" t="n">
        <v>89758.76901005633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9.543200000000001</v>
      </c>
      <c r="E52" t="n">
        <v>10.48</v>
      </c>
      <c r="F52" t="n">
        <v>7.96</v>
      </c>
      <c r="G52" t="n">
        <v>79.61</v>
      </c>
      <c r="H52" t="n">
        <v>1.35</v>
      </c>
      <c r="I52" t="n">
        <v>6</v>
      </c>
      <c r="J52" t="n">
        <v>177.23</v>
      </c>
      <c r="K52" t="n">
        <v>50.28</v>
      </c>
      <c r="L52" t="n">
        <v>13.5</v>
      </c>
      <c r="M52" t="n">
        <v>4</v>
      </c>
      <c r="N52" t="n">
        <v>33.45</v>
      </c>
      <c r="O52" t="n">
        <v>22092.76</v>
      </c>
      <c r="P52" t="n">
        <v>87.25</v>
      </c>
      <c r="Q52" t="n">
        <v>198.08</v>
      </c>
      <c r="R52" t="n">
        <v>30.69</v>
      </c>
      <c r="S52" t="n">
        <v>21.27</v>
      </c>
      <c r="T52" t="n">
        <v>2003.54</v>
      </c>
      <c r="U52" t="n">
        <v>0.6899999999999999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72.58414607954707</v>
      </c>
      <c r="AB52" t="n">
        <v>99.31283085252375</v>
      </c>
      <c r="AC52" t="n">
        <v>89.83455366241715</v>
      </c>
      <c r="AD52" t="n">
        <v>72584.14607954706</v>
      </c>
      <c r="AE52" t="n">
        <v>99312.83085252375</v>
      </c>
      <c r="AF52" t="n">
        <v>2.304345340397412e-06</v>
      </c>
      <c r="AG52" t="n">
        <v>0.1455555555555555</v>
      </c>
      <c r="AH52" t="n">
        <v>89834.55366241715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9.550800000000001</v>
      </c>
      <c r="E53" t="n">
        <v>10.47</v>
      </c>
      <c r="F53" t="n">
        <v>7.95</v>
      </c>
      <c r="G53" t="n">
        <v>79.53</v>
      </c>
      <c r="H53" t="n">
        <v>1.37</v>
      </c>
      <c r="I53" t="n">
        <v>6</v>
      </c>
      <c r="J53" t="n">
        <v>177.6</v>
      </c>
      <c r="K53" t="n">
        <v>50.28</v>
      </c>
      <c r="L53" t="n">
        <v>13.75</v>
      </c>
      <c r="M53" t="n">
        <v>4</v>
      </c>
      <c r="N53" t="n">
        <v>33.57</v>
      </c>
      <c r="O53" t="n">
        <v>22138.42</v>
      </c>
      <c r="P53" t="n">
        <v>87.05</v>
      </c>
      <c r="Q53" t="n">
        <v>198.05</v>
      </c>
      <c r="R53" t="n">
        <v>30.36</v>
      </c>
      <c r="S53" t="n">
        <v>21.27</v>
      </c>
      <c r="T53" t="n">
        <v>1838.84</v>
      </c>
      <c r="U53" t="n">
        <v>0.7</v>
      </c>
      <c r="V53" t="n">
        <v>0.76</v>
      </c>
      <c r="W53" t="n">
        <v>0.12</v>
      </c>
      <c r="X53" t="n">
        <v>0.1</v>
      </c>
      <c r="Y53" t="n">
        <v>1</v>
      </c>
      <c r="Z53" t="n">
        <v>10</v>
      </c>
      <c r="AA53" t="n">
        <v>72.38764328382797</v>
      </c>
      <c r="AB53" t="n">
        <v>99.0439670583295</v>
      </c>
      <c r="AC53" t="n">
        <v>89.59134985138802</v>
      </c>
      <c r="AD53" t="n">
        <v>72387.64328382797</v>
      </c>
      <c r="AE53" t="n">
        <v>99043.96705832949</v>
      </c>
      <c r="AF53" t="n">
        <v>2.306180471651816e-06</v>
      </c>
      <c r="AG53" t="n">
        <v>0.1454166666666667</v>
      </c>
      <c r="AH53" t="n">
        <v>89591.34985138802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9.544499999999999</v>
      </c>
      <c r="E54" t="n">
        <v>10.48</v>
      </c>
      <c r="F54" t="n">
        <v>7.96</v>
      </c>
      <c r="G54" t="n">
        <v>79.59</v>
      </c>
      <c r="H54" t="n">
        <v>1.4</v>
      </c>
      <c r="I54" t="n">
        <v>6</v>
      </c>
      <c r="J54" t="n">
        <v>177.97</v>
      </c>
      <c r="K54" t="n">
        <v>50.28</v>
      </c>
      <c r="L54" t="n">
        <v>14</v>
      </c>
      <c r="M54" t="n">
        <v>4</v>
      </c>
      <c r="N54" t="n">
        <v>33.69</v>
      </c>
      <c r="O54" t="n">
        <v>22184.13</v>
      </c>
      <c r="P54" t="n">
        <v>86.86</v>
      </c>
      <c r="Q54" t="n">
        <v>198.05</v>
      </c>
      <c r="R54" t="n">
        <v>30.62</v>
      </c>
      <c r="S54" t="n">
        <v>21.27</v>
      </c>
      <c r="T54" t="n">
        <v>1968.37</v>
      </c>
      <c r="U54" t="n">
        <v>0.6899999999999999</v>
      </c>
      <c r="V54" t="n">
        <v>0.76</v>
      </c>
      <c r="W54" t="n">
        <v>0.12</v>
      </c>
      <c r="X54" t="n">
        <v>0.11</v>
      </c>
      <c r="Y54" t="n">
        <v>1</v>
      </c>
      <c r="Z54" t="n">
        <v>10</v>
      </c>
      <c r="AA54" t="n">
        <v>72.35218209276955</v>
      </c>
      <c r="AB54" t="n">
        <v>98.99544749228605</v>
      </c>
      <c r="AC54" t="n">
        <v>89.5474609246301</v>
      </c>
      <c r="AD54" t="n">
        <v>72352.18209276955</v>
      </c>
      <c r="AE54" t="n">
        <v>98995.44749228605</v>
      </c>
      <c r="AF54" t="n">
        <v>2.304659244427771e-06</v>
      </c>
      <c r="AG54" t="n">
        <v>0.1455555555555555</v>
      </c>
      <c r="AH54" t="n">
        <v>89547.4609246301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9.551600000000001</v>
      </c>
      <c r="E55" t="n">
        <v>10.47</v>
      </c>
      <c r="F55" t="n">
        <v>7.95</v>
      </c>
      <c r="G55" t="n">
        <v>79.52</v>
      </c>
      <c r="H55" t="n">
        <v>1.42</v>
      </c>
      <c r="I55" t="n">
        <v>6</v>
      </c>
      <c r="J55" t="n">
        <v>178.34</v>
      </c>
      <c r="K55" t="n">
        <v>50.28</v>
      </c>
      <c r="L55" t="n">
        <v>14.25</v>
      </c>
      <c r="M55" t="n">
        <v>4</v>
      </c>
      <c r="N55" t="n">
        <v>33.82</v>
      </c>
      <c r="O55" t="n">
        <v>22229.88</v>
      </c>
      <c r="P55" t="n">
        <v>86.48999999999999</v>
      </c>
      <c r="Q55" t="n">
        <v>198.05</v>
      </c>
      <c r="R55" t="n">
        <v>30.24</v>
      </c>
      <c r="S55" t="n">
        <v>21.27</v>
      </c>
      <c r="T55" t="n">
        <v>1779.38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72.06270093893683</v>
      </c>
      <c r="AB55" t="n">
        <v>98.59936660660517</v>
      </c>
      <c r="AC55" t="n">
        <v>89.18918144277545</v>
      </c>
      <c r="AD55" t="n">
        <v>72062.70093893683</v>
      </c>
      <c r="AE55" t="n">
        <v>98599.36660660517</v>
      </c>
      <c r="AF55" t="n">
        <v>2.306373643362806e-06</v>
      </c>
      <c r="AG55" t="n">
        <v>0.1454166666666667</v>
      </c>
      <c r="AH55" t="n">
        <v>89189.18144277544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9.565300000000001</v>
      </c>
      <c r="E56" t="n">
        <v>10.45</v>
      </c>
      <c r="F56" t="n">
        <v>7.94</v>
      </c>
      <c r="G56" t="n">
        <v>79.37</v>
      </c>
      <c r="H56" t="n">
        <v>1.44</v>
      </c>
      <c r="I56" t="n">
        <v>6</v>
      </c>
      <c r="J56" t="n">
        <v>178.72</v>
      </c>
      <c r="K56" t="n">
        <v>50.28</v>
      </c>
      <c r="L56" t="n">
        <v>14.5</v>
      </c>
      <c r="M56" t="n">
        <v>4</v>
      </c>
      <c r="N56" t="n">
        <v>33.94</v>
      </c>
      <c r="O56" t="n">
        <v>22275.67</v>
      </c>
      <c r="P56" t="n">
        <v>85.86</v>
      </c>
      <c r="Q56" t="n">
        <v>198.05</v>
      </c>
      <c r="R56" t="n">
        <v>29.89</v>
      </c>
      <c r="S56" t="n">
        <v>21.27</v>
      </c>
      <c r="T56" t="n">
        <v>1601.83</v>
      </c>
      <c r="U56" t="n">
        <v>0.71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71.57720464308571</v>
      </c>
      <c r="AB56" t="n">
        <v>97.93508915603705</v>
      </c>
      <c r="AC56" t="n">
        <v>88.58830169977007</v>
      </c>
      <c r="AD56" t="n">
        <v>71577.2046430857</v>
      </c>
      <c r="AE56" t="n">
        <v>97935.08915603705</v>
      </c>
      <c r="AF56" t="n">
        <v>2.309681708913506e-06</v>
      </c>
      <c r="AG56" t="n">
        <v>0.1451388888888889</v>
      </c>
      <c r="AH56" t="n">
        <v>88588.30169977008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9.5379</v>
      </c>
      <c r="E57" t="n">
        <v>10.48</v>
      </c>
      <c r="F57" t="n">
        <v>7.97</v>
      </c>
      <c r="G57" t="n">
        <v>79.67</v>
      </c>
      <c r="H57" t="n">
        <v>1.46</v>
      </c>
      <c r="I57" t="n">
        <v>6</v>
      </c>
      <c r="J57" t="n">
        <v>179.09</v>
      </c>
      <c r="K57" t="n">
        <v>50.28</v>
      </c>
      <c r="L57" t="n">
        <v>14.75</v>
      </c>
      <c r="M57" t="n">
        <v>4</v>
      </c>
      <c r="N57" t="n">
        <v>34.06</v>
      </c>
      <c r="O57" t="n">
        <v>22321.5</v>
      </c>
      <c r="P57" t="n">
        <v>85.95</v>
      </c>
      <c r="Q57" t="n">
        <v>198.05</v>
      </c>
      <c r="R57" t="n">
        <v>30.86</v>
      </c>
      <c r="S57" t="n">
        <v>21.27</v>
      </c>
      <c r="T57" t="n">
        <v>2089.53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71.90762209991608</v>
      </c>
      <c r="AB57" t="n">
        <v>98.38718089746158</v>
      </c>
      <c r="AC57" t="n">
        <v>88.99724643990793</v>
      </c>
      <c r="AD57" t="n">
        <v>71907.62209991609</v>
      </c>
      <c r="AE57" t="n">
        <v>98387.18089746157</v>
      </c>
      <c r="AF57" t="n">
        <v>2.303065577812105e-06</v>
      </c>
      <c r="AG57" t="n">
        <v>0.1455555555555555</v>
      </c>
      <c r="AH57" t="n">
        <v>88997.24643990793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9.5443</v>
      </c>
      <c r="E58" t="n">
        <v>10.48</v>
      </c>
      <c r="F58" t="n">
        <v>7.96</v>
      </c>
      <c r="G58" t="n">
        <v>79.59999999999999</v>
      </c>
      <c r="H58" t="n">
        <v>1.48</v>
      </c>
      <c r="I58" t="n">
        <v>6</v>
      </c>
      <c r="J58" t="n">
        <v>179.46</v>
      </c>
      <c r="K58" t="n">
        <v>50.28</v>
      </c>
      <c r="L58" t="n">
        <v>15</v>
      </c>
      <c r="M58" t="n">
        <v>4</v>
      </c>
      <c r="N58" t="n">
        <v>34.18</v>
      </c>
      <c r="O58" t="n">
        <v>22367.38</v>
      </c>
      <c r="P58" t="n">
        <v>85.33</v>
      </c>
      <c r="Q58" t="n">
        <v>198.05</v>
      </c>
      <c r="R58" t="n">
        <v>30.71</v>
      </c>
      <c r="S58" t="n">
        <v>21.27</v>
      </c>
      <c r="T58" t="n">
        <v>2012.61</v>
      </c>
      <c r="U58" t="n">
        <v>0.6899999999999999</v>
      </c>
      <c r="V58" t="n">
        <v>0.76</v>
      </c>
      <c r="W58" t="n">
        <v>0.12</v>
      </c>
      <c r="X58" t="n">
        <v>0.11</v>
      </c>
      <c r="Y58" t="n">
        <v>1</v>
      </c>
      <c r="Z58" t="n">
        <v>10</v>
      </c>
      <c r="AA58" t="n">
        <v>71.48128028071899</v>
      </c>
      <c r="AB58" t="n">
        <v>97.80384121156278</v>
      </c>
      <c r="AC58" t="n">
        <v>88.46957987490876</v>
      </c>
      <c r="AD58" t="n">
        <v>71481.28028071899</v>
      </c>
      <c r="AE58" t="n">
        <v>97803.84121156279</v>
      </c>
      <c r="AF58" t="n">
        <v>2.304610951500023e-06</v>
      </c>
      <c r="AG58" t="n">
        <v>0.1455555555555555</v>
      </c>
      <c r="AH58" t="n">
        <v>88469.57987490876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9.589499999999999</v>
      </c>
      <c r="E59" t="n">
        <v>10.43</v>
      </c>
      <c r="F59" t="n">
        <v>7.94</v>
      </c>
      <c r="G59" t="n">
        <v>95.31</v>
      </c>
      <c r="H59" t="n">
        <v>1.5</v>
      </c>
      <c r="I59" t="n">
        <v>5</v>
      </c>
      <c r="J59" t="n">
        <v>179.83</v>
      </c>
      <c r="K59" t="n">
        <v>50.28</v>
      </c>
      <c r="L59" t="n">
        <v>15.25</v>
      </c>
      <c r="M59" t="n">
        <v>3</v>
      </c>
      <c r="N59" t="n">
        <v>34.3</v>
      </c>
      <c r="O59" t="n">
        <v>22413.29</v>
      </c>
      <c r="P59" t="n">
        <v>84.64</v>
      </c>
      <c r="Q59" t="n">
        <v>198.05</v>
      </c>
      <c r="R59" t="n">
        <v>29.99</v>
      </c>
      <c r="S59" t="n">
        <v>21.27</v>
      </c>
      <c r="T59" t="n">
        <v>1658.08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70.70864404296411</v>
      </c>
      <c r="AB59" t="n">
        <v>96.74668622476196</v>
      </c>
      <c r="AC59" t="n">
        <v>87.51331827632153</v>
      </c>
      <c r="AD59" t="n">
        <v>70708.64404296411</v>
      </c>
      <c r="AE59" t="n">
        <v>96746.68622476196</v>
      </c>
      <c r="AF59" t="n">
        <v>2.315525153170948e-06</v>
      </c>
      <c r="AG59" t="n">
        <v>0.1448611111111111</v>
      </c>
      <c r="AH59" t="n">
        <v>87513.31827632153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9.6044</v>
      </c>
      <c r="E60" t="n">
        <v>10.41</v>
      </c>
      <c r="F60" t="n">
        <v>7.93</v>
      </c>
      <c r="G60" t="n">
        <v>95.12</v>
      </c>
      <c r="H60" t="n">
        <v>1.53</v>
      </c>
      <c r="I60" t="n">
        <v>5</v>
      </c>
      <c r="J60" t="n">
        <v>180.2</v>
      </c>
      <c r="K60" t="n">
        <v>50.28</v>
      </c>
      <c r="L60" t="n">
        <v>15.5</v>
      </c>
      <c r="M60" t="n">
        <v>3</v>
      </c>
      <c r="N60" t="n">
        <v>34.43</v>
      </c>
      <c r="O60" t="n">
        <v>22459.24</v>
      </c>
      <c r="P60" t="n">
        <v>84.54000000000001</v>
      </c>
      <c r="Q60" t="n">
        <v>198.05</v>
      </c>
      <c r="R60" t="n">
        <v>29.54</v>
      </c>
      <c r="S60" t="n">
        <v>21.27</v>
      </c>
      <c r="T60" t="n">
        <v>1432.87</v>
      </c>
      <c r="U60" t="n">
        <v>0.72</v>
      </c>
      <c r="V60" t="n">
        <v>0.77</v>
      </c>
      <c r="W60" t="n">
        <v>0.12</v>
      </c>
      <c r="X60" t="n">
        <v>0.07000000000000001</v>
      </c>
      <c r="Y60" t="n">
        <v>1</v>
      </c>
      <c r="Z60" t="n">
        <v>10</v>
      </c>
      <c r="AA60" t="n">
        <v>70.51878202176991</v>
      </c>
      <c r="AB60" t="n">
        <v>96.48690863124297</v>
      </c>
      <c r="AC60" t="n">
        <v>87.27833349172776</v>
      </c>
      <c r="AD60" t="n">
        <v>70518.7820217699</v>
      </c>
      <c r="AE60" t="n">
        <v>96486.90863124297</v>
      </c>
      <c r="AF60" t="n">
        <v>2.319122976288133e-06</v>
      </c>
      <c r="AG60" t="n">
        <v>0.1445833333333333</v>
      </c>
      <c r="AH60" t="n">
        <v>87278.33349172777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9.5969</v>
      </c>
      <c r="E61" t="n">
        <v>10.42</v>
      </c>
      <c r="F61" t="n">
        <v>7.93</v>
      </c>
      <c r="G61" t="n">
        <v>95.20999999999999</v>
      </c>
      <c r="H61" t="n">
        <v>1.55</v>
      </c>
      <c r="I61" t="n">
        <v>5</v>
      </c>
      <c r="J61" t="n">
        <v>180.58</v>
      </c>
      <c r="K61" t="n">
        <v>50.28</v>
      </c>
      <c r="L61" t="n">
        <v>15.75</v>
      </c>
      <c r="M61" t="n">
        <v>3</v>
      </c>
      <c r="N61" t="n">
        <v>34.55</v>
      </c>
      <c r="O61" t="n">
        <v>22505.24</v>
      </c>
      <c r="P61" t="n">
        <v>84.77</v>
      </c>
      <c r="Q61" t="n">
        <v>198.07</v>
      </c>
      <c r="R61" t="n">
        <v>29.72</v>
      </c>
      <c r="S61" t="n">
        <v>21.27</v>
      </c>
      <c r="T61" t="n">
        <v>1523.9</v>
      </c>
      <c r="U61" t="n">
        <v>0.72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70.70312383754587</v>
      </c>
      <c r="AB61" t="n">
        <v>96.73913323617447</v>
      </c>
      <c r="AC61" t="n">
        <v>87.50648613436412</v>
      </c>
      <c r="AD61" t="n">
        <v>70703.12383754588</v>
      </c>
      <c r="AE61" t="n">
        <v>96739.13323617447</v>
      </c>
      <c r="AF61" t="n">
        <v>2.317311991497603e-06</v>
      </c>
      <c r="AG61" t="n">
        <v>0.1447222222222222</v>
      </c>
      <c r="AH61" t="n">
        <v>87506.48613436412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9.614599999999999</v>
      </c>
      <c r="E62" t="n">
        <v>10.4</v>
      </c>
      <c r="F62" t="n">
        <v>7.92</v>
      </c>
      <c r="G62" t="n">
        <v>94.98</v>
      </c>
      <c r="H62" t="n">
        <v>1.57</v>
      </c>
      <c r="I62" t="n">
        <v>5</v>
      </c>
      <c r="J62" t="n">
        <v>180.95</v>
      </c>
      <c r="K62" t="n">
        <v>50.28</v>
      </c>
      <c r="L62" t="n">
        <v>16</v>
      </c>
      <c r="M62" t="n">
        <v>3</v>
      </c>
      <c r="N62" t="n">
        <v>34.67</v>
      </c>
      <c r="O62" t="n">
        <v>22551.28</v>
      </c>
      <c r="P62" t="n">
        <v>84.56</v>
      </c>
      <c r="Q62" t="n">
        <v>198.05</v>
      </c>
      <c r="R62" t="n">
        <v>29.17</v>
      </c>
      <c r="S62" t="n">
        <v>21.27</v>
      </c>
      <c r="T62" t="n">
        <v>1246.91</v>
      </c>
      <c r="U62" t="n">
        <v>0.73</v>
      </c>
      <c r="V62" t="n">
        <v>0.77</v>
      </c>
      <c r="W62" t="n">
        <v>0.11</v>
      </c>
      <c r="X62" t="n">
        <v>0.06</v>
      </c>
      <c r="Y62" t="n">
        <v>1</v>
      </c>
      <c r="Z62" t="n">
        <v>10</v>
      </c>
      <c r="AA62" t="n">
        <v>70.43123228266781</v>
      </c>
      <c r="AB62" t="n">
        <v>96.36711921578166</v>
      </c>
      <c r="AC62" t="n">
        <v>87.16997660995253</v>
      </c>
      <c r="AD62" t="n">
        <v>70431.23228266781</v>
      </c>
      <c r="AE62" t="n">
        <v>96367.11921578165</v>
      </c>
      <c r="AF62" t="n">
        <v>2.321585915603253e-06</v>
      </c>
      <c r="AG62" t="n">
        <v>0.1444444444444445</v>
      </c>
      <c r="AH62" t="n">
        <v>87169.97660995253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9.592599999999999</v>
      </c>
      <c r="E63" t="n">
        <v>10.42</v>
      </c>
      <c r="F63" t="n">
        <v>7.94</v>
      </c>
      <c r="G63" t="n">
        <v>95.27</v>
      </c>
      <c r="H63" t="n">
        <v>1.59</v>
      </c>
      <c r="I63" t="n">
        <v>5</v>
      </c>
      <c r="J63" t="n">
        <v>181.32</v>
      </c>
      <c r="K63" t="n">
        <v>50.28</v>
      </c>
      <c r="L63" t="n">
        <v>16.25</v>
      </c>
      <c r="M63" t="n">
        <v>3</v>
      </c>
      <c r="N63" t="n">
        <v>34.79</v>
      </c>
      <c r="O63" t="n">
        <v>22597.36</v>
      </c>
      <c r="P63" t="n">
        <v>84.69</v>
      </c>
      <c r="Q63" t="n">
        <v>198.05</v>
      </c>
      <c r="R63" t="n">
        <v>30.06</v>
      </c>
      <c r="S63" t="n">
        <v>21.27</v>
      </c>
      <c r="T63" t="n">
        <v>1693.99</v>
      </c>
      <c r="U63" t="n">
        <v>0.71</v>
      </c>
      <c r="V63" t="n">
        <v>0.76</v>
      </c>
      <c r="W63" t="n">
        <v>0.11</v>
      </c>
      <c r="X63" t="n">
        <v>0.09</v>
      </c>
      <c r="Y63" t="n">
        <v>1</v>
      </c>
      <c r="Z63" t="n">
        <v>10</v>
      </c>
      <c r="AA63" t="n">
        <v>70.71438465943929</v>
      </c>
      <c r="AB63" t="n">
        <v>96.75454078948145</v>
      </c>
      <c r="AC63" t="n">
        <v>87.52042321240812</v>
      </c>
      <c r="AD63" t="n">
        <v>70714.3846594393</v>
      </c>
      <c r="AE63" t="n">
        <v>96754.54078948146</v>
      </c>
      <c r="AF63" t="n">
        <v>2.316273693551033e-06</v>
      </c>
      <c r="AG63" t="n">
        <v>0.1447222222222222</v>
      </c>
      <c r="AH63" t="n">
        <v>87520.42321240812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9.5969</v>
      </c>
      <c r="E64" t="n">
        <v>10.42</v>
      </c>
      <c r="F64" t="n">
        <v>7.93</v>
      </c>
      <c r="G64" t="n">
        <v>95.20999999999999</v>
      </c>
      <c r="H64" t="n">
        <v>1.61</v>
      </c>
      <c r="I64" t="n">
        <v>5</v>
      </c>
      <c r="J64" t="n">
        <v>181.7</v>
      </c>
      <c r="K64" t="n">
        <v>50.28</v>
      </c>
      <c r="L64" t="n">
        <v>16.5</v>
      </c>
      <c r="M64" t="n">
        <v>3</v>
      </c>
      <c r="N64" t="n">
        <v>34.92</v>
      </c>
      <c r="O64" t="n">
        <v>22643.61</v>
      </c>
      <c r="P64" t="n">
        <v>84.63</v>
      </c>
      <c r="Q64" t="n">
        <v>198.05</v>
      </c>
      <c r="R64" t="n">
        <v>29.76</v>
      </c>
      <c r="S64" t="n">
        <v>21.27</v>
      </c>
      <c r="T64" t="n">
        <v>1542.25</v>
      </c>
      <c r="U64" t="n">
        <v>0.71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70.62373630622075</v>
      </c>
      <c r="AB64" t="n">
        <v>96.63051171348478</v>
      </c>
      <c r="AC64" t="n">
        <v>87.40823129734864</v>
      </c>
      <c r="AD64" t="n">
        <v>70623.73630622074</v>
      </c>
      <c r="AE64" t="n">
        <v>96630.51171348478</v>
      </c>
      <c r="AF64" t="n">
        <v>2.317311991497603e-06</v>
      </c>
      <c r="AG64" t="n">
        <v>0.1447222222222222</v>
      </c>
      <c r="AH64" t="n">
        <v>87408.23129734864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9.5921</v>
      </c>
      <c r="E65" t="n">
        <v>10.43</v>
      </c>
      <c r="F65" t="n">
        <v>7.94</v>
      </c>
      <c r="G65" t="n">
        <v>95.28</v>
      </c>
      <c r="H65" t="n">
        <v>1.63</v>
      </c>
      <c r="I65" t="n">
        <v>5</v>
      </c>
      <c r="J65" t="n">
        <v>182.07</v>
      </c>
      <c r="K65" t="n">
        <v>50.28</v>
      </c>
      <c r="L65" t="n">
        <v>16.75</v>
      </c>
      <c r="M65" t="n">
        <v>3</v>
      </c>
      <c r="N65" t="n">
        <v>35.04</v>
      </c>
      <c r="O65" t="n">
        <v>22689.77</v>
      </c>
      <c r="P65" t="n">
        <v>84.62</v>
      </c>
      <c r="Q65" t="n">
        <v>198.05</v>
      </c>
      <c r="R65" t="n">
        <v>30.01</v>
      </c>
      <c r="S65" t="n">
        <v>21.27</v>
      </c>
      <c r="T65" t="n">
        <v>1670.39</v>
      </c>
      <c r="U65" t="n">
        <v>0.71</v>
      </c>
      <c r="V65" t="n">
        <v>0.76</v>
      </c>
      <c r="W65" t="n">
        <v>0.12</v>
      </c>
      <c r="X65" t="n">
        <v>0.09</v>
      </c>
      <c r="Y65" t="n">
        <v>1</v>
      </c>
      <c r="Z65" t="n">
        <v>10</v>
      </c>
      <c r="AA65" t="n">
        <v>70.67870256546158</v>
      </c>
      <c r="AB65" t="n">
        <v>96.70571897431826</v>
      </c>
      <c r="AC65" t="n">
        <v>87.47626088276226</v>
      </c>
      <c r="AD65" t="n">
        <v>70678.70256546157</v>
      </c>
      <c r="AE65" t="n">
        <v>96705.71897431825</v>
      </c>
      <c r="AF65" t="n">
        <v>2.316152961231665e-06</v>
      </c>
      <c r="AG65" t="n">
        <v>0.1448611111111111</v>
      </c>
      <c r="AH65" t="n">
        <v>87476.26088276226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9.5951</v>
      </c>
      <c r="E66" t="n">
        <v>10.42</v>
      </c>
      <c r="F66" t="n">
        <v>7.94</v>
      </c>
      <c r="G66" t="n">
        <v>95.23999999999999</v>
      </c>
      <c r="H66" t="n">
        <v>1.65</v>
      </c>
      <c r="I66" t="n">
        <v>5</v>
      </c>
      <c r="J66" t="n">
        <v>182.45</v>
      </c>
      <c r="K66" t="n">
        <v>50.28</v>
      </c>
      <c r="L66" t="n">
        <v>17</v>
      </c>
      <c r="M66" t="n">
        <v>3</v>
      </c>
      <c r="N66" t="n">
        <v>35.17</v>
      </c>
      <c r="O66" t="n">
        <v>22735.98</v>
      </c>
      <c r="P66" t="n">
        <v>84.68000000000001</v>
      </c>
      <c r="Q66" t="n">
        <v>198.05</v>
      </c>
      <c r="R66" t="n">
        <v>29.85</v>
      </c>
      <c r="S66" t="n">
        <v>21.27</v>
      </c>
      <c r="T66" t="n">
        <v>1589.86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70.69083748897853</v>
      </c>
      <c r="AB66" t="n">
        <v>96.72232251202918</v>
      </c>
      <c r="AC66" t="n">
        <v>87.49127980213727</v>
      </c>
      <c r="AD66" t="n">
        <v>70690.83748897853</v>
      </c>
      <c r="AE66" t="n">
        <v>96722.32251202918</v>
      </c>
      <c r="AF66" t="n">
        <v>2.316877355147877e-06</v>
      </c>
      <c r="AG66" t="n">
        <v>0.1447222222222222</v>
      </c>
      <c r="AH66" t="n">
        <v>87491.27980213727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9.6023</v>
      </c>
      <c r="E67" t="n">
        <v>10.41</v>
      </c>
      <c r="F67" t="n">
        <v>7.93</v>
      </c>
      <c r="G67" t="n">
        <v>95.14</v>
      </c>
      <c r="H67" t="n">
        <v>1.67</v>
      </c>
      <c r="I67" t="n">
        <v>5</v>
      </c>
      <c r="J67" t="n">
        <v>182.82</v>
      </c>
      <c r="K67" t="n">
        <v>50.28</v>
      </c>
      <c r="L67" t="n">
        <v>17.25</v>
      </c>
      <c r="M67" t="n">
        <v>3</v>
      </c>
      <c r="N67" t="n">
        <v>35.29</v>
      </c>
      <c r="O67" t="n">
        <v>22782.23</v>
      </c>
      <c r="P67" t="n">
        <v>84.38</v>
      </c>
      <c r="Q67" t="n">
        <v>198.05</v>
      </c>
      <c r="R67" t="n">
        <v>29.58</v>
      </c>
      <c r="S67" t="n">
        <v>21.27</v>
      </c>
      <c r="T67" t="n">
        <v>1450.99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70.44306597773496</v>
      </c>
      <c r="AB67" t="n">
        <v>96.38331059943832</v>
      </c>
      <c r="AC67" t="n">
        <v>87.18462271067776</v>
      </c>
      <c r="AD67" t="n">
        <v>70443.06597773496</v>
      </c>
      <c r="AE67" t="n">
        <v>96383.31059943832</v>
      </c>
      <c r="AF67" t="n">
        <v>2.318615900546785e-06</v>
      </c>
      <c r="AG67" t="n">
        <v>0.1445833333333333</v>
      </c>
      <c r="AH67" t="n">
        <v>87184.62271067775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9.608700000000001</v>
      </c>
      <c r="E68" t="n">
        <v>10.41</v>
      </c>
      <c r="F68" t="n">
        <v>7.92</v>
      </c>
      <c r="G68" t="n">
        <v>95.06</v>
      </c>
      <c r="H68" t="n">
        <v>1.69</v>
      </c>
      <c r="I68" t="n">
        <v>5</v>
      </c>
      <c r="J68" t="n">
        <v>183.2</v>
      </c>
      <c r="K68" t="n">
        <v>50.28</v>
      </c>
      <c r="L68" t="n">
        <v>17.5</v>
      </c>
      <c r="M68" t="n">
        <v>3</v>
      </c>
      <c r="N68" t="n">
        <v>35.42</v>
      </c>
      <c r="O68" t="n">
        <v>22828.53</v>
      </c>
      <c r="P68" t="n">
        <v>84</v>
      </c>
      <c r="Q68" t="n">
        <v>198.05</v>
      </c>
      <c r="R68" t="n">
        <v>29.36</v>
      </c>
      <c r="S68" t="n">
        <v>21.27</v>
      </c>
      <c r="T68" t="n">
        <v>1344.35</v>
      </c>
      <c r="U68" t="n">
        <v>0.72</v>
      </c>
      <c r="V68" t="n">
        <v>0.77</v>
      </c>
      <c r="W68" t="n">
        <v>0.12</v>
      </c>
      <c r="X68" t="n">
        <v>0.07000000000000001</v>
      </c>
      <c r="Y68" t="n">
        <v>1</v>
      </c>
      <c r="Z68" t="n">
        <v>10</v>
      </c>
      <c r="AA68" t="n">
        <v>70.15648075733202</v>
      </c>
      <c r="AB68" t="n">
        <v>95.99119205763559</v>
      </c>
      <c r="AC68" t="n">
        <v>86.82992741216272</v>
      </c>
      <c r="AD68" t="n">
        <v>70156.48075733201</v>
      </c>
      <c r="AE68" t="n">
        <v>95991.19205763559</v>
      </c>
      <c r="AF68" t="n">
        <v>2.320161274234703e-06</v>
      </c>
      <c r="AG68" t="n">
        <v>0.1445833333333333</v>
      </c>
      <c r="AH68" t="n">
        <v>86829.92741216272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9.588699999999999</v>
      </c>
      <c r="E69" t="n">
        <v>10.43</v>
      </c>
      <c r="F69" t="n">
        <v>7.94</v>
      </c>
      <c r="G69" t="n">
        <v>95.31999999999999</v>
      </c>
      <c r="H69" t="n">
        <v>1.72</v>
      </c>
      <c r="I69" t="n">
        <v>5</v>
      </c>
      <c r="J69" t="n">
        <v>183.57</v>
      </c>
      <c r="K69" t="n">
        <v>50.28</v>
      </c>
      <c r="L69" t="n">
        <v>17.75</v>
      </c>
      <c r="M69" t="n">
        <v>3</v>
      </c>
      <c r="N69" t="n">
        <v>35.54</v>
      </c>
      <c r="O69" t="n">
        <v>22874.86</v>
      </c>
      <c r="P69" t="n">
        <v>83.90000000000001</v>
      </c>
      <c r="Q69" t="n">
        <v>198.05</v>
      </c>
      <c r="R69" t="n">
        <v>30.19</v>
      </c>
      <c r="S69" t="n">
        <v>21.27</v>
      </c>
      <c r="T69" t="n">
        <v>1759.03</v>
      </c>
      <c r="U69" t="n">
        <v>0.7</v>
      </c>
      <c r="V69" t="n">
        <v>0.76</v>
      </c>
      <c r="W69" t="n">
        <v>0.11</v>
      </c>
      <c r="X69" t="n">
        <v>0.09</v>
      </c>
      <c r="Y69" t="n">
        <v>1</v>
      </c>
      <c r="Z69" t="n">
        <v>10</v>
      </c>
      <c r="AA69" t="n">
        <v>70.2943888698951</v>
      </c>
      <c r="AB69" t="n">
        <v>96.17988402132082</v>
      </c>
      <c r="AC69" t="n">
        <v>87.00061087966472</v>
      </c>
      <c r="AD69" t="n">
        <v>70294.38886989511</v>
      </c>
      <c r="AE69" t="n">
        <v>96179.88402132082</v>
      </c>
      <c r="AF69" t="n">
        <v>2.315331981459958e-06</v>
      </c>
      <c r="AG69" t="n">
        <v>0.1448611111111111</v>
      </c>
      <c r="AH69" t="n">
        <v>87000.61087966472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9.5936</v>
      </c>
      <c r="E70" t="n">
        <v>10.42</v>
      </c>
      <c r="F70" t="n">
        <v>7.94</v>
      </c>
      <c r="G70" t="n">
        <v>95.26000000000001</v>
      </c>
      <c r="H70" t="n">
        <v>1.74</v>
      </c>
      <c r="I70" t="n">
        <v>5</v>
      </c>
      <c r="J70" t="n">
        <v>183.95</v>
      </c>
      <c r="K70" t="n">
        <v>50.28</v>
      </c>
      <c r="L70" t="n">
        <v>18</v>
      </c>
      <c r="M70" t="n">
        <v>3</v>
      </c>
      <c r="N70" t="n">
        <v>35.67</v>
      </c>
      <c r="O70" t="n">
        <v>22921.24</v>
      </c>
      <c r="P70" t="n">
        <v>83.47</v>
      </c>
      <c r="Q70" t="n">
        <v>198.05</v>
      </c>
      <c r="R70" t="n">
        <v>29.91</v>
      </c>
      <c r="S70" t="n">
        <v>21.27</v>
      </c>
      <c r="T70" t="n">
        <v>1617.89</v>
      </c>
      <c r="U70" t="n">
        <v>0.71</v>
      </c>
      <c r="V70" t="n">
        <v>0.76</v>
      </c>
      <c r="W70" t="n">
        <v>0.12</v>
      </c>
      <c r="X70" t="n">
        <v>0.09</v>
      </c>
      <c r="Y70" t="n">
        <v>1</v>
      </c>
      <c r="Z70" t="n">
        <v>10</v>
      </c>
      <c r="AA70" t="n">
        <v>70.01518971702596</v>
      </c>
      <c r="AB70" t="n">
        <v>95.79787142296813</v>
      </c>
      <c r="AC70" t="n">
        <v>86.65505702754066</v>
      </c>
      <c r="AD70" t="n">
        <v>70015.18971702596</v>
      </c>
      <c r="AE70" t="n">
        <v>95797.87142296814</v>
      </c>
      <c r="AF70" t="n">
        <v>2.31651515818977e-06</v>
      </c>
      <c r="AG70" t="n">
        <v>0.1447222222222222</v>
      </c>
      <c r="AH70" t="n">
        <v>86655.05702754066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9.5905</v>
      </c>
      <c r="E71" t="n">
        <v>10.43</v>
      </c>
      <c r="F71" t="n">
        <v>7.94</v>
      </c>
      <c r="G71" t="n">
        <v>95.3</v>
      </c>
      <c r="H71" t="n">
        <v>1.76</v>
      </c>
      <c r="I71" t="n">
        <v>5</v>
      </c>
      <c r="J71" t="n">
        <v>184.33</v>
      </c>
      <c r="K71" t="n">
        <v>50.28</v>
      </c>
      <c r="L71" t="n">
        <v>18.25</v>
      </c>
      <c r="M71" t="n">
        <v>3</v>
      </c>
      <c r="N71" t="n">
        <v>35.8</v>
      </c>
      <c r="O71" t="n">
        <v>22967.66</v>
      </c>
      <c r="P71" t="n">
        <v>83.2</v>
      </c>
      <c r="Q71" t="n">
        <v>198.05</v>
      </c>
      <c r="R71" t="n">
        <v>30.09</v>
      </c>
      <c r="S71" t="n">
        <v>21.27</v>
      </c>
      <c r="T71" t="n">
        <v>1707.6</v>
      </c>
      <c r="U71" t="n">
        <v>0.71</v>
      </c>
      <c r="V71" t="n">
        <v>0.76</v>
      </c>
      <c r="W71" t="n">
        <v>0.12</v>
      </c>
      <c r="X71" t="n">
        <v>0.09</v>
      </c>
      <c r="Y71" t="n">
        <v>1</v>
      </c>
      <c r="Z71" t="n">
        <v>10</v>
      </c>
      <c r="AA71" t="n">
        <v>69.88438865603453</v>
      </c>
      <c r="AB71" t="n">
        <v>95.61890364078423</v>
      </c>
      <c r="AC71" t="n">
        <v>86.49316967930544</v>
      </c>
      <c r="AD71" t="n">
        <v>69884.38865603453</v>
      </c>
      <c r="AE71" t="n">
        <v>95618.90364078422</v>
      </c>
      <c r="AF71" t="n">
        <v>2.315766617809685e-06</v>
      </c>
      <c r="AG71" t="n">
        <v>0.1448611111111111</v>
      </c>
      <c r="AH71" t="n">
        <v>86493.16967930544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9.596399999999999</v>
      </c>
      <c r="E72" t="n">
        <v>10.42</v>
      </c>
      <c r="F72" t="n">
        <v>7.93</v>
      </c>
      <c r="G72" t="n">
        <v>95.22</v>
      </c>
      <c r="H72" t="n">
        <v>1.78</v>
      </c>
      <c r="I72" t="n">
        <v>5</v>
      </c>
      <c r="J72" t="n">
        <v>184.7</v>
      </c>
      <c r="K72" t="n">
        <v>50.28</v>
      </c>
      <c r="L72" t="n">
        <v>18.5</v>
      </c>
      <c r="M72" t="n">
        <v>3</v>
      </c>
      <c r="N72" t="n">
        <v>35.92</v>
      </c>
      <c r="O72" t="n">
        <v>23014.13</v>
      </c>
      <c r="P72" t="n">
        <v>82.55</v>
      </c>
      <c r="Q72" t="n">
        <v>198.05</v>
      </c>
      <c r="R72" t="n">
        <v>29.8</v>
      </c>
      <c r="S72" t="n">
        <v>21.27</v>
      </c>
      <c r="T72" t="n">
        <v>1562.21</v>
      </c>
      <c r="U72" t="n">
        <v>0.71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69.4477728647712</v>
      </c>
      <c r="AB72" t="n">
        <v>95.02150665304876</v>
      </c>
      <c r="AC72" t="n">
        <v>85.95278742162733</v>
      </c>
      <c r="AD72" t="n">
        <v>69447.77286477119</v>
      </c>
      <c r="AE72" t="n">
        <v>95021.50665304877</v>
      </c>
      <c r="AF72" t="n">
        <v>2.317191259178235e-06</v>
      </c>
      <c r="AG72" t="n">
        <v>0.1447222222222222</v>
      </c>
      <c r="AH72" t="n">
        <v>85952.78742162733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9.601000000000001</v>
      </c>
      <c r="E73" t="n">
        <v>10.42</v>
      </c>
      <c r="F73" t="n">
        <v>7.93</v>
      </c>
      <c r="G73" t="n">
        <v>95.16</v>
      </c>
      <c r="H73" t="n">
        <v>1.8</v>
      </c>
      <c r="I73" t="n">
        <v>5</v>
      </c>
      <c r="J73" t="n">
        <v>185.08</v>
      </c>
      <c r="K73" t="n">
        <v>50.28</v>
      </c>
      <c r="L73" t="n">
        <v>18.75</v>
      </c>
      <c r="M73" t="n">
        <v>3</v>
      </c>
      <c r="N73" t="n">
        <v>36.05</v>
      </c>
      <c r="O73" t="n">
        <v>23060.64</v>
      </c>
      <c r="P73" t="n">
        <v>82.05</v>
      </c>
      <c r="Q73" t="n">
        <v>198.05</v>
      </c>
      <c r="R73" t="n">
        <v>29.68</v>
      </c>
      <c r="S73" t="n">
        <v>21.27</v>
      </c>
      <c r="T73" t="n">
        <v>1500.64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69.13210306482097</v>
      </c>
      <c r="AB73" t="n">
        <v>94.58959330638838</v>
      </c>
      <c r="AC73" t="n">
        <v>85.5620952785779</v>
      </c>
      <c r="AD73" t="n">
        <v>69132.10306482097</v>
      </c>
      <c r="AE73" t="n">
        <v>94589.59330638839</v>
      </c>
      <c r="AF73" t="n">
        <v>2.318301996516427e-06</v>
      </c>
      <c r="AG73" t="n">
        <v>0.1447222222222222</v>
      </c>
      <c r="AH73" t="n">
        <v>85562.09527857789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9.5985</v>
      </c>
      <c r="E74" t="n">
        <v>10.42</v>
      </c>
      <c r="F74" t="n">
        <v>7.93</v>
      </c>
      <c r="G74" t="n">
        <v>95.19</v>
      </c>
      <c r="H74" t="n">
        <v>1.82</v>
      </c>
      <c r="I74" t="n">
        <v>5</v>
      </c>
      <c r="J74" t="n">
        <v>185.46</v>
      </c>
      <c r="K74" t="n">
        <v>50.28</v>
      </c>
      <c r="L74" t="n">
        <v>19</v>
      </c>
      <c r="M74" t="n">
        <v>3</v>
      </c>
      <c r="N74" t="n">
        <v>36.18</v>
      </c>
      <c r="O74" t="n">
        <v>23107.19</v>
      </c>
      <c r="P74" t="n">
        <v>81.51000000000001</v>
      </c>
      <c r="Q74" t="n">
        <v>198.05</v>
      </c>
      <c r="R74" t="n">
        <v>29.79</v>
      </c>
      <c r="S74" t="n">
        <v>21.27</v>
      </c>
      <c r="T74" t="n">
        <v>1556.58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68.84340217816936</v>
      </c>
      <c r="AB74" t="n">
        <v>94.19458001668761</v>
      </c>
      <c r="AC74" t="n">
        <v>85.20478150284141</v>
      </c>
      <c r="AD74" t="n">
        <v>68843.40217816936</v>
      </c>
      <c r="AE74" t="n">
        <v>94194.58001668761</v>
      </c>
      <c r="AF74" t="n">
        <v>2.317698334919583e-06</v>
      </c>
      <c r="AG74" t="n">
        <v>0.1447222222222222</v>
      </c>
      <c r="AH74" t="n">
        <v>85204.78150284142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9.6471</v>
      </c>
      <c r="E75" t="n">
        <v>10.37</v>
      </c>
      <c r="F75" t="n">
        <v>7.91</v>
      </c>
      <c r="G75" t="n">
        <v>118.69</v>
      </c>
      <c r="H75" t="n">
        <v>1.84</v>
      </c>
      <c r="I75" t="n">
        <v>4</v>
      </c>
      <c r="J75" t="n">
        <v>185.84</v>
      </c>
      <c r="K75" t="n">
        <v>50.28</v>
      </c>
      <c r="L75" t="n">
        <v>19.25</v>
      </c>
      <c r="M75" t="n">
        <v>2</v>
      </c>
      <c r="N75" t="n">
        <v>36.31</v>
      </c>
      <c r="O75" t="n">
        <v>23153.78</v>
      </c>
      <c r="P75" t="n">
        <v>80.59999999999999</v>
      </c>
      <c r="Q75" t="n">
        <v>198.05</v>
      </c>
      <c r="R75" t="n">
        <v>29.1</v>
      </c>
      <c r="S75" t="n">
        <v>21.27</v>
      </c>
      <c r="T75" t="n">
        <v>1217.02</v>
      </c>
      <c r="U75" t="n">
        <v>0.73</v>
      </c>
      <c r="V75" t="n">
        <v>0.77</v>
      </c>
      <c r="W75" t="n">
        <v>0.11</v>
      </c>
      <c r="X75" t="n">
        <v>0.06</v>
      </c>
      <c r="Y75" t="n">
        <v>1</v>
      </c>
      <c r="Z75" t="n">
        <v>10</v>
      </c>
      <c r="AA75" t="n">
        <v>67.94008910334465</v>
      </c>
      <c r="AB75" t="n">
        <v>92.95862721635281</v>
      </c>
      <c r="AC75" t="n">
        <v>84.08678630309952</v>
      </c>
      <c r="AD75" t="n">
        <v>67940.08910334465</v>
      </c>
      <c r="AE75" t="n">
        <v>92958.6272163528</v>
      </c>
      <c r="AF75" t="n">
        <v>2.329433516362214e-06</v>
      </c>
      <c r="AG75" t="n">
        <v>0.1440277777777778</v>
      </c>
      <c r="AH75" t="n">
        <v>84086.78630309952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9.645300000000001</v>
      </c>
      <c r="E76" t="n">
        <v>10.37</v>
      </c>
      <c r="F76" t="n">
        <v>7.91</v>
      </c>
      <c r="G76" t="n">
        <v>118.72</v>
      </c>
      <c r="H76" t="n">
        <v>1.86</v>
      </c>
      <c r="I76" t="n">
        <v>4</v>
      </c>
      <c r="J76" t="n">
        <v>186.21</v>
      </c>
      <c r="K76" t="n">
        <v>50.28</v>
      </c>
      <c r="L76" t="n">
        <v>19.5</v>
      </c>
      <c r="M76" t="n">
        <v>2</v>
      </c>
      <c r="N76" t="n">
        <v>36.43</v>
      </c>
      <c r="O76" t="n">
        <v>23200.42</v>
      </c>
      <c r="P76" t="n">
        <v>80.73</v>
      </c>
      <c r="Q76" t="n">
        <v>198.05</v>
      </c>
      <c r="R76" t="n">
        <v>29.18</v>
      </c>
      <c r="S76" t="n">
        <v>21.27</v>
      </c>
      <c r="T76" t="n">
        <v>1256.23</v>
      </c>
      <c r="U76" t="n">
        <v>0.73</v>
      </c>
      <c r="V76" t="n">
        <v>0.77</v>
      </c>
      <c r="W76" t="n">
        <v>0.11</v>
      </c>
      <c r="X76" t="n">
        <v>0.06</v>
      </c>
      <c r="Y76" t="n">
        <v>1</v>
      </c>
      <c r="Z76" t="n">
        <v>10</v>
      </c>
      <c r="AA76" t="n">
        <v>68.02572229728951</v>
      </c>
      <c r="AB76" t="n">
        <v>93.07579433017797</v>
      </c>
      <c r="AC76" t="n">
        <v>84.19277115202632</v>
      </c>
      <c r="AD76" t="n">
        <v>68025.72229728951</v>
      </c>
      <c r="AE76" t="n">
        <v>93075.79433017797</v>
      </c>
      <c r="AF76" t="n">
        <v>2.328998880012487e-06</v>
      </c>
      <c r="AG76" t="n">
        <v>0.1440277777777778</v>
      </c>
      <c r="AH76" t="n">
        <v>84192.77115202633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9.644500000000001</v>
      </c>
      <c r="E77" t="n">
        <v>10.37</v>
      </c>
      <c r="F77" t="n">
        <v>7.92</v>
      </c>
      <c r="G77" t="n">
        <v>118.73</v>
      </c>
      <c r="H77" t="n">
        <v>1.88</v>
      </c>
      <c r="I77" t="n">
        <v>4</v>
      </c>
      <c r="J77" t="n">
        <v>186.59</v>
      </c>
      <c r="K77" t="n">
        <v>50.28</v>
      </c>
      <c r="L77" t="n">
        <v>19.75</v>
      </c>
      <c r="M77" t="n">
        <v>2</v>
      </c>
      <c r="N77" t="n">
        <v>36.56</v>
      </c>
      <c r="O77" t="n">
        <v>23247.1</v>
      </c>
      <c r="P77" t="n">
        <v>80.79000000000001</v>
      </c>
      <c r="Q77" t="n">
        <v>198.05</v>
      </c>
      <c r="R77" t="n">
        <v>29.21</v>
      </c>
      <c r="S77" t="n">
        <v>21.27</v>
      </c>
      <c r="T77" t="n">
        <v>1272.97</v>
      </c>
      <c r="U77" t="n">
        <v>0.73</v>
      </c>
      <c r="V77" t="n">
        <v>0.77</v>
      </c>
      <c r="W77" t="n">
        <v>0.11</v>
      </c>
      <c r="X77" t="n">
        <v>0.06</v>
      </c>
      <c r="Y77" t="n">
        <v>1</v>
      </c>
      <c r="Z77" t="n">
        <v>10</v>
      </c>
      <c r="AA77" t="n">
        <v>68.09080281518672</v>
      </c>
      <c r="AB77" t="n">
        <v>93.1648403659147</v>
      </c>
      <c r="AC77" t="n">
        <v>84.27331875908928</v>
      </c>
      <c r="AD77" t="n">
        <v>68090.80281518672</v>
      </c>
      <c r="AE77" t="n">
        <v>93164.8403659147</v>
      </c>
      <c r="AF77" t="n">
        <v>2.328805708301497e-06</v>
      </c>
      <c r="AG77" t="n">
        <v>0.1440277777777778</v>
      </c>
      <c r="AH77" t="n">
        <v>84273.31875908928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9.6572</v>
      </c>
      <c r="E78" t="n">
        <v>10.36</v>
      </c>
      <c r="F78" t="n">
        <v>7.9</v>
      </c>
      <c r="G78" t="n">
        <v>118.53</v>
      </c>
      <c r="H78" t="n">
        <v>1.9</v>
      </c>
      <c r="I78" t="n">
        <v>4</v>
      </c>
      <c r="J78" t="n">
        <v>186.97</v>
      </c>
      <c r="K78" t="n">
        <v>50.28</v>
      </c>
      <c r="L78" t="n">
        <v>20</v>
      </c>
      <c r="M78" t="n">
        <v>2</v>
      </c>
      <c r="N78" t="n">
        <v>36.69</v>
      </c>
      <c r="O78" t="n">
        <v>23293.82</v>
      </c>
      <c r="P78" t="n">
        <v>80.53</v>
      </c>
      <c r="Q78" t="n">
        <v>198.05</v>
      </c>
      <c r="R78" t="n">
        <v>28.66</v>
      </c>
      <c r="S78" t="n">
        <v>21.27</v>
      </c>
      <c r="T78" t="n">
        <v>999.54</v>
      </c>
      <c r="U78" t="n">
        <v>0.74</v>
      </c>
      <c r="V78" t="n">
        <v>0.77</v>
      </c>
      <c r="W78" t="n">
        <v>0.12</v>
      </c>
      <c r="X78" t="n">
        <v>0.05</v>
      </c>
      <c r="Y78" t="n">
        <v>1</v>
      </c>
      <c r="Z78" t="n">
        <v>10</v>
      </c>
      <c r="AA78" t="n">
        <v>67.8056108089922</v>
      </c>
      <c r="AB78" t="n">
        <v>92.77462808125625</v>
      </c>
      <c r="AC78" t="n">
        <v>83.92034778721211</v>
      </c>
      <c r="AD78" t="n">
        <v>67805.61080899221</v>
      </c>
      <c r="AE78" t="n">
        <v>92774.62808125625</v>
      </c>
      <c r="AF78" t="n">
        <v>2.33187230921346e-06</v>
      </c>
      <c r="AG78" t="n">
        <v>0.1438888888888889</v>
      </c>
      <c r="AH78" t="n">
        <v>83920.34778721211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9.651199999999999</v>
      </c>
      <c r="E79" t="n">
        <v>10.36</v>
      </c>
      <c r="F79" t="n">
        <v>7.91</v>
      </c>
      <c r="G79" t="n">
        <v>118.62</v>
      </c>
      <c r="H79" t="n">
        <v>1.92</v>
      </c>
      <c r="I79" t="n">
        <v>4</v>
      </c>
      <c r="J79" t="n">
        <v>187.35</v>
      </c>
      <c r="K79" t="n">
        <v>50.28</v>
      </c>
      <c r="L79" t="n">
        <v>20.25</v>
      </c>
      <c r="M79" t="n">
        <v>2</v>
      </c>
      <c r="N79" t="n">
        <v>36.82</v>
      </c>
      <c r="O79" t="n">
        <v>23340.59</v>
      </c>
      <c r="P79" t="n">
        <v>80.40000000000001</v>
      </c>
      <c r="Q79" t="n">
        <v>198.05</v>
      </c>
      <c r="R79" t="n">
        <v>28.99</v>
      </c>
      <c r="S79" t="n">
        <v>21.27</v>
      </c>
      <c r="T79" t="n">
        <v>1161.37</v>
      </c>
      <c r="U79" t="n">
        <v>0.73</v>
      </c>
      <c r="V79" t="n">
        <v>0.77</v>
      </c>
      <c r="W79" t="n">
        <v>0.11</v>
      </c>
      <c r="X79" t="n">
        <v>0.06</v>
      </c>
      <c r="Y79" t="n">
        <v>1</v>
      </c>
      <c r="Z79" t="n">
        <v>10</v>
      </c>
      <c r="AA79" t="n">
        <v>67.79889319381772</v>
      </c>
      <c r="AB79" t="n">
        <v>92.76543674381422</v>
      </c>
      <c r="AC79" t="n">
        <v>83.91203365811545</v>
      </c>
      <c r="AD79" t="n">
        <v>67798.89319381771</v>
      </c>
      <c r="AE79" t="n">
        <v>92765.43674381422</v>
      </c>
      <c r="AF79" t="n">
        <v>2.330423521381036e-06</v>
      </c>
      <c r="AG79" t="n">
        <v>0.1438888888888889</v>
      </c>
      <c r="AH79" t="n">
        <v>83912.03365811544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9.6479</v>
      </c>
      <c r="E80" t="n">
        <v>10.36</v>
      </c>
      <c r="F80" t="n">
        <v>7.91</v>
      </c>
      <c r="G80" t="n">
        <v>118.67</v>
      </c>
      <c r="H80" t="n">
        <v>1.94</v>
      </c>
      <c r="I80" t="n">
        <v>4</v>
      </c>
      <c r="J80" t="n">
        <v>187.73</v>
      </c>
      <c r="K80" t="n">
        <v>50.28</v>
      </c>
      <c r="L80" t="n">
        <v>20.5</v>
      </c>
      <c r="M80" t="n">
        <v>2</v>
      </c>
      <c r="N80" t="n">
        <v>36.95</v>
      </c>
      <c r="O80" t="n">
        <v>23387.4</v>
      </c>
      <c r="P80" t="n">
        <v>80.43000000000001</v>
      </c>
      <c r="Q80" t="n">
        <v>198.05</v>
      </c>
      <c r="R80" t="n">
        <v>29.1</v>
      </c>
      <c r="S80" t="n">
        <v>21.27</v>
      </c>
      <c r="T80" t="n">
        <v>1219.14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67.83828521053314</v>
      </c>
      <c r="AB80" t="n">
        <v>92.81933463893738</v>
      </c>
      <c r="AC80" t="n">
        <v>83.96078761377422</v>
      </c>
      <c r="AD80" t="n">
        <v>67838.28521053314</v>
      </c>
      <c r="AE80" t="n">
        <v>92819.33463893738</v>
      </c>
      <c r="AF80" t="n">
        <v>2.329626688073203e-06</v>
      </c>
      <c r="AG80" t="n">
        <v>0.1438888888888889</v>
      </c>
      <c r="AH80" t="n">
        <v>83960.78761377421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9.644500000000001</v>
      </c>
      <c r="E81" t="n">
        <v>10.37</v>
      </c>
      <c r="F81" t="n">
        <v>7.92</v>
      </c>
      <c r="G81" t="n">
        <v>118.73</v>
      </c>
      <c r="H81" t="n">
        <v>1.96</v>
      </c>
      <c r="I81" t="n">
        <v>4</v>
      </c>
      <c r="J81" t="n">
        <v>188.11</v>
      </c>
      <c r="K81" t="n">
        <v>50.28</v>
      </c>
      <c r="L81" t="n">
        <v>20.75</v>
      </c>
      <c r="M81" t="n">
        <v>2</v>
      </c>
      <c r="N81" t="n">
        <v>37.08</v>
      </c>
      <c r="O81" t="n">
        <v>23434.26</v>
      </c>
      <c r="P81" t="n">
        <v>80.23999999999999</v>
      </c>
      <c r="Q81" t="n">
        <v>198.05</v>
      </c>
      <c r="R81" t="n">
        <v>29.29</v>
      </c>
      <c r="S81" t="n">
        <v>21.27</v>
      </c>
      <c r="T81" t="n">
        <v>1311.75</v>
      </c>
      <c r="U81" t="n">
        <v>0.73</v>
      </c>
      <c r="V81" t="n">
        <v>0.77</v>
      </c>
      <c r="W81" t="n">
        <v>0.11</v>
      </c>
      <c r="X81" t="n">
        <v>0.06</v>
      </c>
      <c r="Y81" t="n">
        <v>1</v>
      </c>
      <c r="Z81" t="n">
        <v>10</v>
      </c>
      <c r="AA81" t="n">
        <v>67.78046249564426</v>
      </c>
      <c r="AB81" t="n">
        <v>92.74021904946834</v>
      </c>
      <c r="AC81" t="n">
        <v>83.88922270512462</v>
      </c>
      <c r="AD81" t="n">
        <v>67780.46249564426</v>
      </c>
      <c r="AE81" t="n">
        <v>92740.21904946833</v>
      </c>
      <c r="AF81" t="n">
        <v>2.328805708301497e-06</v>
      </c>
      <c r="AG81" t="n">
        <v>0.1440277777777778</v>
      </c>
      <c r="AH81" t="n">
        <v>83889.22270512463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9.6424</v>
      </c>
      <c r="E82" t="n">
        <v>10.37</v>
      </c>
      <c r="F82" t="n">
        <v>7.92</v>
      </c>
      <c r="G82" t="n">
        <v>118.76</v>
      </c>
      <c r="H82" t="n">
        <v>1.98</v>
      </c>
      <c r="I82" t="n">
        <v>4</v>
      </c>
      <c r="J82" t="n">
        <v>188.49</v>
      </c>
      <c r="K82" t="n">
        <v>50.28</v>
      </c>
      <c r="L82" t="n">
        <v>21</v>
      </c>
      <c r="M82" t="n">
        <v>2</v>
      </c>
      <c r="N82" t="n">
        <v>37.21</v>
      </c>
      <c r="O82" t="n">
        <v>23481.16</v>
      </c>
      <c r="P82" t="n">
        <v>80.08</v>
      </c>
      <c r="Q82" t="n">
        <v>198.05</v>
      </c>
      <c r="R82" t="n">
        <v>29.25</v>
      </c>
      <c r="S82" t="n">
        <v>21.27</v>
      </c>
      <c r="T82" t="n">
        <v>1294.84</v>
      </c>
      <c r="U82" t="n">
        <v>0.73</v>
      </c>
      <c r="V82" t="n">
        <v>0.77</v>
      </c>
      <c r="W82" t="n">
        <v>0.12</v>
      </c>
      <c r="X82" t="n">
        <v>0.06</v>
      </c>
      <c r="Y82" t="n">
        <v>1</v>
      </c>
      <c r="Z82" t="n">
        <v>10</v>
      </c>
      <c r="AA82" t="n">
        <v>67.70446535633288</v>
      </c>
      <c r="AB82" t="n">
        <v>92.63623641070538</v>
      </c>
      <c r="AC82" t="n">
        <v>83.79516402346464</v>
      </c>
      <c r="AD82" t="n">
        <v>67704.46535633288</v>
      </c>
      <c r="AE82" t="n">
        <v>92636.23641070537</v>
      </c>
      <c r="AF82" t="n">
        <v>2.328298632560149e-06</v>
      </c>
      <c r="AG82" t="n">
        <v>0.1440277777777778</v>
      </c>
      <c r="AH82" t="n">
        <v>83795.16402346463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9.6546</v>
      </c>
      <c r="E83" t="n">
        <v>10.36</v>
      </c>
      <c r="F83" t="n">
        <v>7.9</v>
      </c>
      <c r="G83" t="n">
        <v>118.57</v>
      </c>
      <c r="H83" t="n">
        <v>2</v>
      </c>
      <c r="I83" t="n">
        <v>4</v>
      </c>
      <c r="J83" t="n">
        <v>188.87</v>
      </c>
      <c r="K83" t="n">
        <v>50.28</v>
      </c>
      <c r="L83" t="n">
        <v>21.25</v>
      </c>
      <c r="M83" t="n">
        <v>1</v>
      </c>
      <c r="N83" t="n">
        <v>37.34</v>
      </c>
      <c r="O83" t="n">
        <v>23528.1</v>
      </c>
      <c r="P83" t="n">
        <v>79.69</v>
      </c>
      <c r="Q83" t="n">
        <v>198.05</v>
      </c>
      <c r="R83" t="n">
        <v>28.76</v>
      </c>
      <c r="S83" t="n">
        <v>21.27</v>
      </c>
      <c r="T83" t="n">
        <v>1047.52</v>
      </c>
      <c r="U83" t="n">
        <v>0.74</v>
      </c>
      <c r="V83" t="n">
        <v>0.77</v>
      </c>
      <c r="W83" t="n">
        <v>0.12</v>
      </c>
      <c r="X83" t="n">
        <v>0.05</v>
      </c>
      <c r="Y83" t="n">
        <v>1</v>
      </c>
      <c r="Z83" t="n">
        <v>10</v>
      </c>
      <c r="AA83" t="n">
        <v>67.34982576133351</v>
      </c>
      <c r="AB83" t="n">
        <v>92.15100287123276</v>
      </c>
      <c r="AC83" t="n">
        <v>83.35624049196957</v>
      </c>
      <c r="AD83" t="n">
        <v>67349.8257613335</v>
      </c>
      <c r="AE83" t="n">
        <v>92151.00287123276</v>
      </c>
      <c r="AF83" t="n">
        <v>2.331244501152744e-06</v>
      </c>
      <c r="AG83" t="n">
        <v>0.1438888888888889</v>
      </c>
      <c r="AH83" t="n">
        <v>83356.24049196957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9.649699999999999</v>
      </c>
      <c r="E84" t="n">
        <v>10.36</v>
      </c>
      <c r="F84" t="n">
        <v>7.91</v>
      </c>
      <c r="G84" t="n">
        <v>118.65</v>
      </c>
      <c r="H84" t="n">
        <v>2.02</v>
      </c>
      <c r="I84" t="n">
        <v>4</v>
      </c>
      <c r="J84" t="n">
        <v>189.25</v>
      </c>
      <c r="K84" t="n">
        <v>50.28</v>
      </c>
      <c r="L84" t="n">
        <v>21.5</v>
      </c>
      <c r="M84" t="n">
        <v>1</v>
      </c>
      <c r="N84" t="n">
        <v>37.47</v>
      </c>
      <c r="O84" t="n">
        <v>23575.09</v>
      </c>
      <c r="P84" t="n">
        <v>79.70999999999999</v>
      </c>
      <c r="Q84" t="n">
        <v>198.05</v>
      </c>
      <c r="R84" t="n">
        <v>29.02</v>
      </c>
      <c r="S84" t="n">
        <v>21.27</v>
      </c>
      <c r="T84" t="n">
        <v>1179.06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67.41997884115376</v>
      </c>
      <c r="AB84" t="n">
        <v>92.24698940997823</v>
      </c>
      <c r="AC84" t="n">
        <v>83.44306621017515</v>
      </c>
      <c r="AD84" t="n">
        <v>67419.97884115376</v>
      </c>
      <c r="AE84" t="n">
        <v>92246.98940997823</v>
      </c>
      <c r="AF84" t="n">
        <v>2.330061324422931e-06</v>
      </c>
      <c r="AG84" t="n">
        <v>0.1438888888888889</v>
      </c>
      <c r="AH84" t="n">
        <v>83443.06621017515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9.639099999999999</v>
      </c>
      <c r="E85" t="n">
        <v>10.37</v>
      </c>
      <c r="F85" t="n">
        <v>7.92</v>
      </c>
      <c r="G85" t="n">
        <v>118.82</v>
      </c>
      <c r="H85" t="n">
        <v>2.04</v>
      </c>
      <c r="I85" t="n">
        <v>4</v>
      </c>
      <c r="J85" t="n">
        <v>189.63</v>
      </c>
      <c r="K85" t="n">
        <v>50.28</v>
      </c>
      <c r="L85" t="n">
        <v>21.75</v>
      </c>
      <c r="M85" t="n">
        <v>1</v>
      </c>
      <c r="N85" t="n">
        <v>37.6</v>
      </c>
      <c r="O85" t="n">
        <v>23622.13</v>
      </c>
      <c r="P85" t="n">
        <v>79.91</v>
      </c>
      <c r="Q85" t="n">
        <v>198.05</v>
      </c>
      <c r="R85" t="n">
        <v>29.42</v>
      </c>
      <c r="S85" t="n">
        <v>21.27</v>
      </c>
      <c r="T85" t="n">
        <v>1376.43</v>
      </c>
      <c r="U85" t="n">
        <v>0.72</v>
      </c>
      <c r="V85" t="n">
        <v>0.77</v>
      </c>
      <c r="W85" t="n">
        <v>0.11</v>
      </c>
      <c r="X85" t="n">
        <v>0.07000000000000001</v>
      </c>
      <c r="Y85" t="n">
        <v>1</v>
      </c>
      <c r="Z85" t="n">
        <v>10</v>
      </c>
      <c r="AA85" t="n">
        <v>67.63094660565213</v>
      </c>
      <c r="AB85" t="n">
        <v>92.5356448126057</v>
      </c>
      <c r="AC85" t="n">
        <v>83.70417274630634</v>
      </c>
      <c r="AD85" t="n">
        <v>67630.94660565213</v>
      </c>
      <c r="AE85" t="n">
        <v>92535.64481260569</v>
      </c>
      <c r="AF85" t="n">
        <v>2.327501799252315e-06</v>
      </c>
      <c r="AG85" t="n">
        <v>0.1440277777777778</v>
      </c>
      <c r="AH85" t="n">
        <v>83704.17274630634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9.636699999999999</v>
      </c>
      <c r="E86" t="n">
        <v>10.38</v>
      </c>
      <c r="F86" t="n">
        <v>7.92</v>
      </c>
      <c r="G86" t="n">
        <v>118.85</v>
      </c>
      <c r="H86" t="n">
        <v>2.05</v>
      </c>
      <c r="I86" t="n">
        <v>4</v>
      </c>
      <c r="J86" t="n">
        <v>190.01</v>
      </c>
      <c r="K86" t="n">
        <v>50.28</v>
      </c>
      <c r="L86" t="n">
        <v>22</v>
      </c>
      <c r="M86" t="n">
        <v>0</v>
      </c>
      <c r="N86" t="n">
        <v>37.74</v>
      </c>
      <c r="O86" t="n">
        <v>23669.2</v>
      </c>
      <c r="P86" t="n">
        <v>80.12</v>
      </c>
      <c r="Q86" t="n">
        <v>198.06</v>
      </c>
      <c r="R86" t="n">
        <v>29.4</v>
      </c>
      <c r="S86" t="n">
        <v>21.27</v>
      </c>
      <c r="T86" t="n">
        <v>1370.47</v>
      </c>
      <c r="U86" t="n">
        <v>0.72</v>
      </c>
      <c r="V86" t="n">
        <v>0.77</v>
      </c>
      <c r="W86" t="n">
        <v>0.12</v>
      </c>
      <c r="X86" t="n">
        <v>0.07000000000000001</v>
      </c>
      <c r="Y86" t="n">
        <v>1</v>
      </c>
      <c r="Z86" t="n">
        <v>10</v>
      </c>
      <c r="AA86" t="n">
        <v>67.76631050458403</v>
      </c>
      <c r="AB86" t="n">
        <v>92.72085567095793</v>
      </c>
      <c r="AC86" t="n">
        <v>83.8717073402826</v>
      </c>
      <c r="AD86" t="n">
        <v>67766.31050458402</v>
      </c>
      <c r="AE86" t="n">
        <v>92720.85567095793</v>
      </c>
      <c r="AF86" t="n">
        <v>2.326922284119346e-06</v>
      </c>
      <c r="AG86" t="n">
        <v>0.1441666666666667</v>
      </c>
      <c r="AH86" t="n">
        <v>83871.70734028259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5.6701</v>
      </c>
      <c r="E2" t="n">
        <v>17.64</v>
      </c>
      <c r="F2" t="n">
        <v>10.1</v>
      </c>
      <c r="G2" t="n">
        <v>5.46</v>
      </c>
      <c r="H2" t="n">
        <v>0.08</v>
      </c>
      <c r="I2" t="n">
        <v>111</v>
      </c>
      <c r="J2" t="n">
        <v>222.93</v>
      </c>
      <c r="K2" t="n">
        <v>56.94</v>
      </c>
      <c r="L2" t="n">
        <v>1</v>
      </c>
      <c r="M2" t="n">
        <v>109</v>
      </c>
      <c r="N2" t="n">
        <v>49.99</v>
      </c>
      <c r="O2" t="n">
        <v>27728.69</v>
      </c>
      <c r="P2" t="n">
        <v>152.94</v>
      </c>
      <c r="Q2" t="n">
        <v>198.12</v>
      </c>
      <c r="R2" t="n">
        <v>97.55</v>
      </c>
      <c r="S2" t="n">
        <v>21.27</v>
      </c>
      <c r="T2" t="n">
        <v>34909.82</v>
      </c>
      <c r="U2" t="n">
        <v>0.22</v>
      </c>
      <c r="V2" t="n">
        <v>0.6</v>
      </c>
      <c r="W2" t="n">
        <v>0.28</v>
      </c>
      <c r="X2" t="n">
        <v>2.25</v>
      </c>
      <c r="Y2" t="n">
        <v>1</v>
      </c>
      <c r="Z2" t="n">
        <v>10</v>
      </c>
      <c r="AA2" t="n">
        <v>200.4916084220809</v>
      </c>
      <c r="AB2" t="n">
        <v>274.3214637084749</v>
      </c>
      <c r="AC2" t="n">
        <v>248.1406082248109</v>
      </c>
      <c r="AD2" t="n">
        <v>200491.6084220809</v>
      </c>
      <c r="AE2" t="n">
        <v>274321.4637084749</v>
      </c>
      <c r="AF2" t="n">
        <v>1.294413598531465e-06</v>
      </c>
      <c r="AG2" t="n">
        <v>0.245</v>
      </c>
      <c r="AH2" t="n">
        <v>248140.6082248109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6.2921</v>
      </c>
      <c r="E3" t="n">
        <v>15.89</v>
      </c>
      <c r="F3" t="n">
        <v>9.550000000000001</v>
      </c>
      <c r="G3" t="n">
        <v>6.82</v>
      </c>
      <c r="H3" t="n">
        <v>0.1</v>
      </c>
      <c r="I3" t="n">
        <v>84</v>
      </c>
      <c r="J3" t="n">
        <v>223.35</v>
      </c>
      <c r="K3" t="n">
        <v>56.94</v>
      </c>
      <c r="L3" t="n">
        <v>1.25</v>
      </c>
      <c r="M3" t="n">
        <v>82</v>
      </c>
      <c r="N3" t="n">
        <v>50.15</v>
      </c>
      <c r="O3" t="n">
        <v>27780.03</v>
      </c>
      <c r="P3" t="n">
        <v>144.33</v>
      </c>
      <c r="Q3" t="n">
        <v>198.06</v>
      </c>
      <c r="R3" t="n">
        <v>80.09999999999999</v>
      </c>
      <c r="S3" t="n">
        <v>21.27</v>
      </c>
      <c r="T3" t="n">
        <v>26316.53</v>
      </c>
      <c r="U3" t="n">
        <v>0.27</v>
      </c>
      <c r="V3" t="n">
        <v>0.64</v>
      </c>
      <c r="W3" t="n">
        <v>0.24</v>
      </c>
      <c r="X3" t="n">
        <v>1.69</v>
      </c>
      <c r="Y3" t="n">
        <v>1</v>
      </c>
      <c r="Z3" t="n">
        <v>10</v>
      </c>
      <c r="AA3" t="n">
        <v>170.8728868832147</v>
      </c>
      <c r="AB3" t="n">
        <v>233.7958222132455</v>
      </c>
      <c r="AC3" t="n">
        <v>211.4826770757782</v>
      </c>
      <c r="AD3" t="n">
        <v>170872.8868832147</v>
      </c>
      <c r="AE3" t="n">
        <v>233795.8222132455</v>
      </c>
      <c r="AF3" t="n">
        <v>1.436408494262858e-06</v>
      </c>
      <c r="AG3" t="n">
        <v>0.2206944444444444</v>
      </c>
      <c r="AH3" t="n">
        <v>211482.6770757782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6.7343</v>
      </c>
      <c r="E4" t="n">
        <v>14.85</v>
      </c>
      <c r="F4" t="n">
        <v>9.199999999999999</v>
      </c>
      <c r="G4" t="n">
        <v>8.119999999999999</v>
      </c>
      <c r="H4" t="n">
        <v>0.12</v>
      </c>
      <c r="I4" t="n">
        <v>68</v>
      </c>
      <c r="J4" t="n">
        <v>223.76</v>
      </c>
      <c r="K4" t="n">
        <v>56.94</v>
      </c>
      <c r="L4" t="n">
        <v>1.5</v>
      </c>
      <c r="M4" t="n">
        <v>66</v>
      </c>
      <c r="N4" t="n">
        <v>50.32</v>
      </c>
      <c r="O4" t="n">
        <v>27831.42</v>
      </c>
      <c r="P4" t="n">
        <v>139</v>
      </c>
      <c r="Q4" t="n">
        <v>198.07</v>
      </c>
      <c r="R4" t="n">
        <v>69.33</v>
      </c>
      <c r="S4" t="n">
        <v>21.27</v>
      </c>
      <c r="T4" t="n">
        <v>21010.87</v>
      </c>
      <c r="U4" t="n">
        <v>0.31</v>
      </c>
      <c r="V4" t="n">
        <v>0.66</v>
      </c>
      <c r="W4" t="n">
        <v>0.22</v>
      </c>
      <c r="X4" t="n">
        <v>1.35</v>
      </c>
      <c r="Y4" t="n">
        <v>1</v>
      </c>
      <c r="Z4" t="n">
        <v>10</v>
      </c>
      <c r="AA4" t="n">
        <v>153.9583391780362</v>
      </c>
      <c r="AB4" t="n">
        <v>210.6525918258525</v>
      </c>
      <c r="AC4" t="n">
        <v>190.5482041148228</v>
      </c>
      <c r="AD4" t="n">
        <v>153958.3391780362</v>
      </c>
      <c r="AE4" t="n">
        <v>210652.5918258525</v>
      </c>
      <c r="AF4" t="n">
        <v>1.537357277048103e-06</v>
      </c>
      <c r="AG4" t="n">
        <v>0.20625</v>
      </c>
      <c r="AH4" t="n">
        <v>190548.2041148228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7.0682</v>
      </c>
      <c r="E5" t="n">
        <v>14.15</v>
      </c>
      <c r="F5" t="n">
        <v>8.99</v>
      </c>
      <c r="G5" t="n">
        <v>9.460000000000001</v>
      </c>
      <c r="H5" t="n">
        <v>0.14</v>
      </c>
      <c r="I5" t="n">
        <v>57</v>
      </c>
      <c r="J5" t="n">
        <v>224.18</v>
      </c>
      <c r="K5" t="n">
        <v>56.94</v>
      </c>
      <c r="L5" t="n">
        <v>1.75</v>
      </c>
      <c r="M5" t="n">
        <v>55</v>
      </c>
      <c r="N5" t="n">
        <v>50.49</v>
      </c>
      <c r="O5" t="n">
        <v>27882.87</v>
      </c>
      <c r="P5" t="n">
        <v>135.57</v>
      </c>
      <c r="Q5" t="n">
        <v>198.07</v>
      </c>
      <c r="R5" t="n">
        <v>62.55</v>
      </c>
      <c r="S5" t="n">
        <v>21.27</v>
      </c>
      <c r="T5" t="n">
        <v>17677.95</v>
      </c>
      <c r="U5" t="n">
        <v>0.34</v>
      </c>
      <c r="V5" t="n">
        <v>0.68</v>
      </c>
      <c r="W5" t="n">
        <v>0.2</v>
      </c>
      <c r="X5" t="n">
        <v>1.13</v>
      </c>
      <c r="Y5" t="n">
        <v>1</v>
      </c>
      <c r="Z5" t="n">
        <v>10</v>
      </c>
      <c r="AA5" t="n">
        <v>143.2673596761726</v>
      </c>
      <c r="AB5" t="n">
        <v>196.024722018682</v>
      </c>
      <c r="AC5" t="n">
        <v>177.3163976716998</v>
      </c>
      <c r="AD5" t="n">
        <v>143267.3596761726</v>
      </c>
      <c r="AE5" t="n">
        <v>196024.722018682</v>
      </c>
      <c r="AF5" t="n">
        <v>1.613582511267897e-06</v>
      </c>
      <c r="AG5" t="n">
        <v>0.1965277777777778</v>
      </c>
      <c r="AH5" t="n">
        <v>177316.3976716998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7.3354</v>
      </c>
      <c r="E6" t="n">
        <v>13.63</v>
      </c>
      <c r="F6" t="n">
        <v>8.82</v>
      </c>
      <c r="G6" t="n">
        <v>10.8</v>
      </c>
      <c r="H6" t="n">
        <v>0.16</v>
      </c>
      <c r="I6" t="n">
        <v>49</v>
      </c>
      <c r="J6" t="n">
        <v>224.6</v>
      </c>
      <c r="K6" t="n">
        <v>56.94</v>
      </c>
      <c r="L6" t="n">
        <v>2</v>
      </c>
      <c r="M6" t="n">
        <v>47</v>
      </c>
      <c r="N6" t="n">
        <v>50.65</v>
      </c>
      <c r="O6" t="n">
        <v>27934.37</v>
      </c>
      <c r="P6" t="n">
        <v>132.97</v>
      </c>
      <c r="Q6" t="n">
        <v>198.09</v>
      </c>
      <c r="R6" t="n">
        <v>57.38</v>
      </c>
      <c r="S6" t="n">
        <v>21.27</v>
      </c>
      <c r="T6" t="n">
        <v>15133.22</v>
      </c>
      <c r="U6" t="n">
        <v>0.37</v>
      </c>
      <c r="V6" t="n">
        <v>0.6899999999999999</v>
      </c>
      <c r="W6" t="n">
        <v>0.19</v>
      </c>
      <c r="X6" t="n">
        <v>0.97</v>
      </c>
      <c r="Y6" t="n">
        <v>1</v>
      </c>
      <c r="Z6" t="n">
        <v>10</v>
      </c>
      <c r="AA6" t="n">
        <v>135.512603920892</v>
      </c>
      <c r="AB6" t="n">
        <v>185.4143230786339</v>
      </c>
      <c r="AC6" t="n">
        <v>167.718640314698</v>
      </c>
      <c r="AD6" t="n">
        <v>135512.6039208921</v>
      </c>
      <c r="AE6" t="n">
        <v>185414.3230786339</v>
      </c>
      <c r="AF6" t="n">
        <v>1.67458096165283e-06</v>
      </c>
      <c r="AG6" t="n">
        <v>0.1893055555555556</v>
      </c>
      <c r="AH6" t="n">
        <v>167718.640314698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7.5545</v>
      </c>
      <c r="E7" t="n">
        <v>13.24</v>
      </c>
      <c r="F7" t="n">
        <v>8.69</v>
      </c>
      <c r="G7" t="n">
        <v>12.12</v>
      </c>
      <c r="H7" t="n">
        <v>0.18</v>
      </c>
      <c r="I7" t="n">
        <v>43</v>
      </c>
      <c r="J7" t="n">
        <v>225.01</v>
      </c>
      <c r="K7" t="n">
        <v>56.94</v>
      </c>
      <c r="L7" t="n">
        <v>2.25</v>
      </c>
      <c r="M7" t="n">
        <v>41</v>
      </c>
      <c r="N7" t="n">
        <v>50.82</v>
      </c>
      <c r="O7" t="n">
        <v>27985.94</v>
      </c>
      <c r="P7" t="n">
        <v>130.86</v>
      </c>
      <c r="Q7" t="n">
        <v>198.07</v>
      </c>
      <c r="R7" t="n">
        <v>53.17</v>
      </c>
      <c r="S7" t="n">
        <v>21.27</v>
      </c>
      <c r="T7" t="n">
        <v>13058.09</v>
      </c>
      <c r="U7" t="n">
        <v>0.4</v>
      </c>
      <c r="V7" t="n">
        <v>0.7</v>
      </c>
      <c r="W7" t="n">
        <v>0.18</v>
      </c>
      <c r="X7" t="n">
        <v>0.83</v>
      </c>
      <c r="Y7" t="n">
        <v>1</v>
      </c>
      <c r="Z7" t="n">
        <v>10</v>
      </c>
      <c r="AA7" t="n">
        <v>129.6151720024456</v>
      </c>
      <c r="AB7" t="n">
        <v>177.3451965514856</v>
      </c>
      <c r="AC7" t="n">
        <v>160.419619898208</v>
      </c>
      <c r="AD7" t="n">
        <v>129615.1720024456</v>
      </c>
      <c r="AE7" t="n">
        <v>177345.1965514856</v>
      </c>
      <c r="AF7" t="n">
        <v>1.72459877781802e-06</v>
      </c>
      <c r="AG7" t="n">
        <v>0.1838888888888889</v>
      </c>
      <c r="AH7" t="n">
        <v>160419.619898208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7.7672</v>
      </c>
      <c r="E8" t="n">
        <v>12.87</v>
      </c>
      <c r="F8" t="n">
        <v>8.550000000000001</v>
      </c>
      <c r="G8" t="n">
        <v>13.49</v>
      </c>
      <c r="H8" t="n">
        <v>0.2</v>
      </c>
      <c r="I8" t="n">
        <v>38</v>
      </c>
      <c r="J8" t="n">
        <v>225.43</v>
      </c>
      <c r="K8" t="n">
        <v>56.94</v>
      </c>
      <c r="L8" t="n">
        <v>2.5</v>
      </c>
      <c r="M8" t="n">
        <v>36</v>
      </c>
      <c r="N8" t="n">
        <v>50.99</v>
      </c>
      <c r="O8" t="n">
        <v>28037.57</v>
      </c>
      <c r="P8" t="n">
        <v>128.55</v>
      </c>
      <c r="Q8" t="n">
        <v>198.05</v>
      </c>
      <c r="R8" t="n">
        <v>48.46</v>
      </c>
      <c r="S8" t="n">
        <v>21.27</v>
      </c>
      <c r="T8" t="n">
        <v>10727.21</v>
      </c>
      <c r="U8" t="n">
        <v>0.44</v>
      </c>
      <c r="V8" t="n">
        <v>0.71</v>
      </c>
      <c r="W8" t="n">
        <v>0.17</v>
      </c>
      <c r="X8" t="n">
        <v>0.6899999999999999</v>
      </c>
      <c r="Y8" t="n">
        <v>1</v>
      </c>
      <c r="Z8" t="n">
        <v>10</v>
      </c>
      <c r="AA8" t="n">
        <v>123.973293319868</v>
      </c>
      <c r="AB8" t="n">
        <v>169.625729235866</v>
      </c>
      <c r="AC8" t="n">
        <v>153.4368877088482</v>
      </c>
      <c r="AD8" t="n">
        <v>123973.2933198681</v>
      </c>
      <c r="AE8" t="n">
        <v>169625.729235866</v>
      </c>
      <c r="AF8" t="n">
        <v>1.773155553255427e-06</v>
      </c>
      <c r="AG8" t="n">
        <v>0.17875</v>
      </c>
      <c r="AH8" t="n">
        <v>153436.8877088482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7.8495</v>
      </c>
      <c r="E9" t="n">
        <v>12.74</v>
      </c>
      <c r="F9" t="n">
        <v>8.539999999999999</v>
      </c>
      <c r="G9" t="n">
        <v>14.64</v>
      </c>
      <c r="H9" t="n">
        <v>0.22</v>
      </c>
      <c r="I9" t="n">
        <v>35</v>
      </c>
      <c r="J9" t="n">
        <v>225.85</v>
      </c>
      <c r="K9" t="n">
        <v>56.94</v>
      </c>
      <c r="L9" t="n">
        <v>2.75</v>
      </c>
      <c r="M9" t="n">
        <v>33</v>
      </c>
      <c r="N9" t="n">
        <v>51.16</v>
      </c>
      <c r="O9" t="n">
        <v>28089.25</v>
      </c>
      <c r="P9" t="n">
        <v>128.34</v>
      </c>
      <c r="Q9" t="n">
        <v>198.05</v>
      </c>
      <c r="R9" t="n">
        <v>49.58</v>
      </c>
      <c r="S9" t="n">
        <v>21.27</v>
      </c>
      <c r="T9" t="n">
        <v>11300.59</v>
      </c>
      <c r="U9" t="n">
        <v>0.43</v>
      </c>
      <c r="V9" t="n">
        <v>0.71</v>
      </c>
      <c r="W9" t="n">
        <v>0.14</v>
      </c>
      <c r="X9" t="n">
        <v>0.6899999999999999</v>
      </c>
      <c r="Y9" t="n">
        <v>1</v>
      </c>
      <c r="Z9" t="n">
        <v>10</v>
      </c>
      <c r="AA9" t="n">
        <v>122.5085954394312</v>
      </c>
      <c r="AB9" t="n">
        <v>167.6216649779432</v>
      </c>
      <c r="AC9" t="n">
        <v>151.6240885309791</v>
      </c>
      <c r="AD9" t="n">
        <v>122508.5954394312</v>
      </c>
      <c r="AE9" t="n">
        <v>167621.6649779432</v>
      </c>
      <c r="AF9" t="n">
        <v>1.791943623864259e-06</v>
      </c>
      <c r="AG9" t="n">
        <v>0.1769444444444445</v>
      </c>
      <c r="AH9" t="n">
        <v>151624.0885309791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7.9502</v>
      </c>
      <c r="E10" t="n">
        <v>12.58</v>
      </c>
      <c r="F10" t="n">
        <v>8.51</v>
      </c>
      <c r="G10" t="n">
        <v>15.96</v>
      </c>
      <c r="H10" t="n">
        <v>0.24</v>
      </c>
      <c r="I10" t="n">
        <v>32</v>
      </c>
      <c r="J10" t="n">
        <v>226.27</v>
      </c>
      <c r="K10" t="n">
        <v>56.94</v>
      </c>
      <c r="L10" t="n">
        <v>3</v>
      </c>
      <c r="M10" t="n">
        <v>30</v>
      </c>
      <c r="N10" t="n">
        <v>51.33</v>
      </c>
      <c r="O10" t="n">
        <v>28140.99</v>
      </c>
      <c r="P10" t="n">
        <v>127.83</v>
      </c>
      <c r="Q10" t="n">
        <v>198.09</v>
      </c>
      <c r="R10" t="n">
        <v>47.83</v>
      </c>
      <c r="S10" t="n">
        <v>21.27</v>
      </c>
      <c r="T10" t="n">
        <v>10441.92</v>
      </c>
      <c r="U10" t="n">
        <v>0.44</v>
      </c>
      <c r="V10" t="n">
        <v>0.71</v>
      </c>
      <c r="W10" t="n">
        <v>0.16</v>
      </c>
      <c r="X10" t="n">
        <v>0.66</v>
      </c>
      <c r="Y10" t="n">
        <v>1</v>
      </c>
      <c r="Z10" t="n">
        <v>10</v>
      </c>
      <c r="AA10" t="n">
        <v>120.5199922030721</v>
      </c>
      <c r="AB10" t="n">
        <v>164.900770298975</v>
      </c>
      <c r="AC10" t="n">
        <v>149.1628722213711</v>
      </c>
      <c r="AD10" t="n">
        <v>120519.992203072</v>
      </c>
      <c r="AE10" t="n">
        <v>164900.770298975</v>
      </c>
      <c r="AF10" t="n">
        <v>1.814932186565467e-06</v>
      </c>
      <c r="AG10" t="n">
        <v>0.1747222222222222</v>
      </c>
      <c r="AH10" t="n">
        <v>149162.8722213711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8.085000000000001</v>
      </c>
      <c r="E11" t="n">
        <v>12.37</v>
      </c>
      <c r="F11" t="n">
        <v>8.44</v>
      </c>
      <c r="G11" t="n">
        <v>17.45</v>
      </c>
      <c r="H11" t="n">
        <v>0.25</v>
      </c>
      <c r="I11" t="n">
        <v>29</v>
      </c>
      <c r="J11" t="n">
        <v>226.69</v>
      </c>
      <c r="K11" t="n">
        <v>56.94</v>
      </c>
      <c r="L11" t="n">
        <v>3.25</v>
      </c>
      <c r="M11" t="n">
        <v>27</v>
      </c>
      <c r="N11" t="n">
        <v>51.5</v>
      </c>
      <c r="O11" t="n">
        <v>28192.8</v>
      </c>
      <c r="P11" t="n">
        <v>126.54</v>
      </c>
      <c r="Q11" t="n">
        <v>198.07</v>
      </c>
      <c r="R11" t="n">
        <v>45.46</v>
      </c>
      <c r="S11" t="n">
        <v>21.27</v>
      </c>
      <c r="T11" t="n">
        <v>9272.719999999999</v>
      </c>
      <c r="U11" t="n">
        <v>0.47</v>
      </c>
      <c r="V11" t="n">
        <v>0.72</v>
      </c>
      <c r="W11" t="n">
        <v>0.15</v>
      </c>
      <c r="X11" t="n">
        <v>0.58</v>
      </c>
      <c r="Y11" t="n">
        <v>1</v>
      </c>
      <c r="Z11" t="n">
        <v>10</v>
      </c>
      <c r="AA11" t="n">
        <v>117.4205184498765</v>
      </c>
      <c r="AB11" t="n">
        <v>160.6599335707236</v>
      </c>
      <c r="AC11" t="n">
        <v>145.3267749984109</v>
      </c>
      <c r="AD11" t="n">
        <v>117420.5184498765</v>
      </c>
      <c r="AE11" t="n">
        <v>160659.9335707236</v>
      </c>
      <c r="AF11" t="n">
        <v>1.845705356894393e-06</v>
      </c>
      <c r="AG11" t="n">
        <v>0.1718055555555555</v>
      </c>
      <c r="AH11" t="n">
        <v>145326.774998411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8.179399999999999</v>
      </c>
      <c r="E12" t="n">
        <v>12.23</v>
      </c>
      <c r="F12" t="n">
        <v>8.380000000000001</v>
      </c>
      <c r="G12" t="n">
        <v>18.62</v>
      </c>
      <c r="H12" t="n">
        <v>0.27</v>
      </c>
      <c r="I12" t="n">
        <v>27</v>
      </c>
      <c r="J12" t="n">
        <v>227.11</v>
      </c>
      <c r="K12" t="n">
        <v>56.94</v>
      </c>
      <c r="L12" t="n">
        <v>3.5</v>
      </c>
      <c r="M12" t="n">
        <v>25</v>
      </c>
      <c r="N12" t="n">
        <v>51.67</v>
      </c>
      <c r="O12" t="n">
        <v>28244.66</v>
      </c>
      <c r="P12" t="n">
        <v>125.64</v>
      </c>
      <c r="Q12" t="n">
        <v>198.07</v>
      </c>
      <c r="R12" t="n">
        <v>43.72</v>
      </c>
      <c r="S12" t="n">
        <v>21.27</v>
      </c>
      <c r="T12" t="n">
        <v>8412.290000000001</v>
      </c>
      <c r="U12" t="n">
        <v>0.49</v>
      </c>
      <c r="V12" t="n">
        <v>0.72</v>
      </c>
      <c r="W12" t="n">
        <v>0.15</v>
      </c>
      <c r="X12" t="n">
        <v>0.53</v>
      </c>
      <c r="Y12" t="n">
        <v>1</v>
      </c>
      <c r="Z12" t="n">
        <v>10</v>
      </c>
      <c r="AA12" t="n">
        <v>115.2745801021474</v>
      </c>
      <c r="AB12" t="n">
        <v>157.7237660512438</v>
      </c>
      <c r="AC12" t="n">
        <v>142.6708311860524</v>
      </c>
      <c r="AD12" t="n">
        <v>115274.5801021474</v>
      </c>
      <c r="AE12" t="n">
        <v>157723.7660512438</v>
      </c>
      <c r="AF12" t="n">
        <v>1.867255707629189e-06</v>
      </c>
      <c r="AG12" t="n">
        <v>0.1698611111111111</v>
      </c>
      <c r="AH12" t="n">
        <v>142670.8311860524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8.2654</v>
      </c>
      <c r="E13" t="n">
        <v>12.1</v>
      </c>
      <c r="F13" t="n">
        <v>8.34</v>
      </c>
      <c r="G13" t="n">
        <v>20.02</v>
      </c>
      <c r="H13" t="n">
        <v>0.29</v>
      </c>
      <c r="I13" t="n">
        <v>25</v>
      </c>
      <c r="J13" t="n">
        <v>227.53</v>
      </c>
      <c r="K13" t="n">
        <v>56.94</v>
      </c>
      <c r="L13" t="n">
        <v>3.75</v>
      </c>
      <c r="M13" t="n">
        <v>23</v>
      </c>
      <c r="N13" t="n">
        <v>51.84</v>
      </c>
      <c r="O13" t="n">
        <v>28296.58</v>
      </c>
      <c r="P13" t="n">
        <v>124.92</v>
      </c>
      <c r="Q13" t="n">
        <v>198.05</v>
      </c>
      <c r="R13" t="n">
        <v>42.48</v>
      </c>
      <c r="S13" t="n">
        <v>21.27</v>
      </c>
      <c r="T13" t="n">
        <v>7804.45</v>
      </c>
      <c r="U13" t="n">
        <v>0.5</v>
      </c>
      <c r="V13" t="n">
        <v>0.73</v>
      </c>
      <c r="W13" t="n">
        <v>0.15</v>
      </c>
      <c r="X13" t="n">
        <v>0.49</v>
      </c>
      <c r="Y13" t="n">
        <v>1</v>
      </c>
      <c r="Z13" t="n">
        <v>10</v>
      </c>
      <c r="AA13" t="n">
        <v>113.4788055127896</v>
      </c>
      <c r="AB13" t="n">
        <v>155.2667080341021</v>
      </c>
      <c r="AC13" t="n">
        <v>140.4482713375633</v>
      </c>
      <c r="AD13" t="n">
        <v>113478.8055127896</v>
      </c>
      <c r="AE13" t="n">
        <v>155266.7080341021</v>
      </c>
      <c r="AF13" t="n">
        <v>1.886888442408771e-06</v>
      </c>
      <c r="AG13" t="n">
        <v>0.1680555555555555</v>
      </c>
      <c r="AH13" t="n">
        <v>140448.2713375633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8.313499999999999</v>
      </c>
      <c r="E14" t="n">
        <v>12.03</v>
      </c>
      <c r="F14" t="n">
        <v>8.31</v>
      </c>
      <c r="G14" t="n">
        <v>20.79</v>
      </c>
      <c r="H14" t="n">
        <v>0.31</v>
      </c>
      <c r="I14" t="n">
        <v>24</v>
      </c>
      <c r="J14" t="n">
        <v>227.95</v>
      </c>
      <c r="K14" t="n">
        <v>56.94</v>
      </c>
      <c r="L14" t="n">
        <v>4</v>
      </c>
      <c r="M14" t="n">
        <v>22</v>
      </c>
      <c r="N14" t="n">
        <v>52.01</v>
      </c>
      <c r="O14" t="n">
        <v>28348.56</v>
      </c>
      <c r="P14" t="n">
        <v>124.4</v>
      </c>
      <c r="Q14" t="n">
        <v>198.06</v>
      </c>
      <c r="R14" t="n">
        <v>41.57</v>
      </c>
      <c r="S14" t="n">
        <v>21.27</v>
      </c>
      <c r="T14" t="n">
        <v>7350.93</v>
      </c>
      <c r="U14" t="n">
        <v>0.51</v>
      </c>
      <c r="V14" t="n">
        <v>0.73</v>
      </c>
      <c r="W14" t="n">
        <v>0.15</v>
      </c>
      <c r="X14" t="n">
        <v>0.46</v>
      </c>
      <c r="Y14" t="n">
        <v>1</v>
      </c>
      <c r="Z14" t="n">
        <v>10</v>
      </c>
      <c r="AA14" t="n">
        <v>112.3875282257692</v>
      </c>
      <c r="AB14" t="n">
        <v>153.7735743062455</v>
      </c>
      <c r="AC14" t="n">
        <v>139.0976401970665</v>
      </c>
      <c r="AD14" t="n">
        <v>112387.5282257692</v>
      </c>
      <c r="AE14" t="n">
        <v>153773.5743062455</v>
      </c>
      <c r="AF14" t="n">
        <v>1.897869076628514e-06</v>
      </c>
      <c r="AG14" t="n">
        <v>0.1670833333333333</v>
      </c>
      <c r="AH14" t="n">
        <v>139097.6401970665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8.401</v>
      </c>
      <c r="E15" t="n">
        <v>11.9</v>
      </c>
      <c r="F15" t="n">
        <v>8.279999999999999</v>
      </c>
      <c r="G15" t="n">
        <v>22.57</v>
      </c>
      <c r="H15" t="n">
        <v>0.33</v>
      </c>
      <c r="I15" t="n">
        <v>22</v>
      </c>
      <c r="J15" t="n">
        <v>228.38</v>
      </c>
      <c r="K15" t="n">
        <v>56.94</v>
      </c>
      <c r="L15" t="n">
        <v>4.25</v>
      </c>
      <c r="M15" t="n">
        <v>20</v>
      </c>
      <c r="N15" t="n">
        <v>52.18</v>
      </c>
      <c r="O15" t="n">
        <v>28400.61</v>
      </c>
      <c r="P15" t="n">
        <v>123.74</v>
      </c>
      <c r="Q15" t="n">
        <v>198.1</v>
      </c>
      <c r="R15" t="n">
        <v>40.38</v>
      </c>
      <c r="S15" t="n">
        <v>21.27</v>
      </c>
      <c r="T15" t="n">
        <v>6768.65</v>
      </c>
      <c r="U15" t="n">
        <v>0.53</v>
      </c>
      <c r="V15" t="n">
        <v>0.73</v>
      </c>
      <c r="W15" t="n">
        <v>0.15</v>
      </c>
      <c r="X15" t="n">
        <v>0.42</v>
      </c>
      <c r="Y15" t="n">
        <v>1</v>
      </c>
      <c r="Z15" t="n">
        <v>10</v>
      </c>
      <c r="AA15" t="n">
        <v>110.7035198579655</v>
      </c>
      <c r="AB15" t="n">
        <v>151.4694397642117</v>
      </c>
      <c r="AC15" t="n">
        <v>137.0134090218505</v>
      </c>
      <c r="AD15" t="n">
        <v>110703.5198579655</v>
      </c>
      <c r="AE15" t="n">
        <v>151469.4397642117</v>
      </c>
      <c r="AF15" t="n">
        <v>1.91784424282867e-06</v>
      </c>
      <c r="AG15" t="n">
        <v>0.1652777777777778</v>
      </c>
      <c r="AH15" t="n">
        <v>137013.4090218506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8.445499999999999</v>
      </c>
      <c r="E16" t="n">
        <v>11.84</v>
      </c>
      <c r="F16" t="n">
        <v>8.26</v>
      </c>
      <c r="G16" t="n">
        <v>23.59</v>
      </c>
      <c r="H16" t="n">
        <v>0.35</v>
      </c>
      <c r="I16" t="n">
        <v>21</v>
      </c>
      <c r="J16" t="n">
        <v>228.8</v>
      </c>
      <c r="K16" t="n">
        <v>56.94</v>
      </c>
      <c r="L16" t="n">
        <v>4.5</v>
      </c>
      <c r="M16" t="n">
        <v>19</v>
      </c>
      <c r="N16" t="n">
        <v>52.36</v>
      </c>
      <c r="O16" t="n">
        <v>28452.71</v>
      </c>
      <c r="P16" t="n">
        <v>123.35</v>
      </c>
      <c r="Q16" t="n">
        <v>198.06</v>
      </c>
      <c r="R16" t="n">
        <v>39.89</v>
      </c>
      <c r="S16" t="n">
        <v>21.27</v>
      </c>
      <c r="T16" t="n">
        <v>6526.96</v>
      </c>
      <c r="U16" t="n">
        <v>0.53</v>
      </c>
      <c r="V16" t="n">
        <v>0.74</v>
      </c>
      <c r="W16" t="n">
        <v>0.14</v>
      </c>
      <c r="X16" t="n">
        <v>0.41</v>
      </c>
      <c r="Y16" t="n">
        <v>1</v>
      </c>
      <c r="Z16" t="n">
        <v>10</v>
      </c>
      <c r="AA16" t="n">
        <v>109.8095449825803</v>
      </c>
      <c r="AB16" t="n">
        <v>150.2462639003224</v>
      </c>
      <c r="AC16" t="n">
        <v>135.9069713456723</v>
      </c>
      <c r="AD16" t="n">
        <v>109809.5449825803</v>
      </c>
      <c r="AE16" t="n">
        <v>150246.2639003224</v>
      </c>
      <c r="AF16" t="n">
        <v>1.928003041639034e-06</v>
      </c>
      <c r="AG16" t="n">
        <v>0.1644444444444444</v>
      </c>
      <c r="AH16" t="n">
        <v>135906.9713456723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8.497400000000001</v>
      </c>
      <c r="E17" t="n">
        <v>11.77</v>
      </c>
      <c r="F17" t="n">
        <v>8.23</v>
      </c>
      <c r="G17" t="n">
        <v>24.69</v>
      </c>
      <c r="H17" t="n">
        <v>0.37</v>
      </c>
      <c r="I17" t="n">
        <v>20</v>
      </c>
      <c r="J17" t="n">
        <v>229.22</v>
      </c>
      <c r="K17" t="n">
        <v>56.94</v>
      </c>
      <c r="L17" t="n">
        <v>4.75</v>
      </c>
      <c r="M17" t="n">
        <v>18</v>
      </c>
      <c r="N17" t="n">
        <v>52.53</v>
      </c>
      <c r="O17" t="n">
        <v>28504.87</v>
      </c>
      <c r="P17" t="n">
        <v>122.84</v>
      </c>
      <c r="Q17" t="n">
        <v>198.08</v>
      </c>
      <c r="R17" t="n">
        <v>38.88</v>
      </c>
      <c r="S17" t="n">
        <v>21.27</v>
      </c>
      <c r="T17" t="n">
        <v>6027.2</v>
      </c>
      <c r="U17" t="n">
        <v>0.55</v>
      </c>
      <c r="V17" t="n">
        <v>0.74</v>
      </c>
      <c r="W17" t="n">
        <v>0.14</v>
      </c>
      <c r="X17" t="n">
        <v>0.38</v>
      </c>
      <c r="Y17" t="n">
        <v>1</v>
      </c>
      <c r="Z17" t="n">
        <v>10</v>
      </c>
      <c r="AA17" t="n">
        <v>108.720794060745</v>
      </c>
      <c r="AB17" t="n">
        <v>148.7565868567673</v>
      </c>
      <c r="AC17" t="n">
        <v>134.5594669883789</v>
      </c>
      <c r="AD17" t="n">
        <v>108720.794060745</v>
      </c>
      <c r="AE17" t="n">
        <v>148756.5868567673</v>
      </c>
      <c r="AF17" t="n">
        <v>1.939851168790899e-06</v>
      </c>
      <c r="AG17" t="n">
        <v>0.1634722222222222</v>
      </c>
      <c r="AH17" t="n">
        <v>134559.4669883788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8.5708</v>
      </c>
      <c r="E18" t="n">
        <v>11.67</v>
      </c>
      <c r="F18" t="n">
        <v>8.17</v>
      </c>
      <c r="G18" t="n">
        <v>25.81</v>
      </c>
      <c r="H18" t="n">
        <v>0.39</v>
      </c>
      <c r="I18" t="n">
        <v>19</v>
      </c>
      <c r="J18" t="n">
        <v>229.65</v>
      </c>
      <c r="K18" t="n">
        <v>56.94</v>
      </c>
      <c r="L18" t="n">
        <v>5</v>
      </c>
      <c r="M18" t="n">
        <v>17</v>
      </c>
      <c r="N18" t="n">
        <v>52.7</v>
      </c>
      <c r="O18" t="n">
        <v>28557.1</v>
      </c>
      <c r="P18" t="n">
        <v>121.85</v>
      </c>
      <c r="Q18" t="n">
        <v>198.05</v>
      </c>
      <c r="R18" t="n">
        <v>36.92</v>
      </c>
      <c r="S18" t="n">
        <v>21.27</v>
      </c>
      <c r="T18" t="n">
        <v>5053.1</v>
      </c>
      <c r="U18" t="n">
        <v>0.58</v>
      </c>
      <c r="V18" t="n">
        <v>0.74</v>
      </c>
      <c r="W18" t="n">
        <v>0.14</v>
      </c>
      <c r="X18" t="n">
        <v>0.32</v>
      </c>
      <c r="Y18" t="n">
        <v>1</v>
      </c>
      <c r="Z18" t="n">
        <v>10</v>
      </c>
      <c r="AA18" t="n">
        <v>106.9738252183207</v>
      </c>
      <c r="AB18" t="n">
        <v>146.3663070157376</v>
      </c>
      <c r="AC18" t="n">
        <v>132.3973121005974</v>
      </c>
      <c r="AD18" t="n">
        <v>106973.8252183207</v>
      </c>
      <c r="AE18" t="n">
        <v>146366.3070157376</v>
      </c>
      <c r="AF18" t="n">
        <v>1.956607479637658e-06</v>
      </c>
      <c r="AG18" t="n">
        <v>0.1620833333333333</v>
      </c>
      <c r="AH18" t="n">
        <v>132397.3121005975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8.5876</v>
      </c>
      <c r="E19" t="n">
        <v>11.64</v>
      </c>
      <c r="F19" t="n">
        <v>8.19</v>
      </c>
      <c r="G19" t="n">
        <v>27.31</v>
      </c>
      <c r="H19" t="n">
        <v>0.41</v>
      </c>
      <c r="I19" t="n">
        <v>18</v>
      </c>
      <c r="J19" t="n">
        <v>230.07</v>
      </c>
      <c r="K19" t="n">
        <v>56.94</v>
      </c>
      <c r="L19" t="n">
        <v>5.25</v>
      </c>
      <c r="M19" t="n">
        <v>16</v>
      </c>
      <c r="N19" t="n">
        <v>52.88</v>
      </c>
      <c r="O19" t="n">
        <v>28609.38</v>
      </c>
      <c r="P19" t="n">
        <v>122.12</v>
      </c>
      <c r="Q19" t="n">
        <v>198.05</v>
      </c>
      <c r="R19" t="n">
        <v>38.27</v>
      </c>
      <c r="S19" t="n">
        <v>21.27</v>
      </c>
      <c r="T19" t="n">
        <v>5732.03</v>
      </c>
      <c r="U19" t="n">
        <v>0.5600000000000001</v>
      </c>
      <c r="V19" t="n">
        <v>0.74</v>
      </c>
      <c r="W19" t="n">
        <v>0.13</v>
      </c>
      <c r="X19" t="n">
        <v>0.34</v>
      </c>
      <c r="Y19" t="n">
        <v>1</v>
      </c>
      <c r="Z19" t="n">
        <v>10</v>
      </c>
      <c r="AA19" t="n">
        <v>107.0054746367383</v>
      </c>
      <c r="AB19" t="n">
        <v>146.4096111462904</v>
      </c>
      <c r="AC19" t="n">
        <v>132.4364833457079</v>
      </c>
      <c r="AD19" t="n">
        <v>107005.4746367383</v>
      </c>
      <c r="AE19" t="n">
        <v>146409.6111462904</v>
      </c>
      <c r="AF19" t="n">
        <v>1.960442711548088e-06</v>
      </c>
      <c r="AG19" t="n">
        <v>0.1616666666666667</v>
      </c>
      <c r="AH19" t="n">
        <v>132436.4833457079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8.616400000000001</v>
      </c>
      <c r="E20" t="n">
        <v>11.61</v>
      </c>
      <c r="F20" t="n">
        <v>8.199999999999999</v>
      </c>
      <c r="G20" t="n">
        <v>28.94</v>
      </c>
      <c r="H20" t="n">
        <v>0.42</v>
      </c>
      <c r="I20" t="n">
        <v>17</v>
      </c>
      <c r="J20" t="n">
        <v>230.49</v>
      </c>
      <c r="K20" t="n">
        <v>56.94</v>
      </c>
      <c r="L20" t="n">
        <v>5.5</v>
      </c>
      <c r="M20" t="n">
        <v>15</v>
      </c>
      <c r="N20" t="n">
        <v>53.05</v>
      </c>
      <c r="O20" t="n">
        <v>28661.73</v>
      </c>
      <c r="P20" t="n">
        <v>122.02</v>
      </c>
      <c r="Q20" t="n">
        <v>198.05</v>
      </c>
      <c r="R20" t="n">
        <v>38.16</v>
      </c>
      <c r="S20" t="n">
        <v>21.27</v>
      </c>
      <c r="T20" t="n">
        <v>5681.64</v>
      </c>
      <c r="U20" t="n">
        <v>0.5600000000000001</v>
      </c>
      <c r="V20" t="n">
        <v>0.74</v>
      </c>
      <c r="W20" t="n">
        <v>0.13</v>
      </c>
      <c r="X20" t="n">
        <v>0.35</v>
      </c>
      <c r="Y20" t="n">
        <v>1</v>
      </c>
      <c r="Z20" t="n">
        <v>10</v>
      </c>
      <c r="AA20" t="n">
        <v>106.6239154469982</v>
      </c>
      <c r="AB20" t="n">
        <v>145.8875450296848</v>
      </c>
      <c r="AC20" t="n">
        <v>131.9642424865466</v>
      </c>
      <c r="AD20" t="n">
        <v>106623.9154469982</v>
      </c>
      <c r="AE20" t="n">
        <v>145887.5450296848</v>
      </c>
      <c r="AF20" t="n">
        <v>1.96701739482311e-06</v>
      </c>
      <c r="AG20" t="n">
        <v>0.16125</v>
      </c>
      <c r="AH20" t="n">
        <v>131964.2424865466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8.623799999999999</v>
      </c>
      <c r="E21" t="n">
        <v>11.6</v>
      </c>
      <c r="F21" t="n">
        <v>8.19</v>
      </c>
      <c r="G21" t="n">
        <v>28.9</v>
      </c>
      <c r="H21" t="n">
        <v>0.44</v>
      </c>
      <c r="I21" t="n">
        <v>17</v>
      </c>
      <c r="J21" t="n">
        <v>230.92</v>
      </c>
      <c r="K21" t="n">
        <v>56.94</v>
      </c>
      <c r="L21" t="n">
        <v>5.75</v>
      </c>
      <c r="M21" t="n">
        <v>15</v>
      </c>
      <c r="N21" t="n">
        <v>53.23</v>
      </c>
      <c r="O21" t="n">
        <v>28714.14</v>
      </c>
      <c r="P21" t="n">
        <v>121.81</v>
      </c>
      <c r="Q21" t="n">
        <v>198.07</v>
      </c>
      <c r="R21" t="n">
        <v>37.72</v>
      </c>
      <c r="S21" t="n">
        <v>21.27</v>
      </c>
      <c r="T21" t="n">
        <v>5464.79</v>
      </c>
      <c r="U21" t="n">
        <v>0.5600000000000001</v>
      </c>
      <c r="V21" t="n">
        <v>0.74</v>
      </c>
      <c r="W21" t="n">
        <v>0.14</v>
      </c>
      <c r="X21" t="n">
        <v>0.34</v>
      </c>
      <c r="Y21" t="n">
        <v>1</v>
      </c>
      <c r="Z21" t="n">
        <v>10</v>
      </c>
      <c r="AA21" t="n">
        <v>106.367956775644</v>
      </c>
      <c r="AB21" t="n">
        <v>145.5373310834385</v>
      </c>
      <c r="AC21" t="n">
        <v>131.6474524678016</v>
      </c>
      <c r="AD21" t="n">
        <v>106367.956775644</v>
      </c>
      <c r="AE21" t="n">
        <v>145537.3310834385</v>
      </c>
      <c r="AF21" t="n">
        <v>1.968706723164609e-06</v>
      </c>
      <c r="AG21" t="n">
        <v>0.1611111111111111</v>
      </c>
      <c r="AH21" t="n">
        <v>131647.4524678016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8.676600000000001</v>
      </c>
      <c r="E22" t="n">
        <v>11.53</v>
      </c>
      <c r="F22" t="n">
        <v>8.16</v>
      </c>
      <c r="G22" t="n">
        <v>30.61</v>
      </c>
      <c r="H22" t="n">
        <v>0.46</v>
      </c>
      <c r="I22" t="n">
        <v>16</v>
      </c>
      <c r="J22" t="n">
        <v>231.34</v>
      </c>
      <c r="K22" t="n">
        <v>56.94</v>
      </c>
      <c r="L22" t="n">
        <v>6</v>
      </c>
      <c r="M22" t="n">
        <v>14</v>
      </c>
      <c r="N22" t="n">
        <v>53.4</v>
      </c>
      <c r="O22" t="n">
        <v>28766.61</v>
      </c>
      <c r="P22" t="n">
        <v>121.27</v>
      </c>
      <c r="Q22" t="n">
        <v>198.08</v>
      </c>
      <c r="R22" t="n">
        <v>36.94</v>
      </c>
      <c r="S22" t="n">
        <v>21.27</v>
      </c>
      <c r="T22" t="n">
        <v>5076.56</v>
      </c>
      <c r="U22" t="n">
        <v>0.58</v>
      </c>
      <c r="V22" t="n">
        <v>0.74</v>
      </c>
      <c r="W22" t="n">
        <v>0.13</v>
      </c>
      <c r="X22" t="n">
        <v>0.31</v>
      </c>
      <c r="Y22" t="n">
        <v>1</v>
      </c>
      <c r="Z22" t="n">
        <v>10</v>
      </c>
      <c r="AA22" t="n">
        <v>105.2925178352753</v>
      </c>
      <c r="AB22" t="n">
        <v>144.0658680802093</v>
      </c>
      <c r="AC22" t="n">
        <v>130.3164238283888</v>
      </c>
      <c r="AD22" t="n">
        <v>105292.5178352753</v>
      </c>
      <c r="AE22" t="n">
        <v>144065.8680802093</v>
      </c>
      <c r="AF22" t="n">
        <v>1.980760309168818e-06</v>
      </c>
      <c r="AG22" t="n">
        <v>0.1601388888888889</v>
      </c>
      <c r="AH22" t="n">
        <v>130316.4238283889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8.7288</v>
      </c>
      <c r="E23" t="n">
        <v>11.46</v>
      </c>
      <c r="F23" t="n">
        <v>8.140000000000001</v>
      </c>
      <c r="G23" t="n">
        <v>32.55</v>
      </c>
      <c r="H23" t="n">
        <v>0.48</v>
      </c>
      <c r="I23" t="n">
        <v>15</v>
      </c>
      <c r="J23" t="n">
        <v>231.77</v>
      </c>
      <c r="K23" t="n">
        <v>56.94</v>
      </c>
      <c r="L23" t="n">
        <v>6.25</v>
      </c>
      <c r="M23" t="n">
        <v>13</v>
      </c>
      <c r="N23" t="n">
        <v>53.58</v>
      </c>
      <c r="O23" t="n">
        <v>28819.14</v>
      </c>
      <c r="P23" t="n">
        <v>120.8</v>
      </c>
      <c r="Q23" t="n">
        <v>198.05</v>
      </c>
      <c r="R23" t="n">
        <v>36.12</v>
      </c>
      <c r="S23" t="n">
        <v>21.27</v>
      </c>
      <c r="T23" t="n">
        <v>4675.14</v>
      </c>
      <c r="U23" t="n">
        <v>0.59</v>
      </c>
      <c r="V23" t="n">
        <v>0.75</v>
      </c>
      <c r="W23" t="n">
        <v>0.13</v>
      </c>
      <c r="X23" t="n">
        <v>0.28</v>
      </c>
      <c r="Y23" t="n">
        <v>1</v>
      </c>
      <c r="Z23" t="n">
        <v>10</v>
      </c>
      <c r="AA23" t="n">
        <v>104.313649320066</v>
      </c>
      <c r="AB23" t="n">
        <v>142.7265369930695</v>
      </c>
      <c r="AC23" t="n">
        <v>129.1049166204423</v>
      </c>
      <c r="AD23" t="n">
        <v>104313.649320066</v>
      </c>
      <c r="AE23" t="n">
        <v>142726.5369930695</v>
      </c>
      <c r="AF23" t="n">
        <v>1.992676922604796e-06</v>
      </c>
      <c r="AG23" t="n">
        <v>0.1591666666666667</v>
      </c>
      <c r="AH23" t="n">
        <v>129104.9166204423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8.726000000000001</v>
      </c>
      <c r="E24" t="n">
        <v>11.46</v>
      </c>
      <c r="F24" t="n">
        <v>8.140000000000001</v>
      </c>
      <c r="G24" t="n">
        <v>32.56</v>
      </c>
      <c r="H24" t="n">
        <v>0.5</v>
      </c>
      <c r="I24" t="n">
        <v>15</v>
      </c>
      <c r="J24" t="n">
        <v>232.2</v>
      </c>
      <c r="K24" t="n">
        <v>56.94</v>
      </c>
      <c r="L24" t="n">
        <v>6.5</v>
      </c>
      <c r="M24" t="n">
        <v>13</v>
      </c>
      <c r="N24" t="n">
        <v>53.75</v>
      </c>
      <c r="O24" t="n">
        <v>28871.74</v>
      </c>
      <c r="P24" t="n">
        <v>120.66</v>
      </c>
      <c r="Q24" t="n">
        <v>198.09</v>
      </c>
      <c r="R24" t="n">
        <v>36.21</v>
      </c>
      <c r="S24" t="n">
        <v>21.27</v>
      </c>
      <c r="T24" t="n">
        <v>4718.56</v>
      </c>
      <c r="U24" t="n">
        <v>0.59</v>
      </c>
      <c r="V24" t="n">
        <v>0.75</v>
      </c>
      <c r="W24" t="n">
        <v>0.13</v>
      </c>
      <c r="X24" t="n">
        <v>0.29</v>
      </c>
      <c r="Y24" t="n">
        <v>1</v>
      </c>
      <c r="Z24" t="n">
        <v>10</v>
      </c>
      <c r="AA24" t="n">
        <v>104.2591100845621</v>
      </c>
      <c r="AB24" t="n">
        <v>142.6519140049518</v>
      </c>
      <c r="AC24" t="n">
        <v>129.0374155455765</v>
      </c>
      <c r="AD24" t="n">
        <v>104259.1100845621</v>
      </c>
      <c r="AE24" t="n">
        <v>142651.9140049518</v>
      </c>
      <c r="AF24" t="n">
        <v>1.992037717286391e-06</v>
      </c>
      <c r="AG24" t="n">
        <v>0.1591666666666667</v>
      </c>
      <c r="AH24" t="n">
        <v>129037.4155455765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8.7813</v>
      </c>
      <c r="E25" t="n">
        <v>11.39</v>
      </c>
      <c r="F25" t="n">
        <v>8.109999999999999</v>
      </c>
      <c r="G25" t="n">
        <v>34.77</v>
      </c>
      <c r="H25" t="n">
        <v>0.52</v>
      </c>
      <c r="I25" t="n">
        <v>14</v>
      </c>
      <c r="J25" t="n">
        <v>232.62</v>
      </c>
      <c r="K25" t="n">
        <v>56.94</v>
      </c>
      <c r="L25" t="n">
        <v>6.75</v>
      </c>
      <c r="M25" t="n">
        <v>12</v>
      </c>
      <c r="N25" t="n">
        <v>53.93</v>
      </c>
      <c r="O25" t="n">
        <v>28924.39</v>
      </c>
      <c r="P25" t="n">
        <v>120.34</v>
      </c>
      <c r="Q25" t="n">
        <v>198.05</v>
      </c>
      <c r="R25" t="n">
        <v>35.35</v>
      </c>
      <c r="S25" t="n">
        <v>21.27</v>
      </c>
      <c r="T25" t="n">
        <v>4291.69</v>
      </c>
      <c r="U25" t="n">
        <v>0.6</v>
      </c>
      <c r="V25" t="n">
        <v>0.75</v>
      </c>
      <c r="W25" t="n">
        <v>0.13</v>
      </c>
      <c r="X25" t="n">
        <v>0.26</v>
      </c>
      <c r="Y25" t="n">
        <v>1</v>
      </c>
      <c r="Z25" t="n">
        <v>10</v>
      </c>
      <c r="AA25" t="n">
        <v>103.3163712970968</v>
      </c>
      <c r="AB25" t="n">
        <v>141.3620172052424</v>
      </c>
      <c r="AC25" t="n">
        <v>127.8706246860494</v>
      </c>
      <c r="AD25" t="n">
        <v>103316.3712970967</v>
      </c>
      <c r="AE25" t="n">
        <v>141362.0172052424</v>
      </c>
      <c r="AF25" t="n">
        <v>2.00466202232489e-06</v>
      </c>
      <c r="AG25" t="n">
        <v>0.1581944444444444</v>
      </c>
      <c r="AH25" t="n">
        <v>127870.6246860494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8.779</v>
      </c>
      <c r="E26" t="n">
        <v>11.39</v>
      </c>
      <c r="F26" t="n">
        <v>8.119999999999999</v>
      </c>
      <c r="G26" t="n">
        <v>34.78</v>
      </c>
      <c r="H26" t="n">
        <v>0.53</v>
      </c>
      <c r="I26" t="n">
        <v>14</v>
      </c>
      <c r="J26" t="n">
        <v>233.05</v>
      </c>
      <c r="K26" t="n">
        <v>56.94</v>
      </c>
      <c r="L26" t="n">
        <v>7</v>
      </c>
      <c r="M26" t="n">
        <v>12</v>
      </c>
      <c r="N26" t="n">
        <v>54.11</v>
      </c>
      <c r="O26" t="n">
        <v>28977.11</v>
      </c>
      <c r="P26" t="n">
        <v>120.29</v>
      </c>
      <c r="Q26" t="n">
        <v>198.06</v>
      </c>
      <c r="R26" t="n">
        <v>35.45</v>
      </c>
      <c r="S26" t="n">
        <v>21.27</v>
      </c>
      <c r="T26" t="n">
        <v>4343.75</v>
      </c>
      <c r="U26" t="n">
        <v>0.6</v>
      </c>
      <c r="V26" t="n">
        <v>0.75</v>
      </c>
      <c r="W26" t="n">
        <v>0.13</v>
      </c>
      <c r="X26" t="n">
        <v>0.26</v>
      </c>
      <c r="Y26" t="n">
        <v>1</v>
      </c>
      <c r="Z26" t="n">
        <v>10</v>
      </c>
      <c r="AA26" t="n">
        <v>103.3446309055077</v>
      </c>
      <c r="AB26" t="n">
        <v>141.4006832481962</v>
      </c>
      <c r="AC26" t="n">
        <v>127.9056004961318</v>
      </c>
      <c r="AD26" t="n">
        <v>103344.6309055077</v>
      </c>
      <c r="AE26" t="n">
        <v>141400.6832481962</v>
      </c>
      <c r="AF26" t="n">
        <v>2.004136960813343e-06</v>
      </c>
      <c r="AG26" t="n">
        <v>0.1581944444444444</v>
      </c>
      <c r="AH26" t="n">
        <v>127905.6004961318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8.8344</v>
      </c>
      <c r="E27" t="n">
        <v>11.32</v>
      </c>
      <c r="F27" t="n">
        <v>8.09</v>
      </c>
      <c r="G27" t="n">
        <v>37.33</v>
      </c>
      <c r="H27" t="n">
        <v>0.55</v>
      </c>
      <c r="I27" t="n">
        <v>13</v>
      </c>
      <c r="J27" t="n">
        <v>233.48</v>
      </c>
      <c r="K27" t="n">
        <v>56.94</v>
      </c>
      <c r="L27" t="n">
        <v>7.25</v>
      </c>
      <c r="M27" t="n">
        <v>11</v>
      </c>
      <c r="N27" t="n">
        <v>54.29</v>
      </c>
      <c r="O27" t="n">
        <v>29029.89</v>
      </c>
      <c r="P27" t="n">
        <v>119.69</v>
      </c>
      <c r="Q27" t="n">
        <v>198.06</v>
      </c>
      <c r="R27" t="n">
        <v>34.62</v>
      </c>
      <c r="S27" t="n">
        <v>21.27</v>
      </c>
      <c r="T27" t="n">
        <v>3931.77</v>
      </c>
      <c r="U27" t="n">
        <v>0.61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102.2396174571336</v>
      </c>
      <c r="AB27" t="n">
        <v>139.8887550983787</v>
      </c>
      <c r="AC27" t="n">
        <v>126.537968646928</v>
      </c>
      <c r="AD27" t="n">
        <v>102239.6174571336</v>
      </c>
      <c r="AE27" t="n">
        <v>139888.7550983788</v>
      </c>
      <c r="AF27" t="n">
        <v>2.016784094613213e-06</v>
      </c>
      <c r="AG27" t="n">
        <v>0.1572222222222222</v>
      </c>
      <c r="AH27" t="n">
        <v>126537.968646928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8.870699999999999</v>
      </c>
      <c r="E28" t="n">
        <v>11.27</v>
      </c>
      <c r="F28" t="n">
        <v>8.039999999999999</v>
      </c>
      <c r="G28" t="n">
        <v>37.12</v>
      </c>
      <c r="H28" t="n">
        <v>0.57</v>
      </c>
      <c r="I28" t="n">
        <v>13</v>
      </c>
      <c r="J28" t="n">
        <v>233.91</v>
      </c>
      <c r="K28" t="n">
        <v>56.94</v>
      </c>
      <c r="L28" t="n">
        <v>7.5</v>
      </c>
      <c r="M28" t="n">
        <v>11</v>
      </c>
      <c r="N28" t="n">
        <v>54.46</v>
      </c>
      <c r="O28" t="n">
        <v>29082.74</v>
      </c>
      <c r="P28" t="n">
        <v>118.76</v>
      </c>
      <c r="Q28" t="n">
        <v>198.08</v>
      </c>
      <c r="R28" t="n">
        <v>32.91</v>
      </c>
      <c r="S28" t="n">
        <v>21.27</v>
      </c>
      <c r="T28" t="n">
        <v>3079.02</v>
      </c>
      <c r="U28" t="n">
        <v>0.65</v>
      </c>
      <c r="V28" t="n">
        <v>0.76</v>
      </c>
      <c r="W28" t="n">
        <v>0.13</v>
      </c>
      <c r="X28" t="n">
        <v>0.19</v>
      </c>
      <c r="Y28" t="n">
        <v>1</v>
      </c>
      <c r="Z28" t="n">
        <v>10</v>
      </c>
      <c r="AA28" t="n">
        <v>101.0951201420553</v>
      </c>
      <c r="AB28" t="n">
        <v>138.3228033802314</v>
      </c>
      <c r="AC28" t="n">
        <v>125.1214691629331</v>
      </c>
      <c r="AD28" t="n">
        <v>101095.1201420553</v>
      </c>
      <c r="AE28" t="n">
        <v>138322.8033802314</v>
      </c>
      <c r="AF28" t="n">
        <v>2.025070934991106e-06</v>
      </c>
      <c r="AG28" t="n">
        <v>0.1565277777777778</v>
      </c>
      <c r="AH28" t="n">
        <v>125121.4691629331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8.8048</v>
      </c>
      <c r="E29" t="n">
        <v>11.36</v>
      </c>
      <c r="F29" t="n">
        <v>8.130000000000001</v>
      </c>
      <c r="G29" t="n">
        <v>37.51</v>
      </c>
      <c r="H29" t="n">
        <v>0.59</v>
      </c>
      <c r="I29" t="n">
        <v>13</v>
      </c>
      <c r="J29" t="n">
        <v>234.34</v>
      </c>
      <c r="K29" t="n">
        <v>56.94</v>
      </c>
      <c r="L29" t="n">
        <v>7.75</v>
      </c>
      <c r="M29" t="n">
        <v>11</v>
      </c>
      <c r="N29" t="n">
        <v>54.64</v>
      </c>
      <c r="O29" t="n">
        <v>29135.65</v>
      </c>
      <c r="P29" t="n">
        <v>119.87</v>
      </c>
      <c r="Q29" t="n">
        <v>198.09</v>
      </c>
      <c r="R29" t="n">
        <v>36.15</v>
      </c>
      <c r="S29" t="n">
        <v>21.27</v>
      </c>
      <c r="T29" t="n">
        <v>4700.49</v>
      </c>
      <c r="U29" t="n">
        <v>0.59</v>
      </c>
      <c r="V29" t="n">
        <v>0.75</v>
      </c>
      <c r="W29" t="n">
        <v>0.12</v>
      </c>
      <c r="X29" t="n">
        <v>0.27</v>
      </c>
      <c r="Y29" t="n">
        <v>1</v>
      </c>
      <c r="Z29" t="n">
        <v>10</v>
      </c>
      <c r="AA29" t="n">
        <v>102.8198280098909</v>
      </c>
      <c r="AB29" t="n">
        <v>140.682624773744</v>
      </c>
      <c r="AC29" t="n">
        <v>127.2560725146798</v>
      </c>
      <c r="AD29" t="n">
        <v>102819.8280098909</v>
      </c>
      <c r="AE29" t="n">
        <v>140682.624773744</v>
      </c>
      <c r="AF29" t="n">
        <v>2.010026781247217e-06</v>
      </c>
      <c r="AG29" t="n">
        <v>0.1577777777777778</v>
      </c>
      <c r="AH29" t="n">
        <v>127256.0725146798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8.8698</v>
      </c>
      <c r="E30" t="n">
        <v>11.27</v>
      </c>
      <c r="F30" t="n">
        <v>8.09</v>
      </c>
      <c r="G30" t="n">
        <v>40.43</v>
      </c>
      <c r="H30" t="n">
        <v>0.61</v>
      </c>
      <c r="I30" t="n">
        <v>12</v>
      </c>
      <c r="J30" t="n">
        <v>234.77</v>
      </c>
      <c r="K30" t="n">
        <v>56.94</v>
      </c>
      <c r="L30" t="n">
        <v>8</v>
      </c>
      <c r="M30" t="n">
        <v>10</v>
      </c>
      <c r="N30" t="n">
        <v>54.82</v>
      </c>
      <c r="O30" t="n">
        <v>29188.62</v>
      </c>
      <c r="P30" t="n">
        <v>119.37</v>
      </c>
      <c r="Q30" t="n">
        <v>198.06</v>
      </c>
      <c r="R30" t="n">
        <v>34.63</v>
      </c>
      <c r="S30" t="n">
        <v>21.27</v>
      </c>
      <c r="T30" t="n">
        <v>3943.92</v>
      </c>
      <c r="U30" t="n">
        <v>0.61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101.6415248297271</v>
      </c>
      <c r="AB30" t="n">
        <v>139.0704183795771</v>
      </c>
      <c r="AC30" t="n">
        <v>125.7977328360258</v>
      </c>
      <c r="AD30" t="n">
        <v>101641.5248297271</v>
      </c>
      <c r="AE30" t="n">
        <v>139070.4183795771</v>
      </c>
      <c r="AF30" t="n">
        <v>2.024865476138761e-06</v>
      </c>
      <c r="AG30" t="n">
        <v>0.1565277777777778</v>
      </c>
      <c r="AH30" t="n">
        <v>125797.7328360258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8.8703</v>
      </c>
      <c r="E31" t="n">
        <v>11.27</v>
      </c>
      <c r="F31" t="n">
        <v>8.09</v>
      </c>
      <c r="G31" t="n">
        <v>40.43</v>
      </c>
      <c r="H31" t="n">
        <v>0.62</v>
      </c>
      <c r="I31" t="n">
        <v>12</v>
      </c>
      <c r="J31" t="n">
        <v>235.2</v>
      </c>
      <c r="K31" t="n">
        <v>56.94</v>
      </c>
      <c r="L31" t="n">
        <v>8.25</v>
      </c>
      <c r="M31" t="n">
        <v>10</v>
      </c>
      <c r="N31" t="n">
        <v>55</v>
      </c>
      <c r="O31" t="n">
        <v>29241.66</v>
      </c>
      <c r="P31" t="n">
        <v>119.33</v>
      </c>
      <c r="Q31" t="n">
        <v>198.05</v>
      </c>
      <c r="R31" t="n">
        <v>34.52</v>
      </c>
      <c r="S31" t="n">
        <v>21.27</v>
      </c>
      <c r="T31" t="n">
        <v>3887.67</v>
      </c>
      <c r="U31" t="n">
        <v>0.62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101.6113779358746</v>
      </c>
      <c r="AB31" t="n">
        <v>139.029170069421</v>
      </c>
      <c r="AC31" t="n">
        <v>125.7604212066985</v>
      </c>
      <c r="AD31" t="n">
        <v>101611.3779358746</v>
      </c>
      <c r="AE31" t="n">
        <v>139029.170069421</v>
      </c>
      <c r="AF31" t="n">
        <v>2.024979619945619e-06</v>
      </c>
      <c r="AG31" t="n">
        <v>0.1565277777777778</v>
      </c>
      <c r="AH31" t="n">
        <v>125760.4212066985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8.929</v>
      </c>
      <c r="E32" t="n">
        <v>11.2</v>
      </c>
      <c r="F32" t="n">
        <v>8.06</v>
      </c>
      <c r="G32" t="n">
        <v>43.94</v>
      </c>
      <c r="H32" t="n">
        <v>0.64</v>
      </c>
      <c r="I32" t="n">
        <v>11</v>
      </c>
      <c r="J32" t="n">
        <v>235.63</v>
      </c>
      <c r="K32" t="n">
        <v>56.94</v>
      </c>
      <c r="L32" t="n">
        <v>8.5</v>
      </c>
      <c r="M32" t="n">
        <v>9</v>
      </c>
      <c r="N32" t="n">
        <v>55.18</v>
      </c>
      <c r="O32" t="n">
        <v>29294.76</v>
      </c>
      <c r="P32" t="n">
        <v>118.62</v>
      </c>
      <c r="Q32" t="n">
        <v>198.05</v>
      </c>
      <c r="R32" t="n">
        <v>33.57</v>
      </c>
      <c r="S32" t="n">
        <v>21.27</v>
      </c>
      <c r="T32" t="n">
        <v>3416.08</v>
      </c>
      <c r="U32" t="n">
        <v>0.63</v>
      </c>
      <c r="V32" t="n">
        <v>0.75</v>
      </c>
      <c r="W32" t="n">
        <v>0.13</v>
      </c>
      <c r="X32" t="n">
        <v>0.2</v>
      </c>
      <c r="Y32" t="n">
        <v>1</v>
      </c>
      <c r="Z32" t="n">
        <v>10</v>
      </c>
      <c r="AA32" t="n">
        <v>100.4249624206856</v>
      </c>
      <c r="AB32" t="n">
        <v>137.4058640205818</v>
      </c>
      <c r="AC32" t="n">
        <v>124.2920412088357</v>
      </c>
      <c r="AD32" t="n">
        <v>100424.9624206856</v>
      </c>
      <c r="AE32" t="n">
        <v>137405.8640205818</v>
      </c>
      <c r="AF32" t="n">
        <v>2.038380102870753e-06</v>
      </c>
      <c r="AG32" t="n">
        <v>0.1555555555555556</v>
      </c>
      <c r="AH32" t="n">
        <v>124292.0412088357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8.926600000000001</v>
      </c>
      <c r="E33" t="n">
        <v>11.2</v>
      </c>
      <c r="F33" t="n">
        <v>8.06</v>
      </c>
      <c r="G33" t="n">
        <v>43.96</v>
      </c>
      <c r="H33" t="n">
        <v>0.66</v>
      </c>
      <c r="I33" t="n">
        <v>11</v>
      </c>
      <c r="J33" t="n">
        <v>236.06</v>
      </c>
      <c r="K33" t="n">
        <v>56.94</v>
      </c>
      <c r="L33" t="n">
        <v>8.75</v>
      </c>
      <c r="M33" t="n">
        <v>9</v>
      </c>
      <c r="N33" t="n">
        <v>55.36</v>
      </c>
      <c r="O33" t="n">
        <v>29347.92</v>
      </c>
      <c r="P33" t="n">
        <v>118.58</v>
      </c>
      <c r="Q33" t="n">
        <v>198.05</v>
      </c>
      <c r="R33" t="n">
        <v>33.69</v>
      </c>
      <c r="S33" t="n">
        <v>21.27</v>
      </c>
      <c r="T33" t="n">
        <v>3480.03</v>
      </c>
      <c r="U33" t="n">
        <v>0.63</v>
      </c>
      <c r="V33" t="n">
        <v>0.75</v>
      </c>
      <c r="W33" t="n">
        <v>0.13</v>
      </c>
      <c r="X33" t="n">
        <v>0.21</v>
      </c>
      <c r="Y33" t="n">
        <v>1</v>
      </c>
      <c r="Z33" t="n">
        <v>10</v>
      </c>
      <c r="AA33" t="n">
        <v>100.4269935969057</v>
      </c>
      <c r="AB33" t="n">
        <v>137.4086431654953</v>
      </c>
      <c r="AC33" t="n">
        <v>124.2945551160592</v>
      </c>
      <c r="AD33" t="n">
        <v>100426.9935969057</v>
      </c>
      <c r="AE33" t="n">
        <v>137408.6431654953</v>
      </c>
      <c r="AF33" t="n">
        <v>2.037832212597834e-06</v>
      </c>
      <c r="AG33" t="n">
        <v>0.1555555555555556</v>
      </c>
      <c r="AH33" t="n">
        <v>124294.5551160592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8.928800000000001</v>
      </c>
      <c r="E34" t="n">
        <v>11.2</v>
      </c>
      <c r="F34" t="n">
        <v>8.06</v>
      </c>
      <c r="G34" t="n">
        <v>43.94</v>
      </c>
      <c r="H34" t="n">
        <v>0.68</v>
      </c>
      <c r="I34" t="n">
        <v>11</v>
      </c>
      <c r="J34" t="n">
        <v>236.49</v>
      </c>
      <c r="K34" t="n">
        <v>56.94</v>
      </c>
      <c r="L34" t="n">
        <v>9</v>
      </c>
      <c r="M34" t="n">
        <v>9</v>
      </c>
      <c r="N34" t="n">
        <v>55.55</v>
      </c>
      <c r="O34" t="n">
        <v>29401.15</v>
      </c>
      <c r="P34" t="n">
        <v>118.53</v>
      </c>
      <c r="Q34" t="n">
        <v>198.05</v>
      </c>
      <c r="R34" t="n">
        <v>33.61</v>
      </c>
      <c r="S34" t="n">
        <v>21.27</v>
      </c>
      <c r="T34" t="n">
        <v>3436.29</v>
      </c>
      <c r="U34" t="n">
        <v>0.63</v>
      </c>
      <c r="V34" t="n">
        <v>0.75</v>
      </c>
      <c r="W34" t="n">
        <v>0.13</v>
      </c>
      <c r="X34" t="n">
        <v>0.2</v>
      </c>
      <c r="Y34" t="n">
        <v>1</v>
      </c>
      <c r="Z34" t="n">
        <v>10</v>
      </c>
      <c r="AA34" t="n">
        <v>100.3723097180829</v>
      </c>
      <c r="AB34" t="n">
        <v>137.3338222700075</v>
      </c>
      <c r="AC34" t="n">
        <v>124.226875021825</v>
      </c>
      <c r="AD34" t="n">
        <v>100372.3097180829</v>
      </c>
      <c r="AE34" t="n">
        <v>137333.8222700075</v>
      </c>
      <c r="AF34" t="n">
        <v>2.038334445348009e-06</v>
      </c>
      <c r="AG34" t="n">
        <v>0.1555555555555556</v>
      </c>
      <c r="AH34" t="n">
        <v>124226.875021825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8.9277</v>
      </c>
      <c r="E35" t="n">
        <v>11.2</v>
      </c>
      <c r="F35" t="n">
        <v>8.06</v>
      </c>
      <c r="G35" t="n">
        <v>43.95</v>
      </c>
      <c r="H35" t="n">
        <v>0.6899999999999999</v>
      </c>
      <c r="I35" t="n">
        <v>11</v>
      </c>
      <c r="J35" t="n">
        <v>236.92</v>
      </c>
      <c r="K35" t="n">
        <v>56.94</v>
      </c>
      <c r="L35" t="n">
        <v>9.25</v>
      </c>
      <c r="M35" t="n">
        <v>9</v>
      </c>
      <c r="N35" t="n">
        <v>55.73</v>
      </c>
      <c r="O35" t="n">
        <v>29454.44</v>
      </c>
      <c r="P35" t="n">
        <v>118.48</v>
      </c>
      <c r="Q35" t="n">
        <v>198.05</v>
      </c>
      <c r="R35" t="n">
        <v>33.69</v>
      </c>
      <c r="S35" t="n">
        <v>21.27</v>
      </c>
      <c r="T35" t="n">
        <v>3479.04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100.3539313747054</v>
      </c>
      <c r="AB35" t="n">
        <v>137.3086762098031</v>
      </c>
      <c r="AC35" t="n">
        <v>124.2041288663137</v>
      </c>
      <c r="AD35" t="n">
        <v>100353.9313747054</v>
      </c>
      <c r="AE35" t="n">
        <v>137308.6762098031</v>
      </c>
      <c r="AF35" t="n">
        <v>2.038083328972922e-06</v>
      </c>
      <c r="AG35" t="n">
        <v>0.1555555555555556</v>
      </c>
      <c r="AH35" t="n">
        <v>124204.1288663137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8.9832</v>
      </c>
      <c r="E36" t="n">
        <v>11.13</v>
      </c>
      <c r="F36" t="n">
        <v>8.029999999999999</v>
      </c>
      <c r="G36" t="n">
        <v>48.19</v>
      </c>
      <c r="H36" t="n">
        <v>0.71</v>
      </c>
      <c r="I36" t="n">
        <v>10</v>
      </c>
      <c r="J36" t="n">
        <v>237.35</v>
      </c>
      <c r="K36" t="n">
        <v>56.94</v>
      </c>
      <c r="L36" t="n">
        <v>9.5</v>
      </c>
      <c r="M36" t="n">
        <v>8</v>
      </c>
      <c r="N36" t="n">
        <v>55.91</v>
      </c>
      <c r="O36" t="n">
        <v>29507.8</v>
      </c>
      <c r="P36" t="n">
        <v>118.08</v>
      </c>
      <c r="Q36" t="n">
        <v>198.06</v>
      </c>
      <c r="R36" t="n">
        <v>32.84</v>
      </c>
      <c r="S36" t="n">
        <v>21.27</v>
      </c>
      <c r="T36" t="n">
        <v>3057.34</v>
      </c>
      <c r="U36" t="n">
        <v>0.65</v>
      </c>
      <c r="V36" t="n">
        <v>0.76</v>
      </c>
      <c r="W36" t="n">
        <v>0.12</v>
      </c>
      <c r="X36" t="n">
        <v>0.18</v>
      </c>
      <c r="Y36" t="n">
        <v>1</v>
      </c>
      <c r="Z36" t="n">
        <v>10</v>
      </c>
      <c r="AA36" t="n">
        <v>99.40561911320248</v>
      </c>
      <c r="AB36" t="n">
        <v>136.0111535370312</v>
      </c>
      <c r="AC36" t="n">
        <v>123.0304399363463</v>
      </c>
      <c r="AD36" t="n">
        <v>99405.61911320248</v>
      </c>
      <c r="AE36" t="n">
        <v>136011.1535370312</v>
      </c>
      <c r="AF36" t="n">
        <v>2.050753291534164e-06</v>
      </c>
      <c r="AG36" t="n">
        <v>0.1545833333333334</v>
      </c>
      <c r="AH36" t="n">
        <v>123030.4399363463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8.990600000000001</v>
      </c>
      <c r="E37" t="n">
        <v>11.12</v>
      </c>
      <c r="F37" t="n">
        <v>8.02</v>
      </c>
      <c r="G37" t="n">
        <v>48.14</v>
      </c>
      <c r="H37" t="n">
        <v>0.73</v>
      </c>
      <c r="I37" t="n">
        <v>10</v>
      </c>
      <c r="J37" t="n">
        <v>237.79</v>
      </c>
      <c r="K37" t="n">
        <v>56.94</v>
      </c>
      <c r="L37" t="n">
        <v>9.75</v>
      </c>
      <c r="M37" t="n">
        <v>8</v>
      </c>
      <c r="N37" t="n">
        <v>56.09</v>
      </c>
      <c r="O37" t="n">
        <v>29561.22</v>
      </c>
      <c r="P37" t="n">
        <v>117.99</v>
      </c>
      <c r="Q37" t="n">
        <v>198.05</v>
      </c>
      <c r="R37" t="n">
        <v>32.47</v>
      </c>
      <c r="S37" t="n">
        <v>21.27</v>
      </c>
      <c r="T37" t="n">
        <v>2872.74</v>
      </c>
      <c r="U37" t="n">
        <v>0.66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99.23864106724372</v>
      </c>
      <c r="AB37" t="n">
        <v>135.7826868079991</v>
      </c>
      <c r="AC37" t="n">
        <v>122.8237777512778</v>
      </c>
      <c r="AD37" t="n">
        <v>99238.64106724372</v>
      </c>
      <c r="AE37" t="n">
        <v>135782.6868079991</v>
      </c>
      <c r="AF37" t="n">
        <v>2.052442619875662e-06</v>
      </c>
      <c r="AG37" t="n">
        <v>0.1544444444444444</v>
      </c>
      <c r="AH37" t="n">
        <v>122823.7777512778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9.0106</v>
      </c>
      <c r="E38" t="n">
        <v>11.1</v>
      </c>
      <c r="F38" t="n">
        <v>8</v>
      </c>
      <c r="G38" t="n">
        <v>47.99</v>
      </c>
      <c r="H38" t="n">
        <v>0.75</v>
      </c>
      <c r="I38" t="n">
        <v>10</v>
      </c>
      <c r="J38" t="n">
        <v>238.22</v>
      </c>
      <c r="K38" t="n">
        <v>56.94</v>
      </c>
      <c r="L38" t="n">
        <v>10</v>
      </c>
      <c r="M38" t="n">
        <v>8</v>
      </c>
      <c r="N38" t="n">
        <v>56.28</v>
      </c>
      <c r="O38" t="n">
        <v>29614.71</v>
      </c>
      <c r="P38" t="n">
        <v>117.4</v>
      </c>
      <c r="Q38" t="n">
        <v>198.07</v>
      </c>
      <c r="R38" t="n">
        <v>31.74</v>
      </c>
      <c r="S38" t="n">
        <v>21.27</v>
      </c>
      <c r="T38" t="n">
        <v>2507.98</v>
      </c>
      <c r="U38" t="n">
        <v>0.67</v>
      </c>
      <c r="V38" t="n">
        <v>0.76</v>
      </c>
      <c r="W38" t="n">
        <v>0.12</v>
      </c>
      <c r="X38" t="n">
        <v>0.14</v>
      </c>
      <c r="Y38" t="n">
        <v>1</v>
      </c>
      <c r="Z38" t="n">
        <v>10</v>
      </c>
      <c r="AA38" t="n">
        <v>98.60205791652474</v>
      </c>
      <c r="AB38" t="n">
        <v>134.9116856571193</v>
      </c>
      <c r="AC38" t="n">
        <v>122.0359037277799</v>
      </c>
      <c r="AD38" t="n">
        <v>98602.05791652475</v>
      </c>
      <c r="AE38" t="n">
        <v>134911.6856571193</v>
      </c>
      <c r="AF38" t="n">
        <v>2.057008372149984e-06</v>
      </c>
      <c r="AG38" t="n">
        <v>0.1541666666666667</v>
      </c>
      <c r="AH38" t="n">
        <v>122035.9037277799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8.9633</v>
      </c>
      <c r="E39" t="n">
        <v>11.16</v>
      </c>
      <c r="F39" t="n">
        <v>8.06</v>
      </c>
      <c r="G39" t="n">
        <v>48.34</v>
      </c>
      <c r="H39" t="n">
        <v>0.76</v>
      </c>
      <c r="I39" t="n">
        <v>10</v>
      </c>
      <c r="J39" t="n">
        <v>238.66</v>
      </c>
      <c r="K39" t="n">
        <v>56.94</v>
      </c>
      <c r="L39" t="n">
        <v>10.25</v>
      </c>
      <c r="M39" t="n">
        <v>8</v>
      </c>
      <c r="N39" t="n">
        <v>56.46</v>
      </c>
      <c r="O39" t="n">
        <v>29668.27</v>
      </c>
      <c r="P39" t="n">
        <v>118.14</v>
      </c>
      <c r="Q39" t="n">
        <v>198.05</v>
      </c>
      <c r="R39" t="n">
        <v>33.76</v>
      </c>
      <c r="S39" t="n">
        <v>21.27</v>
      </c>
      <c r="T39" t="n">
        <v>3516.03</v>
      </c>
      <c r="U39" t="n">
        <v>0.63</v>
      </c>
      <c r="V39" t="n">
        <v>0.75</v>
      </c>
      <c r="W39" t="n">
        <v>0.12</v>
      </c>
      <c r="X39" t="n">
        <v>0.2</v>
      </c>
      <c r="Y39" t="n">
        <v>1</v>
      </c>
      <c r="Z39" t="n">
        <v>10</v>
      </c>
      <c r="AA39" t="n">
        <v>99.75562414937703</v>
      </c>
      <c r="AB39" t="n">
        <v>136.4900458686574</v>
      </c>
      <c r="AC39" t="n">
        <v>123.4636274559718</v>
      </c>
      <c r="AD39" t="n">
        <v>99755.62414937702</v>
      </c>
      <c r="AE39" t="n">
        <v>136490.0458686574</v>
      </c>
      <c r="AF39" t="n">
        <v>2.046210368021214e-06</v>
      </c>
      <c r="AG39" t="n">
        <v>0.155</v>
      </c>
      <c r="AH39" t="n">
        <v>123463.6274559718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9.0307</v>
      </c>
      <c r="E40" t="n">
        <v>11.07</v>
      </c>
      <c r="F40" t="n">
        <v>8.02</v>
      </c>
      <c r="G40" t="n">
        <v>53.45</v>
      </c>
      <c r="H40" t="n">
        <v>0.78</v>
      </c>
      <c r="I40" t="n">
        <v>9</v>
      </c>
      <c r="J40" t="n">
        <v>239.09</v>
      </c>
      <c r="K40" t="n">
        <v>56.94</v>
      </c>
      <c r="L40" t="n">
        <v>10.5</v>
      </c>
      <c r="M40" t="n">
        <v>7</v>
      </c>
      <c r="N40" t="n">
        <v>56.65</v>
      </c>
      <c r="O40" t="n">
        <v>29721.89</v>
      </c>
      <c r="P40" t="n">
        <v>117.22</v>
      </c>
      <c r="Q40" t="n">
        <v>198.05</v>
      </c>
      <c r="R40" t="n">
        <v>32.49</v>
      </c>
      <c r="S40" t="n">
        <v>21.27</v>
      </c>
      <c r="T40" t="n">
        <v>2888.59</v>
      </c>
      <c r="U40" t="n">
        <v>0.65</v>
      </c>
      <c r="V40" t="n">
        <v>0.76</v>
      </c>
      <c r="W40" t="n">
        <v>0.12</v>
      </c>
      <c r="X40" t="n">
        <v>0.16</v>
      </c>
      <c r="Y40" t="n">
        <v>1</v>
      </c>
      <c r="Z40" t="n">
        <v>10</v>
      </c>
      <c r="AA40" t="n">
        <v>98.34119435654871</v>
      </c>
      <c r="AB40" t="n">
        <v>134.5547606258722</v>
      </c>
      <c r="AC40" t="n">
        <v>121.7130431205675</v>
      </c>
      <c r="AD40" t="n">
        <v>98341.19435654872</v>
      </c>
      <c r="AE40" t="n">
        <v>134554.7606258722</v>
      </c>
      <c r="AF40" t="n">
        <v>2.061596953185677e-06</v>
      </c>
      <c r="AG40" t="n">
        <v>0.15375</v>
      </c>
      <c r="AH40" t="n">
        <v>121713.0431205675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9.035</v>
      </c>
      <c r="E41" t="n">
        <v>11.07</v>
      </c>
      <c r="F41" t="n">
        <v>8.01</v>
      </c>
      <c r="G41" t="n">
        <v>53.41</v>
      </c>
      <c r="H41" t="n">
        <v>0.8</v>
      </c>
      <c r="I41" t="n">
        <v>9</v>
      </c>
      <c r="J41" t="n">
        <v>239.53</v>
      </c>
      <c r="K41" t="n">
        <v>56.94</v>
      </c>
      <c r="L41" t="n">
        <v>10.75</v>
      </c>
      <c r="M41" t="n">
        <v>7</v>
      </c>
      <c r="N41" t="n">
        <v>56.83</v>
      </c>
      <c r="O41" t="n">
        <v>29775.57</v>
      </c>
      <c r="P41" t="n">
        <v>117.1</v>
      </c>
      <c r="Q41" t="n">
        <v>198.05</v>
      </c>
      <c r="R41" t="n">
        <v>32.16</v>
      </c>
      <c r="S41" t="n">
        <v>21.27</v>
      </c>
      <c r="T41" t="n">
        <v>2721.81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98.19131392888646</v>
      </c>
      <c r="AB41" t="n">
        <v>134.349687612487</v>
      </c>
      <c r="AC41" t="n">
        <v>121.527541987758</v>
      </c>
      <c r="AD41" t="n">
        <v>98191.31392888646</v>
      </c>
      <c r="AE41" t="n">
        <v>134349.687612487</v>
      </c>
      <c r="AF41" t="n">
        <v>2.062578589924656e-06</v>
      </c>
      <c r="AG41" t="n">
        <v>0.15375</v>
      </c>
      <c r="AH41" t="n">
        <v>121527.541987758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9.030900000000001</v>
      </c>
      <c r="E42" t="n">
        <v>11.07</v>
      </c>
      <c r="F42" t="n">
        <v>8.02</v>
      </c>
      <c r="G42" t="n">
        <v>53.45</v>
      </c>
      <c r="H42" t="n">
        <v>0.82</v>
      </c>
      <c r="I42" t="n">
        <v>9</v>
      </c>
      <c r="J42" t="n">
        <v>239.96</v>
      </c>
      <c r="K42" t="n">
        <v>56.94</v>
      </c>
      <c r="L42" t="n">
        <v>11</v>
      </c>
      <c r="M42" t="n">
        <v>7</v>
      </c>
      <c r="N42" t="n">
        <v>57.02</v>
      </c>
      <c r="O42" t="n">
        <v>29829.32</v>
      </c>
      <c r="P42" t="n">
        <v>117.3</v>
      </c>
      <c r="Q42" t="n">
        <v>198.05</v>
      </c>
      <c r="R42" t="n">
        <v>32.39</v>
      </c>
      <c r="S42" t="n">
        <v>21.27</v>
      </c>
      <c r="T42" t="n">
        <v>2838.41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98.38727186486956</v>
      </c>
      <c r="AB42" t="n">
        <v>134.617805905553</v>
      </c>
      <c r="AC42" t="n">
        <v>121.7700714472402</v>
      </c>
      <c r="AD42" t="n">
        <v>98387.27186486956</v>
      </c>
      <c r="AE42" t="n">
        <v>134617.805905553</v>
      </c>
      <c r="AF42" t="n">
        <v>2.06164261070842e-06</v>
      </c>
      <c r="AG42" t="n">
        <v>0.15375</v>
      </c>
      <c r="AH42" t="n">
        <v>121770.0714472402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9.0312</v>
      </c>
      <c r="E43" t="n">
        <v>11.07</v>
      </c>
      <c r="F43" t="n">
        <v>8.02</v>
      </c>
      <c r="G43" t="n">
        <v>53.45</v>
      </c>
      <c r="H43" t="n">
        <v>0.83</v>
      </c>
      <c r="I43" t="n">
        <v>9</v>
      </c>
      <c r="J43" t="n">
        <v>240.4</v>
      </c>
      <c r="K43" t="n">
        <v>56.94</v>
      </c>
      <c r="L43" t="n">
        <v>11.25</v>
      </c>
      <c r="M43" t="n">
        <v>7</v>
      </c>
      <c r="N43" t="n">
        <v>57.21</v>
      </c>
      <c r="O43" t="n">
        <v>29883.27</v>
      </c>
      <c r="P43" t="n">
        <v>117.26</v>
      </c>
      <c r="Q43" t="n">
        <v>198.06</v>
      </c>
      <c r="R43" t="n">
        <v>32.37</v>
      </c>
      <c r="S43" t="n">
        <v>21.27</v>
      </c>
      <c r="T43" t="n">
        <v>2829.89</v>
      </c>
      <c r="U43" t="n">
        <v>0.66</v>
      </c>
      <c r="V43" t="n">
        <v>0.76</v>
      </c>
      <c r="W43" t="n">
        <v>0.12</v>
      </c>
      <c r="X43" t="n">
        <v>0.16</v>
      </c>
      <c r="Y43" t="n">
        <v>1</v>
      </c>
      <c r="Z43" t="n">
        <v>10</v>
      </c>
      <c r="AA43" t="n">
        <v>98.35997259798108</v>
      </c>
      <c r="AB43" t="n">
        <v>134.5804538442375</v>
      </c>
      <c r="AC43" t="n">
        <v>121.7362842142327</v>
      </c>
      <c r="AD43" t="n">
        <v>98359.97259798109</v>
      </c>
      <c r="AE43" t="n">
        <v>134580.4538442375</v>
      </c>
      <c r="AF43" t="n">
        <v>2.061711096992535e-06</v>
      </c>
      <c r="AG43" t="n">
        <v>0.15375</v>
      </c>
      <c r="AH43" t="n">
        <v>121736.2842142327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9.0291</v>
      </c>
      <c r="E44" t="n">
        <v>11.08</v>
      </c>
      <c r="F44" t="n">
        <v>8.02</v>
      </c>
      <c r="G44" t="n">
        <v>53.46</v>
      </c>
      <c r="H44" t="n">
        <v>0.85</v>
      </c>
      <c r="I44" t="n">
        <v>9</v>
      </c>
      <c r="J44" t="n">
        <v>240.84</v>
      </c>
      <c r="K44" t="n">
        <v>56.94</v>
      </c>
      <c r="L44" t="n">
        <v>11.5</v>
      </c>
      <c r="M44" t="n">
        <v>7</v>
      </c>
      <c r="N44" t="n">
        <v>57.39</v>
      </c>
      <c r="O44" t="n">
        <v>29937.16</v>
      </c>
      <c r="P44" t="n">
        <v>117.05</v>
      </c>
      <c r="Q44" t="n">
        <v>198.05</v>
      </c>
      <c r="R44" t="n">
        <v>32.42</v>
      </c>
      <c r="S44" t="n">
        <v>21.27</v>
      </c>
      <c r="T44" t="n">
        <v>2852.66</v>
      </c>
      <c r="U44" t="n">
        <v>0.66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98.25625645276328</v>
      </c>
      <c r="AB44" t="n">
        <v>134.4385448387171</v>
      </c>
      <c r="AC44" t="n">
        <v>121.6079188050286</v>
      </c>
      <c r="AD44" t="n">
        <v>98256.25645276328</v>
      </c>
      <c r="AE44" t="n">
        <v>134438.5448387171</v>
      </c>
      <c r="AF44" t="n">
        <v>2.061231693003731e-06</v>
      </c>
      <c r="AG44" t="n">
        <v>0.1538888888888889</v>
      </c>
      <c r="AH44" t="n">
        <v>121607.9188050286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9.030900000000001</v>
      </c>
      <c r="E45" t="n">
        <v>11.07</v>
      </c>
      <c r="F45" t="n">
        <v>8.02</v>
      </c>
      <c r="G45" t="n">
        <v>53.45</v>
      </c>
      <c r="H45" t="n">
        <v>0.87</v>
      </c>
      <c r="I45" t="n">
        <v>9</v>
      </c>
      <c r="J45" t="n">
        <v>241.27</v>
      </c>
      <c r="K45" t="n">
        <v>56.94</v>
      </c>
      <c r="L45" t="n">
        <v>11.75</v>
      </c>
      <c r="M45" t="n">
        <v>7</v>
      </c>
      <c r="N45" t="n">
        <v>57.58</v>
      </c>
      <c r="O45" t="n">
        <v>29991.11</v>
      </c>
      <c r="P45" t="n">
        <v>116.81</v>
      </c>
      <c r="Q45" t="n">
        <v>198.05</v>
      </c>
      <c r="R45" t="n">
        <v>32.43</v>
      </c>
      <c r="S45" t="n">
        <v>21.27</v>
      </c>
      <c r="T45" t="n">
        <v>2859.91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98.09200121656102</v>
      </c>
      <c r="AB45" t="n">
        <v>134.2138035781158</v>
      </c>
      <c r="AC45" t="n">
        <v>121.4046265349126</v>
      </c>
      <c r="AD45" t="n">
        <v>98092.00121656101</v>
      </c>
      <c r="AE45" t="n">
        <v>134213.8035781158</v>
      </c>
      <c r="AF45" t="n">
        <v>2.06164261070842e-06</v>
      </c>
      <c r="AG45" t="n">
        <v>0.15375</v>
      </c>
      <c r="AH45" t="n">
        <v>121404.6265349126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9.091100000000001</v>
      </c>
      <c r="E46" t="n">
        <v>11</v>
      </c>
      <c r="F46" t="n">
        <v>7.99</v>
      </c>
      <c r="G46" t="n">
        <v>59.91</v>
      </c>
      <c r="H46" t="n">
        <v>0.88</v>
      </c>
      <c r="I46" t="n">
        <v>8</v>
      </c>
      <c r="J46" t="n">
        <v>241.71</v>
      </c>
      <c r="K46" t="n">
        <v>56.94</v>
      </c>
      <c r="L46" t="n">
        <v>12</v>
      </c>
      <c r="M46" t="n">
        <v>6</v>
      </c>
      <c r="N46" t="n">
        <v>57.77</v>
      </c>
      <c r="O46" t="n">
        <v>30045.13</v>
      </c>
      <c r="P46" t="n">
        <v>116.22</v>
      </c>
      <c r="Q46" t="n">
        <v>198.05</v>
      </c>
      <c r="R46" t="n">
        <v>31.4</v>
      </c>
      <c r="S46" t="n">
        <v>21.27</v>
      </c>
      <c r="T46" t="n">
        <v>2347.88</v>
      </c>
      <c r="U46" t="n">
        <v>0.68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97.00534702993468</v>
      </c>
      <c r="AB46" t="n">
        <v>132.7269953801751</v>
      </c>
      <c r="AC46" t="n">
        <v>120.0597172246345</v>
      </c>
      <c r="AD46" t="n">
        <v>97005.34702993468</v>
      </c>
      <c r="AE46" t="n">
        <v>132726.9953801751</v>
      </c>
      <c r="AF46" t="n">
        <v>2.075385525054127e-06</v>
      </c>
      <c r="AG46" t="n">
        <v>0.1527777777777778</v>
      </c>
      <c r="AH46" t="n">
        <v>120059.7172246345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9.1153</v>
      </c>
      <c r="E47" t="n">
        <v>10.97</v>
      </c>
      <c r="F47" t="n">
        <v>7.96</v>
      </c>
      <c r="G47" t="n">
        <v>59.69</v>
      </c>
      <c r="H47" t="n">
        <v>0.9</v>
      </c>
      <c r="I47" t="n">
        <v>8</v>
      </c>
      <c r="J47" t="n">
        <v>242.15</v>
      </c>
      <c r="K47" t="n">
        <v>56.94</v>
      </c>
      <c r="L47" t="n">
        <v>12.25</v>
      </c>
      <c r="M47" t="n">
        <v>6</v>
      </c>
      <c r="N47" t="n">
        <v>57.96</v>
      </c>
      <c r="O47" t="n">
        <v>30099.23</v>
      </c>
      <c r="P47" t="n">
        <v>115.91</v>
      </c>
      <c r="Q47" t="n">
        <v>198.05</v>
      </c>
      <c r="R47" t="n">
        <v>30.42</v>
      </c>
      <c r="S47" t="n">
        <v>21.27</v>
      </c>
      <c r="T47" t="n">
        <v>1856.35</v>
      </c>
      <c r="U47" t="n">
        <v>0.7</v>
      </c>
      <c r="V47" t="n">
        <v>0.76</v>
      </c>
      <c r="W47" t="n">
        <v>0.12</v>
      </c>
      <c r="X47" t="n">
        <v>0.11</v>
      </c>
      <c r="Y47" t="n">
        <v>1</v>
      </c>
      <c r="Z47" t="n">
        <v>10</v>
      </c>
      <c r="AA47" t="n">
        <v>96.47238625947064</v>
      </c>
      <c r="AB47" t="n">
        <v>131.9977749414568</v>
      </c>
      <c r="AC47" t="n">
        <v>119.40009256112</v>
      </c>
      <c r="AD47" t="n">
        <v>96472.38625947064</v>
      </c>
      <c r="AE47" t="n">
        <v>131997.7749414568</v>
      </c>
      <c r="AF47" t="n">
        <v>2.080910085306055e-06</v>
      </c>
      <c r="AG47" t="n">
        <v>0.1523611111111111</v>
      </c>
      <c r="AH47" t="n">
        <v>119400.09256112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9.087</v>
      </c>
      <c r="E48" t="n">
        <v>11</v>
      </c>
      <c r="F48" t="n">
        <v>7.99</v>
      </c>
      <c r="G48" t="n">
        <v>59.95</v>
      </c>
      <c r="H48" t="n">
        <v>0.92</v>
      </c>
      <c r="I48" t="n">
        <v>8</v>
      </c>
      <c r="J48" t="n">
        <v>242.59</v>
      </c>
      <c r="K48" t="n">
        <v>56.94</v>
      </c>
      <c r="L48" t="n">
        <v>12.5</v>
      </c>
      <c r="M48" t="n">
        <v>6</v>
      </c>
      <c r="N48" t="n">
        <v>58.15</v>
      </c>
      <c r="O48" t="n">
        <v>30153.38</v>
      </c>
      <c r="P48" t="n">
        <v>116.3</v>
      </c>
      <c r="Q48" t="n">
        <v>198.05</v>
      </c>
      <c r="R48" t="n">
        <v>31.75</v>
      </c>
      <c r="S48" t="n">
        <v>21.27</v>
      </c>
      <c r="T48" t="n">
        <v>2523.3</v>
      </c>
      <c r="U48" t="n">
        <v>0.67</v>
      </c>
      <c r="V48" t="n">
        <v>0.76</v>
      </c>
      <c r="W48" t="n">
        <v>0.12</v>
      </c>
      <c r="X48" t="n">
        <v>0.14</v>
      </c>
      <c r="Y48" t="n">
        <v>1</v>
      </c>
      <c r="Z48" t="n">
        <v>10</v>
      </c>
      <c r="AA48" t="n">
        <v>97.09604995343472</v>
      </c>
      <c r="AB48" t="n">
        <v>132.8510991216383</v>
      </c>
      <c r="AC48" t="n">
        <v>120.1719766791933</v>
      </c>
      <c r="AD48" t="n">
        <v>97096.04995343472</v>
      </c>
      <c r="AE48" t="n">
        <v>132851.0991216383</v>
      </c>
      <c r="AF48" t="n">
        <v>2.074449545837891e-06</v>
      </c>
      <c r="AG48" t="n">
        <v>0.1527777777777778</v>
      </c>
      <c r="AH48" t="n">
        <v>120171.9766791933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9.0806</v>
      </c>
      <c r="E49" t="n">
        <v>11.01</v>
      </c>
      <c r="F49" t="n">
        <v>8</v>
      </c>
      <c r="G49" t="n">
        <v>60</v>
      </c>
      <c r="H49" t="n">
        <v>0.93</v>
      </c>
      <c r="I49" t="n">
        <v>8</v>
      </c>
      <c r="J49" t="n">
        <v>243.03</v>
      </c>
      <c r="K49" t="n">
        <v>56.94</v>
      </c>
      <c r="L49" t="n">
        <v>12.75</v>
      </c>
      <c r="M49" t="n">
        <v>6</v>
      </c>
      <c r="N49" t="n">
        <v>58.34</v>
      </c>
      <c r="O49" t="n">
        <v>30207.61</v>
      </c>
      <c r="P49" t="n">
        <v>116.4</v>
      </c>
      <c r="Q49" t="n">
        <v>198.05</v>
      </c>
      <c r="R49" t="n">
        <v>31.87</v>
      </c>
      <c r="S49" t="n">
        <v>21.27</v>
      </c>
      <c r="T49" t="n">
        <v>2583.79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97.25503903446175</v>
      </c>
      <c r="AB49" t="n">
        <v>133.0686349964026</v>
      </c>
      <c r="AC49" t="n">
        <v>120.3687512353836</v>
      </c>
      <c r="AD49" t="n">
        <v>97255.03903446175</v>
      </c>
      <c r="AE49" t="n">
        <v>133068.6349964026</v>
      </c>
      <c r="AF49" t="n">
        <v>2.072988505110108e-06</v>
      </c>
      <c r="AG49" t="n">
        <v>0.1529166666666667</v>
      </c>
      <c r="AH49" t="n">
        <v>120368.7512353836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9.0778</v>
      </c>
      <c r="E50" t="n">
        <v>11.02</v>
      </c>
      <c r="F50" t="n">
        <v>8</v>
      </c>
      <c r="G50" t="n">
        <v>60.03</v>
      </c>
      <c r="H50" t="n">
        <v>0.95</v>
      </c>
      <c r="I50" t="n">
        <v>8</v>
      </c>
      <c r="J50" t="n">
        <v>243.47</v>
      </c>
      <c r="K50" t="n">
        <v>56.94</v>
      </c>
      <c r="L50" t="n">
        <v>13</v>
      </c>
      <c r="M50" t="n">
        <v>6</v>
      </c>
      <c r="N50" t="n">
        <v>58.53</v>
      </c>
      <c r="O50" t="n">
        <v>30261.91</v>
      </c>
      <c r="P50" t="n">
        <v>116.46</v>
      </c>
      <c r="Q50" t="n">
        <v>198.05</v>
      </c>
      <c r="R50" t="n">
        <v>32.03</v>
      </c>
      <c r="S50" t="n">
        <v>21.27</v>
      </c>
      <c r="T50" t="n">
        <v>2663.09</v>
      </c>
      <c r="U50" t="n">
        <v>0.66</v>
      </c>
      <c r="V50" t="n">
        <v>0.76</v>
      </c>
      <c r="W50" t="n">
        <v>0.12</v>
      </c>
      <c r="X50" t="n">
        <v>0.15</v>
      </c>
      <c r="Y50" t="n">
        <v>1</v>
      </c>
      <c r="Z50" t="n">
        <v>10</v>
      </c>
      <c r="AA50" t="n">
        <v>97.32081926398747</v>
      </c>
      <c r="AB50" t="n">
        <v>133.1586384084586</v>
      </c>
      <c r="AC50" t="n">
        <v>120.4501648481135</v>
      </c>
      <c r="AD50" t="n">
        <v>97320.81926398748</v>
      </c>
      <c r="AE50" t="n">
        <v>133158.6384084586</v>
      </c>
      <c r="AF50" t="n">
        <v>2.072349299791703e-06</v>
      </c>
      <c r="AG50" t="n">
        <v>0.1530555555555556</v>
      </c>
      <c r="AH50" t="n">
        <v>120450.1648481135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9.0831</v>
      </c>
      <c r="E51" t="n">
        <v>11.01</v>
      </c>
      <c r="F51" t="n">
        <v>8</v>
      </c>
      <c r="G51" t="n">
        <v>59.98</v>
      </c>
      <c r="H51" t="n">
        <v>0.97</v>
      </c>
      <c r="I51" t="n">
        <v>8</v>
      </c>
      <c r="J51" t="n">
        <v>243.91</v>
      </c>
      <c r="K51" t="n">
        <v>56.94</v>
      </c>
      <c r="L51" t="n">
        <v>13.25</v>
      </c>
      <c r="M51" t="n">
        <v>6</v>
      </c>
      <c r="N51" t="n">
        <v>58.72</v>
      </c>
      <c r="O51" t="n">
        <v>30316.27</v>
      </c>
      <c r="P51" t="n">
        <v>116.05</v>
      </c>
      <c r="Q51" t="n">
        <v>198.05</v>
      </c>
      <c r="R51" t="n">
        <v>31.78</v>
      </c>
      <c r="S51" t="n">
        <v>21.27</v>
      </c>
      <c r="T51" t="n">
        <v>2540.35</v>
      </c>
      <c r="U51" t="n">
        <v>0.67</v>
      </c>
      <c r="V51" t="n">
        <v>0.76</v>
      </c>
      <c r="W51" t="n">
        <v>0.12</v>
      </c>
      <c r="X51" t="n">
        <v>0.14</v>
      </c>
      <c r="Y51" t="n">
        <v>1</v>
      </c>
      <c r="Z51" t="n">
        <v>10</v>
      </c>
      <c r="AA51" t="n">
        <v>97.01917035973129</v>
      </c>
      <c r="AB51" t="n">
        <v>132.7459090698451</v>
      </c>
      <c r="AC51" t="n">
        <v>120.0768258183079</v>
      </c>
      <c r="AD51" t="n">
        <v>97019.17035973129</v>
      </c>
      <c r="AE51" t="n">
        <v>132745.909069845</v>
      </c>
      <c r="AF51" t="n">
        <v>2.073559224144398e-06</v>
      </c>
      <c r="AG51" t="n">
        <v>0.1529166666666667</v>
      </c>
      <c r="AH51" t="n">
        <v>120076.8258183079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9.0769</v>
      </c>
      <c r="E52" t="n">
        <v>11.02</v>
      </c>
      <c r="F52" t="n">
        <v>8.01</v>
      </c>
      <c r="G52" t="n">
        <v>60.04</v>
      </c>
      <c r="H52" t="n">
        <v>0.98</v>
      </c>
      <c r="I52" t="n">
        <v>8</v>
      </c>
      <c r="J52" t="n">
        <v>244.35</v>
      </c>
      <c r="K52" t="n">
        <v>56.94</v>
      </c>
      <c r="L52" t="n">
        <v>13.5</v>
      </c>
      <c r="M52" t="n">
        <v>6</v>
      </c>
      <c r="N52" t="n">
        <v>58.91</v>
      </c>
      <c r="O52" t="n">
        <v>30370.7</v>
      </c>
      <c r="P52" t="n">
        <v>115.95</v>
      </c>
      <c r="Q52" t="n">
        <v>198.07</v>
      </c>
      <c r="R52" t="n">
        <v>32.09</v>
      </c>
      <c r="S52" t="n">
        <v>21.27</v>
      </c>
      <c r="T52" t="n">
        <v>2691.59</v>
      </c>
      <c r="U52" t="n">
        <v>0.66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97.05617155696471</v>
      </c>
      <c r="AB52" t="n">
        <v>132.7965357402774</v>
      </c>
      <c r="AC52" t="n">
        <v>120.1226207503692</v>
      </c>
      <c r="AD52" t="n">
        <v>97056.17155696472</v>
      </c>
      <c r="AE52" t="n">
        <v>132796.5357402774</v>
      </c>
      <c r="AF52" t="n">
        <v>2.072143840939359e-06</v>
      </c>
      <c r="AG52" t="n">
        <v>0.1530555555555556</v>
      </c>
      <c r="AH52" t="n">
        <v>120122.6207503692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9.1412</v>
      </c>
      <c r="E53" t="n">
        <v>10.94</v>
      </c>
      <c r="F53" t="n">
        <v>7.97</v>
      </c>
      <c r="G53" t="n">
        <v>68.33</v>
      </c>
      <c r="H53" t="n">
        <v>1</v>
      </c>
      <c r="I53" t="n">
        <v>7</v>
      </c>
      <c r="J53" t="n">
        <v>244.79</v>
      </c>
      <c r="K53" t="n">
        <v>56.94</v>
      </c>
      <c r="L53" t="n">
        <v>13.75</v>
      </c>
      <c r="M53" t="n">
        <v>5</v>
      </c>
      <c r="N53" t="n">
        <v>59.1</v>
      </c>
      <c r="O53" t="n">
        <v>30425.2</v>
      </c>
      <c r="P53" t="n">
        <v>115.11</v>
      </c>
      <c r="Q53" t="n">
        <v>198.05</v>
      </c>
      <c r="R53" t="n">
        <v>30.95</v>
      </c>
      <c r="S53" t="n">
        <v>21.27</v>
      </c>
      <c r="T53" t="n">
        <v>2130.28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95.75892834110454</v>
      </c>
      <c r="AB53" t="n">
        <v>131.0215903420068</v>
      </c>
      <c r="AC53" t="n">
        <v>118.5170736497575</v>
      </c>
      <c r="AD53" t="n">
        <v>95758.92834110453</v>
      </c>
      <c r="AE53" t="n">
        <v>131021.5903420068</v>
      </c>
      <c r="AF53" t="n">
        <v>2.086822734501301e-06</v>
      </c>
      <c r="AG53" t="n">
        <v>0.1519444444444444</v>
      </c>
      <c r="AH53" t="n">
        <v>118517.0736497575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9.1378</v>
      </c>
      <c r="E54" t="n">
        <v>10.94</v>
      </c>
      <c r="F54" t="n">
        <v>7.98</v>
      </c>
      <c r="G54" t="n">
        <v>68.36</v>
      </c>
      <c r="H54" t="n">
        <v>1.02</v>
      </c>
      <c r="I54" t="n">
        <v>7</v>
      </c>
      <c r="J54" t="n">
        <v>245.23</v>
      </c>
      <c r="K54" t="n">
        <v>56.94</v>
      </c>
      <c r="L54" t="n">
        <v>14</v>
      </c>
      <c r="M54" t="n">
        <v>5</v>
      </c>
      <c r="N54" t="n">
        <v>59.29</v>
      </c>
      <c r="O54" t="n">
        <v>30479.78</v>
      </c>
      <c r="P54" t="n">
        <v>115.17</v>
      </c>
      <c r="Q54" t="n">
        <v>198.05</v>
      </c>
      <c r="R54" t="n">
        <v>31.03</v>
      </c>
      <c r="S54" t="n">
        <v>21.27</v>
      </c>
      <c r="T54" t="n">
        <v>2167.16</v>
      </c>
      <c r="U54" t="n">
        <v>0.6899999999999999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95.86095889109335</v>
      </c>
      <c r="AB54" t="n">
        <v>131.1611930417716</v>
      </c>
      <c r="AC54" t="n">
        <v>118.6433528637904</v>
      </c>
      <c r="AD54" t="n">
        <v>95860.95889109335</v>
      </c>
      <c r="AE54" t="n">
        <v>131161.1930417717</v>
      </c>
      <c r="AF54" t="n">
        <v>2.086046556614667e-06</v>
      </c>
      <c r="AG54" t="n">
        <v>0.1519444444444444</v>
      </c>
      <c r="AH54" t="n">
        <v>118643.3528637904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9.1424</v>
      </c>
      <c r="E55" t="n">
        <v>10.94</v>
      </c>
      <c r="F55" t="n">
        <v>7.97</v>
      </c>
      <c r="G55" t="n">
        <v>68.31</v>
      </c>
      <c r="H55" t="n">
        <v>1.03</v>
      </c>
      <c r="I55" t="n">
        <v>7</v>
      </c>
      <c r="J55" t="n">
        <v>245.68</v>
      </c>
      <c r="K55" t="n">
        <v>56.94</v>
      </c>
      <c r="L55" t="n">
        <v>14.25</v>
      </c>
      <c r="M55" t="n">
        <v>5</v>
      </c>
      <c r="N55" t="n">
        <v>59.48</v>
      </c>
      <c r="O55" t="n">
        <v>30534.42</v>
      </c>
      <c r="P55" t="n">
        <v>115.28</v>
      </c>
      <c r="Q55" t="n">
        <v>198.05</v>
      </c>
      <c r="R55" t="n">
        <v>30.9</v>
      </c>
      <c r="S55" t="n">
        <v>21.27</v>
      </c>
      <c r="T55" t="n">
        <v>2101.56</v>
      </c>
      <c r="U55" t="n">
        <v>0.6899999999999999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95.84783413045379</v>
      </c>
      <c r="AB55" t="n">
        <v>131.143235165241</v>
      </c>
      <c r="AC55" t="n">
        <v>118.6271088617918</v>
      </c>
      <c r="AD55" t="n">
        <v>95847.83413045379</v>
      </c>
      <c r="AE55" t="n">
        <v>131143.235165241</v>
      </c>
      <c r="AF55" t="n">
        <v>2.087096679637761e-06</v>
      </c>
      <c r="AG55" t="n">
        <v>0.1519444444444444</v>
      </c>
      <c r="AH55" t="n">
        <v>118627.1088617918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9.161199999999999</v>
      </c>
      <c r="E56" t="n">
        <v>10.92</v>
      </c>
      <c r="F56" t="n">
        <v>7.95</v>
      </c>
      <c r="G56" t="n">
        <v>68.12</v>
      </c>
      <c r="H56" t="n">
        <v>1.05</v>
      </c>
      <c r="I56" t="n">
        <v>7</v>
      </c>
      <c r="J56" t="n">
        <v>246.12</v>
      </c>
      <c r="K56" t="n">
        <v>56.94</v>
      </c>
      <c r="L56" t="n">
        <v>14.5</v>
      </c>
      <c r="M56" t="n">
        <v>5</v>
      </c>
      <c r="N56" t="n">
        <v>59.68</v>
      </c>
      <c r="O56" t="n">
        <v>30589.13</v>
      </c>
      <c r="P56" t="n">
        <v>114.85</v>
      </c>
      <c r="Q56" t="n">
        <v>198.05</v>
      </c>
      <c r="R56" t="n">
        <v>30.04</v>
      </c>
      <c r="S56" t="n">
        <v>21.27</v>
      </c>
      <c r="T56" t="n">
        <v>1671.91</v>
      </c>
      <c r="U56" t="n">
        <v>0.71</v>
      </c>
      <c r="V56" t="n">
        <v>0.76</v>
      </c>
      <c r="W56" t="n">
        <v>0.12</v>
      </c>
      <c r="X56" t="n">
        <v>0.09</v>
      </c>
      <c r="Y56" t="n">
        <v>1</v>
      </c>
      <c r="Z56" t="n">
        <v>10</v>
      </c>
      <c r="AA56" t="n">
        <v>95.33639928392518</v>
      </c>
      <c r="AB56" t="n">
        <v>130.4434674453079</v>
      </c>
      <c r="AC56" t="n">
        <v>117.9941259909187</v>
      </c>
      <c r="AD56" t="n">
        <v>95336.39928392517</v>
      </c>
      <c r="AE56" t="n">
        <v>130443.4674453079</v>
      </c>
      <c r="AF56" t="n">
        <v>2.091388486775623e-06</v>
      </c>
      <c r="AG56" t="n">
        <v>0.1516666666666667</v>
      </c>
      <c r="AH56" t="n">
        <v>117994.1259909188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9.147</v>
      </c>
      <c r="E57" t="n">
        <v>10.93</v>
      </c>
      <c r="F57" t="n">
        <v>7.96</v>
      </c>
      <c r="G57" t="n">
        <v>68.27</v>
      </c>
      <c r="H57" t="n">
        <v>1.06</v>
      </c>
      <c r="I57" t="n">
        <v>7</v>
      </c>
      <c r="J57" t="n">
        <v>246.57</v>
      </c>
      <c r="K57" t="n">
        <v>56.94</v>
      </c>
      <c r="L57" t="n">
        <v>14.75</v>
      </c>
      <c r="M57" t="n">
        <v>5</v>
      </c>
      <c r="N57" t="n">
        <v>59.87</v>
      </c>
      <c r="O57" t="n">
        <v>30643.91</v>
      </c>
      <c r="P57" t="n">
        <v>115.12</v>
      </c>
      <c r="Q57" t="n">
        <v>198.05</v>
      </c>
      <c r="R57" t="n">
        <v>30.77</v>
      </c>
      <c r="S57" t="n">
        <v>21.27</v>
      </c>
      <c r="T57" t="n">
        <v>2039.47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95.67360711657264</v>
      </c>
      <c r="AB57" t="n">
        <v>130.9048500784956</v>
      </c>
      <c r="AC57" t="n">
        <v>118.4114749131497</v>
      </c>
      <c r="AD57" t="n">
        <v>95673.60711657265</v>
      </c>
      <c r="AE57" t="n">
        <v>130904.8500784956</v>
      </c>
      <c r="AF57" t="n">
        <v>2.088146802660855e-06</v>
      </c>
      <c r="AG57" t="n">
        <v>0.1518055555555556</v>
      </c>
      <c r="AH57" t="n">
        <v>118411.4749131497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9.127599999999999</v>
      </c>
      <c r="E58" t="n">
        <v>10.96</v>
      </c>
      <c r="F58" t="n">
        <v>7.99</v>
      </c>
      <c r="G58" t="n">
        <v>68.47</v>
      </c>
      <c r="H58" t="n">
        <v>1.08</v>
      </c>
      <c r="I58" t="n">
        <v>7</v>
      </c>
      <c r="J58" t="n">
        <v>247.01</v>
      </c>
      <c r="K58" t="n">
        <v>56.94</v>
      </c>
      <c r="L58" t="n">
        <v>15</v>
      </c>
      <c r="M58" t="n">
        <v>5</v>
      </c>
      <c r="N58" t="n">
        <v>60.07</v>
      </c>
      <c r="O58" t="n">
        <v>30698.76</v>
      </c>
      <c r="P58" t="n">
        <v>115.48</v>
      </c>
      <c r="Q58" t="n">
        <v>198.05</v>
      </c>
      <c r="R58" t="n">
        <v>31.49</v>
      </c>
      <c r="S58" t="n">
        <v>21.27</v>
      </c>
      <c r="T58" t="n">
        <v>2398.17</v>
      </c>
      <c r="U58" t="n">
        <v>0.68</v>
      </c>
      <c r="V58" t="n">
        <v>0.76</v>
      </c>
      <c r="W58" t="n">
        <v>0.12</v>
      </c>
      <c r="X58" t="n">
        <v>0.13</v>
      </c>
      <c r="Y58" t="n">
        <v>1</v>
      </c>
      <c r="Z58" t="n">
        <v>10</v>
      </c>
      <c r="AA58" t="n">
        <v>96.1829623474293</v>
      </c>
      <c r="AB58" t="n">
        <v>131.6017723765201</v>
      </c>
      <c r="AC58" t="n">
        <v>119.0418839251876</v>
      </c>
      <c r="AD58" t="n">
        <v>96182.96234742929</v>
      </c>
      <c r="AE58" t="n">
        <v>131601.7723765201</v>
      </c>
      <c r="AF58" t="n">
        <v>2.083718022954763e-06</v>
      </c>
      <c r="AG58" t="n">
        <v>0.1522222222222222</v>
      </c>
      <c r="AH58" t="n">
        <v>119041.8839251876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9.138199999999999</v>
      </c>
      <c r="E59" t="n">
        <v>10.94</v>
      </c>
      <c r="F59" t="n">
        <v>7.97</v>
      </c>
      <c r="G59" t="n">
        <v>68.36</v>
      </c>
      <c r="H59" t="n">
        <v>1.1</v>
      </c>
      <c r="I59" t="n">
        <v>7</v>
      </c>
      <c r="J59" t="n">
        <v>247.46</v>
      </c>
      <c r="K59" t="n">
        <v>56.94</v>
      </c>
      <c r="L59" t="n">
        <v>15.25</v>
      </c>
      <c r="M59" t="n">
        <v>5</v>
      </c>
      <c r="N59" t="n">
        <v>60.26</v>
      </c>
      <c r="O59" t="n">
        <v>30753.68</v>
      </c>
      <c r="P59" t="n">
        <v>115.06</v>
      </c>
      <c r="Q59" t="n">
        <v>198.05</v>
      </c>
      <c r="R59" t="n">
        <v>31.13</v>
      </c>
      <c r="S59" t="n">
        <v>21.27</v>
      </c>
      <c r="T59" t="n">
        <v>2219.5</v>
      </c>
      <c r="U59" t="n">
        <v>0.68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95.75988079796073</v>
      </c>
      <c r="AB59" t="n">
        <v>131.0228935354969</v>
      </c>
      <c r="AC59" t="n">
        <v>118.51825246829</v>
      </c>
      <c r="AD59" t="n">
        <v>95759.88079796074</v>
      </c>
      <c r="AE59" t="n">
        <v>131022.8935354969</v>
      </c>
      <c r="AF59" t="n">
        <v>2.086137871660153e-06</v>
      </c>
      <c r="AG59" t="n">
        <v>0.1519444444444444</v>
      </c>
      <c r="AH59" t="n">
        <v>118518.25246829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9.132</v>
      </c>
      <c r="E60" t="n">
        <v>10.95</v>
      </c>
      <c r="F60" t="n">
        <v>7.98</v>
      </c>
      <c r="G60" t="n">
        <v>68.42</v>
      </c>
      <c r="H60" t="n">
        <v>1.11</v>
      </c>
      <c r="I60" t="n">
        <v>7</v>
      </c>
      <c r="J60" t="n">
        <v>247.9</v>
      </c>
      <c r="K60" t="n">
        <v>56.94</v>
      </c>
      <c r="L60" t="n">
        <v>15.5</v>
      </c>
      <c r="M60" t="n">
        <v>5</v>
      </c>
      <c r="N60" t="n">
        <v>60.46</v>
      </c>
      <c r="O60" t="n">
        <v>30808.68</v>
      </c>
      <c r="P60" t="n">
        <v>114.97</v>
      </c>
      <c r="Q60" t="n">
        <v>198.06</v>
      </c>
      <c r="R60" t="n">
        <v>31.29</v>
      </c>
      <c r="S60" t="n">
        <v>21.27</v>
      </c>
      <c r="T60" t="n">
        <v>2298.44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95.80176816953743</v>
      </c>
      <c r="AB60" t="n">
        <v>131.0802056852285</v>
      </c>
      <c r="AC60" t="n">
        <v>118.5700948268893</v>
      </c>
      <c r="AD60" t="n">
        <v>95801.76816953742</v>
      </c>
      <c r="AE60" t="n">
        <v>131080.2056852285</v>
      </c>
      <c r="AF60" t="n">
        <v>2.084722488455114e-06</v>
      </c>
      <c r="AG60" t="n">
        <v>0.1520833333333333</v>
      </c>
      <c r="AH60" t="n">
        <v>118570.0948268893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9.129899999999999</v>
      </c>
      <c r="E61" t="n">
        <v>10.95</v>
      </c>
      <c r="F61" t="n">
        <v>7.99</v>
      </c>
      <c r="G61" t="n">
        <v>68.44</v>
      </c>
      <c r="H61" t="n">
        <v>1.13</v>
      </c>
      <c r="I61" t="n">
        <v>7</v>
      </c>
      <c r="J61" t="n">
        <v>248.35</v>
      </c>
      <c r="K61" t="n">
        <v>56.94</v>
      </c>
      <c r="L61" t="n">
        <v>15.75</v>
      </c>
      <c r="M61" t="n">
        <v>5</v>
      </c>
      <c r="N61" t="n">
        <v>60.66</v>
      </c>
      <c r="O61" t="n">
        <v>30863.74</v>
      </c>
      <c r="P61" t="n">
        <v>114.85</v>
      </c>
      <c r="Q61" t="n">
        <v>198.05</v>
      </c>
      <c r="R61" t="n">
        <v>31.41</v>
      </c>
      <c r="S61" t="n">
        <v>21.27</v>
      </c>
      <c r="T61" t="n">
        <v>2356.24</v>
      </c>
      <c r="U61" t="n">
        <v>0.68</v>
      </c>
      <c r="V61" t="n">
        <v>0.76</v>
      </c>
      <c r="W61" t="n">
        <v>0.12</v>
      </c>
      <c r="X61" t="n">
        <v>0.13</v>
      </c>
      <c r="Y61" t="n">
        <v>1</v>
      </c>
      <c r="Z61" t="n">
        <v>10</v>
      </c>
      <c r="AA61" t="n">
        <v>95.78327842145028</v>
      </c>
      <c r="AB61" t="n">
        <v>131.0549071961856</v>
      </c>
      <c r="AC61" t="n">
        <v>118.5472107901339</v>
      </c>
      <c r="AD61" t="n">
        <v>95783.27842145028</v>
      </c>
      <c r="AE61" t="n">
        <v>131054.9071961856</v>
      </c>
      <c r="AF61" t="n">
        <v>2.08424308446631e-06</v>
      </c>
      <c r="AG61" t="n">
        <v>0.1520833333333333</v>
      </c>
      <c r="AH61" t="n">
        <v>118547.2107901339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9.135400000000001</v>
      </c>
      <c r="E62" t="n">
        <v>10.95</v>
      </c>
      <c r="F62" t="n">
        <v>7.98</v>
      </c>
      <c r="G62" t="n">
        <v>68.39</v>
      </c>
      <c r="H62" t="n">
        <v>1.14</v>
      </c>
      <c r="I62" t="n">
        <v>7</v>
      </c>
      <c r="J62" t="n">
        <v>248.79</v>
      </c>
      <c r="K62" t="n">
        <v>56.94</v>
      </c>
      <c r="L62" t="n">
        <v>16</v>
      </c>
      <c r="M62" t="n">
        <v>5</v>
      </c>
      <c r="N62" t="n">
        <v>60.85</v>
      </c>
      <c r="O62" t="n">
        <v>30918.88</v>
      </c>
      <c r="P62" t="n">
        <v>114.6</v>
      </c>
      <c r="Q62" t="n">
        <v>198.05</v>
      </c>
      <c r="R62" t="n">
        <v>31.14</v>
      </c>
      <c r="S62" t="n">
        <v>21.27</v>
      </c>
      <c r="T62" t="n">
        <v>2223.58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95.54650725222398</v>
      </c>
      <c r="AB62" t="n">
        <v>130.7309464368436</v>
      </c>
      <c r="AC62" t="n">
        <v>118.2541683909816</v>
      </c>
      <c r="AD62" t="n">
        <v>95546.50725222398</v>
      </c>
      <c r="AE62" t="n">
        <v>130730.9464368436</v>
      </c>
      <c r="AF62" t="n">
        <v>2.085498666341749e-06</v>
      </c>
      <c r="AG62" t="n">
        <v>0.1520833333333333</v>
      </c>
      <c r="AH62" t="n">
        <v>118254.1683909816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9.132</v>
      </c>
      <c r="E63" t="n">
        <v>10.95</v>
      </c>
      <c r="F63" t="n">
        <v>7.98</v>
      </c>
      <c r="G63" t="n">
        <v>68.42</v>
      </c>
      <c r="H63" t="n">
        <v>1.16</v>
      </c>
      <c r="I63" t="n">
        <v>7</v>
      </c>
      <c r="J63" t="n">
        <v>249.24</v>
      </c>
      <c r="K63" t="n">
        <v>56.94</v>
      </c>
      <c r="L63" t="n">
        <v>16.25</v>
      </c>
      <c r="M63" t="n">
        <v>5</v>
      </c>
      <c r="N63" t="n">
        <v>61.05</v>
      </c>
      <c r="O63" t="n">
        <v>30974.09</v>
      </c>
      <c r="P63" t="n">
        <v>114.38</v>
      </c>
      <c r="Q63" t="n">
        <v>198.05</v>
      </c>
      <c r="R63" t="n">
        <v>31.39</v>
      </c>
      <c r="S63" t="n">
        <v>21.27</v>
      </c>
      <c r="T63" t="n">
        <v>2349.64</v>
      </c>
      <c r="U63" t="n">
        <v>0.68</v>
      </c>
      <c r="V63" t="n">
        <v>0.76</v>
      </c>
      <c r="W63" t="n">
        <v>0.12</v>
      </c>
      <c r="X63" t="n">
        <v>0.13</v>
      </c>
      <c r="Y63" t="n">
        <v>1</v>
      </c>
      <c r="Z63" t="n">
        <v>10</v>
      </c>
      <c r="AA63" t="n">
        <v>95.45017426299935</v>
      </c>
      <c r="AB63" t="n">
        <v>130.5991393910749</v>
      </c>
      <c r="AC63" t="n">
        <v>118.1349408246688</v>
      </c>
      <c r="AD63" t="n">
        <v>95450.17426299935</v>
      </c>
      <c r="AE63" t="n">
        <v>130599.1393910749</v>
      </c>
      <c r="AF63" t="n">
        <v>2.084722488455114e-06</v>
      </c>
      <c r="AG63" t="n">
        <v>0.1520833333333333</v>
      </c>
      <c r="AH63" t="n">
        <v>118134.9408246688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9.195600000000001</v>
      </c>
      <c r="E64" t="n">
        <v>10.87</v>
      </c>
      <c r="F64" t="n">
        <v>7.95</v>
      </c>
      <c r="G64" t="n">
        <v>79.51000000000001</v>
      </c>
      <c r="H64" t="n">
        <v>1.18</v>
      </c>
      <c r="I64" t="n">
        <v>6</v>
      </c>
      <c r="J64" t="n">
        <v>249.69</v>
      </c>
      <c r="K64" t="n">
        <v>56.94</v>
      </c>
      <c r="L64" t="n">
        <v>16.5</v>
      </c>
      <c r="M64" t="n">
        <v>4</v>
      </c>
      <c r="N64" t="n">
        <v>61.25</v>
      </c>
      <c r="O64" t="n">
        <v>31029.37</v>
      </c>
      <c r="P64" t="n">
        <v>113.8</v>
      </c>
      <c r="Q64" t="n">
        <v>198.05</v>
      </c>
      <c r="R64" t="n">
        <v>30.24</v>
      </c>
      <c r="S64" t="n">
        <v>21.27</v>
      </c>
      <c r="T64" t="n">
        <v>1776.45</v>
      </c>
      <c r="U64" t="n">
        <v>0.7</v>
      </c>
      <c r="V64" t="n">
        <v>0.76</v>
      </c>
      <c r="W64" t="n">
        <v>0.12</v>
      </c>
      <c r="X64" t="n">
        <v>0.1</v>
      </c>
      <c r="Y64" t="n">
        <v>1</v>
      </c>
      <c r="Z64" t="n">
        <v>10</v>
      </c>
      <c r="AA64" t="n">
        <v>94.36403188477759</v>
      </c>
      <c r="AB64" t="n">
        <v>129.1130314719728</v>
      </c>
      <c r="AC64" t="n">
        <v>116.7906649595997</v>
      </c>
      <c r="AD64" t="n">
        <v>94364.03188477759</v>
      </c>
      <c r="AE64" t="n">
        <v>129113.0314719728</v>
      </c>
      <c r="AF64" t="n">
        <v>2.099241580687456e-06</v>
      </c>
      <c r="AG64" t="n">
        <v>0.1509722222222222</v>
      </c>
      <c r="AH64" t="n">
        <v>116790.6649595997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9.2142</v>
      </c>
      <c r="E65" t="n">
        <v>10.85</v>
      </c>
      <c r="F65" t="n">
        <v>7.93</v>
      </c>
      <c r="G65" t="n">
        <v>79.29000000000001</v>
      </c>
      <c r="H65" t="n">
        <v>1.19</v>
      </c>
      <c r="I65" t="n">
        <v>6</v>
      </c>
      <c r="J65" t="n">
        <v>250.14</v>
      </c>
      <c r="K65" t="n">
        <v>56.94</v>
      </c>
      <c r="L65" t="n">
        <v>16.75</v>
      </c>
      <c r="M65" t="n">
        <v>4</v>
      </c>
      <c r="N65" t="n">
        <v>61.45</v>
      </c>
      <c r="O65" t="n">
        <v>31084.72</v>
      </c>
      <c r="P65" t="n">
        <v>113.4</v>
      </c>
      <c r="Q65" t="n">
        <v>198.05</v>
      </c>
      <c r="R65" t="n">
        <v>29.52</v>
      </c>
      <c r="S65" t="n">
        <v>21.27</v>
      </c>
      <c r="T65" t="n">
        <v>1418.44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93.8782734883964</v>
      </c>
      <c r="AB65" t="n">
        <v>128.4483954038964</v>
      </c>
      <c r="AC65" t="n">
        <v>116.1894608250377</v>
      </c>
      <c r="AD65" t="n">
        <v>93878.2734883964</v>
      </c>
      <c r="AE65" t="n">
        <v>128448.3954038964</v>
      </c>
      <c r="AF65" t="n">
        <v>2.103487730302575e-06</v>
      </c>
      <c r="AG65" t="n">
        <v>0.1506944444444444</v>
      </c>
      <c r="AH65" t="n">
        <v>116189.4608250377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9.2041</v>
      </c>
      <c r="E66" t="n">
        <v>10.86</v>
      </c>
      <c r="F66" t="n">
        <v>7.94</v>
      </c>
      <c r="G66" t="n">
        <v>79.41</v>
      </c>
      <c r="H66" t="n">
        <v>1.21</v>
      </c>
      <c r="I66" t="n">
        <v>6</v>
      </c>
      <c r="J66" t="n">
        <v>250.59</v>
      </c>
      <c r="K66" t="n">
        <v>56.94</v>
      </c>
      <c r="L66" t="n">
        <v>17</v>
      </c>
      <c r="M66" t="n">
        <v>4</v>
      </c>
      <c r="N66" t="n">
        <v>61.65</v>
      </c>
      <c r="O66" t="n">
        <v>31140.15</v>
      </c>
      <c r="P66" t="n">
        <v>113.8</v>
      </c>
      <c r="Q66" t="n">
        <v>198.05</v>
      </c>
      <c r="R66" t="n">
        <v>29.99</v>
      </c>
      <c r="S66" t="n">
        <v>21.27</v>
      </c>
      <c r="T66" t="n">
        <v>1653.54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94.24715204598927</v>
      </c>
      <c r="AB66" t="n">
        <v>128.9531113201681</v>
      </c>
      <c r="AC66" t="n">
        <v>116.6460073626339</v>
      </c>
      <c r="AD66" t="n">
        <v>94247.15204598926</v>
      </c>
      <c r="AE66" t="n">
        <v>128953.1113201681</v>
      </c>
      <c r="AF66" t="n">
        <v>2.101182025404043e-06</v>
      </c>
      <c r="AG66" t="n">
        <v>0.1508333333333333</v>
      </c>
      <c r="AH66" t="n">
        <v>116646.0073626339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9.1846</v>
      </c>
      <c r="E67" t="n">
        <v>10.89</v>
      </c>
      <c r="F67" t="n">
        <v>7.96</v>
      </c>
      <c r="G67" t="n">
        <v>79.64</v>
      </c>
      <c r="H67" t="n">
        <v>1.22</v>
      </c>
      <c r="I67" t="n">
        <v>6</v>
      </c>
      <c r="J67" t="n">
        <v>251.04</v>
      </c>
      <c r="K67" t="n">
        <v>56.94</v>
      </c>
      <c r="L67" t="n">
        <v>17.25</v>
      </c>
      <c r="M67" t="n">
        <v>4</v>
      </c>
      <c r="N67" t="n">
        <v>61.85</v>
      </c>
      <c r="O67" t="n">
        <v>31195.65</v>
      </c>
      <c r="P67" t="n">
        <v>114.15</v>
      </c>
      <c r="Q67" t="n">
        <v>198.05</v>
      </c>
      <c r="R67" t="n">
        <v>30.75</v>
      </c>
      <c r="S67" t="n">
        <v>21.27</v>
      </c>
      <c r="T67" t="n">
        <v>2032.69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94.71411623469753</v>
      </c>
      <c r="AB67" t="n">
        <v>129.5920323241645</v>
      </c>
      <c r="AC67" t="n">
        <v>117.2239506427403</v>
      </c>
      <c r="AD67" t="n">
        <v>94714.11623469753</v>
      </c>
      <c r="AE67" t="n">
        <v>129592.0323241645</v>
      </c>
      <c r="AF67" t="n">
        <v>2.096730416936579e-06</v>
      </c>
      <c r="AG67" t="n">
        <v>0.15125</v>
      </c>
      <c r="AH67" t="n">
        <v>117223.9506427403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9.194000000000001</v>
      </c>
      <c r="E68" t="n">
        <v>10.88</v>
      </c>
      <c r="F68" t="n">
        <v>7.95</v>
      </c>
      <c r="G68" t="n">
        <v>79.53</v>
      </c>
      <c r="H68" t="n">
        <v>1.24</v>
      </c>
      <c r="I68" t="n">
        <v>6</v>
      </c>
      <c r="J68" t="n">
        <v>251.49</v>
      </c>
      <c r="K68" t="n">
        <v>56.94</v>
      </c>
      <c r="L68" t="n">
        <v>17.5</v>
      </c>
      <c r="M68" t="n">
        <v>4</v>
      </c>
      <c r="N68" t="n">
        <v>62.05</v>
      </c>
      <c r="O68" t="n">
        <v>31251.22</v>
      </c>
      <c r="P68" t="n">
        <v>113.96</v>
      </c>
      <c r="Q68" t="n">
        <v>198.05</v>
      </c>
      <c r="R68" t="n">
        <v>30.37</v>
      </c>
      <c r="S68" t="n">
        <v>21.27</v>
      </c>
      <c r="T68" t="n">
        <v>1844.63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94.47526362628281</v>
      </c>
      <c r="AB68" t="n">
        <v>129.2652236478982</v>
      </c>
      <c r="AC68" t="n">
        <v>116.928332127858</v>
      </c>
      <c r="AD68" t="n">
        <v>94475.26362628282</v>
      </c>
      <c r="AE68" t="n">
        <v>129265.2236478982</v>
      </c>
      <c r="AF68" t="n">
        <v>2.09887632050551e-06</v>
      </c>
      <c r="AG68" t="n">
        <v>0.1511111111111111</v>
      </c>
      <c r="AH68" t="n">
        <v>116928.332127858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9.186299999999999</v>
      </c>
      <c r="E69" t="n">
        <v>10.89</v>
      </c>
      <c r="F69" t="n">
        <v>7.96</v>
      </c>
      <c r="G69" t="n">
        <v>79.62</v>
      </c>
      <c r="H69" t="n">
        <v>1.25</v>
      </c>
      <c r="I69" t="n">
        <v>6</v>
      </c>
      <c r="J69" t="n">
        <v>251.94</v>
      </c>
      <c r="K69" t="n">
        <v>56.94</v>
      </c>
      <c r="L69" t="n">
        <v>17.75</v>
      </c>
      <c r="M69" t="n">
        <v>4</v>
      </c>
      <c r="N69" t="n">
        <v>62.25</v>
      </c>
      <c r="O69" t="n">
        <v>31306.86</v>
      </c>
      <c r="P69" t="n">
        <v>114.13</v>
      </c>
      <c r="Q69" t="n">
        <v>198.05</v>
      </c>
      <c r="R69" t="n">
        <v>30.72</v>
      </c>
      <c r="S69" t="n">
        <v>21.27</v>
      </c>
      <c r="T69" t="n">
        <v>2015.84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94.68513960424951</v>
      </c>
      <c r="AB69" t="n">
        <v>129.5523852200268</v>
      </c>
      <c r="AC69" t="n">
        <v>117.1880874025764</v>
      </c>
      <c r="AD69" t="n">
        <v>94685.13960424952</v>
      </c>
      <c r="AE69" t="n">
        <v>129552.3852200268</v>
      </c>
      <c r="AF69" t="n">
        <v>2.097118505879896e-06</v>
      </c>
      <c r="AG69" t="n">
        <v>0.15125</v>
      </c>
      <c r="AH69" t="n">
        <v>117188.0874025764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9.185499999999999</v>
      </c>
      <c r="E70" t="n">
        <v>10.89</v>
      </c>
      <c r="F70" t="n">
        <v>7.96</v>
      </c>
      <c r="G70" t="n">
        <v>79.62</v>
      </c>
      <c r="H70" t="n">
        <v>1.27</v>
      </c>
      <c r="I70" t="n">
        <v>6</v>
      </c>
      <c r="J70" t="n">
        <v>252.39</v>
      </c>
      <c r="K70" t="n">
        <v>56.94</v>
      </c>
      <c r="L70" t="n">
        <v>18</v>
      </c>
      <c r="M70" t="n">
        <v>4</v>
      </c>
      <c r="N70" t="n">
        <v>62.45</v>
      </c>
      <c r="O70" t="n">
        <v>31362.58</v>
      </c>
      <c r="P70" t="n">
        <v>114.16</v>
      </c>
      <c r="Q70" t="n">
        <v>198.05</v>
      </c>
      <c r="R70" t="n">
        <v>30.64</v>
      </c>
      <c r="S70" t="n">
        <v>21.27</v>
      </c>
      <c r="T70" t="n">
        <v>1979.95</v>
      </c>
      <c r="U70" t="n">
        <v>0.6899999999999999</v>
      </c>
      <c r="V70" t="n">
        <v>0.76</v>
      </c>
      <c r="W70" t="n">
        <v>0.12</v>
      </c>
      <c r="X70" t="n">
        <v>0.11</v>
      </c>
      <c r="Y70" t="n">
        <v>1</v>
      </c>
      <c r="Z70" t="n">
        <v>10</v>
      </c>
      <c r="AA70" t="n">
        <v>94.71097184994711</v>
      </c>
      <c r="AB70" t="n">
        <v>129.5877300382285</v>
      </c>
      <c r="AC70" t="n">
        <v>117.2200589609358</v>
      </c>
      <c r="AD70" t="n">
        <v>94710.97184994712</v>
      </c>
      <c r="AE70" t="n">
        <v>129587.7300382285</v>
      </c>
      <c r="AF70" t="n">
        <v>2.096935875788923e-06</v>
      </c>
      <c r="AG70" t="n">
        <v>0.15125</v>
      </c>
      <c r="AH70" t="n">
        <v>117220.0589609358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9.1905</v>
      </c>
      <c r="E71" t="n">
        <v>10.88</v>
      </c>
      <c r="F71" t="n">
        <v>7.96</v>
      </c>
      <c r="G71" t="n">
        <v>79.56999999999999</v>
      </c>
      <c r="H71" t="n">
        <v>1.28</v>
      </c>
      <c r="I71" t="n">
        <v>6</v>
      </c>
      <c r="J71" t="n">
        <v>252.84</v>
      </c>
      <c r="K71" t="n">
        <v>56.94</v>
      </c>
      <c r="L71" t="n">
        <v>18.25</v>
      </c>
      <c r="M71" t="n">
        <v>4</v>
      </c>
      <c r="N71" t="n">
        <v>62.65</v>
      </c>
      <c r="O71" t="n">
        <v>31418.38</v>
      </c>
      <c r="P71" t="n">
        <v>113.92</v>
      </c>
      <c r="Q71" t="n">
        <v>198.05</v>
      </c>
      <c r="R71" t="n">
        <v>30.47</v>
      </c>
      <c r="S71" t="n">
        <v>21.27</v>
      </c>
      <c r="T71" t="n">
        <v>1893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94.51802693846425</v>
      </c>
      <c r="AB71" t="n">
        <v>129.323734298209</v>
      </c>
      <c r="AC71" t="n">
        <v>116.9812586038233</v>
      </c>
      <c r="AD71" t="n">
        <v>94518.02693846425</v>
      </c>
      <c r="AE71" t="n">
        <v>129323.734298209</v>
      </c>
      <c r="AF71" t="n">
        <v>2.098077313857504e-06</v>
      </c>
      <c r="AG71" t="n">
        <v>0.1511111111111111</v>
      </c>
      <c r="AH71" t="n">
        <v>116981.2586038233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9.1898</v>
      </c>
      <c r="E72" t="n">
        <v>10.88</v>
      </c>
      <c r="F72" t="n">
        <v>7.96</v>
      </c>
      <c r="G72" t="n">
        <v>79.58</v>
      </c>
      <c r="H72" t="n">
        <v>1.3</v>
      </c>
      <c r="I72" t="n">
        <v>6</v>
      </c>
      <c r="J72" t="n">
        <v>253.3</v>
      </c>
      <c r="K72" t="n">
        <v>56.94</v>
      </c>
      <c r="L72" t="n">
        <v>18.5</v>
      </c>
      <c r="M72" t="n">
        <v>4</v>
      </c>
      <c r="N72" t="n">
        <v>62.86</v>
      </c>
      <c r="O72" t="n">
        <v>31474.25</v>
      </c>
      <c r="P72" t="n">
        <v>113.79</v>
      </c>
      <c r="Q72" t="n">
        <v>198.05</v>
      </c>
      <c r="R72" t="n">
        <v>30.56</v>
      </c>
      <c r="S72" t="n">
        <v>21.27</v>
      </c>
      <c r="T72" t="n">
        <v>1940.49</v>
      </c>
      <c r="U72" t="n">
        <v>0.7</v>
      </c>
      <c r="V72" t="n">
        <v>0.76</v>
      </c>
      <c r="W72" t="n">
        <v>0.12</v>
      </c>
      <c r="X72" t="n">
        <v>0.1</v>
      </c>
      <c r="Y72" t="n">
        <v>1</v>
      </c>
      <c r="Z72" t="n">
        <v>10</v>
      </c>
      <c r="AA72" t="n">
        <v>94.448079732059</v>
      </c>
      <c r="AB72" t="n">
        <v>129.2280294445525</v>
      </c>
      <c r="AC72" t="n">
        <v>116.8946876870771</v>
      </c>
      <c r="AD72" t="n">
        <v>94448.07973205901</v>
      </c>
      <c r="AE72" t="n">
        <v>129228.0294445525</v>
      </c>
      <c r="AF72" t="n">
        <v>2.097917512527903e-06</v>
      </c>
      <c r="AG72" t="n">
        <v>0.1511111111111111</v>
      </c>
      <c r="AH72" t="n">
        <v>116894.6876870771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9.1928</v>
      </c>
      <c r="E73" t="n">
        <v>10.88</v>
      </c>
      <c r="F73" t="n">
        <v>7.95</v>
      </c>
      <c r="G73" t="n">
        <v>79.54000000000001</v>
      </c>
      <c r="H73" t="n">
        <v>1.31</v>
      </c>
      <c r="I73" t="n">
        <v>6</v>
      </c>
      <c r="J73" t="n">
        <v>253.75</v>
      </c>
      <c r="K73" t="n">
        <v>56.94</v>
      </c>
      <c r="L73" t="n">
        <v>18.75</v>
      </c>
      <c r="M73" t="n">
        <v>4</v>
      </c>
      <c r="N73" t="n">
        <v>63.06</v>
      </c>
      <c r="O73" t="n">
        <v>31530.19</v>
      </c>
      <c r="P73" t="n">
        <v>113.67</v>
      </c>
      <c r="Q73" t="n">
        <v>198.05</v>
      </c>
      <c r="R73" t="n">
        <v>30.36</v>
      </c>
      <c r="S73" t="n">
        <v>21.27</v>
      </c>
      <c r="T73" t="n">
        <v>1838.88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94.31564041514604</v>
      </c>
      <c r="AB73" t="n">
        <v>129.0468201283419</v>
      </c>
      <c r="AC73" t="n">
        <v>116.7307727336768</v>
      </c>
      <c r="AD73" t="n">
        <v>94315.64041514603</v>
      </c>
      <c r="AE73" t="n">
        <v>129046.8201283419</v>
      </c>
      <c r="AF73" t="n">
        <v>2.098602375369051e-06</v>
      </c>
      <c r="AG73" t="n">
        <v>0.1511111111111111</v>
      </c>
      <c r="AH73" t="n">
        <v>116730.7727336768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9.206200000000001</v>
      </c>
      <c r="E74" t="n">
        <v>10.86</v>
      </c>
      <c r="F74" t="n">
        <v>7.94</v>
      </c>
      <c r="G74" t="n">
        <v>79.38</v>
      </c>
      <c r="H74" t="n">
        <v>1.33</v>
      </c>
      <c r="I74" t="n">
        <v>6</v>
      </c>
      <c r="J74" t="n">
        <v>254.21</v>
      </c>
      <c r="K74" t="n">
        <v>56.94</v>
      </c>
      <c r="L74" t="n">
        <v>19</v>
      </c>
      <c r="M74" t="n">
        <v>4</v>
      </c>
      <c r="N74" t="n">
        <v>63.26</v>
      </c>
      <c r="O74" t="n">
        <v>31586.21</v>
      </c>
      <c r="P74" t="n">
        <v>113.22</v>
      </c>
      <c r="Q74" t="n">
        <v>198.05</v>
      </c>
      <c r="R74" t="n">
        <v>29.8</v>
      </c>
      <c r="S74" t="n">
        <v>21.27</v>
      </c>
      <c r="T74" t="n">
        <v>1558.76</v>
      </c>
      <c r="U74" t="n">
        <v>0.71</v>
      </c>
      <c r="V74" t="n">
        <v>0.76</v>
      </c>
      <c r="W74" t="n">
        <v>0.12</v>
      </c>
      <c r="X74" t="n">
        <v>0.09</v>
      </c>
      <c r="Y74" t="n">
        <v>1</v>
      </c>
      <c r="Z74" t="n">
        <v>10</v>
      </c>
      <c r="AA74" t="n">
        <v>93.88329611432385</v>
      </c>
      <c r="AB74" t="n">
        <v>128.4552675822729</v>
      </c>
      <c r="AC74" t="n">
        <v>116.1956771323552</v>
      </c>
      <c r="AD74" t="n">
        <v>93883.29611432385</v>
      </c>
      <c r="AE74" t="n">
        <v>128455.2675822729</v>
      </c>
      <c r="AF74" t="n">
        <v>2.101661429392846e-06</v>
      </c>
      <c r="AG74" t="n">
        <v>0.1508333333333333</v>
      </c>
      <c r="AH74" t="n">
        <v>116195.6771323552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9.201700000000001</v>
      </c>
      <c r="E75" t="n">
        <v>10.87</v>
      </c>
      <c r="F75" t="n">
        <v>7.94</v>
      </c>
      <c r="G75" t="n">
        <v>79.43000000000001</v>
      </c>
      <c r="H75" t="n">
        <v>1.34</v>
      </c>
      <c r="I75" t="n">
        <v>6</v>
      </c>
      <c r="J75" t="n">
        <v>254.66</v>
      </c>
      <c r="K75" t="n">
        <v>56.94</v>
      </c>
      <c r="L75" t="n">
        <v>19.25</v>
      </c>
      <c r="M75" t="n">
        <v>4</v>
      </c>
      <c r="N75" t="n">
        <v>63.47</v>
      </c>
      <c r="O75" t="n">
        <v>31642.3</v>
      </c>
      <c r="P75" t="n">
        <v>113.02</v>
      </c>
      <c r="Q75" t="n">
        <v>198.09</v>
      </c>
      <c r="R75" t="n">
        <v>30.12</v>
      </c>
      <c r="S75" t="n">
        <v>21.27</v>
      </c>
      <c r="T75" t="n">
        <v>1719.8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93.8103539692458</v>
      </c>
      <c r="AB75" t="n">
        <v>128.3554649213969</v>
      </c>
      <c r="AC75" t="n">
        <v>116.1053994973592</v>
      </c>
      <c r="AD75" t="n">
        <v>93810.3539692458</v>
      </c>
      <c r="AE75" t="n">
        <v>128355.4649213969</v>
      </c>
      <c r="AF75" t="n">
        <v>2.100634135131124e-06</v>
      </c>
      <c r="AG75" t="n">
        <v>0.1509722222222222</v>
      </c>
      <c r="AH75" t="n">
        <v>116105.3994973592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9.181100000000001</v>
      </c>
      <c r="E76" t="n">
        <v>10.89</v>
      </c>
      <c r="F76" t="n">
        <v>7.97</v>
      </c>
      <c r="G76" t="n">
        <v>79.68000000000001</v>
      </c>
      <c r="H76" t="n">
        <v>1.36</v>
      </c>
      <c r="I76" t="n">
        <v>6</v>
      </c>
      <c r="J76" t="n">
        <v>255.12</v>
      </c>
      <c r="K76" t="n">
        <v>56.94</v>
      </c>
      <c r="L76" t="n">
        <v>19.5</v>
      </c>
      <c r="M76" t="n">
        <v>4</v>
      </c>
      <c r="N76" t="n">
        <v>63.67</v>
      </c>
      <c r="O76" t="n">
        <v>31698.47</v>
      </c>
      <c r="P76" t="n">
        <v>113.27</v>
      </c>
      <c r="Q76" t="n">
        <v>198.05</v>
      </c>
      <c r="R76" t="n">
        <v>30.91</v>
      </c>
      <c r="S76" t="n">
        <v>21.27</v>
      </c>
      <c r="T76" t="n">
        <v>2110.64</v>
      </c>
      <c r="U76" t="n">
        <v>0.6899999999999999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94.25911686937937</v>
      </c>
      <c r="AB76" t="n">
        <v>128.9694821193812</v>
      </c>
      <c r="AC76" t="n">
        <v>116.6608157557466</v>
      </c>
      <c r="AD76" t="n">
        <v>94259.11686937937</v>
      </c>
      <c r="AE76" t="n">
        <v>128969.4821193812</v>
      </c>
      <c r="AF76" t="n">
        <v>2.095931410288573e-06</v>
      </c>
      <c r="AG76" t="n">
        <v>0.15125</v>
      </c>
      <c r="AH76" t="n">
        <v>116660.8157557466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9.1851</v>
      </c>
      <c r="E77" t="n">
        <v>10.89</v>
      </c>
      <c r="F77" t="n">
        <v>7.96</v>
      </c>
      <c r="G77" t="n">
        <v>79.63</v>
      </c>
      <c r="H77" t="n">
        <v>1.37</v>
      </c>
      <c r="I77" t="n">
        <v>6</v>
      </c>
      <c r="J77" t="n">
        <v>255.57</v>
      </c>
      <c r="K77" t="n">
        <v>56.94</v>
      </c>
      <c r="L77" t="n">
        <v>19.75</v>
      </c>
      <c r="M77" t="n">
        <v>4</v>
      </c>
      <c r="N77" t="n">
        <v>63.88</v>
      </c>
      <c r="O77" t="n">
        <v>31754.72</v>
      </c>
      <c r="P77" t="n">
        <v>112.93</v>
      </c>
      <c r="Q77" t="n">
        <v>198.05</v>
      </c>
      <c r="R77" t="n">
        <v>30.69</v>
      </c>
      <c r="S77" t="n">
        <v>21.27</v>
      </c>
      <c r="T77" t="n">
        <v>2002.22</v>
      </c>
      <c r="U77" t="n">
        <v>0.6899999999999999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93.9862560562663</v>
      </c>
      <c r="AB77" t="n">
        <v>128.5961419171106</v>
      </c>
      <c r="AC77" t="n">
        <v>116.3231066183943</v>
      </c>
      <c r="AD77" t="n">
        <v>93986.2560562663</v>
      </c>
      <c r="AE77" t="n">
        <v>128596.1419171106</v>
      </c>
      <c r="AF77" t="n">
        <v>2.096844560743437e-06</v>
      </c>
      <c r="AG77" t="n">
        <v>0.15125</v>
      </c>
      <c r="AH77" t="n">
        <v>116323.1066183943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9.182499999999999</v>
      </c>
      <c r="E78" t="n">
        <v>10.89</v>
      </c>
      <c r="F78" t="n">
        <v>7.97</v>
      </c>
      <c r="G78" t="n">
        <v>79.66</v>
      </c>
      <c r="H78" t="n">
        <v>1.39</v>
      </c>
      <c r="I78" t="n">
        <v>6</v>
      </c>
      <c r="J78" t="n">
        <v>256.03</v>
      </c>
      <c r="K78" t="n">
        <v>56.94</v>
      </c>
      <c r="L78" t="n">
        <v>20</v>
      </c>
      <c r="M78" t="n">
        <v>4</v>
      </c>
      <c r="N78" t="n">
        <v>64.09</v>
      </c>
      <c r="O78" t="n">
        <v>31811.04</v>
      </c>
      <c r="P78" t="n">
        <v>112.6</v>
      </c>
      <c r="Q78" t="n">
        <v>198.05</v>
      </c>
      <c r="R78" t="n">
        <v>30.87</v>
      </c>
      <c r="S78" t="n">
        <v>21.27</v>
      </c>
      <c r="T78" t="n">
        <v>2092.35</v>
      </c>
      <c r="U78" t="n">
        <v>0.6899999999999999</v>
      </c>
      <c r="V78" t="n">
        <v>0.76</v>
      </c>
      <c r="W78" t="n">
        <v>0.12</v>
      </c>
      <c r="X78" t="n">
        <v>0.11</v>
      </c>
      <c r="Y78" t="n">
        <v>1</v>
      </c>
      <c r="Z78" t="n">
        <v>10</v>
      </c>
      <c r="AA78" t="n">
        <v>93.8480026144636</v>
      </c>
      <c r="AB78" t="n">
        <v>128.4069774587248</v>
      </c>
      <c r="AC78" t="n">
        <v>116.1519957504228</v>
      </c>
      <c r="AD78" t="n">
        <v>93848.00261446359</v>
      </c>
      <c r="AE78" t="n">
        <v>128406.9774587248</v>
      </c>
      <c r="AF78" t="n">
        <v>2.096251012947775e-06</v>
      </c>
      <c r="AG78" t="n">
        <v>0.15125</v>
      </c>
      <c r="AH78" t="n">
        <v>116151.9957504228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9.241400000000001</v>
      </c>
      <c r="E79" t="n">
        <v>10.82</v>
      </c>
      <c r="F79" t="n">
        <v>7.94</v>
      </c>
      <c r="G79" t="n">
        <v>95.29000000000001</v>
      </c>
      <c r="H79" t="n">
        <v>1.4</v>
      </c>
      <c r="I79" t="n">
        <v>5</v>
      </c>
      <c r="J79" t="n">
        <v>256.49</v>
      </c>
      <c r="K79" t="n">
        <v>56.94</v>
      </c>
      <c r="L79" t="n">
        <v>20.25</v>
      </c>
      <c r="M79" t="n">
        <v>3</v>
      </c>
      <c r="N79" t="n">
        <v>64.29000000000001</v>
      </c>
      <c r="O79" t="n">
        <v>31867.44</v>
      </c>
      <c r="P79" t="n">
        <v>112.14</v>
      </c>
      <c r="Q79" t="n">
        <v>198.07</v>
      </c>
      <c r="R79" t="n">
        <v>29.95</v>
      </c>
      <c r="S79" t="n">
        <v>21.27</v>
      </c>
      <c r="T79" t="n">
        <v>1637.33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92.8960077976339</v>
      </c>
      <c r="AB79" t="n">
        <v>127.1044161512919</v>
      </c>
      <c r="AC79" t="n">
        <v>114.9737490660147</v>
      </c>
      <c r="AD79" t="n">
        <v>92896.00779763389</v>
      </c>
      <c r="AE79" t="n">
        <v>127104.4161512919</v>
      </c>
      <c r="AF79" t="n">
        <v>2.109697153395652e-06</v>
      </c>
      <c r="AG79" t="n">
        <v>0.1502777777777778</v>
      </c>
      <c r="AH79" t="n">
        <v>114973.7490660147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9.2524</v>
      </c>
      <c r="E80" t="n">
        <v>10.81</v>
      </c>
      <c r="F80" t="n">
        <v>7.93</v>
      </c>
      <c r="G80" t="n">
        <v>95.13</v>
      </c>
      <c r="H80" t="n">
        <v>1.42</v>
      </c>
      <c r="I80" t="n">
        <v>5</v>
      </c>
      <c r="J80" t="n">
        <v>256.94</v>
      </c>
      <c r="K80" t="n">
        <v>56.94</v>
      </c>
      <c r="L80" t="n">
        <v>20.5</v>
      </c>
      <c r="M80" t="n">
        <v>3</v>
      </c>
      <c r="N80" t="n">
        <v>64.5</v>
      </c>
      <c r="O80" t="n">
        <v>31924.04</v>
      </c>
      <c r="P80" t="n">
        <v>111.98</v>
      </c>
      <c r="Q80" t="n">
        <v>198.05</v>
      </c>
      <c r="R80" t="n">
        <v>29.55</v>
      </c>
      <c r="S80" t="n">
        <v>21.27</v>
      </c>
      <c r="T80" t="n">
        <v>1436.09</v>
      </c>
      <c r="U80" t="n">
        <v>0.72</v>
      </c>
      <c r="V80" t="n">
        <v>0.77</v>
      </c>
      <c r="W80" t="n">
        <v>0.12</v>
      </c>
      <c r="X80" t="n">
        <v>0.07000000000000001</v>
      </c>
      <c r="Y80" t="n">
        <v>1</v>
      </c>
      <c r="Z80" t="n">
        <v>10</v>
      </c>
      <c r="AA80" t="n">
        <v>92.66245639337131</v>
      </c>
      <c r="AB80" t="n">
        <v>126.7848608164193</v>
      </c>
      <c r="AC80" t="n">
        <v>114.6846916438034</v>
      </c>
      <c r="AD80" t="n">
        <v>92662.45639337132</v>
      </c>
      <c r="AE80" t="n">
        <v>126784.8608164193</v>
      </c>
      <c r="AF80" t="n">
        <v>2.112208317146528e-06</v>
      </c>
      <c r="AG80" t="n">
        <v>0.1501388888888889</v>
      </c>
      <c r="AH80" t="n">
        <v>114684.6916438034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9.2478</v>
      </c>
      <c r="E81" t="n">
        <v>10.81</v>
      </c>
      <c r="F81" t="n">
        <v>7.93</v>
      </c>
      <c r="G81" t="n">
        <v>95.2</v>
      </c>
      <c r="H81" t="n">
        <v>1.43</v>
      </c>
      <c r="I81" t="n">
        <v>5</v>
      </c>
      <c r="J81" t="n">
        <v>257.4</v>
      </c>
      <c r="K81" t="n">
        <v>56.94</v>
      </c>
      <c r="L81" t="n">
        <v>20.75</v>
      </c>
      <c r="M81" t="n">
        <v>3</v>
      </c>
      <c r="N81" t="n">
        <v>64.70999999999999</v>
      </c>
      <c r="O81" t="n">
        <v>31980.59</v>
      </c>
      <c r="P81" t="n">
        <v>112.29</v>
      </c>
      <c r="Q81" t="n">
        <v>198.05</v>
      </c>
      <c r="R81" t="n">
        <v>29.76</v>
      </c>
      <c r="S81" t="n">
        <v>21.27</v>
      </c>
      <c r="T81" t="n">
        <v>1544.06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92.88990018248109</v>
      </c>
      <c r="AB81" t="n">
        <v>127.0960594427909</v>
      </c>
      <c r="AC81" t="n">
        <v>114.9661899100442</v>
      </c>
      <c r="AD81" t="n">
        <v>92889.90018248108</v>
      </c>
      <c r="AE81" t="n">
        <v>127096.0594427909</v>
      </c>
      <c r="AF81" t="n">
        <v>2.111158194123434e-06</v>
      </c>
      <c r="AG81" t="n">
        <v>0.1501388888888889</v>
      </c>
      <c r="AH81" t="n">
        <v>114966.1899100443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9.2514</v>
      </c>
      <c r="E82" t="n">
        <v>10.81</v>
      </c>
      <c r="F82" t="n">
        <v>7.93</v>
      </c>
      <c r="G82" t="n">
        <v>95.15000000000001</v>
      </c>
      <c r="H82" t="n">
        <v>1.45</v>
      </c>
      <c r="I82" t="n">
        <v>5</v>
      </c>
      <c r="J82" t="n">
        <v>257.86</v>
      </c>
      <c r="K82" t="n">
        <v>56.94</v>
      </c>
      <c r="L82" t="n">
        <v>21</v>
      </c>
      <c r="M82" t="n">
        <v>3</v>
      </c>
      <c r="N82" t="n">
        <v>64.92</v>
      </c>
      <c r="O82" t="n">
        <v>32037.22</v>
      </c>
      <c r="P82" t="n">
        <v>112.34</v>
      </c>
      <c r="Q82" t="n">
        <v>198.05</v>
      </c>
      <c r="R82" t="n">
        <v>29.54</v>
      </c>
      <c r="S82" t="n">
        <v>21.27</v>
      </c>
      <c r="T82" t="n">
        <v>1433.98</v>
      </c>
      <c r="U82" t="n">
        <v>0.72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92.88400290675578</v>
      </c>
      <c r="AB82" t="n">
        <v>127.0879905299741</v>
      </c>
      <c r="AC82" t="n">
        <v>114.9588910829419</v>
      </c>
      <c r="AD82" t="n">
        <v>92884.00290675578</v>
      </c>
      <c r="AE82" t="n">
        <v>127087.9905299741</v>
      </c>
      <c r="AF82" t="n">
        <v>2.111980029532812e-06</v>
      </c>
      <c r="AG82" t="n">
        <v>0.1501388888888889</v>
      </c>
      <c r="AH82" t="n">
        <v>114958.8910829419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9.2645</v>
      </c>
      <c r="E83" t="n">
        <v>10.79</v>
      </c>
      <c r="F83" t="n">
        <v>7.91</v>
      </c>
      <c r="G83" t="n">
        <v>94.95999999999999</v>
      </c>
      <c r="H83" t="n">
        <v>1.46</v>
      </c>
      <c r="I83" t="n">
        <v>5</v>
      </c>
      <c r="J83" t="n">
        <v>258.32</v>
      </c>
      <c r="K83" t="n">
        <v>56.94</v>
      </c>
      <c r="L83" t="n">
        <v>21.25</v>
      </c>
      <c r="M83" t="n">
        <v>3</v>
      </c>
      <c r="N83" t="n">
        <v>65.13</v>
      </c>
      <c r="O83" t="n">
        <v>32093.94</v>
      </c>
      <c r="P83" t="n">
        <v>112.05</v>
      </c>
      <c r="Q83" t="n">
        <v>198.05</v>
      </c>
      <c r="R83" t="n">
        <v>29.12</v>
      </c>
      <c r="S83" t="n">
        <v>21.27</v>
      </c>
      <c r="T83" t="n">
        <v>1224.87</v>
      </c>
      <c r="U83" t="n">
        <v>0.73</v>
      </c>
      <c r="V83" t="n">
        <v>0.77</v>
      </c>
      <c r="W83" t="n">
        <v>0.11</v>
      </c>
      <c r="X83" t="n">
        <v>0.06</v>
      </c>
      <c r="Y83" t="n">
        <v>1</v>
      </c>
      <c r="Z83" t="n">
        <v>10</v>
      </c>
      <c r="AA83" t="n">
        <v>92.52232039218559</v>
      </c>
      <c r="AB83" t="n">
        <v>126.593120557233</v>
      </c>
      <c r="AC83" t="n">
        <v>114.5112508058447</v>
      </c>
      <c r="AD83" t="n">
        <v>92522.32039218559</v>
      </c>
      <c r="AE83" t="n">
        <v>126593.120557233</v>
      </c>
      <c r="AF83" t="n">
        <v>2.114970597272493e-06</v>
      </c>
      <c r="AG83" t="n">
        <v>0.1498611111111111</v>
      </c>
      <c r="AH83" t="n">
        <v>114511.2508058447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9.2552</v>
      </c>
      <c r="E84" t="n">
        <v>10.8</v>
      </c>
      <c r="F84" t="n">
        <v>7.92</v>
      </c>
      <c r="G84" t="n">
        <v>95.09</v>
      </c>
      <c r="H84" t="n">
        <v>1.48</v>
      </c>
      <c r="I84" t="n">
        <v>5</v>
      </c>
      <c r="J84" t="n">
        <v>258.78</v>
      </c>
      <c r="K84" t="n">
        <v>56.94</v>
      </c>
      <c r="L84" t="n">
        <v>21.5</v>
      </c>
      <c r="M84" t="n">
        <v>3</v>
      </c>
      <c r="N84" t="n">
        <v>65.34</v>
      </c>
      <c r="O84" t="n">
        <v>32150.72</v>
      </c>
      <c r="P84" t="n">
        <v>112.36</v>
      </c>
      <c r="Q84" t="n">
        <v>198.05</v>
      </c>
      <c r="R84" t="n">
        <v>29.48</v>
      </c>
      <c r="S84" t="n">
        <v>21.27</v>
      </c>
      <c r="T84" t="n">
        <v>1404.1</v>
      </c>
      <c r="U84" t="n">
        <v>0.72</v>
      </c>
      <c r="V84" t="n">
        <v>0.77</v>
      </c>
      <c r="W84" t="n">
        <v>0.12</v>
      </c>
      <c r="X84" t="n">
        <v>0.07000000000000001</v>
      </c>
      <c r="Y84" t="n">
        <v>1</v>
      </c>
      <c r="Z84" t="n">
        <v>10</v>
      </c>
      <c r="AA84" t="n">
        <v>92.82695783621105</v>
      </c>
      <c r="AB84" t="n">
        <v>127.0099389478039</v>
      </c>
      <c r="AC84" t="n">
        <v>114.8882886342279</v>
      </c>
      <c r="AD84" t="n">
        <v>92826.95783621105</v>
      </c>
      <c r="AE84" t="n">
        <v>127009.9389478039</v>
      </c>
      <c r="AF84" t="n">
        <v>2.112847522464934e-06</v>
      </c>
      <c r="AG84" t="n">
        <v>0.15</v>
      </c>
      <c r="AH84" t="n">
        <v>114888.288634228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9.2417</v>
      </c>
      <c r="E85" t="n">
        <v>10.82</v>
      </c>
      <c r="F85" t="n">
        <v>7.94</v>
      </c>
      <c r="G85" t="n">
        <v>95.28</v>
      </c>
      <c r="H85" t="n">
        <v>1.49</v>
      </c>
      <c r="I85" t="n">
        <v>5</v>
      </c>
      <c r="J85" t="n">
        <v>259.24</v>
      </c>
      <c r="K85" t="n">
        <v>56.94</v>
      </c>
      <c r="L85" t="n">
        <v>21.75</v>
      </c>
      <c r="M85" t="n">
        <v>3</v>
      </c>
      <c r="N85" t="n">
        <v>65.55</v>
      </c>
      <c r="O85" t="n">
        <v>32207.59</v>
      </c>
      <c r="P85" t="n">
        <v>112.51</v>
      </c>
      <c r="Q85" t="n">
        <v>198.05</v>
      </c>
      <c r="R85" t="n">
        <v>30.08</v>
      </c>
      <c r="S85" t="n">
        <v>21.27</v>
      </c>
      <c r="T85" t="n">
        <v>1701.16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  <c r="AA85" t="n">
        <v>93.11093596556061</v>
      </c>
      <c r="AB85" t="n">
        <v>127.3984903526107</v>
      </c>
      <c r="AC85" t="n">
        <v>115.2397572382954</v>
      </c>
      <c r="AD85" t="n">
        <v>93110.93596556061</v>
      </c>
      <c r="AE85" t="n">
        <v>127398.4903526107</v>
      </c>
      <c r="AF85" t="n">
        <v>2.109765639679766e-06</v>
      </c>
      <c r="AG85" t="n">
        <v>0.1502777777777778</v>
      </c>
      <c r="AH85" t="n">
        <v>115239.7572382954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9.245699999999999</v>
      </c>
      <c r="E86" t="n">
        <v>10.82</v>
      </c>
      <c r="F86" t="n">
        <v>7.94</v>
      </c>
      <c r="G86" t="n">
        <v>95.23</v>
      </c>
      <c r="H86" t="n">
        <v>1.51</v>
      </c>
      <c r="I86" t="n">
        <v>5</v>
      </c>
      <c r="J86" t="n">
        <v>259.71</v>
      </c>
      <c r="K86" t="n">
        <v>56.94</v>
      </c>
      <c r="L86" t="n">
        <v>22</v>
      </c>
      <c r="M86" t="n">
        <v>3</v>
      </c>
      <c r="N86" t="n">
        <v>65.76000000000001</v>
      </c>
      <c r="O86" t="n">
        <v>32264.54</v>
      </c>
      <c r="P86" t="n">
        <v>112.56</v>
      </c>
      <c r="Q86" t="n">
        <v>198.05</v>
      </c>
      <c r="R86" t="n">
        <v>29.81</v>
      </c>
      <c r="S86" t="n">
        <v>21.27</v>
      </c>
      <c r="T86" t="n">
        <v>1569.2</v>
      </c>
      <c r="U86" t="n">
        <v>0.71</v>
      </c>
      <c r="V86" t="n">
        <v>0.77</v>
      </c>
      <c r="W86" t="n">
        <v>0.12</v>
      </c>
      <c r="X86" t="n">
        <v>0.08</v>
      </c>
      <c r="Y86" t="n">
        <v>1</v>
      </c>
      <c r="Z86" t="n">
        <v>10</v>
      </c>
      <c r="AA86" t="n">
        <v>93.10101401399292</v>
      </c>
      <c r="AB86" t="n">
        <v>127.3849147007501</v>
      </c>
      <c r="AC86" t="n">
        <v>115.2274772275949</v>
      </c>
      <c r="AD86" t="n">
        <v>93101.01401399293</v>
      </c>
      <c r="AE86" t="n">
        <v>127384.9147007501</v>
      </c>
      <c r="AF86" t="n">
        <v>2.110678790134631e-06</v>
      </c>
      <c r="AG86" t="n">
        <v>0.1502777777777778</v>
      </c>
      <c r="AH86" t="n">
        <v>115227.4772275949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9.246700000000001</v>
      </c>
      <c r="E87" t="n">
        <v>10.81</v>
      </c>
      <c r="F87" t="n">
        <v>7.93</v>
      </c>
      <c r="G87" t="n">
        <v>95.20999999999999</v>
      </c>
      <c r="H87" t="n">
        <v>1.52</v>
      </c>
      <c r="I87" t="n">
        <v>5</v>
      </c>
      <c r="J87" t="n">
        <v>260.17</v>
      </c>
      <c r="K87" t="n">
        <v>56.94</v>
      </c>
      <c r="L87" t="n">
        <v>22.25</v>
      </c>
      <c r="M87" t="n">
        <v>3</v>
      </c>
      <c r="N87" t="n">
        <v>65.98</v>
      </c>
      <c r="O87" t="n">
        <v>32321.56</v>
      </c>
      <c r="P87" t="n">
        <v>112.47</v>
      </c>
      <c r="Q87" t="n">
        <v>198.05</v>
      </c>
      <c r="R87" t="n">
        <v>29.85</v>
      </c>
      <c r="S87" t="n">
        <v>21.27</v>
      </c>
      <c r="T87" t="n">
        <v>1589.73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93.00662983663042</v>
      </c>
      <c r="AB87" t="n">
        <v>127.2557741053468</v>
      </c>
      <c r="AC87" t="n">
        <v>115.1106616293668</v>
      </c>
      <c r="AD87" t="n">
        <v>93006.62983663043</v>
      </c>
      <c r="AE87" t="n">
        <v>127255.7741053468</v>
      </c>
      <c r="AF87" t="n">
        <v>2.110907077748347e-06</v>
      </c>
      <c r="AG87" t="n">
        <v>0.1501388888888889</v>
      </c>
      <c r="AH87" t="n">
        <v>115110.6616293668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9.240500000000001</v>
      </c>
      <c r="E88" t="n">
        <v>10.82</v>
      </c>
      <c r="F88" t="n">
        <v>7.94</v>
      </c>
      <c r="G88" t="n">
        <v>95.3</v>
      </c>
      <c r="H88" t="n">
        <v>1.54</v>
      </c>
      <c r="I88" t="n">
        <v>5</v>
      </c>
      <c r="J88" t="n">
        <v>260.63</v>
      </c>
      <c r="K88" t="n">
        <v>56.94</v>
      </c>
      <c r="L88" t="n">
        <v>22.5</v>
      </c>
      <c r="M88" t="n">
        <v>3</v>
      </c>
      <c r="N88" t="n">
        <v>66.19</v>
      </c>
      <c r="O88" t="n">
        <v>32378.67</v>
      </c>
      <c r="P88" t="n">
        <v>112.6</v>
      </c>
      <c r="Q88" t="n">
        <v>198.06</v>
      </c>
      <c r="R88" t="n">
        <v>30.02</v>
      </c>
      <c r="S88" t="n">
        <v>21.27</v>
      </c>
      <c r="T88" t="n">
        <v>1675.29</v>
      </c>
      <c r="U88" t="n">
        <v>0.71</v>
      </c>
      <c r="V88" t="n">
        <v>0.76</v>
      </c>
      <c r="W88" t="n">
        <v>0.12</v>
      </c>
      <c r="X88" t="n">
        <v>0.09</v>
      </c>
      <c r="Y88" t="n">
        <v>1</v>
      </c>
      <c r="Z88" t="n">
        <v>10</v>
      </c>
      <c r="AA88" t="n">
        <v>93.17575131817284</v>
      </c>
      <c r="AB88" t="n">
        <v>127.4871735775062</v>
      </c>
      <c r="AC88" t="n">
        <v>115.3199766606746</v>
      </c>
      <c r="AD88" t="n">
        <v>93175.75131817284</v>
      </c>
      <c r="AE88" t="n">
        <v>127487.1735775062</v>
      </c>
      <c r="AF88" t="n">
        <v>2.109491694543307e-06</v>
      </c>
      <c r="AG88" t="n">
        <v>0.1502777777777778</v>
      </c>
      <c r="AH88" t="n">
        <v>115319.9766606746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9.246700000000001</v>
      </c>
      <c r="E89" t="n">
        <v>10.81</v>
      </c>
      <c r="F89" t="n">
        <v>7.93</v>
      </c>
      <c r="G89" t="n">
        <v>95.20999999999999</v>
      </c>
      <c r="H89" t="n">
        <v>1.55</v>
      </c>
      <c r="I89" t="n">
        <v>5</v>
      </c>
      <c r="J89" t="n">
        <v>261.09</v>
      </c>
      <c r="K89" t="n">
        <v>56.94</v>
      </c>
      <c r="L89" t="n">
        <v>22.75</v>
      </c>
      <c r="M89" t="n">
        <v>3</v>
      </c>
      <c r="N89" t="n">
        <v>66.40000000000001</v>
      </c>
      <c r="O89" t="n">
        <v>32435.86</v>
      </c>
      <c r="P89" t="n">
        <v>112.59</v>
      </c>
      <c r="Q89" t="n">
        <v>198.07</v>
      </c>
      <c r="R89" t="n">
        <v>29.79</v>
      </c>
      <c r="S89" t="n">
        <v>21.27</v>
      </c>
      <c r="T89" t="n">
        <v>1559.71</v>
      </c>
      <c r="U89" t="n">
        <v>0.71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93.07725341347785</v>
      </c>
      <c r="AB89" t="n">
        <v>127.3524043988817</v>
      </c>
      <c r="AC89" t="n">
        <v>115.1980696633083</v>
      </c>
      <c r="AD89" t="n">
        <v>93077.25341347785</v>
      </c>
      <c r="AE89" t="n">
        <v>127352.4043988817</v>
      </c>
      <c r="AF89" t="n">
        <v>2.110907077748347e-06</v>
      </c>
      <c r="AG89" t="n">
        <v>0.1501388888888889</v>
      </c>
      <c r="AH89" t="n">
        <v>115198.0696633083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9.248100000000001</v>
      </c>
      <c r="E90" t="n">
        <v>10.81</v>
      </c>
      <c r="F90" t="n">
        <v>7.93</v>
      </c>
      <c r="G90" t="n">
        <v>95.19</v>
      </c>
      <c r="H90" t="n">
        <v>1.56</v>
      </c>
      <c r="I90" t="n">
        <v>5</v>
      </c>
      <c r="J90" t="n">
        <v>261.56</v>
      </c>
      <c r="K90" t="n">
        <v>56.94</v>
      </c>
      <c r="L90" t="n">
        <v>23</v>
      </c>
      <c r="M90" t="n">
        <v>3</v>
      </c>
      <c r="N90" t="n">
        <v>66.62</v>
      </c>
      <c r="O90" t="n">
        <v>32493.12</v>
      </c>
      <c r="P90" t="n">
        <v>112.56</v>
      </c>
      <c r="Q90" t="n">
        <v>198.05</v>
      </c>
      <c r="R90" t="n">
        <v>29.71</v>
      </c>
      <c r="S90" t="n">
        <v>21.27</v>
      </c>
      <c r="T90" t="n">
        <v>1516.74</v>
      </c>
      <c r="U90" t="n">
        <v>0.72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93.04583572394326</v>
      </c>
      <c r="AB90" t="n">
        <v>127.3094173300099</v>
      </c>
      <c r="AC90" t="n">
        <v>115.1591852199568</v>
      </c>
      <c r="AD90" t="n">
        <v>93045.83572394325</v>
      </c>
      <c r="AE90" t="n">
        <v>127309.4173300099</v>
      </c>
      <c r="AF90" t="n">
        <v>2.111226680407549e-06</v>
      </c>
      <c r="AG90" t="n">
        <v>0.1501388888888889</v>
      </c>
      <c r="AH90" t="n">
        <v>115159.1852199568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9.251899999999999</v>
      </c>
      <c r="E91" t="n">
        <v>10.81</v>
      </c>
      <c r="F91" t="n">
        <v>7.93</v>
      </c>
      <c r="G91" t="n">
        <v>95.14</v>
      </c>
      <c r="H91" t="n">
        <v>1.58</v>
      </c>
      <c r="I91" t="n">
        <v>5</v>
      </c>
      <c r="J91" t="n">
        <v>262.02</v>
      </c>
      <c r="K91" t="n">
        <v>56.94</v>
      </c>
      <c r="L91" t="n">
        <v>23.25</v>
      </c>
      <c r="M91" t="n">
        <v>3</v>
      </c>
      <c r="N91" t="n">
        <v>66.83</v>
      </c>
      <c r="O91" t="n">
        <v>32550.47</v>
      </c>
      <c r="P91" t="n">
        <v>112.44</v>
      </c>
      <c r="Q91" t="n">
        <v>198.05</v>
      </c>
      <c r="R91" t="n">
        <v>29.53</v>
      </c>
      <c r="S91" t="n">
        <v>21.27</v>
      </c>
      <c r="T91" t="n">
        <v>1428.89</v>
      </c>
      <c r="U91" t="n">
        <v>0.72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92.93791939077846</v>
      </c>
      <c r="AB91" t="n">
        <v>127.1617614420413</v>
      </c>
      <c r="AC91" t="n">
        <v>115.0256214026996</v>
      </c>
      <c r="AD91" t="n">
        <v>92937.91939077846</v>
      </c>
      <c r="AE91" t="n">
        <v>127161.7614420413</v>
      </c>
      <c r="AF91" t="n">
        <v>2.11209417333967e-06</v>
      </c>
      <c r="AG91" t="n">
        <v>0.1501388888888889</v>
      </c>
      <c r="AH91" t="n">
        <v>115025.6214026996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9.2593</v>
      </c>
      <c r="E92" t="n">
        <v>10.8</v>
      </c>
      <c r="F92" t="n">
        <v>7.92</v>
      </c>
      <c r="G92" t="n">
        <v>95.04000000000001</v>
      </c>
      <c r="H92" t="n">
        <v>1.59</v>
      </c>
      <c r="I92" t="n">
        <v>5</v>
      </c>
      <c r="J92" t="n">
        <v>262.49</v>
      </c>
      <c r="K92" t="n">
        <v>56.94</v>
      </c>
      <c r="L92" t="n">
        <v>23.5</v>
      </c>
      <c r="M92" t="n">
        <v>3</v>
      </c>
      <c r="N92" t="n">
        <v>67.05</v>
      </c>
      <c r="O92" t="n">
        <v>32607.89</v>
      </c>
      <c r="P92" t="n">
        <v>112.07</v>
      </c>
      <c r="Q92" t="n">
        <v>198.05</v>
      </c>
      <c r="R92" t="n">
        <v>29.31</v>
      </c>
      <c r="S92" t="n">
        <v>21.27</v>
      </c>
      <c r="T92" t="n">
        <v>1317.35</v>
      </c>
      <c r="U92" t="n">
        <v>0.73</v>
      </c>
      <c r="V92" t="n">
        <v>0.77</v>
      </c>
      <c r="W92" t="n">
        <v>0.12</v>
      </c>
      <c r="X92" t="n">
        <v>0.07000000000000001</v>
      </c>
      <c r="Y92" t="n">
        <v>1</v>
      </c>
      <c r="Z92" t="n">
        <v>10</v>
      </c>
      <c r="AA92" t="n">
        <v>92.61636559249416</v>
      </c>
      <c r="AB92" t="n">
        <v>126.7217973492765</v>
      </c>
      <c r="AC92" t="n">
        <v>114.6276468654547</v>
      </c>
      <c r="AD92" t="n">
        <v>92616.36559249416</v>
      </c>
      <c r="AE92" t="n">
        <v>126721.7973492765</v>
      </c>
      <c r="AF92" t="n">
        <v>2.113783501681169e-06</v>
      </c>
      <c r="AG92" t="n">
        <v>0.15</v>
      </c>
      <c r="AH92" t="n">
        <v>114627.6468654547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9.249000000000001</v>
      </c>
      <c r="E93" t="n">
        <v>10.81</v>
      </c>
      <c r="F93" t="n">
        <v>7.93</v>
      </c>
      <c r="G93" t="n">
        <v>95.18000000000001</v>
      </c>
      <c r="H93" t="n">
        <v>1.61</v>
      </c>
      <c r="I93" t="n">
        <v>5</v>
      </c>
      <c r="J93" t="n">
        <v>262.96</v>
      </c>
      <c r="K93" t="n">
        <v>56.94</v>
      </c>
      <c r="L93" t="n">
        <v>23.75</v>
      </c>
      <c r="M93" t="n">
        <v>3</v>
      </c>
      <c r="N93" t="n">
        <v>67.26000000000001</v>
      </c>
      <c r="O93" t="n">
        <v>32665.4</v>
      </c>
      <c r="P93" t="n">
        <v>112.16</v>
      </c>
      <c r="Q93" t="n">
        <v>198.05</v>
      </c>
      <c r="R93" t="n">
        <v>29.73</v>
      </c>
      <c r="S93" t="n">
        <v>21.27</v>
      </c>
      <c r="T93" t="n">
        <v>1530.19</v>
      </c>
      <c r="U93" t="n">
        <v>0.72</v>
      </c>
      <c r="V93" t="n">
        <v>0.77</v>
      </c>
      <c r="W93" t="n">
        <v>0.11</v>
      </c>
      <c r="X93" t="n">
        <v>0.08</v>
      </c>
      <c r="Y93" t="n">
        <v>1</v>
      </c>
      <c r="Z93" t="n">
        <v>10</v>
      </c>
      <c r="AA93" t="n">
        <v>92.80163767388173</v>
      </c>
      <c r="AB93" t="n">
        <v>126.9752947846582</v>
      </c>
      <c r="AC93" t="n">
        <v>114.8569508613895</v>
      </c>
      <c r="AD93" t="n">
        <v>92801.63767388173</v>
      </c>
      <c r="AE93" t="n">
        <v>126975.2947846582</v>
      </c>
      <c r="AF93" t="n">
        <v>2.111432139259893e-06</v>
      </c>
      <c r="AG93" t="n">
        <v>0.1501388888888889</v>
      </c>
      <c r="AH93" t="n">
        <v>114856.9508613895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9.2341</v>
      </c>
      <c r="E94" t="n">
        <v>10.83</v>
      </c>
      <c r="F94" t="n">
        <v>7.95</v>
      </c>
      <c r="G94" t="n">
        <v>95.39</v>
      </c>
      <c r="H94" t="n">
        <v>1.62</v>
      </c>
      <c r="I94" t="n">
        <v>5</v>
      </c>
      <c r="J94" t="n">
        <v>263.42</v>
      </c>
      <c r="K94" t="n">
        <v>56.94</v>
      </c>
      <c r="L94" t="n">
        <v>24</v>
      </c>
      <c r="M94" t="n">
        <v>3</v>
      </c>
      <c r="N94" t="n">
        <v>67.48</v>
      </c>
      <c r="O94" t="n">
        <v>32722.99</v>
      </c>
      <c r="P94" t="n">
        <v>112.27</v>
      </c>
      <c r="Q94" t="n">
        <v>198.06</v>
      </c>
      <c r="R94" t="n">
        <v>30.3</v>
      </c>
      <c r="S94" t="n">
        <v>21.27</v>
      </c>
      <c r="T94" t="n">
        <v>1813.9</v>
      </c>
      <c r="U94" t="n">
        <v>0.7</v>
      </c>
      <c r="V94" t="n">
        <v>0.76</v>
      </c>
      <c r="W94" t="n">
        <v>0.12</v>
      </c>
      <c r="X94" t="n">
        <v>0.1</v>
      </c>
      <c r="Y94" t="n">
        <v>1</v>
      </c>
      <c r="Z94" t="n">
        <v>10</v>
      </c>
      <c r="AA94" t="n">
        <v>93.0759812526949</v>
      </c>
      <c r="AB94" t="n">
        <v>127.3506637723747</v>
      </c>
      <c r="AC94" t="n">
        <v>115.1964951597521</v>
      </c>
      <c r="AD94" t="n">
        <v>93075.9812526949</v>
      </c>
      <c r="AE94" t="n">
        <v>127350.6637723747</v>
      </c>
      <c r="AF94" t="n">
        <v>2.108030653815524e-06</v>
      </c>
      <c r="AG94" t="n">
        <v>0.1504166666666667</v>
      </c>
      <c r="AH94" t="n">
        <v>115196.4951597521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9.242599999999999</v>
      </c>
      <c r="E95" t="n">
        <v>10.82</v>
      </c>
      <c r="F95" t="n">
        <v>7.94</v>
      </c>
      <c r="G95" t="n">
        <v>95.27</v>
      </c>
      <c r="H95" t="n">
        <v>1.64</v>
      </c>
      <c r="I95" t="n">
        <v>5</v>
      </c>
      <c r="J95" t="n">
        <v>263.89</v>
      </c>
      <c r="K95" t="n">
        <v>56.94</v>
      </c>
      <c r="L95" t="n">
        <v>24.25</v>
      </c>
      <c r="M95" t="n">
        <v>3</v>
      </c>
      <c r="N95" t="n">
        <v>67.7</v>
      </c>
      <c r="O95" t="n">
        <v>32780.66</v>
      </c>
      <c r="P95" t="n">
        <v>111.95</v>
      </c>
      <c r="Q95" t="n">
        <v>198.05</v>
      </c>
      <c r="R95" t="n">
        <v>29.92</v>
      </c>
      <c r="S95" t="n">
        <v>21.27</v>
      </c>
      <c r="T95" t="n">
        <v>1624.38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92.77235598875893</v>
      </c>
      <c r="AB95" t="n">
        <v>126.9352302912565</v>
      </c>
      <c r="AC95" t="n">
        <v>114.8207100670071</v>
      </c>
      <c r="AD95" t="n">
        <v>92772.35598875894</v>
      </c>
      <c r="AE95" t="n">
        <v>126935.2302912565</v>
      </c>
      <c r="AF95" t="n">
        <v>2.10997109853211e-06</v>
      </c>
      <c r="AG95" t="n">
        <v>0.1502777777777778</v>
      </c>
      <c r="AH95" t="n">
        <v>114820.7100670071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9.2407</v>
      </c>
      <c r="E96" t="n">
        <v>10.82</v>
      </c>
      <c r="F96" t="n">
        <v>7.94</v>
      </c>
      <c r="G96" t="n">
        <v>95.3</v>
      </c>
      <c r="H96" t="n">
        <v>1.65</v>
      </c>
      <c r="I96" t="n">
        <v>5</v>
      </c>
      <c r="J96" t="n">
        <v>264.36</v>
      </c>
      <c r="K96" t="n">
        <v>56.94</v>
      </c>
      <c r="L96" t="n">
        <v>24.5</v>
      </c>
      <c r="M96" t="n">
        <v>3</v>
      </c>
      <c r="N96" t="n">
        <v>67.92</v>
      </c>
      <c r="O96" t="n">
        <v>32838.42</v>
      </c>
      <c r="P96" t="n">
        <v>111.65</v>
      </c>
      <c r="Q96" t="n">
        <v>198.05</v>
      </c>
      <c r="R96" t="n">
        <v>30.04</v>
      </c>
      <c r="S96" t="n">
        <v>21.27</v>
      </c>
      <c r="T96" t="n">
        <v>1683.68</v>
      </c>
      <c r="U96" t="n">
        <v>0.71</v>
      </c>
      <c r="V96" t="n">
        <v>0.76</v>
      </c>
      <c r="W96" t="n">
        <v>0.12</v>
      </c>
      <c r="X96" t="n">
        <v>0.09</v>
      </c>
      <c r="Y96" t="n">
        <v>1</v>
      </c>
      <c r="Z96" t="n">
        <v>10</v>
      </c>
      <c r="AA96" t="n">
        <v>92.61431492618104</v>
      </c>
      <c r="AB96" t="n">
        <v>126.7189915371579</v>
      </c>
      <c r="AC96" t="n">
        <v>114.6251088361066</v>
      </c>
      <c r="AD96" t="n">
        <v>92614.31492618103</v>
      </c>
      <c r="AE96" t="n">
        <v>126718.9915371579</v>
      </c>
      <c r="AF96" t="n">
        <v>2.10953735206605e-06</v>
      </c>
      <c r="AG96" t="n">
        <v>0.1502777777777778</v>
      </c>
      <c r="AH96" t="n">
        <v>114625.1088361066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9.2407</v>
      </c>
      <c r="E97" t="n">
        <v>10.82</v>
      </c>
      <c r="F97" t="n">
        <v>7.94</v>
      </c>
      <c r="G97" t="n">
        <v>95.3</v>
      </c>
      <c r="H97" t="n">
        <v>1.66</v>
      </c>
      <c r="I97" t="n">
        <v>5</v>
      </c>
      <c r="J97" t="n">
        <v>264.83</v>
      </c>
      <c r="K97" t="n">
        <v>56.94</v>
      </c>
      <c r="L97" t="n">
        <v>24.75</v>
      </c>
      <c r="M97" t="n">
        <v>3</v>
      </c>
      <c r="N97" t="n">
        <v>68.13</v>
      </c>
      <c r="O97" t="n">
        <v>32896.26</v>
      </c>
      <c r="P97" t="n">
        <v>111.63</v>
      </c>
      <c r="Q97" t="n">
        <v>198.07</v>
      </c>
      <c r="R97" t="n">
        <v>30.06</v>
      </c>
      <c r="S97" t="n">
        <v>21.27</v>
      </c>
      <c r="T97" t="n">
        <v>1690.68</v>
      </c>
      <c r="U97" t="n">
        <v>0.71</v>
      </c>
      <c r="V97" t="n">
        <v>0.76</v>
      </c>
      <c r="W97" t="n">
        <v>0.12</v>
      </c>
      <c r="X97" t="n">
        <v>0.09</v>
      </c>
      <c r="Y97" t="n">
        <v>1</v>
      </c>
      <c r="Z97" t="n">
        <v>10</v>
      </c>
      <c r="AA97" t="n">
        <v>92.60253668737454</v>
      </c>
      <c r="AB97" t="n">
        <v>126.7028760312036</v>
      </c>
      <c r="AC97" t="n">
        <v>114.6105313714224</v>
      </c>
      <c r="AD97" t="n">
        <v>92602.53668737454</v>
      </c>
      <c r="AE97" t="n">
        <v>126702.8760312036</v>
      </c>
      <c r="AF97" t="n">
        <v>2.10953735206605e-06</v>
      </c>
      <c r="AG97" t="n">
        <v>0.1502777777777778</v>
      </c>
      <c r="AH97" t="n">
        <v>114610.5313714224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9.2433</v>
      </c>
      <c r="E98" t="n">
        <v>10.82</v>
      </c>
      <c r="F98" t="n">
        <v>7.94</v>
      </c>
      <c r="G98" t="n">
        <v>95.26000000000001</v>
      </c>
      <c r="H98" t="n">
        <v>1.68</v>
      </c>
      <c r="I98" t="n">
        <v>5</v>
      </c>
      <c r="J98" t="n">
        <v>265.3</v>
      </c>
      <c r="K98" t="n">
        <v>56.94</v>
      </c>
      <c r="L98" t="n">
        <v>25</v>
      </c>
      <c r="M98" t="n">
        <v>3</v>
      </c>
      <c r="N98" t="n">
        <v>68.34999999999999</v>
      </c>
      <c r="O98" t="n">
        <v>32954.18</v>
      </c>
      <c r="P98" t="n">
        <v>111.31</v>
      </c>
      <c r="Q98" t="n">
        <v>198.05</v>
      </c>
      <c r="R98" t="n">
        <v>29.92</v>
      </c>
      <c r="S98" t="n">
        <v>21.27</v>
      </c>
      <c r="T98" t="n">
        <v>1622.76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92.38869568268186</v>
      </c>
      <c r="AB98" t="n">
        <v>126.4102893345839</v>
      </c>
      <c r="AC98" t="n">
        <v>114.34586873848</v>
      </c>
      <c r="AD98" t="n">
        <v>92388.69568268185</v>
      </c>
      <c r="AE98" t="n">
        <v>126410.2893345839</v>
      </c>
      <c r="AF98" t="n">
        <v>2.110130899861712e-06</v>
      </c>
      <c r="AG98" t="n">
        <v>0.1502777777777778</v>
      </c>
      <c r="AH98" t="n">
        <v>114345.86873848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9.246700000000001</v>
      </c>
      <c r="E99" t="n">
        <v>10.81</v>
      </c>
      <c r="F99" t="n">
        <v>7.93</v>
      </c>
      <c r="G99" t="n">
        <v>95.20999999999999</v>
      </c>
      <c r="H99" t="n">
        <v>1.69</v>
      </c>
      <c r="I99" t="n">
        <v>5</v>
      </c>
      <c r="J99" t="n">
        <v>265.77</v>
      </c>
      <c r="K99" t="n">
        <v>56.94</v>
      </c>
      <c r="L99" t="n">
        <v>25.25</v>
      </c>
      <c r="M99" t="n">
        <v>3</v>
      </c>
      <c r="N99" t="n">
        <v>68.56999999999999</v>
      </c>
      <c r="O99" t="n">
        <v>33012.18</v>
      </c>
      <c r="P99" t="n">
        <v>110.71</v>
      </c>
      <c r="Q99" t="n">
        <v>198.05</v>
      </c>
      <c r="R99" t="n">
        <v>29.76</v>
      </c>
      <c r="S99" t="n">
        <v>21.27</v>
      </c>
      <c r="T99" t="n">
        <v>1542.72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91.97081737620164</v>
      </c>
      <c r="AB99" t="n">
        <v>125.8385298001682</v>
      </c>
      <c r="AC99" t="n">
        <v>113.8286771315592</v>
      </c>
      <c r="AD99" t="n">
        <v>91970.81737620164</v>
      </c>
      <c r="AE99" t="n">
        <v>125838.5298001682</v>
      </c>
      <c r="AF99" t="n">
        <v>2.110907077748347e-06</v>
      </c>
      <c r="AG99" t="n">
        <v>0.1501388888888889</v>
      </c>
      <c r="AH99" t="n">
        <v>113828.6771315592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9.254</v>
      </c>
      <c r="E100" t="n">
        <v>10.81</v>
      </c>
      <c r="F100" t="n">
        <v>7.93</v>
      </c>
      <c r="G100" t="n">
        <v>95.11</v>
      </c>
      <c r="H100" t="n">
        <v>1.7</v>
      </c>
      <c r="I100" t="n">
        <v>5</v>
      </c>
      <c r="J100" t="n">
        <v>266.24</v>
      </c>
      <c r="K100" t="n">
        <v>56.94</v>
      </c>
      <c r="L100" t="n">
        <v>25.5</v>
      </c>
      <c r="M100" t="n">
        <v>3</v>
      </c>
      <c r="N100" t="n">
        <v>68.8</v>
      </c>
      <c r="O100" t="n">
        <v>33070.26</v>
      </c>
      <c r="P100" t="n">
        <v>110.56</v>
      </c>
      <c r="Q100" t="n">
        <v>198.05</v>
      </c>
      <c r="R100" t="n">
        <v>29.51</v>
      </c>
      <c r="S100" t="n">
        <v>21.27</v>
      </c>
      <c r="T100" t="n">
        <v>1420.26</v>
      </c>
      <c r="U100" t="n">
        <v>0.72</v>
      </c>
      <c r="V100" t="n">
        <v>0.77</v>
      </c>
      <c r="W100" t="n">
        <v>0.12</v>
      </c>
      <c r="X100" t="n">
        <v>0.07000000000000001</v>
      </c>
      <c r="Y100" t="n">
        <v>1</v>
      </c>
      <c r="Z100" t="n">
        <v>10</v>
      </c>
      <c r="AA100" t="n">
        <v>91.81175424372869</v>
      </c>
      <c r="AB100" t="n">
        <v>125.6208926049487</v>
      </c>
      <c r="AC100" t="n">
        <v>113.6318109247956</v>
      </c>
      <c r="AD100" t="n">
        <v>91811.75424372869</v>
      </c>
      <c r="AE100" t="n">
        <v>125620.8926049487</v>
      </c>
      <c r="AF100" t="n">
        <v>2.112573577328474e-06</v>
      </c>
      <c r="AG100" t="n">
        <v>0.1501388888888889</v>
      </c>
      <c r="AH100" t="n">
        <v>113631.8109247956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9.253500000000001</v>
      </c>
      <c r="E101" t="n">
        <v>10.81</v>
      </c>
      <c r="F101" t="n">
        <v>7.93</v>
      </c>
      <c r="G101" t="n">
        <v>95.12</v>
      </c>
      <c r="H101" t="n">
        <v>1.72</v>
      </c>
      <c r="I101" t="n">
        <v>5</v>
      </c>
      <c r="J101" t="n">
        <v>266.71</v>
      </c>
      <c r="K101" t="n">
        <v>56.94</v>
      </c>
      <c r="L101" t="n">
        <v>25.75</v>
      </c>
      <c r="M101" t="n">
        <v>3</v>
      </c>
      <c r="N101" t="n">
        <v>69.02</v>
      </c>
      <c r="O101" t="n">
        <v>33128.44</v>
      </c>
      <c r="P101" t="n">
        <v>110.28</v>
      </c>
      <c r="Q101" t="n">
        <v>198.05</v>
      </c>
      <c r="R101" t="n">
        <v>29.58</v>
      </c>
      <c r="S101" t="n">
        <v>21.27</v>
      </c>
      <c r="T101" t="n">
        <v>1450.89</v>
      </c>
      <c r="U101" t="n">
        <v>0.72</v>
      </c>
      <c r="V101" t="n">
        <v>0.77</v>
      </c>
      <c r="W101" t="n">
        <v>0.11</v>
      </c>
      <c r="X101" t="n">
        <v>0.07000000000000001</v>
      </c>
      <c r="Y101" t="n">
        <v>1</v>
      </c>
      <c r="Z101" t="n">
        <v>10</v>
      </c>
      <c r="AA101" t="n">
        <v>91.65193162689039</v>
      </c>
      <c r="AB101" t="n">
        <v>125.4022162497144</v>
      </c>
      <c r="AC101" t="n">
        <v>113.4340047339906</v>
      </c>
      <c r="AD101" t="n">
        <v>91651.93162689039</v>
      </c>
      <c r="AE101" t="n">
        <v>125402.2162497144</v>
      </c>
      <c r="AF101" t="n">
        <v>2.112459433521616e-06</v>
      </c>
      <c r="AG101" t="n">
        <v>0.1501388888888889</v>
      </c>
      <c r="AH101" t="n">
        <v>113434.0047339906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9.2402</v>
      </c>
      <c r="E102" t="n">
        <v>10.82</v>
      </c>
      <c r="F102" t="n">
        <v>7.94</v>
      </c>
      <c r="G102" t="n">
        <v>95.3</v>
      </c>
      <c r="H102" t="n">
        <v>1.73</v>
      </c>
      <c r="I102" t="n">
        <v>5</v>
      </c>
      <c r="J102" t="n">
        <v>267.18</v>
      </c>
      <c r="K102" t="n">
        <v>56.94</v>
      </c>
      <c r="L102" t="n">
        <v>26</v>
      </c>
      <c r="M102" t="n">
        <v>3</v>
      </c>
      <c r="N102" t="n">
        <v>69.23999999999999</v>
      </c>
      <c r="O102" t="n">
        <v>33186.69</v>
      </c>
      <c r="P102" t="n">
        <v>110.16</v>
      </c>
      <c r="Q102" t="n">
        <v>198.05</v>
      </c>
      <c r="R102" t="n">
        <v>30.16</v>
      </c>
      <c r="S102" t="n">
        <v>21.27</v>
      </c>
      <c r="T102" t="n">
        <v>1742.3</v>
      </c>
      <c r="U102" t="n">
        <v>0.71</v>
      </c>
      <c r="V102" t="n">
        <v>0.76</v>
      </c>
      <c r="W102" t="n">
        <v>0.11</v>
      </c>
      <c r="X102" t="n">
        <v>0.09</v>
      </c>
      <c r="Y102" t="n">
        <v>1</v>
      </c>
      <c r="Z102" t="n">
        <v>10</v>
      </c>
      <c r="AA102" t="n">
        <v>91.7416836616204</v>
      </c>
      <c r="AB102" t="n">
        <v>125.5250189432123</v>
      </c>
      <c r="AC102" t="n">
        <v>113.5450873107758</v>
      </c>
      <c r="AD102" t="n">
        <v>91741.68366162039</v>
      </c>
      <c r="AE102" t="n">
        <v>125525.0189432123</v>
      </c>
      <c r="AF102" t="n">
        <v>2.109423208259192e-06</v>
      </c>
      <c r="AG102" t="n">
        <v>0.1502777777777778</v>
      </c>
      <c r="AH102" t="n">
        <v>113545.0873107758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9.302300000000001</v>
      </c>
      <c r="E103" t="n">
        <v>10.75</v>
      </c>
      <c r="F103" t="n">
        <v>7.91</v>
      </c>
      <c r="G103" t="n">
        <v>118.7</v>
      </c>
      <c r="H103" t="n">
        <v>1.75</v>
      </c>
      <c r="I103" t="n">
        <v>4</v>
      </c>
      <c r="J103" t="n">
        <v>267.66</v>
      </c>
      <c r="K103" t="n">
        <v>56.94</v>
      </c>
      <c r="L103" t="n">
        <v>26.25</v>
      </c>
      <c r="M103" t="n">
        <v>2</v>
      </c>
      <c r="N103" t="n">
        <v>69.45999999999999</v>
      </c>
      <c r="O103" t="n">
        <v>33245.03</v>
      </c>
      <c r="P103" t="n">
        <v>109.55</v>
      </c>
      <c r="Q103" t="n">
        <v>198.05</v>
      </c>
      <c r="R103" t="n">
        <v>29.15</v>
      </c>
      <c r="S103" t="n">
        <v>21.27</v>
      </c>
      <c r="T103" t="n">
        <v>1243.88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90.69064419716351</v>
      </c>
      <c r="AB103" t="n">
        <v>124.0869403793544</v>
      </c>
      <c r="AC103" t="n">
        <v>112.2442569466961</v>
      </c>
      <c r="AD103" t="n">
        <v>90690.64419716351</v>
      </c>
      <c r="AE103" t="n">
        <v>124086.9403793544</v>
      </c>
      <c r="AF103" t="n">
        <v>2.12359986907096e-06</v>
      </c>
      <c r="AG103" t="n">
        <v>0.1493055555555556</v>
      </c>
      <c r="AH103" t="n">
        <v>112244.2569466961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9.3026</v>
      </c>
      <c r="E104" t="n">
        <v>10.75</v>
      </c>
      <c r="F104" t="n">
        <v>7.91</v>
      </c>
      <c r="G104" t="n">
        <v>118.7</v>
      </c>
      <c r="H104" t="n">
        <v>1.76</v>
      </c>
      <c r="I104" t="n">
        <v>4</v>
      </c>
      <c r="J104" t="n">
        <v>268.13</v>
      </c>
      <c r="K104" t="n">
        <v>56.94</v>
      </c>
      <c r="L104" t="n">
        <v>26.5</v>
      </c>
      <c r="M104" t="n">
        <v>2</v>
      </c>
      <c r="N104" t="n">
        <v>69.69</v>
      </c>
      <c r="O104" t="n">
        <v>33303.46</v>
      </c>
      <c r="P104" t="n">
        <v>109.79</v>
      </c>
      <c r="Q104" t="n">
        <v>198.05</v>
      </c>
      <c r="R104" t="n">
        <v>29.16</v>
      </c>
      <c r="S104" t="n">
        <v>21.27</v>
      </c>
      <c r="T104" t="n">
        <v>1246.11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90.82818721052082</v>
      </c>
      <c r="AB104" t="n">
        <v>124.2751327981993</v>
      </c>
      <c r="AC104" t="n">
        <v>112.4144885452162</v>
      </c>
      <c r="AD104" t="n">
        <v>90828.18721052082</v>
      </c>
      <c r="AE104" t="n">
        <v>124275.1327981993</v>
      </c>
      <c r="AF104" t="n">
        <v>2.123668355355075e-06</v>
      </c>
      <c r="AG104" t="n">
        <v>0.1493055555555556</v>
      </c>
      <c r="AH104" t="n">
        <v>112414.4885452162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9.3033</v>
      </c>
      <c r="E105" t="n">
        <v>10.75</v>
      </c>
      <c r="F105" t="n">
        <v>7.91</v>
      </c>
      <c r="G105" t="n">
        <v>118.69</v>
      </c>
      <c r="H105" t="n">
        <v>1.77</v>
      </c>
      <c r="I105" t="n">
        <v>4</v>
      </c>
      <c r="J105" t="n">
        <v>268.6</v>
      </c>
      <c r="K105" t="n">
        <v>56.94</v>
      </c>
      <c r="L105" t="n">
        <v>26.75</v>
      </c>
      <c r="M105" t="n">
        <v>2</v>
      </c>
      <c r="N105" t="n">
        <v>69.91</v>
      </c>
      <c r="O105" t="n">
        <v>33361.97</v>
      </c>
      <c r="P105" t="n">
        <v>109.82</v>
      </c>
      <c r="Q105" t="n">
        <v>198.05</v>
      </c>
      <c r="R105" t="n">
        <v>29.14</v>
      </c>
      <c r="S105" t="n">
        <v>21.27</v>
      </c>
      <c r="T105" t="n">
        <v>1238.94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90.83906329716433</v>
      </c>
      <c r="AB105" t="n">
        <v>124.2900139397641</v>
      </c>
      <c r="AC105" t="n">
        <v>112.4279494515158</v>
      </c>
      <c r="AD105" t="n">
        <v>90839.06329716434</v>
      </c>
      <c r="AE105" t="n">
        <v>124290.0139397641</v>
      </c>
      <c r="AF105" t="n">
        <v>2.123828156684676e-06</v>
      </c>
      <c r="AG105" t="n">
        <v>0.1493055555555556</v>
      </c>
      <c r="AH105" t="n">
        <v>112427.9494515158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9.3018</v>
      </c>
      <c r="E106" t="n">
        <v>10.75</v>
      </c>
      <c r="F106" t="n">
        <v>7.91</v>
      </c>
      <c r="G106" t="n">
        <v>118.71</v>
      </c>
      <c r="H106" t="n">
        <v>1.79</v>
      </c>
      <c r="I106" t="n">
        <v>4</v>
      </c>
      <c r="J106" t="n">
        <v>269.08</v>
      </c>
      <c r="K106" t="n">
        <v>56.94</v>
      </c>
      <c r="L106" t="n">
        <v>27</v>
      </c>
      <c r="M106" t="n">
        <v>2</v>
      </c>
      <c r="N106" t="n">
        <v>70.14</v>
      </c>
      <c r="O106" t="n">
        <v>33420.56</v>
      </c>
      <c r="P106" t="n">
        <v>109.92</v>
      </c>
      <c r="Q106" t="n">
        <v>198.05</v>
      </c>
      <c r="R106" t="n">
        <v>29.18</v>
      </c>
      <c r="S106" t="n">
        <v>21.27</v>
      </c>
      <c r="T106" t="n">
        <v>1255.62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90.91186969865734</v>
      </c>
      <c r="AB106" t="n">
        <v>124.3896308702785</v>
      </c>
      <c r="AC106" t="n">
        <v>112.5180590819952</v>
      </c>
      <c r="AD106" t="n">
        <v>90911.86969865733</v>
      </c>
      <c r="AE106" t="n">
        <v>124389.6308702785</v>
      </c>
      <c r="AF106" t="n">
        <v>2.123485725264102e-06</v>
      </c>
      <c r="AG106" t="n">
        <v>0.1493055555555556</v>
      </c>
      <c r="AH106" t="n">
        <v>112518.0590819952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9.305899999999999</v>
      </c>
      <c r="E107" t="n">
        <v>10.75</v>
      </c>
      <c r="F107" t="n">
        <v>7.91</v>
      </c>
      <c r="G107" t="n">
        <v>118.64</v>
      </c>
      <c r="H107" t="n">
        <v>1.8</v>
      </c>
      <c r="I107" t="n">
        <v>4</v>
      </c>
      <c r="J107" t="n">
        <v>269.55</v>
      </c>
      <c r="K107" t="n">
        <v>56.94</v>
      </c>
      <c r="L107" t="n">
        <v>27.25</v>
      </c>
      <c r="M107" t="n">
        <v>2</v>
      </c>
      <c r="N107" t="n">
        <v>70.36</v>
      </c>
      <c r="O107" t="n">
        <v>33479.25</v>
      </c>
      <c r="P107" t="n">
        <v>109.94</v>
      </c>
      <c r="Q107" t="n">
        <v>198.05</v>
      </c>
      <c r="R107" t="n">
        <v>28.95</v>
      </c>
      <c r="S107" t="n">
        <v>21.27</v>
      </c>
      <c r="T107" t="n">
        <v>1143.46</v>
      </c>
      <c r="U107" t="n">
        <v>0.73</v>
      </c>
      <c r="V107" t="n">
        <v>0.77</v>
      </c>
      <c r="W107" t="n">
        <v>0.12</v>
      </c>
      <c r="X107" t="n">
        <v>0.06</v>
      </c>
      <c r="Y107" t="n">
        <v>1</v>
      </c>
      <c r="Z107" t="n">
        <v>10</v>
      </c>
      <c r="AA107" t="n">
        <v>90.88445831519252</v>
      </c>
      <c r="AB107" t="n">
        <v>124.352125406117</v>
      </c>
      <c r="AC107" t="n">
        <v>112.4841330866941</v>
      </c>
      <c r="AD107" t="n">
        <v>90884.45831519252</v>
      </c>
      <c r="AE107" t="n">
        <v>124352.125406117</v>
      </c>
      <c r="AF107" t="n">
        <v>2.124421704480337e-06</v>
      </c>
      <c r="AG107" t="n">
        <v>0.1493055555555556</v>
      </c>
      <c r="AH107" t="n">
        <v>112484.1330866941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9.3134</v>
      </c>
      <c r="E108" t="n">
        <v>10.74</v>
      </c>
      <c r="F108" t="n">
        <v>7.9</v>
      </c>
      <c r="G108" t="n">
        <v>118.51</v>
      </c>
      <c r="H108" t="n">
        <v>1.81</v>
      </c>
      <c r="I108" t="n">
        <v>4</v>
      </c>
      <c r="J108" t="n">
        <v>270.03</v>
      </c>
      <c r="K108" t="n">
        <v>56.94</v>
      </c>
      <c r="L108" t="n">
        <v>27.5</v>
      </c>
      <c r="M108" t="n">
        <v>2</v>
      </c>
      <c r="N108" t="n">
        <v>70.59</v>
      </c>
      <c r="O108" t="n">
        <v>33538.02</v>
      </c>
      <c r="P108" t="n">
        <v>109.79</v>
      </c>
      <c r="Q108" t="n">
        <v>198.05</v>
      </c>
      <c r="R108" t="n">
        <v>28.65</v>
      </c>
      <c r="S108" t="n">
        <v>21.27</v>
      </c>
      <c r="T108" t="n">
        <v>994.77</v>
      </c>
      <c r="U108" t="n">
        <v>0.74</v>
      </c>
      <c r="V108" t="n">
        <v>0.77</v>
      </c>
      <c r="W108" t="n">
        <v>0.12</v>
      </c>
      <c r="X108" t="n">
        <v>0.05</v>
      </c>
      <c r="Y108" t="n">
        <v>1</v>
      </c>
      <c r="Z108" t="n">
        <v>10</v>
      </c>
      <c r="AA108" t="n">
        <v>90.69399538770494</v>
      </c>
      <c r="AB108" t="n">
        <v>124.0915256260973</v>
      </c>
      <c r="AC108" t="n">
        <v>112.2484045839253</v>
      </c>
      <c r="AD108" t="n">
        <v>90693.99538770494</v>
      </c>
      <c r="AE108" t="n">
        <v>124091.5256260973</v>
      </c>
      <c r="AF108" t="n">
        <v>2.126133861583208e-06</v>
      </c>
      <c r="AG108" t="n">
        <v>0.1491666666666667</v>
      </c>
      <c r="AH108" t="n">
        <v>112248.4045839253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9.3127</v>
      </c>
      <c r="E109" t="n">
        <v>10.74</v>
      </c>
      <c r="F109" t="n">
        <v>7.9</v>
      </c>
      <c r="G109" t="n">
        <v>118.53</v>
      </c>
      <c r="H109" t="n">
        <v>1.83</v>
      </c>
      <c r="I109" t="n">
        <v>4</v>
      </c>
      <c r="J109" t="n">
        <v>270.51</v>
      </c>
      <c r="K109" t="n">
        <v>56.94</v>
      </c>
      <c r="L109" t="n">
        <v>27.75</v>
      </c>
      <c r="M109" t="n">
        <v>2</v>
      </c>
      <c r="N109" t="n">
        <v>70.81999999999999</v>
      </c>
      <c r="O109" t="n">
        <v>33596.87</v>
      </c>
      <c r="P109" t="n">
        <v>109.81</v>
      </c>
      <c r="Q109" t="n">
        <v>198.05</v>
      </c>
      <c r="R109" t="n">
        <v>28.78</v>
      </c>
      <c r="S109" t="n">
        <v>21.27</v>
      </c>
      <c r="T109" t="n">
        <v>1056.85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  <c r="AA109" t="n">
        <v>90.71233817051586</v>
      </c>
      <c r="AB109" t="n">
        <v>124.1166230307657</v>
      </c>
      <c r="AC109" t="n">
        <v>112.2711067275165</v>
      </c>
      <c r="AD109" t="n">
        <v>90712.33817051587</v>
      </c>
      <c r="AE109" t="n">
        <v>124116.6230307657</v>
      </c>
      <c r="AF109" t="n">
        <v>2.125974060253607e-06</v>
      </c>
      <c r="AG109" t="n">
        <v>0.1491666666666667</v>
      </c>
      <c r="AH109" t="n">
        <v>112271.1067275165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9.3033</v>
      </c>
      <c r="E110" t="n">
        <v>10.75</v>
      </c>
      <c r="F110" t="n">
        <v>7.91</v>
      </c>
      <c r="G110" t="n">
        <v>118.69</v>
      </c>
      <c r="H110" t="n">
        <v>1.84</v>
      </c>
      <c r="I110" t="n">
        <v>4</v>
      </c>
      <c r="J110" t="n">
        <v>270.99</v>
      </c>
      <c r="K110" t="n">
        <v>56.94</v>
      </c>
      <c r="L110" t="n">
        <v>28</v>
      </c>
      <c r="M110" t="n">
        <v>2</v>
      </c>
      <c r="N110" t="n">
        <v>71.04000000000001</v>
      </c>
      <c r="O110" t="n">
        <v>33655.82</v>
      </c>
      <c r="P110" t="n">
        <v>109.91</v>
      </c>
      <c r="Q110" t="n">
        <v>198.05</v>
      </c>
      <c r="R110" t="n">
        <v>29.13</v>
      </c>
      <c r="S110" t="n">
        <v>21.27</v>
      </c>
      <c r="T110" t="n">
        <v>1235.47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90.89170873169039</v>
      </c>
      <c r="AB110" t="n">
        <v>124.3620457458352</v>
      </c>
      <c r="AC110" t="n">
        <v>112.4931066431129</v>
      </c>
      <c r="AD110" t="n">
        <v>90891.70873169039</v>
      </c>
      <c r="AE110" t="n">
        <v>124362.0457458352</v>
      </c>
      <c r="AF110" t="n">
        <v>2.123828156684676e-06</v>
      </c>
      <c r="AG110" t="n">
        <v>0.1493055555555556</v>
      </c>
      <c r="AH110" t="n">
        <v>112493.1066431129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9.3011</v>
      </c>
      <c r="E111" t="n">
        <v>10.75</v>
      </c>
      <c r="F111" t="n">
        <v>7.92</v>
      </c>
      <c r="G111" t="n">
        <v>118.72</v>
      </c>
      <c r="H111" t="n">
        <v>1.85</v>
      </c>
      <c r="I111" t="n">
        <v>4</v>
      </c>
      <c r="J111" t="n">
        <v>271.46</v>
      </c>
      <c r="K111" t="n">
        <v>56.94</v>
      </c>
      <c r="L111" t="n">
        <v>28.25</v>
      </c>
      <c r="M111" t="n">
        <v>2</v>
      </c>
      <c r="N111" t="n">
        <v>71.27</v>
      </c>
      <c r="O111" t="n">
        <v>33714.85</v>
      </c>
      <c r="P111" t="n">
        <v>110.04</v>
      </c>
      <c r="Q111" t="n">
        <v>198.05</v>
      </c>
      <c r="R111" t="n">
        <v>29.19</v>
      </c>
      <c r="S111" t="n">
        <v>21.27</v>
      </c>
      <c r="T111" t="n">
        <v>1263.55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91.01967890610398</v>
      </c>
      <c r="AB111" t="n">
        <v>124.5371401841134</v>
      </c>
      <c r="AC111" t="n">
        <v>112.6514903139484</v>
      </c>
      <c r="AD111" t="n">
        <v>91019.67890610397</v>
      </c>
      <c r="AE111" t="n">
        <v>124537.1401841134</v>
      </c>
      <c r="AF111" t="n">
        <v>2.123325923934501e-06</v>
      </c>
      <c r="AG111" t="n">
        <v>0.1493055555555556</v>
      </c>
      <c r="AH111" t="n">
        <v>112651.4903139484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9.302300000000001</v>
      </c>
      <c r="E112" t="n">
        <v>10.75</v>
      </c>
      <c r="F112" t="n">
        <v>7.91</v>
      </c>
      <c r="G112" t="n">
        <v>118.7</v>
      </c>
      <c r="H112" t="n">
        <v>1.87</v>
      </c>
      <c r="I112" t="n">
        <v>4</v>
      </c>
      <c r="J112" t="n">
        <v>271.94</v>
      </c>
      <c r="K112" t="n">
        <v>56.94</v>
      </c>
      <c r="L112" t="n">
        <v>28.5</v>
      </c>
      <c r="M112" t="n">
        <v>2</v>
      </c>
      <c r="N112" t="n">
        <v>71.5</v>
      </c>
      <c r="O112" t="n">
        <v>33773.97</v>
      </c>
      <c r="P112" t="n">
        <v>109.96</v>
      </c>
      <c r="Q112" t="n">
        <v>198.05</v>
      </c>
      <c r="R112" t="n">
        <v>29.15</v>
      </c>
      <c r="S112" t="n">
        <v>21.27</v>
      </c>
      <c r="T112" t="n">
        <v>1242.04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90.93049918060341</v>
      </c>
      <c r="AB112" t="n">
        <v>124.4151205493518</v>
      </c>
      <c r="AC112" t="n">
        <v>112.5411160618728</v>
      </c>
      <c r="AD112" t="n">
        <v>90930.49918060341</v>
      </c>
      <c r="AE112" t="n">
        <v>124415.1205493518</v>
      </c>
      <c r="AF112" t="n">
        <v>2.12359986907096e-06</v>
      </c>
      <c r="AG112" t="n">
        <v>0.1493055555555556</v>
      </c>
      <c r="AH112" t="n">
        <v>112541.1160618728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9.3004</v>
      </c>
      <c r="E113" t="n">
        <v>10.75</v>
      </c>
      <c r="F113" t="n">
        <v>7.92</v>
      </c>
      <c r="G113" t="n">
        <v>118.74</v>
      </c>
      <c r="H113" t="n">
        <v>1.88</v>
      </c>
      <c r="I113" t="n">
        <v>4</v>
      </c>
      <c r="J113" t="n">
        <v>272.43</v>
      </c>
      <c r="K113" t="n">
        <v>56.94</v>
      </c>
      <c r="L113" t="n">
        <v>28.75</v>
      </c>
      <c r="M113" t="n">
        <v>2</v>
      </c>
      <c r="N113" t="n">
        <v>71.73</v>
      </c>
      <c r="O113" t="n">
        <v>33833.3</v>
      </c>
      <c r="P113" t="n">
        <v>109.95</v>
      </c>
      <c r="Q113" t="n">
        <v>198.05</v>
      </c>
      <c r="R113" t="n">
        <v>29.24</v>
      </c>
      <c r="S113" t="n">
        <v>21.27</v>
      </c>
      <c r="T113" t="n">
        <v>1290.37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90.97370594077974</v>
      </c>
      <c r="AB113" t="n">
        <v>124.4742379447728</v>
      </c>
      <c r="AC113" t="n">
        <v>112.5945913760466</v>
      </c>
      <c r="AD113" t="n">
        <v>90973.70594077974</v>
      </c>
      <c r="AE113" t="n">
        <v>124474.2379447728</v>
      </c>
      <c r="AF113" t="n">
        <v>2.1231661226049e-06</v>
      </c>
      <c r="AG113" t="n">
        <v>0.1493055555555556</v>
      </c>
      <c r="AH113" t="n">
        <v>112594.5913760466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9.298999999999999</v>
      </c>
      <c r="E114" t="n">
        <v>10.75</v>
      </c>
      <c r="F114" t="n">
        <v>7.92</v>
      </c>
      <c r="G114" t="n">
        <v>118.76</v>
      </c>
      <c r="H114" t="n">
        <v>1.89</v>
      </c>
      <c r="I114" t="n">
        <v>4</v>
      </c>
      <c r="J114" t="n">
        <v>272.91</v>
      </c>
      <c r="K114" t="n">
        <v>56.94</v>
      </c>
      <c r="L114" t="n">
        <v>29</v>
      </c>
      <c r="M114" t="n">
        <v>2</v>
      </c>
      <c r="N114" t="n">
        <v>71.95999999999999</v>
      </c>
      <c r="O114" t="n">
        <v>33892.61</v>
      </c>
      <c r="P114" t="n">
        <v>109.91</v>
      </c>
      <c r="Q114" t="n">
        <v>198.05</v>
      </c>
      <c r="R114" t="n">
        <v>29.29</v>
      </c>
      <c r="S114" t="n">
        <v>21.27</v>
      </c>
      <c r="T114" t="n">
        <v>1310.71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90.9636700125961</v>
      </c>
      <c r="AB114" t="n">
        <v>124.460506345078</v>
      </c>
      <c r="AC114" t="n">
        <v>112.5821703009542</v>
      </c>
      <c r="AD114" t="n">
        <v>90963.67001259609</v>
      </c>
      <c r="AE114" t="n">
        <v>124460.506345078</v>
      </c>
      <c r="AF114" t="n">
        <v>2.122846519945697e-06</v>
      </c>
      <c r="AG114" t="n">
        <v>0.1493055555555556</v>
      </c>
      <c r="AH114" t="n">
        <v>112582.1703009542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9.305</v>
      </c>
      <c r="E115" t="n">
        <v>10.75</v>
      </c>
      <c r="F115" t="n">
        <v>7.91</v>
      </c>
      <c r="G115" t="n">
        <v>118.66</v>
      </c>
      <c r="H115" t="n">
        <v>1.9</v>
      </c>
      <c r="I115" t="n">
        <v>4</v>
      </c>
      <c r="J115" t="n">
        <v>273.39</v>
      </c>
      <c r="K115" t="n">
        <v>56.94</v>
      </c>
      <c r="L115" t="n">
        <v>29.25</v>
      </c>
      <c r="M115" t="n">
        <v>2</v>
      </c>
      <c r="N115" t="n">
        <v>72.19</v>
      </c>
      <c r="O115" t="n">
        <v>33952</v>
      </c>
      <c r="P115" t="n">
        <v>109.74</v>
      </c>
      <c r="Q115" t="n">
        <v>198.05</v>
      </c>
      <c r="R115" t="n">
        <v>28.99</v>
      </c>
      <c r="S115" t="n">
        <v>21.27</v>
      </c>
      <c r="T115" t="n">
        <v>1165.31</v>
      </c>
      <c r="U115" t="n">
        <v>0.73</v>
      </c>
      <c r="V115" t="n">
        <v>0.77</v>
      </c>
      <c r="W115" t="n">
        <v>0.12</v>
      </c>
      <c r="X115" t="n">
        <v>0.06</v>
      </c>
      <c r="Y115" t="n">
        <v>1</v>
      </c>
      <c r="Z115" t="n">
        <v>10</v>
      </c>
      <c r="AA115" t="n">
        <v>90.77607249889495</v>
      </c>
      <c r="AB115" t="n">
        <v>124.203827150614</v>
      </c>
      <c r="AC115" t="n">
        <v>112.3499882085583</v>
      </c>
      <c r="AD115" t="n">
        <v>90776.07249889495</v>
      </c>
      <c r="AE115" t="n">
        <v>124203.827150614</v>
      </c>
      <c r="AF115" t="n">
        <v>2.124216245627993e-06</v>
      </c>
      <c r="AG115" t="n">
        <v>0.1493055555555556</v>
      </c>
      <c r="AH115" t="n">
        <v>112349.9882085583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9.311500000000001</v>
      </c>
      <c r="E116" t="n">
        <v>10.74</v>
      </c>
      <c r="F116" t="n">
        <v>7.9</v>
      </c>
      <c r="G116" t="n">
        <v>118.55</v>
      </c>
      <c r="H116" t="n">
        <v>1.92</v>
      </c>
      <c r="I116" t="n">
        <v>4</v>
      </c>
      <c r="J116" t="n">
        <v>273.87</v>
      </c>
      <c r="K116" t="n">
        <v>56.94</v>
      </c>
      <c r="L116" t="n">
        <v>29.5</v>
      </c>
      <c r="M116" t="n">
        <v>2</v>
      </c>
      <c r="N116" t="n">
        <v>72.43000000000001</v>
      </c>
      <c r="O116" t="n">
        <v>34011.48</v>
      </c>
      <c r="P116" t="n">
        <v>109.66</v>
      </c>
      <c r="Q116" t="n">
        <v>198.05</v>
      </c>
      <c r="R116" t="n">
        <v>28.73</v>
      </c>
      <c r="S116" t="n">
        <v>21.27</v>
      </c>
      <c r="T116" t="n">
        <v>1033.47</v>
      </c>
      <c r="U116" t="n">
        <v>0.74</v>
      </c>
      <c r="V116" t="n">
        <v>0.77</v>
      </c>
      <c r="W116" t="n">
        <v>0.12</v>
      </c>
      <c r="X116" t="n">
        <v>0.05</v>
      </c>
      <c r="Y116" t="n">
        <v>1</v>
      </c>
      <c r="Z116" t="n">
        <v>10</v>
      </c>
      <c r="AA116" t="n">
        <v>90.63608649294048</v>
      </c>
      <c r="AB116" t="n">
        <v>124.0122921215205</v>
      </c>
      <c r="AC116" t="n">
        <v>112.1767330138203</v>
      </c>
      <c r="AD116" t="n">
        <v>90636.08649294048</v>
      </c>
      <c r="AE116" t="n">
        <v>124012.2921215205</v>
      </c>
      <c r="AF116" t="n">
        <v>2.125700115117148e-06</v>
      </c>
      <c r="AG116" t="n">
        <v>0.1491666666666667</v>
      </c>
      <c r="AH116" t="n">
        <v>112176.7330138203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9.311199999999999</v>
      </c>
      <c r="E117" t="n">
        <v>10.74</v>
      </c>
      <c r="F117" t="n">
        <v>7.9</v>
      </c>
      <c r="G117" t="n">
        <v>118.55</v>
      </c>
      <c r="H117" t="n">
        <v>1.93</v>
      </c>
      <c r="I117" t="n">
        <v>4</v>
      </c>
      <c r="J117" t="n">
        <v>274.35</v>
      </c>
      <c r="K117" t="n">
        <v>56.94</v>
      </c>
      <c r="L117" t="n">
        <v>29.75</v>
      </c>
      <c r="M117" t="n">
        <v>2</v>
      </c>
      <c r="N117" t="n">
        <v>72.66</v>
      </c>
      <c r="O117" t="n">
        <v>34071.05</v>
      </c>
      <c r="P117" t="n">
        <v>109.66</v>
      </c>
      <c r="Q117" t="n">
        <v>198.05</v>
      </c>
      <c r="R117" t="n">
        <v>28.84</v>
      </c>
      <c r="S117" t="n">
        <v>21.27</v>
      </c>
      <c r="T117" t="n">
        <v>1087.31</v>
      </c>
      <c r="U117" t="n">
        <v>0.74</v>
      </c>
      <c r="V117" t="n">
        <v>0.77</v>
      </c>
      <c r="W117" t="n">
        <v>0.11</v>
      </c>
      <c r="X117" t="n">
        <v>0.05</v>
      </c>
      <c r="Y117" t="n">
        <v>1</v>
      </c>
      <c r="Z117" t="n">
        <v>10</v>
      </c>
      <c r="AA117" t="n">
        <v>90.63893748924838</v>
      </c>
      <c r="AB117" t="n">
        <v>124.016192980446</v>
      </c>
      <c r="AC117" t="n">
        <v>112.1802615802449</v>
      </c>
      <c r="AD117" t="n">
        <v>90638.93748924838</v>
      </c>
      <c r="AE117" t="n">
        <v>124016.192980446</v>
      </c>
      <c r="AF117" t="n">
        <v>2.125631628833033e-06</v>
      </c>
      <c r="AG117" t="n">
        <v>0.1491666666666667</v>
      </c>
      <c r="AH117" t="n">
        <v>112180.2615802449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9.303000000000001</v>
      </c>
      <c r="E118" t="n">
        <v>10.75</v>
      </c>
      <c r="F118" t="n">
        <v>7.91</v>
      </c>
      <c r="G118" t="n">
        <v>118.69</v>
      </c>
      <c r="H118" t="n">
        <v>1.94</v>
      </c>
      <c r="I118" t="n">
        <v>4</v>
      </c>
      <c r="J118" t="n">
        <v>274.84</v>
      </c>
      <c r="K118" t="n">
        <v>56.94</v>
      </c>
      <c r="L118" t="n">
        <v>30</v>
      </c>
      <c r="M118" t="n">
        <v>2</v>
      </c>
      <c r="N118" t="n">
        <v>72.89</v>
      </c>
      <c r="O118" t="n">
        <v>34130.71</v>
      </c>
      <c r="P118" t="n">
        <v>109.82</v>
      </c>
      <c r="Q118" t="n">
        <v>198.05</v>
      </c>
      <c r="R118" t="n">
        <v>29.15</v>
      </c>
      <c r="S118" t="n">
        <v>21.27</v>
      </c>
      <c r="T118" t="n">
        <v>1242.76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90.84192333647877</v>
      </c>
      <c r="AB118" t="n">
        <v>124.2939271717301</v>
      </c>
      <c r="AC118" t="n">
        <v>112.4314892101153</v>
      </c>
      <c r="AD118" t="n">
        <v>90841.92333647877</v>
      </c>
      <c r="AE118" t="n">
        <v>124293.9271717301</v>
      </c>
      <c r="AF118" t="n">
        <v>2.123759670400561e-06</v>
      </c>
      <c r="AG118" t="n">
        <v>0.1493055555555556</v>
      </c>
      <c r="AH118" t="n">
        <v>112431.4892101153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9.301399999999999</v>
      </c>
      <c r="E119" t="n">
        <v>10.75</v>
      </c>
      <c r="F119" t="n">
        <v>7.91</v>
      </c>
      <c r="G119" t="n">
        <v>118.72</v>
      </c>
      <c r="H119" t="n">
        <v>1.96</v>
      </c>
      <c r="I119" t="n">
        <v>4</v>
      </c>
      <c r="J119" t="n">
        <v>275.32</v>
      </c>
      <c r="K119" t="n">
        <v>56.94</v>
      </c>
      <c r="L119" t="n">
        <v>30.25</v>
      </c>
      <c r="M119" t="n">
        <v>2</v>
      </c>
      <c r="N119" t="n">
        <v>73.13</v>
      </c>
      <c r="O119" t="n">
        <v>34190.46</v>
      </c>
      <c r="P119" t="n">
        <v>109.86</v>
      </c>
      <c r="Q119" t="n">
        <v>198.05</v>
      </c>
      <c r="R119" t="n">
        <v>29.21</v>
      </c>
      <c r="S119" t="n">
        <v>21.27</v>
      </c>
      <c r="T119" t="n">
        <v>1271.48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90.88058274574696</v>
      </c>
      <c r="AB119" t="n">
        <v>124.3468226810236</v>
      </c>
      <c r="AC119" t="n">
        <v>112.4793364462411</v>
      </c>
      <c r="AD119" t="n">
        <v>90880.58274574696</v>
      </c>
      <c r="AE119" t="n">
        <v>124346.8226810236</v>
      </c>
      <c r="AF119" t="n">
        <v>2.123394410218616e-06</v>
      </c>
      <c r="AG119" t="n">
        <v>0.1493055555555556</v>
      </c>
      <c r="AH119" t="n">
        <v>112479.3364462411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9.302099999999999</v>
      </c>
      <c r="E120" t="n">
        <v>10.75</v>
      </c>
      <c r="F120" t="n">
        <v>7.91</v>
      </c>
      <c r="G120" t="n">
        <v>118.71</v>
      </c>
      <c r="H120" t="n">
        <v>1.97</v>
      </c>
      <c r="I120" t="n">
        <v>4</v>
      </c>
      <c r="J120" t="n">
        <v>275.81</v>
      </c>
      <c r="K120" t="n">
        <v>56.94</v>
      </c>
      <c r="L120" t="n">
        <v>30.5</v>
      </c>
      <c r="M120" t="n">
        <v>2</v>
      </c>
      <c r="N120" t="n">
        <v>73.36</v>
      </c>
      <c r="O120" t="n">
        <v>34250.31</v>
      </c>
      <c r="P120" t="n">
        <v>109.85</v>
      </c>
      <c r="Q120" t="n">
        <v>198.05</v>
      </c>
      <c r="R120" t="n">
        <v>29.19</v>
      </c>
      <c r="S120" t="n">
        <v>21.27</v>
      </c>
      <c r="T120" t="n">
        <v>1263.05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90.86805530326815</v>
      </c>
      <c r="AB120" t="n">
        <v>124.3296820815523</v>
      </c>
      <c r="AC120" t="n">
        <v>112.4638317215264</v>
      </c>
      <c r="AD120" t="n">
        <v>90868.05530326815</v>
      </c>
      <c r="AE120" t="n">
        <v>124329.6820815523</v>
      </c>
      <c r="AF120" t="n">
        <v>2.123554211548217e-06</v>
      </c>
      <c r="AG120" t="n">
        <v>0.1493055555555556</v>
      </c>
      <c r="AH120" t="n">
        <v>112463.8317215264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9.298500000000001</v>
      </c>
      <c r="E121" t="n">
        <v>10.75</v>
      </c>
      <c r="F121" t="n">
        <v>7.92</v>
      </c>
      <c r="G121" t="n">
        <v>118.77</v>
      </c>
      <c r="H121" t="n">
        <v>1.98</v>
      </c>
      <c r="I121" t="n">
        <v>4</v>
      </c>
      <c r="J121" t="n">
        <v>276.29</v>
      </c>
      <c r="K121" t="n">
        <v>56.94</v>
      </c>
      <c r="L121" t="n">
        <v>30.75</v>
      </c>
      <c r="M121" t="n">
        <v>2</v>
      </c>
      <c r="N121" t="n">
        <v>73.59999999999999</v>
      </c>
      <c r="O121" t="n">
        <v>34310.24</v>
      </c>
      <c r="P121" t="n">
        <v>109.88</v>
      </c>
      <c r="Q121" t="n">
        <v>198.05</v>
      </c>
      <c r="R121" t="n">
        <v>29.31</v>
      </c>
      <c r="S121" t="n">
        <v>21.27</v>
      </c>
      <c r="T121" t="n">
        <v>1324.94</v>
      </c>
      <c r="U121" t="n">
        <v>0.73</v>
      </c>
      <c r="V121" t="n">
        <v>0.77</v>
      </c>
      <c r="W121" t="n">
        <v>0.11</v>
      </c>
      <c r="X121" t="n">
        <v>0.07000000000000001</v>
      </c>
      <c r="Y121" t="n">
        <v>1</v>
      </c>
      <c r="Z121" t="n">
        <v>10</v>
      </c>
      <c r="AA121" t="n">
        <v>90.95088821509317</v>
      </c>
      <c r="AB121" t="n">
        <v>124.4430177258414</v>
      </c>
      <c r="AC121" t="n">
        <v>112.5663507709922</v>
      </c>
      <c r="AD121" t="n">
        <v>90950.88821509317</v>
      </c>
      <c r="AE121" t="n">
        <v>124443.0177258414</v>
      </c>
      <c r="AF121" t="n">
        <v>2.122732376138839e-06</v>
      </c>
      <c r="AG121" t="n">
        <v>0.1493055555555556</v>
      </c>
      <c r="AH121" t="n">
        <v>112566.3507709922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9.2987</v>
      </c>
      <c r="E122" t="n">
        <v>10.75</v>
      </c>
      <c r="F122" t="n">
        <v>7.92</v>
      </c>
      <c r="G122" t="n">
        <v>118.77</v>
      </c>
      <c r="H122" t="n">
        <v>1.99</v>
      </c>
      <c r="I122" t="n">
        <v>4</v>
      </c>
      <c r="J122" t="n">
        <v>276.78</v>
      </c>
      <c r="K122" t="n">
        <v>56.94</v>
      </c>
      <c r="L122" t="n">
        <v>31</v>
      </c>
      <c r="M122" t="n">
        <v>2</v>
      </c>
      <c r="N122" t="n">
        <v>73.84</v>
      </c>
      <c r="O122" t="n">
        <v>34370.27</v>
      </c>
      <c r="P122" t="n">
        <v>109.72</v>
      </c>
      <c r="Q122" t="n">
        <v>198.05</v>
      </c>
      <c r="R122" t="n">
        <v>29.31</v>
      </c>
      <c r="S122" t="n">
        <v>21.27</v>
      </c>
      <c r="T122" t="n">
        <v>1321.39</v>
      </c>
      <c r="U122" t="n">
        <v>0.73</v>
      </c>
      <c r="V122" t="n">
        <v>0.77</v>
      </c>
      <c r="W122" t="n">
        <v>0.12</v>
      </c>
      <c r="X122" t="n">
        <v>0.07000000000000001</v>
      </c>
      <c r="Y122" t="n">
        <v>1</v>
      </c>
      <c r="Z122" t="n">
        <v>10</v>
      </c>
      <c r="AA122" t="n">
        <v>90.85534005249789</v>
      </c>
      <c r="AB122" t="n">
        <v>124.3122845144912</v>
      </c>
      <c r="AC122" t="n">
        <v>112.4480945538479</v>
      </c>
      <c r="AD122" t="n">
        <v>90855.34005249789</v>
      </c>
      <c r="AE122" t="n">
        <v>124312.2845144912</v>
      </c>
      <c r="AF122" t="n">
        <v>2.122778033661582e-06</v>
      </c>
      <c r="AG122" t="n">
        <v>0.1493055555555556</v>
      </c>
      <c r="AH122" t="n">
        <v>112448.0945538479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9.2997</v>
      </c>
      <c r="E123" t="n">
        <v>10.75</v>
      </c>
      <c r="F123" t="n">
        <v>7.92</v>
      </c>
      <c r="G123" t="n">
        <v>118.75</v>
      </c>
      <c r="H123" t="n">
        <v>2.01</v>
      </c>
      <c r="I123" t="n">
        <v>4</v>
      </c>
      <c r="J123" t="n">
        <v>277.27</v>
      </c>
      <c r="K123" t="n">
        <v>56.94</v>
      </c>
      <c r="L123" t="n">
        <v>31.25</v>
      </c>
      <c r="M123" t="n">
        <v>2</v>
      </c>
      <c r="N123" t="n">
        <v>74.06999999999999</v>
      </c>
      <c r="O123" t="n">
        <v>34430.39</v>
      </c>
      <c r="P123" t="n">
        <v>109.65</v>
      </c>
      <c r="Q123" t="n">
        <v>198.05</v>
      </c>
      <c r="R123" t="n">
        <v>29.22</v>
      </c>
      <c r="S123" t="n">
        <v>21.27</v>
      </c>
      <c r="T123" t="n">
        <v>1275.73</v>
      </c>
      <c r="U123" t="n">
        <v>0.73</v>
      </c>
      <c r="V123" t="n">
        <v>0.77</v>
      </c>
      <c r="W123" t="n">
        <v>0.12</v>
      </c>
      <c r="X123" t="n">
        <v>0.06</v>
      </c>
      <c r="Y123" t="n">
        <v>1</v>
      </c>
      <c r="Z123" t="n">
        <v>10</v>
      </c>
      <c r="AA123" t="n">
        <v>90.80483915509438</v>
      </c>
      <c r="AB123" t="n">
        <v>124.2431869587214</v>
      </c>
      <c r="AC123" t="n">
        <v>112.3855915718217</v>
      </c>
      <c r="AD123" t="n">
        <v>90804.83915509438</v>
      </c>
      <c r="AE123" t="n">
        <v>124243.1869587214</v>
      </c>
      <c r="AF123" t="n">
        <v>2.123006321275298e-06</v>
      </c>
      <c r="AG123" t="n">
        <v>0.1493055555555556</v>
      </c>
      <c r="AH123" t="n">
        <v>112385.5915718217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9.3093</v>
      </c>
      <c r="E124" t="n">
        <v>10.74</v>
      </c>
      <c r="F124" t="n">
        <v>7.91</v>
      </c>
      <c r="G124" t="n">
        <v>118.58</v>
      </c>
      <c r="H124" t="n">
        <v>2.02</v>
      </c>
      <c r="I124" t="n">
        <v>4</v>
      </c>
      <c r="J124" t="n">
        <v>277.75</v>
      </c>
      <c r="K124" t="n">
        <v>56.94</v>
      </c>
      <c r="L124" t="n">
        <v>31.5</v>
      </c>
      <c r="M124" t="n">
        <v>2</v>
      </c>
      <c r="N124" t="n">
        <v>74.31</v>
      </c>
      <c r="O124" t="n">
        <v>34490.61</v>
      </c>
      <c r="P124" t="n">
        <v>109.31</v>
      </c>
      <c r="Q124" t="n">
        <v>198.05</v>
      </c>
      <c r="R124" t="n">
        <v>28.83</v>
      </c>
      <c r="S124" t="n">
        <v>21.27</v>
      </c>
      <c r="T124" t="n">
        <v>1081.99</v>
      </c>
      <c r="U124" t="n">
        <v>0.74</v>
      </c>
      <c r="V124" t="n">
        <v>0.77</v>
      </c>
      <c r="W124" t="n">
        <v>0.12</v>
      </c>
      <c r="X124" t="n">
        <v>0.05</v>
      </c>
      <c r="Y124" t="n">
        <v>1</v>
      </c>
      <c r="Z124" t="n">
        <v>10</v>
      </c>
      <c r="AA124" t="n">
        <v>90.48328896413152</v>
      </c>
      <c r="AB124" t="n">
        <v>123.803227801653</v>
      </c>
      <c r="AC124" t="n">
        <v>111.9876214992172</v>
      </c>
      <c r="AD124" t="n">
        <v>90483.28896413151</v>
      </c>
      <c r="AE124" t="n">
        <v>123803.2278016529</v>
      </c>
      <c r="AF124" t="n">
        <v>2.125197882366973e-06</v>
      </c>
      <c r="AG124" t="n">
        <v>0.1491666666666667</v>
      </c>
      <c r="AH124" t="n">
        <v>111987.6214992172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9.310499999999999</v>
      </c>
      <c r="E125" t="n">
        <v>10.74</v>
      </c>
      <c r="F125" t="n">
        <v>7.9</v>
      </c>
      <c r="G125" t="n">
        <v>118.56</v>
      </c>
      <c r="H125" t="n">
        <v>2.03</v>
      </c>
      <c r="I125" t="n">
        <v>4</v>
      </c>
      <c r="J125" t="n">
        <v>278.24</v>
      </c>
      <c r="K125" t="n">
        <v>56.94</v>
      </c>
      <c r="L125" t="n">
        <v>31.75</v>
      </c>
      <c r="M125" t="n">
        <v>2</v>
      </c>
      <c r="N125" t="n">
        <v>74.55</v>
      </c>
      <c r="O125" t="n">
        <v>34550.91</v>
      </c>
      <c r="P125" t="n">
        <v>109.2</v>
      </c>
      <c r="Q125" t="n">
        <v>198.05</v>
      </c>
      <c r="R125" t="n">
        <v>28.85</v>
      </c>
      <c r="S125" t="n">
        <v>21.27</v>
      </c>
      <c r="T125" t="n">
        <v>1095.14</v>
      </c>
      <c r="U125" t="n">
        <v>0.74</v>
      </c>
      <c r="V125" t="n">
        <v>0.77</v>
      </c>
      <c r="W125" t="n">
        <v>0.11</v>
      </c>
      <c r="X125" t="n">
        <v>0.05</v>
      </c>
      <c r="Y125" t="n">
        <v>1</v>
      </c>
      <c r="Z125" t="n">
        <v>10</v>
      </c>
      <c r="AA125" t="n">
        <v>90.37672194559489</v>
      </c>
      <c r="AB125" t="n">
        <v>123.6574181054862</v>
      </c>
      <c r="AC125" t="n">
        <v>111.8557276758074</v>
      </c>
      <c r="AD125" t="n">
        <v>90376.72194559489</v>
      </c>
      <c r="AE125" t="n">
        <v>123657.4181054862</v>
      </c>
      <c r="AF125" t="n">
        <v>2.125471827503432e-06</v>
      </c>
      <c r="AG125" t="n">
        <v>0.1491666666666667</v>
      </c>
      <c r="AH125" t="n">
        <v>111855.7276758074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9.3033</v>
      </c>
      <c r="E126" t="n">
        <v>10.75</v>
      </c>
      <c r="F126" t="n">
        <v>7.91</v>
      </c>
      <c r="G126" t="n">
        <v>118.69</v>
      </c>
      <c r="H126" t="n">
        <v>2.04</v>
      </c>
      <c r="I126" t="n">
        <v>4</v>
      </c>
      <c r="J126" t="n">
        <v>278.73</v>
      </c>
      <c r="K126" t="n">
        <v>56.94</v>
      </c>
      <c r="L126" t="n">
        <v>32</v>
      </c>
      <c r="M126" t="n">
        <v>2</v>
      </c>
      <c r="N126" t="n">
        <v>74.79000000000001</v>
      </c>
      <c r="O126" t="n">
        <v>34611.32</v>
      </c>
      <c r="P126" t="n">
        <v>109.12</v>
      </c>
      <c r="Q126" t="n">
        <v>198.05</v>
      </c>
      <c r="R126" t="n">
        <v>29.14</v>
      </c>
      <c r="S126" t="n">
        <v>21.27</v>
      </c>
      <c r="T126" t="n">
        <v>1238.46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90.42959880640613</v>
      </c>
      <c r="AB126" t="n">
        <v>123.7297665592105</v>
      </c>
      <c r="AC126" t="n">
        <v>111.92117129465</v>
      </c>
      <c r="AD126" t="n">
        <v>90429.59880640614</v>
      </c>
      <c r="AE126" t="n">
        <v>123729.7665592105</v>
      </c>
      <c r="AF126" t="n">
        <v>2.123828156684676e-06</v>
      </c>
      <c r="AG126" t="n">
        <v>0.1493055555555556</v>
      </c>
      <c r="AH126" t="n">
        <v>111921.17129465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9.2982</v>
      </c>
      <c r="E127" t="n">
        <v>10.75</v>
      </c>
      <c r="F127" t="n">
        <v>7.92</v>
      </c>
      <c r="G127" t="n">
        <v>118.78</v>
      </c>
      <c r="H127" t="n">
        <v>2.06</v>
      </c>
      <c r="I127" t="n">
        <v>4</v>
      </c>
      <c r="J127" t="n">
        <v>279.22</v>
      </c>
      <c r="K127" t="n">
        <v>56.94</v>
      </c>
      <c r="L127" t="n">
        <v>32.25</v>
      </c>
      <c r="M127" t="n">
        <v>2</v>
      </c>
      <c r="N127" t="n">
        <v>75.03</v>
      </c>
      <c r="O127" t="n">
        <v>34671.81</v>
      </c>
      <c r="P127" t="n">
        <v>109.26</v>
      </c>
      <c r="Q127" t="n">
        <v>198.05</v>
      </c>
      <c r="R127" t="n">
        <v>29.33</v>
      </c>
      <c r="S127" t="n">
        <v>21.27</v>
      </c>
      <c r="T127" t="n">
        <v>1333.44</v>
      </c>
      <c r="U127" t="n">
        <v>0.73</v>
      </c>
      <c r="V127" t="n">
        <v>0.77</v>
      </c>
      <c r="W127" t="n">
        <v>0.11</v>
      </c>
      <c r="X127" t="n">
        <v>0.07000000000000001</v>
      </c>
      <c r="Y127" t="n">
        <v>1</v>
      </c>
      <c r="Z127" t="n">
        <v>10</v>
      </c>
      <c r="AA127" t="n">
        <v>90.59088586858567</v>
      </c>
      <c r="AB127" t="n">
        <v>123.9504466331675</v>
      </c>
      <c r="AC127" t="n">
        <v>112.120789972075</v>
      </c>
      <c r="AD127" t="n">
        <v>90590.88586858567</v>
      </c>
      <c r="AE127" t="n">
        <v>123950.4466331675</v>
      </c>
      <c r="AF127" t="n">
        <v>2.122663889854724e-06</v>
      </c>
      <c r="AG127" t="n">
        <v>0.1493055555555556</v>
      </c>
      <c r="AH127" t="n">
        <v>112120.789972075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9.3002</v>
      </c>
      <c r="E128" t="n">
        <v>10.75</v>
      </c>
      <c r="F128" t="n">
        <v>7.92</v>
      </c>
      <c r="G128" t="n">
        <v>118.74</v>
      </c>
      <c r="H128" t="n">
        <v>2.07</v>
      </c>
      <c r="I128" t="n">
        <v>4</v>
      </c>
      <c r="J128" t="n">
        <v>279.72</v>
      </c>
      <c r="K128" t="n">
        <v>56.94</v>
      </c>
      <c r="L128" t="n">
        <v>32.5</v>
      </c>
      <c r="M128" t="n">
        <v>2</v>
      </c>
      <c r="N128" t="n">
        <v>75.27</v>
      </c>
      <c r="O128" t="n">
        <v>34732.41</v>
      </c>
      <c r="P128" t="n">
        <v>109.11</v>
      </c>
      <c r="Q128" t="n">
        <v>198.05</v>
      </c>
      <c r="R128" t="n">
        <v>29.25</v>
      </c>
      <c r="S128" t="n">
        <v>21.27</v>
      </c>
      <c r="T128" t="n">
        <v>1293.02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90.48409493199627</v>
      </c>
      <c r="AB128" t="n">
        <v>123.8043305624423</v>
      </c>
      <c r="AC128" t="n">
        <v>111.9886190140646</v>
      </c>
      <c r="AD128" t="n">
        <v>90484.09493199627</v>
      </c>
      <c r="AE128" t="n">
        <v>123804.3305624423</v>
      </c>
      <c r="AF128" t="n">
        <v>2.123120465082156e-06</v>
      </c>
      <c r="AG128" t="n">
        <v>0.1493055555555556</v>
      </c>
      <c r="AH128" t="n">
        <v>111988.6190140646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9.298</v>
      </c>
      <c r="E129" t="n">
        <v>10.76</v>
      </c>
      <c r="F129" t="n">
        <v>7.92</v>
      </c>
      <c r="G129" t="n">
        <v>118.78</v>
      </c>
      <c r="H129" t="n">
        <v>2.08</v>
      </c>
      <c r="I129" t="n">
        <v>4</v>
      </c>
      <c r="J129" t="n">
        <v>280.21</v>
      </c>
      <c r="K129" t="n">
        <v>56.94</v>
      </c>
      <c r="L129" t="n">
        <v>32.75</v>
      </c>
      <c r="M129" t="n">
        <v>2</v>
      </c>
      <c r="N129" t="n">
        <v>75.51000000000001</v>
      </c>
      <c r="O129" t="n">
        <v>34793.09</v>
      </c>
      <c r="P129" t="n">
        <v>108.92</v>
      </c>
      <c r="Q129" t="n">
        <v>198.05</v>
      </c>
      <c r="R129" t="n">
        <v>29.37</v>
      </c>
      <c r="S129" t="n">
        <v>21.27</v>
      </c>
      <c r="T129" t="n">
        <v>1355.16</v>
      </c>
      <c r="U129" t="n">
        <v>0.72</v>
      </c>
      <c r="V129" t="n">
        <v>0.77</v>
      </c>
      <c r="W129" t="n">
        <v>0.11</v>
      </c>
      <c r="X129" t="n">
        <v>0.07000000000000001</v>
      </c>
      <c r="Y129" t="n">
        <v>1</v>
      </c>
      <c r="Z129" t="n">
        <v>10</v>
      </c>
      <c r="AA129" t="n">
        <v>90.39427253254897</v>
      </c>
      <c r="AB129" t="n">
        <v>123.681431592834</v>
      </c>
      <c r="AC129" t="n">
        <v>111.8774493496259</v>
      </c>
      <c r="AD129" t="n">
        <v>90394.27253254897</v>
      </c>
      <c r="AE129" t="n">
        <v>123681.431592834</v>
      </c>
      <c r="AF129" t="n">
        <v>2.122618232331981e-06</v>
      </c>
      <c r="AG129" t="n">
        <v>0.1494444444444444</v>
      </c>
      <c r="AH129" t="n">
        <v>111877.4493496259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9.2963</v>
      </c>
      <c r="E130" t="n">
        <v>10.76</v>
      </c>
      <c r="F130" t="n">
        <v>7.92</v>
      </c>
      <c r="G130" t="n">
        <v>118.81</v>
      </c>
      <c r="H130" t="n">
        <v>2.09</v>
      </c>
      <c r="I130" t="n">
        <v>4</v>
      </c>
      <c r="J130" t="n">
        <v>280.7</v>
      </c>
      <c r="K130" t="n">
        <v>56.94</v>
      </c>
      <c r="L130" t="n">
        <v>33</v>
      </c>
      <c r="M130" t="n">
        <v>2</v>
      </c>
      <c r="N130" t="n">
        <v>75.76000000000001</v>
      </c>
      <c r="O130" t="n">
        <v>34853.88</v>
      </c>
      <c r="P130" t="n">
        <v>108.68</v>
      </c>
      <c r="Q130" t="n">
        <v>198.05</v>
      </c>
      <c r="R130" t="n">
        <v>29.4</v>
      </c>
      <c r="S130" t="n">
        <v>21.27</v>
      </c>
      <c r="T130" t="n">
        <v>1366.61</v>
      </c>
      <c r="U130" t="n">
        <v>0.72</v>
      </c>
      <c r="V130" t="n">
        <v>0.77</v>
      </c>
      <c r="W130" t="n">
        <v>0.12</v>
      </c>
      <c r="X130" t="n">
        <v>0.07000000000000001</v>
      </c>
      <c r="Y130" t="n">
        <v>1</v>
      </c>
      <c r="Z130" t="n">
        <v>10</v>
      </c>
      <c r="AA130" t="n">
        <v>90.26991614081088</v>
      </c>
      <c r="AB130" t="n">
        <v>123.5112816914412</v>
      </c>
      <c r="AC130" t="n">
        <v>111.7235383160151</v>
      </c>
      <c r="AD130" t="n">
        <v>90269.91614081088</v>
      </c>
      <c r="AE130" t="n">
        <v>123511.2816914412</v>
      </c>
      <c r="AF130" t="n">
        <v>2.122230143388664e-06</v>
      </c>
      <c r="AG130" t="n">
        <v>0.1494444444444444</v>
      </c>
      <c r="AH130" t="n">
        <v>111723.5383160151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9.2994</v>
      </c>
      <c r="E131" t="n">
        <v>10.75</v>
      </c>
      <c r="F131" t="n">
        <v>7.92</v>
      </c>
      <c r="G131" t="n">
        <v>118.75</v>
      </c>
      <c r="H131" t="n">
        <v>2.11</v>
      </c>
      <c r="I131" t="n">
        <v>4</v>
      </c>
      <c r="J131" t="n">
        <v>281.19</v>
      </c>
      <c r="K131" t="n">
        <v>56.94</v>
      </c>
      <c r="L131" t="n">
        <v>33.25</v>
      </c>
      <c r="M131" t="n">
        <v>2</v>
      </c>
      <c r="N131" t="n">
        <v>76</v>
      </c>
      <c r="O131" t="n">
        <v>34914.76</v>
      </c>
      <c r="P131" t="n">
        <v>108.43</v>
      </c>
      <c r="Q131" t="n">
        <v>198.05</v>
      </c>
      <c r="R131" t="n">
        <v>29.23</v>
      </c>
      <c r="S131" t="n">
        <v>21.27</v>
      </c>
      <c r="T131" t="n">
        <v>1282.44</v>
      </c>
      <c r="U131" t="n">
        <v>0.73</v>
      </c>
      <c r="V131" t="n">
        <v>0.77</v>
      </c>
      <c r="W131" t="n">
        <v>0.12</v>
      </c>
      <c r="X131" t="n">
        <v>0.06</v>
      </c>
      <c r="Y131" t="n">
        <v>1</v>
      </c>
      <c r="Z131" t="n">
        <v>10</v>
      </c>
      <c r="AA131" t="n">
        <v>90.09376179814775</v>
      </c>
      <c r="AB131" t="n">
        <v>123.2702595484285</v>
      </c>
      <c r="AC131" t="n">
        <v>111.5055189880547</v>
      </c>
      <c r="AD131" t="n">
        <v>90093.76179814775</v>
      </c>
      <c r="AE131" t="n">
        <v>123270.2595484285</v>
      </c>
      <c r="AF131" t="n">
        <v>2.122937834991183e-06</v>
      </c>
      <c r="AG131" t="n">
        <v>0.1493055555555556</v>
      </c>
      <c r="AH131" t="n">
        <v>111505.5189880547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9.305899999999999</v>
      </c>
      <c r="E132" t="n">
        <v>10.75</v>
      </c>
      <c r="F132" t="n">
        <v>7.91</v>
      </c>
      <c r="G132" t="n">
        <v>118.64</v>
      </c>
      <c r="H132" t="n">
        <v>2.12</v>
      </c>
      <c r="I132" t="n">
        <v>4</v>
      </c>
      <c r="J132" t="n">
        <v>281.69</v>
      </c>
      <c r="K132" t="n">
        <v>56.94</v>
      </c>
      <c r="L132" t="n">
        <v>33.5</v>
      </c>
      <c r="M132" t="n">
        <v>2</v>
      </c>
      <c r="N132" t="n">
        <v>76.25</v>
      </c>
      <c r="O132" t="n">
        <v>34975.73</v>
      </c>
      <c r="P132" t="n">
        <v>108.53</v>
      </c>
      <c r="Q132" t="n">
        <v>198.05</v>
      </c>
      <c r="R132" t="n">
        <v>28.96</v>
      </c>
      <c r="S132" t="n">
        <v>21.27</v>
      </c>
      <c r="T132" t="n">
        <v>1148.56</v>
      </c>
      <c r="U132" t="n">
        <v>0.73</v>
      </c>
      <c r="V132" t="n">
        <v>0.77</v>
      </c>
      <c r="W132" t="n">
        <v>0.12</v>
      </c>
      <c r="X132" t="n">
        <v>0.06</v>
      </c>
      <c r="Y132" t="n">
        <v>1</v>
      </c>
      <c r="Z132" t="n">
        <v>10</v>
      </c>
      <c r="AA132" t="n">
        <v>90.05991027798906</v>
      </c>
      <c r="AB132" t="n">
        <v>123.2239424051238</v>
      </c>
      <c r="AC132" t="n">
        <v>111.4636222879005</v>
      </c>
      <c r="AD132" t="n">
        <v>90059.91027798907</v>
      </c>
      <c r="AE132" t="n">
        <v>123223.9424051238</v>
      </c>
      <c r="AF132" t="n">
        <v>2.124421704480337e-06</v>
      </c>
      <c r="AG132" t="n">
        <v>0.1493055555555556</v>
      </c>
      <c r="AH132" t="n">
        <v>111463.6222879005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9.3095</v>
      </c>
      <c r="E133" t="n">
        <v>10.74</v>
      </c>
      <c r="F133" t="n">
        <v>7.91</v>
      </c>
      <c r="G133" t="n">
        <v>118.58</v>
      </c>
      <c r="H133" t="n">
        <v>2.13</v>
      </c>
      <c r="I133" t="n">
        <v>4</v>
      </c>
      <c r="J133" t="n">
        <v>282.18</v>
      </c>
      <c r="K133" t="n">
        <v>56.94</v>
      </c>
      <c r="L133" t="n">
        <v>33.75</v>
      </c>
      <c r="M133" t="n">
        <v>2</v>
      </c>
      <c r="N133" t="n">
        <v>76.48999999999999</v>
      </c>
      <c r="O133" t="n">
        <v>35036.81</v>
      </c>
      <c r="P133" t="n">
        <v>108.16</v>
      </c>
      <c r="Q133" t="n">
        <v>198.05</v>
      </c>
      <c r="R133" t="n">
        <v>28.9</v>
      </c>
      <c r="S133" t="n">
        <v>21.27</v>
      </c>
      <c r="T133" t="n">
        <v>1117.71</v>
      </c>
      <c r="U133" t="n">
        <v>0.74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89.80914757554521</v>
      </c>
      <c r="AB133" t="n">
        <v>122.8808378127706</v>
      </c>
      <c r="AC133" t="n">
        <v>111.153263116291</v>
      </c>
      <c r="AD133" t="n">
        <v>89809.14757554521</v>
      </c>
      <c r="AE133" t="n">
        <v>122880.8378127706</v>
      </c>
      <c r="AF133" t="n">
        <v>2.125243539889715e-06</v>
      </c>
      <c r="AG133" t="n">
        <v>0.1491666666666667</v>
      </c>
      <c r="AH133" t="n">
        <v>111153.263116291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9.3042</v>
      </c>
      <c r="E134" t="n">
        <v>10.75</v>
      </c>
      <c r="F134" t="n">
        <v>7.91</v>
      </c>
      <c r="G134" t="n">
        <v>118.67</v>
      </c>
      <c r="H134" t="n">
        <v>2.14</v>
      </c>
      <c r="I134" t="n">
        <v>4</v>
      </c>
      <c r="J134" t="n">
        <v>282.68</v>
      </c>
      <c r="K134" t="n">
        <v>56.94</v>
      </c>
      <c r="L134" t="n">
        <v>34</v>
      </c>
      <c r="M134" t="n">
        <v>2</v>
      </c>
      <c r="N134" t="n">
        <v>76.73999999999999</v>
      </c>
      <c r="O134" t="n">
        <v>35097.98</v>
      </c>
      <c r="P134" t="n">
        <v>108.07</v>
      </c>
      <c r="Q134" t="n">
        <v>198.05</v>
      </c>
      <c r="R134" t="n">
        <v>29.12</v>
      </c>
      <c r="S134" t="n">
        <v>21.27</v>
      </c>
      <c r="T134" t="n">
        <v>1227.8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89.80692207820901</v>
      </c>
      <c r="AB134" t="n">
        <v>122.8777927891332</v>
      </c>
      <c r="AC134" t="n">
        <v>111.1505087054359</v>
      </c>
      <c r="AD134" t="n">
        <v>89806.92207820901</v>
      </c>
      <c r="AE134" t="n">
        <v>122877.7927891332</v>
      </c>
      <c r="AF134" t="n">
        <v>2.124033615537021e-06</v>
      </c>
      <c r="AG134" t="n">
        <v>0.1493055555555556</v>
      </c>
      <c r="AH134" t="n">
        <v>111150.5087054359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9.2973</v>
      </c>
      <c r="E135" t="n">
        <v>10.76</v>
      </c>
      <c r="F135" t="n">
        <v>7.92</v>
      </c>
      <c r="G135" t="n">
        <v>118.79</v>
      </c>
      <c r="H135" t="n">
        <v>2.15</v>
      </c>
      <c r="I135" t="n">
        <v>4</v>
      </c>
      <c r="J135" t="n">
        <v>283.18</v>
      </c>
      <c r="K135" t="n">
        <v>56.94</v>
      </c>
      <c r="L135" t="n">
        <v>34.25</v>
      </c>
      <c r="M135" t="n">
        <v>2</v>
      </c>
      <c r="N135" t="n">
        <v>76.98</v>
      </c>
      <c r="O135" t="n">
        <v>35159.25</v>
      </c>
      <c r="P135" t="n">
        <v>107.9</v>
      </c>
      <c r="Q135" t="n">
        <v>198.05</v>
      </c>
      <c r="R135" t="n">
        <v>29.38</v>
      </c>
      <c r="S135" t="n">
        <v>21.27</v>
      </c>
      <c r="T135" t="n">
        <v>1360.04</v>
      </c>
      <c r="U135" t="n">
        <v>0.72</v>
      </c>
      <c r="V135" t="n">
        <v>0.77</v>
      </c>
      <c r="W135" t="n">
        <v>0.11</v>
      </c>
      <c r="X135" t="n">
        <v>0.07000000000000001</v>
      </c>
      <c r="Y135" t="n">
        <v>1</v>
      </c>
      <c r="Z135" t="n">
        <v>10</v>
      </c>
      <c r="AA135" t="n">
        <v>89.80388322009094</v>
      </c>
      <c r="AB135" t="n">
        <v>122.8736348893911</v>
      </c>
      <c r="AC135" t="n">
        <v>111.1467476298095</v>
      </c>
      <c r="AD135" t="n">
        <v>89803.88322009094</v>
      </c>
      <c r="AE135" t="n">
        <v>122873.6348893911</v>
      </c>
      <c r="AF135" t="n">
        <v>2.122458431002379e-06</v>
      </c>
      <c r="AG135" t="n">
        <v>0.1494444444444444</v>
      </c>
      <c r="AH135" t="n">
        <v>111146.7476298095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9.299200000000001</v>
      </c>
      <c r="E136" t="n">
        <v>10.75</v>
      </c>
      <c r="F136" t="n">
        <v>7.92</v>
      </c>
      <c r="G136" t="n">
        <v>118.76</v>
      </c>
      <c r="H136" t="n">
        <v>2.17</v>
      </c>
      <c r="I136" t="n">
        <v>4</v>
      </c>
      <c r="J136" t="n">
        <v>283.67</v>
      </c>
      <c r="K136" t="n">
        <v>56.94</v>
      </c>
      <c r="L136" t="n">
        <v>34.5</v>
      </c>
      <c r="M136" t="n">
        <v>2</v>
      </c>
      <c r="N136" t="n">
        <v>77.23</v>
      </c>
      <c r="O136" t="n">
        <v>35220.61</v>
      </c>
      <c r="P136" t="n">
        <v>107.53</v>
      </c>
      <c r="Q136" t="n">
        <v>198.05</v>
      </c>
      <c r="R136" t="n">
        <v>29.3</v>
      </c>
      <c r="S136" t="n">
        <v>21.27</v>
      </c>
      <c r="T136" t="n">
        <v>1317.59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89.56896678279864</v>
      </c>
      <c r="AB136" t="n">
        <v>122.5522118561061</v>
      </c>
      <c r="AC136" t="n">
        <v>110.8560007597011</v>
      </c>
      <c r="AD136" t="n">
        <v>89568.96678279864</v>
      </c>
      <c r="AE136" t="n">
        <v>122552.2118561061</v>
      </c>
      <c r="AF136" t="n">
        <v>2.12289217746844e-06</v>
      </c>
      <c r="AG136" t="n">
        <v>0.1493055555555556</v>
      </c>
      <c r="AH136" t="n">
        <v>110856.0007597011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9.2966</v>
      </c>
      <c r="E137" t="n">
        <v>10.76</v>
      </c>
      <c r="F137" t="n">
        <v>7.92</v>
      </c>
      <c r="G137" t="n">
        <v>118.8</v>
      </c>
      <c r="H137" t="n">
        <v>2.18</v>
      </c>
      <c r="I137" t="n">
        <v>4</v>
      </c>
      <c r="J137" t="n">
        <v>284.17</v>
      </c>
      <c r="K137" t="n">
        <v>56.94</v>
      </c>
      <c r="L137" t="n">
        <v>34.75</v>
      </c>
      <c r="M137" t="n">
        <v>2</v>
      </c>
      <c r="N137" t="n">
        <v>77.48</v>
      </c>
      <c r="O137" t="n">
        <v>35282.08</v>
      </c>
      <c r="P137" t="n">
        <v>107.4</v>
      </c>
      <c r="Q137" t="n">
        <v>198.05</v>
      </c>
      <c r="R137" t="n">
        <v>29.43</v>
      </c>
      <c r="S137" t="n">
        <v>21.27</v>
      </c>
      <c r="T137" t="n">
        <v>1384.53</v>
      </c>
      <c r="U137" t="n">
        <v>0.72</v>
      </c>
      <c r="V137" t="n">
        <v>0.77</v>
      </c>
      <c r="W137" t="n">
        <v>0.11</v>
      </c>
      <c r="X137" t="n">
        <v>0.07000000000000001</v>
      </c>
      <c r="Y137" t="n">
        <v>1</v>
      </c>
      <c r="Z137" t="n">
        <v>10</v>
      </c>
      <c r="AA137" t="n">
        <v>89.5177978370029</v>
      </c>
      <c r="AB137" t="n">
        <v>122.4822002470539</v>
      </c>
      <c r="AC137" t="n">
        <v>110.7926709603549</v>
      </c>
      <c r="AD137" t="n">
        <v>89517.7978370029</v>
      </c>
      <c r="AE137" t="n">
        <v>122482.2002470539</v>
      </c>
      <c r="AF137" t="n">
        <v>2.122298629672778e-06</v>
      </c>
      <c r="AG137" t="n">
        <v>0.1494444444444444</v>
      </c>
      <c r="AH137" t="n">
        <v>110792.6709603549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9.2973</v>
      </c>
      <c r="E138" t="n">
        <v>10.76</v>
      </c>
      <c r="F138" t="n">
        <v>7.92</v>
      </c>
      <c r="G138" t="n">
        <v>118.79</v>
      </c>
      <c r="H138" t="n">
        <v>2.19</v>
      </c>
      <c r="I138" t="n">
        <v>4</v>
      </c>
      <c r="J138" t="n">
        <v>284.67</v>
      </c>
      <c r="K138" t="n">
        <v>56.94</v>
      </c>
      <c r="L138" t="n">
        <v>35</v>
      </c>
      <c r="M138" t="n">
        <v>2</v>
      </c>
      <c r="N138" t="n">
        <v>77.73</v>
      </c>
      <c r="O138" t="n">
        <v>35343.65</v>
      </c>
      <c r="P138" t="n">
        <v>107.26</v>
      </c>
      <c r="Q138" t="n">
        <v>198.05</v>
      </c>
      <c r="R138" t="n">
        <v>29.37</v>
      </c>
      <c r="S138" t="n">
        <v>21.27</v>
      </c>
      <c r="T138" t="n">
        <v>1350.67</v>
      </c>
      <c r="U138" t="n">
        <v>0.72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89.42927408810063</v>
      </c>
      <c r="AB138" t="n">
        <v>122.3610781484137</v>
      </c>
      <c r="AC138" t="n">
        <v>110.6831085848129</v>
      </c>
      <c r="AD138" t="n">
        <v>89429.27408810063</v>
      </c>
      <c r="AE138" t="n">
        <v>122361.0781484137</v>
      </c>
      <c r="AF138" t="n">
        <v>2.122458431002379e-06</v>
      </c>
      <c r="AG138" t="n">
        <v>0.1494444444444444</v>
      </c>
      <c r="AH138" t="n">
        <v>110683.1085848129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9.2958</v>
      </c>
      <c r="E139" t="n">
        <v>10.76</v>
      </c>
      <c r="F139" t="n">
        <v>7.92</v>
      </c>
      <c r="G139" t="n">
        <v>118.82</v>
      </c>
      <c r="H139" t="n">
        <v>2.2</v>
      </c>
      <c r="I139" t="n">
        <v>4</v>
      </c>
      <c r="J139" t="n">
        <v>285.17</v>
      </c>
      <c r="K139" t="n">
        <v>56.94</v>
      </c>
      <c r="L139" t="n">
        <v>35.25</v>
      </c>
      <c r="M139" t="n">
        <v>2</v>
      </c>
      <c r="N139" t="n">
        <v>77.98</v>
      </c>
      <c r="O139" t="n">
        <v>35405.32</v>
      </c>
      <c r="P139" t="n">
        <v>107.07</v>
      </c>
      <c r="Q139" t="n">
        <v>198.05</v>
      </c>
      <c r="R139" t="n">
        <v>29.37</v>
      </c>
      <c r="S139" t="n">
        <v>21.27</v>
      </c>
      <c r="T139" t="n">
        <v>1355.15</v>
      </c>
      <c r="U139" t="n">
        <v>0.72</v>
      </c>
      <c r="V139" t="n">
        <v>0.77</v>
      </c>
      <c r="W139" t="n">
        <v>0.12</v>
      </c>
      <c r="X139" t="n">
        <v>0.07000000000000001</v>
      </c>
      <c r="Y139" t="n">
        <v>1</v>
      </c>
      <c r="Z139" t="n">
        <v>10</v>
      </c>
      <c r="AA139" t="n">
        <v>89.33212776358546</v>
      </c>
      <c r="AB139" t="n">
        <v>122.2281582614187</v>
      </c>
      <c r="AC139" t="n">
        <v>110.5628743852785</v>
      </c>
      <c r="AD139" t="n">
        <v>89332.12776358546</v>
      </c>
      <c r="AE139" t="n">
        <v>122228.1582614187</v>
      </c>
      <c r="AF139" t="n">
        <v>2.122115999581805e-06</v>
      </c>
      <c r="AG139" t="n">
        <v>0.1494444444444444</v>
      </c>
      <c r="AH139" t="n">
        <v>110562.8743852785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9.304500000000001</v>
      </c>
      <c r="E140" t="n">
        <v>10.75</v>
      </c>
      <c r="F140" t="n">
        <v>7.91</v>
      </c>
      <c r="G140" t="n">
        <v>118.67</v>
      </c>
      <c r="H140" t="n">
        <v>2.21</v>
      </c>
      <c r="I140" t="n">
        <v>4</v>
      </c>
      <c r="J140" t="n">
        <v>285.67</v>
      </c>
      <c r="K140" t="n">
        <v>56.94</v>
      </c>
      <c r="L140" t="n">
        <v>35.5</v>
      </c>
      <c r="M140" t="n">
        <v>2</v>
      </c>
      <c r="N140" t="n">
        <v>78.23</v>
      </c>
      <c r="O140" t="n">
        <v>35467.08</v>
      </c>
      <c r="P140" t="n">
        <v>106.73</v>
      </c>
      <c r="Q140" t="n">
        <v>198.05</v>
      </c>
      <c r="R140" t="n">
        <v>29.02</v>
      </c>
      <c r="S140" t="n">
        <v>21.27</v>
      </c>
      <c r="T140" t="n">
        <v>1179.2</v>
      </c>
      <c r="U140" t="n">
        <v>0.73</v>
      </c>
      <c r="V140" t="n">
        <v>0.77</v>
      </c>
      <c r="W140" t="n">
        <v>0.12</v>
      </c>
      <c r="X140" t="n">
        <v>0.06</v>
      </c>
      <c r="Y140" t="n">
        <v>1</v>
      </c>
      <c r="Z140" t="n">
        <v>10</v>
      </c>
      <c r="AA140" t="n">
        <v>89.02036484427906</v>
      </c>
      <c r="AB140" t="n">
        <v>121.8015904812147</v>
      </c>
      <c r="AC140" t="n">
        <v>110.1770176353253</v>
      </c>
      <c r="AD140" t="n">
        <v>89020.36484427906</v>
      </c>
      <c r="AE140" t="n">
        <v>121801.5904812147</v>
      </c>
      <c r="AF140" t="n">
        <v>2.124102101821136e-06</v>
      </c>
      <c r="AG140" t="n">
        <v>0.1493055555555556</v>
      </c>
      <c r="AH140" t="n">
        <v>110177.0176353253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9.307399999999999</v>
      </c>
      <c r="E141" t="n">
        <v>10.74</v>
      </c>
      <c r="F141" t="n">
        <v>7.91</v>
      </c>
      <c r="G141" t="n">
        <v>118.62</v>
      </c>
      <c r="H141" t="n">
        <v>2.22</v>
      </c>
      <c r="I141" t="n">
        <v>4</v>
      </c>
      <c r="J141" t="n">
        <v>286.17</v>
      </c>
      <c r="K141" t="n">
        <v>56.94</v>
      </c>
      <c r="L141" t="n">
        <v>35.75</v>
      </c>
      <c r="M141" t="n">
        <v>2</v>
      </c>
      <c r="N141" t="n">
        <v>78.48</v>
      </c>
      <c r="O141" t="n">
        <v>35528.95</v>
      </c>
      <c r="P141" t="n">
        <v>106.22</v>
      </c>
      <c r="Q141" t="n">
        <v>198.05</v>
      </c>
      <c r="R141" t="n">
        <v>28.97</v>
      </c>
      <c r="S141" t="n">
        <v>21.27</v>
      </c>
      <c r="T141" t="n">
        <v>1155.14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88.69462442043503</v>
      </c>
      <c r="AB141" t="n">
        <v>121.3558980626582</v>
      </c>
      <c r="AC141" t="n">
        <v>109.7738614756625</v>
      </c>
      <c r="AD141" t="n">
        <v>88694.62442043504</v>
      </c>
      <c r="AE141" t="n">
        <v>121355.8980626582</v>
      </c>
      <c r="AF141" t="n">
        <v>2.124764135900911e-06</v>
      </c>
      <c r="AG141" t="n">
        <v>0.1491666666666667</v>
      </c>
      <c r="AH141" t="n">
        <v>109773.8614756625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9.3026</v>
      </c>
      <c r="E142" t="n">
        <v>10.75</v>
      </c>
      <c r="F142" t="n">
        <v>7.91</v>
      </c>
      <c r="G142" t="n">
        <v>118.7</v>
      </c>
      <c r="H142" t="n">
        <v>2.24</v>
      </c>
      <c r="I142" t="n">
        <v>4</v>
      </c>
      <c r="J142" t="n">
        <v>286.68</v>
      </c>
      <c r="K142" t="n">
        <v>56.94</v>
      </c>
      <c r="L142" t="n">
        <v>36</v>
      </c>
      <c r="M142" t="n">
        <v>2</v>
      </c>
      <c r="N142" t="n">
        <v>78.73</v>
      </c>
      <c r="O142" t="n">
        <v>35591.05</v>
      </c>
      <c r="P142" t="n">
        <v>106.07</v>
      </c>
      <c r="Q142" t="n">
        <v>198.05</v>
      </c>
      <c r="R142" t="n">
        <v>29.19</v>
      </c>
      <c r="S142" t="n">
        <v>21.27</v>
      </c>
      <c r="T142" t="n">
        <v>1261.59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88.65201217675762</v>
      </c>
      <c r="AB142" t="n">
        <v>121.2975941109393</v>
      </c>
      <c r="AC142" t="n">
        <v>109.7211219712655</v>
      </c>
      <c r="AD142" t="n">
        <v>88652.01217675762</v>
      </c>
      <c r="AE142" t="n">
        <v>121297.5941109393</v>
      </c>
      <c r="AF142" t="n">
        <v>2.123668355355075e-06</v>
      </c>
      <c r="AG142" t="n">
        <v>0.1493055555555556</v>
      </c>
      <c r="AH142" t="n">
        <v>109721.1219712655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9.2942</v>
      </c>
      <c r="E143" t="n">
        <v>10.76</v>
      </c>
      <c r="F143" t="n">
        <v>7.92</v>
      </c>
      <c r="G143" t="n">
        <v>118.85</v>
      </c>
      <c r="H143" t="n">
        <v>2.25</v>
      </c>
      <c r="I143" t="n">
        <v>4</v>
      </c>
      <c r="J143" t="n">
        <v>287.18</v>
      </c>
      <c r="K143" t="n">
        <v>56.94</v>
      </c>
      <c r="L143" t="n">
        <v>36.25</v>
      </c>
      <c r="M143" t="n">
        <v>2</v>
      </c>
      <c r="N143" t="n">
        <v>78.98999999999999</v>
      </c>
      <c r="O143" t="n">
        <v>35653.12</v>
      </c>
      <c r="P143" t="n">
        <v>105.84</v>
      </c>
      <c r="Q143" t="n">
        <v>198.05</v>
      </c>
      <c r="R143" t="n">
        <v>29.46</v>
      </c>
      <c r="S143" t="n">
        <v>21.27</v>
      </c>
      <c r="T143" t="n">
        <v>1399.09</v>
      </c>
      <c r="U143" t="n">
        <v>0.72</v>
      </c>
      <c r="V143" t="n">
        <v>0.77</v>
      </c>
      <c r="W143" t="n">
        <v>0.12</v>
      </c>
      <c r="X143" t="n">
        <v>0.07000000000000001</v>
      </c>
      <c r="Y143" t="n">
        <v>1</v>
      </c>
      <c r="Z143" t="n">
        <v>10</v>
      </c>
      <c r="AA143" t="n">
        <v>88.62694418756691</v>
      </c>
      <c r="AB143" t="n">
        <v>121.2632949822069</v>
      </c>
      <c r="AC143" t="n">
        <v>109.6900963032403</v>
      </c>
      <c r="AD143" t="n">
        <v>88626.9441875669</v>
      </c>
      <c r="AE143" t="n">
        <v>121263.2949822069</v>
      </c>
      <c r="AF143" t="n">
        <v>2.12175073939986e-06</v>
      </c>
      <c r="AG143" t="n">
        <v>0.1494444444444444</v>
      </c>
      <c r="AH143" t="n">
        <v>109690.0963032403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9.2958</v>
      </c>
      <c r="E144" t="n">
        <v>10.76</v>
      </c>
      <c r="F144" t="n">
        <v>7.92</v>
      </c>
      <c r="G144" t="n">
        <v>118.82</v>
      </c>
      <c r="H144" t="n">
        <v>2.26</v>
      </c>
      <c r="I144" t="n">
        <v>4</v>
      </c>
      <c r="J144" t="n">
        <v>287.68</v>
      </c>
      <c r="K144" t="n">
        <v>56.94</v>
      </c>
      <c r="L144" t="n">
        <v>36.5</v>
      </c>
      <c r="M144" t="n">
        <v>2</v>
      </c>
      <c r="N144" t="n">
        <v>79.23999999999999</v>
      </c>
      <c r="O144" t="n">
        <v>35715.3</v>
      </c>
      <c r="P144" t="n">
        <v>105.62</v>
      </c>
      <c r="Q144" t="n">
        <v>198.05</v>
      </c>
      <c r="R144" t="n">
        <v>29.42</v>
      </c>
      <c r="S144" t="n">
        <v>21.27</v>
      </c>
      <c r="T144" t="n">
        <v>1379.34</v>
      </c>
      <c r="U144" t="n">
        <v>0.72</v>
      </c>
      <c r="V144" t="n">
        <v>0.77</v>
      </c>
      <c r="W144" t="n">
        <v>0.11</v>
      </c>
      <c r="X144" t="n">
        <v>0.07000000000000001</v>
      </c>
      <c r="Y144" t="n">
        <v>1</v>
      </c>
      <c r="Z144" t="n">
        <v>10</v>
      </c>
      <c r="AA144" t="n">
        <v>88.48326699613246</v>
      </c>
      <c r="AB144" t="n">
        <v>121.0667095102961</v>
      </c>
      <c r="AC144" t="n">
        <v>109.5122726728591</v>
      </c>
      <c r="AD144" t="n">
        <v>88483.26699613246</v>
      </c>
      <c r="AE144" t="n">
        <v>121066.7095102961</v>
      </c>
      <c r="AF144" t="n">
        <v>2.122115999581805e-06</v>
      </c>
      <c r="AG144" t="n">
        <v>0.1494444444444444</v>
      </c>
      <c r="AH144" t="n">
        <v>109512.2726728591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9.295400000000001</v>
      </c>
      <c r="E145" t="n">
        <v>10.76</v>
      </c>
      <c r="F145" t="n">
        <v>7.92</v>
      </c>
      <c r="G145" t="n">
        <v>118.83</v>
      </c>
      <c r="H145" t="n">
        <v>2.27</v>
      </c>
      <c r="I145" t="n">
        <v>4</v>
      </c>
      <c r="J145" t="n">
        <v>288.19</v>
      </c>
      <c r="K145" t="n">
        <v>56.94</v>
      </c>
      <c r="L145" t="n">
        <v>36.75</v>
      </c>
      <c r="M145" t="n">
        <v>2</v>
      </c>
      <c r="N145" t="n">
        <v>79.5</v>
      </c>
      <c r="O145" t="n">
        <v>35777.58</v>
      </c>
      <c r="P145" t="n">
        <v>105.26</v>
      </c>
      <c r="Q145" t="n">
        <v>198.05</v>
      </c>
      <c r="R145" t="n">
        <v>29.46</v>
      </c>
      <c r="S145" t="n">
        <v>21.27</v>
      </c>
      <c r="T145" t="n">
        <v>1398.65</v>
      </c>
      <c r="U145" t="n">
        <v>0.72</v>
      </c>
      <c r="V145" t="n">
        <v>0.77</v>
      </c>
      <c r="W145" t="n">
        <v>0.11</v>
      </c>
      <c r="X145" t="n">
        <v>0.07000000000000001</v>
      </c>
      <c r="Y145" t="n">
        <v>1</v>
      </c>
      <c r="Z145" t="n">
        <v>10</v>
      </c>
      <c r="AA145" t="n">
        <v>88.27622139646698</v>
      </c>
      <c r="AB145" t="n">
        <v>120.7834205866267</v>
      </c>
      <c r="AC145" t="n">
        <v>109.2560204464661</v>
      </c>
      <c r="AD145" t="n">
        <v>88276.22139646698</v>
      </c>
      <c r="AE145" t="n">
        <v>120783.4205866267</v>
      </c>
      <c r="AF145" t="n">
        <v>2.122024684536319e-06</v>
      </c>
      <c r="AG145" t="n">
        <v>0.1494444444444444</v>
      </c>
      <c r="AH145" t="n">
        <v>109256.0204464661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9.297499999999999</v>
      </c>
      <c r="E146" t="n">
        <v>10.76</v>
      </c>
      <c r="F146" t="n">
        <v>7.92</v>
      </c>
      <c r="G146" t="n">
        <v>118.79</v>
      </c>
      <c r="H146" t="n">
        <v>2.28</v>
      </c>
      <c r="I146" t="n">
        <v>4</v>
      </c>
      <c r="J146" t="n">
        <v>288.7</v>
      </c>
      <c r="K146" t="n">
        <v>56.94</v>
      </c>
      <c r="L146" t="n">
        <v>37</v>
      </c>
      <c r="M146" t="n">
        <v>2</v>
      </c>
      <c r="N146" t="n">
        <v>79.75</v>
      </c>
      <c r="O146" t="n">
        <v>35839.97</v>
      </c>
      <c r="P146" t="n">
        <v>105.09</v>
      </c>
      <c r="Q146" t="n">
        <v>198.05</v>
      </c>
      <c r="R146" t="n">
        <v>29.35</v>
      </c>
      <c r="S146" t="n">
        <v>21.27</v>
      </c>
      <c r="T146" t="n">
        <v>1341.83</v>
      </c>
      <c r="U146" t="n">
        <v>0.72</v>
      </c>
      <c r="V146" t="n">
        <v>0.77</v>
      </c>
      <c r="W146" t="n">
        <v>0.11</v>
      </c>
      <c r="X146" t="n">
        <v>0.07000000000000001</v>
      </c>
      <c r="Y146" t="n">
        <v>1</v>
      </c>
      <c r="Z146" t="n">
        <v>10</v>
      </c>
      <c r="AA146" t="n">
        <v>88.15726483828018</v>
      </c>
      <c r="AB146" t="n">
        <v>120.6206589757227</v>
      </c>
      <c r="AC146" t="n">
        <v>109.1087925752693</v>
      </c>
      <c r="AD146" t="n">
        <v>88157.26483828019</v>
      </c>
      <c r="AE146" t="n">
        <v>120620.6589757227</v>
      </c>
      <c r="AF146" t="n">
        <v>2.122504088525123e-06</v>
      </c>
      <c r="AG146" t="n">
        <v>0.1494444444444444</v>
      </c>
      <c r="AH146" t="n">
        <v>109108.7925752693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9.363300000000001</v>
      </c>
      <c r="E147" t="n">
        <v>10.68</v>
      </c>
      <c r="F147" t="n">
        <v>7.89</v>
      </c>
      <c r="G147" t="n">
        <v>157.75</v>
      </c>
      <c r="H147" t="n">
        <v>2.29</v>
      </c>
      <c r="I147" t="n">
        <v>3</v>
      </c>
      <c r="J147" t="n">
        <v>289.2</v>
      </c>
      <c r="K147" t="n">
        <v>56.94</v>
      </c>
      <c r="L147" t="n">
        <v>37.25</v>
      </c>
      <c r="M147" t="n">
        <v>1</v>
      </c>
      <c r="N147" t="n">
        <v>80.01000000000001</v>
      </c>
      <c r="O147" t="n">
        <v>35902.46</v>
      </c>
      <c r="P147" t="n">
        <v>104.13</v>
      </c>
      <c r="Q147" t="n">
        <v>198.05</v>
      </c>
      <c r="R147" t="n">
        <v>28.29</v>
      </c>
      <c r="S147" t="n">
        <v>21.27</v>
      </c>
      <c r="T147" t="n">
        <v>815.84</v>
      </c>
      <c r="U147" t="n">
        <v>0.75</v>
      </c>
      <c r="V147" t="n">
        <v>0.77</v>
      </c>
      <c r="W147" t="n">
        <v>0.11</v>
      </c>
      <c r="X147" t="n">
        <v>0.03</v>
      </c>
      <c r="Y147" t="n">
        <v>1</v>
      </c>
      <c r="Z147" t="n">
        <v>10</v>
      </c>
      <c r="AA147" t="n">
        <v>86.89891706717813</v>
      </c>
      <c r="AB147" t="n">
        <v>118.8989320409161</v>
      </c>
      <c r="AC147" t="n">
        <v>107.5513848426612</v>
      </c>
      <c r="AD147" t="n">
        <v>86898.91706717813</v>
      </c>
      <c r="AE147" t="n">
        <v>118898.9320409161</v>
      </c>
      <c r="AF147" t="n">
        <v>2.13752541350764e-06</v>
      </c>
      <c r="AG147" t="n">
        <v>0.1483333333333333</v>
      </c>
      <c r="AH147" t="n">
        <v>107551.3848426612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9.365500000000001</v>
      </c>
      <c r="E148" t="n">
        <v>10.68</v>
      </c>
      <c r="F148" t="n">
        <v>7.88</v>
      </c>
      <c r="G148" t="n">
        <v>157.7</v>
      </c>
      <c r="H148" t="n">
        <v>2.31</v>
      </c>
      <c r="I148" t="n">
        <v>3</v>
      </c>
      <c r="J148" t="n">
        <v>289.71</v>
      </c>
      <c r="K148" t="n">
        <v>56.94</v>
      </c>
      <c r="L148" t="n">
        <v>37.5</v>
      </c>
      <c r="M148" t="n">
        <v>1</v>
      </c>
      <c r="N148" t="n">
        <v>80.27</v>
      </c>
      <c r="O148" t="n">
        <v>35965.05</v>
      </c>
      <c r="P148" t="n">
        <v>104.22</v>
      </c>
      <c r="Q148" t="n">
        <v>198.05</v>
      </c>
      <c r="R148" t="n">
        <v>28.19</v>
      </c>
      <c r="S148" t="n">
        <v>21.27</v>
      </c>
      <c r="T148" t="n">
        <v>769.54</v>
      </c>
      <c r="U148" t="n">
        <v>0.75</v>
      </c>
      <c r="V148" t="n">
        <v>0.77</v>
      </c>
      <c r="W148" t="n">
        <v>0.11</v>
      </c>
      <c r="X148" t="n">
        <v>0.03</v>
      </c>
      <c r="Y148" t="n">
        <v>1</v>
      </c>
      <c r="Z148" t="n">
        <v>10</v>
      </c>
      <c r="AA148" t="n">
        <v>86.90059815616971</v>
      </c>
      <c r="AB148" t="n">
        <v>118.9012321810387</v>
      </c>
      <c r="AC148" t="n">
        <v>107.5534654606388</v>
      </c>
      <c r="AD148" t="n">
        <v>86900.59815616971</v>
      </c>
      <c r="AE148" t="n">
        <v>118901.2321810387</v>
      </c>
      <c r="AF148" t="n">
        <v>2.138027646257815e-06</v>
      </c>
      <c r="AG148" t="n">
        <v>0.1483333333333333</v>
      </c>
      <c r="AH148" t="n">
        <v>107553.4654606388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9.3665</v>
      </c>
      <c r="E149" t="n">
        <v>10.68</v>
      </c>
      <c r="F149" t="n">
        <v>7.88</v>
      </c>
      <c r="G149" t="n">
        <v>157.68</v>
      </c>
      <c r="H149" t="n">
        <v>2.32</v>
      </c>
      <c r="I149" t="n">
        <v>3</v>
      </c>
      <c r="J149" t="n">
        <v>290.22</v>
      </c>
      <c r="K149" t="n">
        <v>56.94</v>
      </c>
      <c r="L149" t="n">
        <v>37.75</v>
      </c>
      <c r="M149" t="n">
        <v>1</v>
      </c>
      <c r="N149" t="n">
        <v>80.52</v>
      </c>
      <c r="O149" t="n">
        <v>36027.75</v>
      </c>
      <c r="P149" t="n">
        <v>104.3</v>
      </c>
      <c r="Q149" t="n">
        <v>198.05</v>
      </c>
      <c r="R149" t="n">
        <v>28.21</v>
      </c>
      <c r="S149" t="n">
        <v>21.27</v>
      </c>
      <c r="T149" t="n">
        <v>779.1</v>
      </c>
      <c r="U149" t="n">
        <v>0.75</v>
      </c>
      <c r="V149" t="n">
        <v>0.77</v>
      </c>
      <c r="W149" t="n">
        <v>0.11</v>
      </c>
      <c r="X149" t="n">
        <v>0.03</v>
      </c>
      <c r="Y149" t="n">
        <v>1</v>
      </c>
      <c r="Z149" t="n">
        <v>10</v>
      </c>
      <c r="AA149" t="n">
        <v>86.93802963735652</v>
      </c>
      <c r="AB149" t="n">
        <v>118.9524475849589</v>
      </c>
      <c r="AC149" t="n">
        <v>107.5997929382902</v>
      </c>
      <c r="AD149" t="n">
        <v>86938.02963735652</v>
      </c>
      <c r="AE149" t="n">
        <v>118952.4475849589</v>
      </c>
      <c r="AF149" t="n">
        <v>2.138255933871531e-06</v>
      </c>
      <c r="AG149" t="n">
        <v>0.1483333333333333</v>
      </c>
      <c r="AH149" t="n">
        <v>107599.7929382902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9.3643</v>
      </c>
      <c r="E150" t="n">
        <v>10.68</v>
      </c>
      <c r="F150" t="n">
        <v>7.89</v>
      </c>
      <c r="G150" t="n">
        <v>157.73</v>
      </c>
      <c r="H150" t="n">
        <v>2.33</v>
      </c>
      <c r="I150" t="n">
        <v>3</v>
      </c>
      <c r="J150" t="n">
        <v>290.73</v>
      </c>
      <c r="K150" t="n">
        <v>56.94</v>
      </c>
      <c r="L150" t="n">
        <v>38</v>
      </c>
      <c r="M150" t="n">
        <v>1</v>
      </c>
      <c r="N150" t="n">
        <v>80.78</v>
      </c>
      <c r="O150" t="n">
        <v>36090.56</v>
      </c>
      <c r="P150" t="n">
        <v>104.44</v>
      </c>
      <c r="Q150" t="n">
        <v>198.05</v>
      </c>
      <c r="R150" t="n">
        <v>28.3</v>
      </c>
      <c r="S150" t="n">
        <v>21.27</v>
      </c>
      <c r="T150" t="n">
        <v>824.24</v>
      </c>
      <c r="U150" t="n">
        <v>0.75</v>
      </c>
      <c r="V150" t="n">
        <v>0.77</v>
      </c>
      <c r="W150" t="n">
        <v>0.11</v>
      </c>
      <c r="X150" t="n">
        <v>0.03</v>
      </c>
      <c r="Y150" t="n">
        <v>1</v>
      </c>
      <c r="Z150" t="n">
        <v>10</v>
      </c>
      <c r="AA150" t="n">
        <v>87.07001945817649</v>
      </c>
      <c r="AB150" t="n">
        <v>119.1330418807846</v>
      </c>
      <c r="AC150" t="n">
        <v>107.763151567988</v>
      </c>
      <c r="AD150" t="n">
        <v>87070.0194581765</v>
      </c>
      <c r="AE150" t="n">
        <v>119133.0418807846</v>
      </c>
      <c r="AF150" t="n">
        <v>2.137753701121356e-06</v>
      </c>
      <c r="AG150" t="n">
        <v>0.1483333333333333</v>
      </c>
      <c r="AH150" t="n">
        <v>107763.151567988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9.3611</v>
      </c>
      <c r="E151" t="n">
        <v>10.68</v>
      </c>
      <c r="F151" t="n">
        <v>7.89</v>
      </c>
      <c r="G151" t="n">
        <v>157.8</v>
      </c>
      <c r="H151" t="n">
        <v>2.34</v>
      </c>
      <c r="I151" t="n">
        <v>3</v>
      </c>
      <c r="J151" t="n">
        <v>291.24</v>
      </c>
      <c r="K151" t="n">
        <v>56.94</v>
      </c>
      <c r="L151" t="n">
        <v>38.25</v>
      </c>
      <c r="M151" t="n">
        <v>1</v>
      </c>
      <c r="N151" t="n">
        <v>81.04000000000001</v>
      </c>
      <c r="O151" t="n">
        <v>36153.47</v>
      </c>
      <c r="P151" t="n">
        <v>104.62</v>
      </c>
      <c r="Q151" t="n">
        <v>198.05</v>
      </c>
      <c r="R151" t="n">
        <v>28.44</v>
      </c>
      <c r="S151" t="n">
        <v>21.27</v>
      </c>
      <c r="T151" t="n">
        <v>893.16</v>
      </c>
      <c r="U151" t="n">
        <v>0.75</v>
      </c>
      <c r="V151" t="n">
        <v>0.77</v>
      </c>
      <c r="W151" t="n">
        <v>0.11</v>
      </c>
      <c r="X151" t="n">
        <v>0.04</v>
      </c>
      <c r="Y151" t="n">
        <v>1</v>
      </c>
      <c r="Z151" t="n">
        <v>10</v>
      </c>
      <c r="AA151" t="n">
        <v>87.20369069169006</v>
      </c>
      <c r="AB151" t="n">
        <v>119.3159367596364</v>
      </c>
      <c r="AC151" t="n">
        <v>107.9285912162968</v>
      </c>
      <c r="AD151" t="n">
        <v>87203.69069169006</v>
      </c>
      <c r="AE151" t="n">
        <v>119315.9367596364</v>
      </c>
      <c r="AF151" t="n">
        <v>2.137023180757465e-06</v>
      </c>
      <c r="AG151" t="n">
        <v>0.1483333333333333</v>
      </c>
      <c r="AH151" t="n">
        <v>107928.5912162968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9.357200000000001</v>
      </c>
      <c r="E152" t="n">
        <v>10.69</v>
      </c>
      <c r="F152" t="n">
        <v>7.89</v>
      </c>
      <c r="G152" t="n">
        <v>157.89</v>
      </c>
      <c r="H152" t="n">
        <v>2.35</v>
      </c>
      <c r="I152" t="n">
        <v>3</v>
      </c>
      <c r="J152" t="n">
        <v>291.75</v>
      </c>
      <c r="K152" t="n">
        <v>56.94</v>
      </c>
      <c r="L152" t="n">
        <v>38.5</v>
      </c>
      <c r="M152" t="n">
        <v>1</v>
      </c>
      <c r="N152" t="n">
        <v>81.31</v>
      </c>
      <c r="O152" t="n">
        <v>36216.49</v>
      </c>
      <c r="P152" t="n">
        <v>104.96</v>
      </c>
      <c r="Q152" t="n">
        <v>198.05</v>
      </c>
      <c r="R152" t="n">
        <v>28.6</v>
      </c>
      <c r="S152" t="n">
        <v>21.27</v>
      </c>
      <c r="T152" t="n">
        <v>974.38</v>
      </c>
      <c r="U152" t="n">
        <v>0.74</v>
      </c>
      <c r="V152" t="n">
        <v>0.77</v>
      </c>
      <c r="W152" t="n">
        <v>0.11</v>
      </c>
      <c r="X152" t="n">
        <v>0.04</v>
      </c>
      <c r="Y152" t="n">
        <v>1</v>
      </c>
      <c r="Z152" t="n">
        <v>10</v>
      </c>
      <c r="AA152" t="n">
        <v>87.43735958784039</v>
      </c>
      <c r="AB152" t="n">
        <v>119.6356528520933</v>
      </c>
      <c r="AC152" t="n">
        <v>108.217794053614</v>
      </c>
      <c r="AD152" t="n">
        <v>87437.35958784039</v>
      </c>
      <c r="AE152" t="n">
        <v>119635.6528520933</v>
      </c>
      <c r="AF152" t="n">
        <v>2.136132859063972e-06</v>
      </c>
      <c r="AG152" t="n">
        <v>0.1484722222222222</v>
      </c>
      <c r="AH152" t="n">
        <v>108217.794053614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9.355499999999999</v>
      </c>
      <c r="E153" t="n">
        <v>10.69</v>
      </c>
      <c r="F153" t="n">
        <v>7.9</v>
      </c>
      <c r="G153" t="n">
        <v>157.93</v>
      </c>
      <c r="H153" t="n">
        <v>2.36</v>
      </c>
      <c r="I153" t="n">
        <v>3</v>
      </c>
      <c r="J153" t="n">
        <v>292.26</v>
      </c>
      <c r="K153" t="n">
        <v>56.94</v>
      </c>
      <c r="L153" t="n">
        <v>38.75</v>
      </c>
      <c r="M153" t="n">
        <v>1</v>
      </c>
      <c r="N153" t="n">
        <v>81.56999999999999</v>
      </c>
      <c r="O153" t="n">
        <v>36279.61</v>
      </c>
      <c r="P153" t="n">
        <v>105.1</v>
      </c>
      <c r="Q153" t="n">
        <v>198.05</v>
      </c>
      <c r="R153" t="n">
        <v>28.61</v>
      </c>
      <c r="S153" t="n">
        <v>21.27</v>
      </c>
      <c r="T153" t="n">
        <v>976.39</v>
      </c>
      <c r="U153" t="n">
        <v>0.74</v>
      </c>
      <c r="V153" t="n">
        <v>0.77</v>
      </c>
      <c r="W153" t="n">
        <v>0.11</v>
      </c>
      <c r="X153" t="n">
        <v>0.04</v>
      </c>
      <c r="Y153" t="n">
        <v>1</v>
      </c>
      <c r="Z153" t="n">
        <v>10</v>
      </c>
      <c r="AA153" t="n">
        <v>87.56503253414837</v>
      </c>
      <c r="AB153" t="n">
        <v>119.8103406097646</v>
      </c>
      <c r="AC153" t="n">
        <v>108.3758098568691</v>
      </c>
      <c r="AD153" t="n">
        <v>87565.03253414837</v>
      </c>
      <c r="AE153" t="n">
        <v>119810.3406097646</v>
      </c>
      <c r="AF153" t="n">
        <v>2.135744770120654e-06</v>
      </c>
      <c r="AG153" t="n">
        <v>0.1484722222222222</v>
      </c>
      <c r="AH153" t="n">
        <v>108375.8098568691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9.3604</v>
      </c>
      <c r="E154" t="n">
        <v>10.68</v>
      </c>
      <c r="F154" t="n">
        <v>7.89</v>
      </c>
      <c r="G154" t="n">
        <v>157.82</v>
      </c>
      <c r="H154" t="n">
        <v>2.37</v>
      </c>
      <c r="I154" t="n">
        <v>3</v>
      </c>
      <c r="J154" t="n">
        <v>292.77</v>
      </c>
      <c r="K154" t="n">
        <v>56.94</v>
      </c>
      <c r="L154" t="n">
        <v>39</v>
      </c>
      <c r="M154" t="n">
        <v>1</v>
      </c>
      <c r="N154" t="n">
        <v>81.83</v>
      </c>
      <c r="O154" t="n">
        <v>36342.85</v>
      </c>
      <c r="P154" t="n">
        <v>105.25</v>
      </c>
      <c r="Q154" t="n">
        <v>198.05</v>
      </c>
      <c r="R154" t="n">
        <v>28.41</v>
      </c>
      <c r="S154" t="n">
        <v>21.27</v>
      </c>
      <c r="T154" t="n">
        <v>880.04</v>
      </c>
      <c r="U154" t="n">
        <v>0.75</v>
      </c>
      <c r="V154" t="n">
        <v>0.77</v>
      </c>
      <c r="W154" t="n">
        <v>0.11</v>
      </c>
      <c r="X154" t="n">
        <v>0.04</v>
      </c>
      <c r="Y154" t="n">
        <v>1</v>
      </c>
      <c r="Z154" t="n">
        <v>10</v>
      </c>
      <c r="AA154" t="n">
        <v>87.57632160102438</v>
      </c>
      <c r="AB154" t="n">
        <v>119.8257868091029</v>
      </c>
      <c r="AC154" t="n">
        <v>108.3897818926214</v>
      </c>
      <c r="AD154" t="n">
        <v>87576.32160102438</v>
      </c>
      <c r="AE154" t="n">
        <v>119825.7868091029</v>
      </c>
      <c r="AF154" t="n">
        <v>2.136863379427864e-06</v>
      </c>
      <c r="AG154" t="n">
        <v>0.1483333333333333</v>
      </c>
      <c r="AH154" t="n">
        <v>108389.7818926214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9.363799999999999</v>
      </c>
      <c r="E155" t="n">
        <v>10.68</v>
      </c>
      <c r="F155" t="n">
        <v>7.89</v>
      </c>
      <c r="G155" t="n">
        <v>157.74</v>
      </c>
      <c r="H155" t="n">
        <v>2.38</v>
      </c>
      <c r="I155" t="n">
        <v>3</v>
      </c>
      <c r="J155" t="n">
        <v>293.29</v>
      </c>
      <c r="K155" t="n">
        <v>56.94</v>
      </c>
      <c r="L155" t="n">
        <v>39.25</v>
      </c>
      <c r="M155" t="n">
        <v>1</v>
      </c>
      <c r="N155" t="n">
        <v>82.09</v>
      </c>
      <c r="O155" t="n">
        <v>36406.19</v>
      </c>
      <c r="P155" t="n">
        <v>105.34</v>
      </c>
      <c r="Q155" t="n">
        <v>198.05</v>
      </c>
      <c r="R155" t="n">
        <v>28.27</v>
      </c>
      <c r="S155" t="n">
        <v>21.27</v>
      </c>
      <c r="T155" t="n">
        <v>807.0700000000001</v>
      </c>
      <c r="U155" t="n">
        <v>0.75</v>
      </c>
      <c r="V155" t="n">
        <v>0.77</v>
      </c>
      <c r="W155" t="n">
        <v>0.11</v>
      </c>
      <c r="X155" t="n">
        <v>0.03</v>
      </c>
      <c r="Y155" t="n">
        <v>1</v>
      </c>
      <c r="Z155" t="n">
        <v>10</v>
      </c>
      <c r="AA155" t="n">
        <v>87.59760705929185</v>
      </c>
      <c r="AB155" t="n">
        <v>119.8549105121525</v>
      </c>
      <c r="AC155" t="n">
        <v>108.4161260703274</v>
      </c>
      <c r="AD155" t="n">
        <v>87597.60705929184</v>
      </c>
      <c r="AE155" t="n">
        <v>119854.9105121525</v>
      </c>
      <c r="AF155" t="n">
        <v>2.137639557314498e-06</v>
      </c>
      <c r="AG155" t="n">
        <v>0.1483333333333333</v>
      </c>
      <c r="AH155" t="n">
        <v>108416.1260703274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9.3652</v>
      </c>
      <c r="E156" t="n">
        <v>10.68</v>
      </c>
      <c r="F156" t="n">
        <v>7.89</v>
      </c>
      <c r="G156" t="n">
        <v>157.71</v>
      </c>
      <c r="H156" t="n">
        <v>2.39</v>
      </c>
      <c r="I156" t="n">
        <v>3</v>
      </c>
      <c r="J156" t="n">
        <v>293.8</v>
      </c>
      <c r="K156" t="n">
        <v>56.94</v>
      </c>
      <c r="L156" t="n">
        <v>39.5</v>
      </c>
      <c r="M156" t="n">
        <v>1</v>
      </c>
      <c r="N156" t="n">
        <v>82.36</v>
      </c>
      <c r="O156" t="n">
        <v>36469.64</v>
      </c>
      <c r="P156" t="n">
        <v>105.56</v>
      </c>
      <c r="Q156" t="n">
        <v>198.05</v>
      </c>
      <c r="R156" t="n">
        <v>28.21</v>
      </c>
      <c r="S156" t="n">
        <v>21.27</v>
      </c>
      <c r="T156" t="n">
        <v>778</v>
      </c>
      <c r="U156" t="n">
        <v>0.75</v>
      </c>
      <c r="V156" t="n">
        <v>0.77</v>
      </c>
      <c r="W156" t="n">
        <v>0.11</v>
      </c>
      <c r="X156" t="n">
        <v>0.03</v>
      </c>
      <c r="Y156" t="n">
        <v>1</v>
      </c>
      <c r="Z156" t="n">
        <v>10</v>
      </c>
      <c r="AA156" t="n">
        <v>87.71267117631209</v>
      </c>
      <c r="AB156" t="n">
        <v>120.0123463133301</v>
      </c>
      <c r="AC156" t="n">
        <v>108.5585364196031</v>
      </c>
      <c r="AD156" t="n">
        <v>87712.67117631208</v>
      </c>
      <c r="AE156" t="n">
        <v>120012.3463133301</v>
      </c>
      <c r="AF156" t="n">
        <v>2.1379591599737e-06</v>
      </c>
      <c r="AG156" t="n">
        <v>0.1483333333333333</v>
      </c>
      <c r="AH156" t="n">
        <v>108558.5364196031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9.3652</v>
      </c>
      <c r="E157" t="n">
        <v>10.68</v>
      </c>
      <c r="F157" t="n">
        <v>7.89</v>
      </c>
      <c r="G157" t="n">
        <v>157.71</v>
      </c>
      <c r="H157" t="n">
        <v>2.41</v>
      </c>
      <c r="I157" t="n">
        <v>3</v>
      </c>
      <c r="J157" t="n">
        <v>294.32</v>
      </c>
      <c r="K157" t="n">
        <v>56.94</v>
      </c>
      <c r="L157" t="n">
        <v>39.75</v>
      </c>
      <c r="M157" t="n">
        <v>1</v>
      </c>
      <c r="N157" t="n">
        <v>82.62</v>
      </c>
      <c r="O157" t="n">
        <v>36533.2</v>
      </c>
      <c r="P157" t="n">
        <v>105.92</v>
      </c>
      <c r="Q157" t="n">
        <v>198.05</v>
      </c>
      <c r="R157" t="n">
        <v>28.26</v>
      </c>
      <c r="S157" t="n">
        <v>21.27</v>
      </c>
      <c r="T157" t="n">
        <v>802.4400000000001</v>
      </c>
      <c r="U157" t="n">
        <v>0.75</v>
      </c>
      <c r="V157" t="n">
        <v>0.77</v>
      </c>
      <c r="W157" t="n">
        <v>0.11</v>
      </c>
      <c r="X157" t="n">
        <v>0.03</v>
      </c>
      <c r="Y157" t="n">
        <v>1</v>
      </c>
      <c r="Z157" t="n">
        <v>10</v>
      </c>
      <c r="AA157" t="n">
        <v>87.92186105844007</v>
      </c>
      <c r="AB157" t="n">
        <v>120.2985691388638</v>
      </c>
      <c r="AC157" t="n">
        <v>108.8174425403842</v>
      </c>
      <c r="AD157" t="n">
        <v>87921.86105844007</v>
      </c>
      <c r="AE157" t="n">
        <v>120298.5691388638</v>
      </c>
      <c r="AF157" t="n">
        <v>2.1379591599737e-06</v>
      </c>
      <c r="AG157" t="n">
        <v>0.1483333333333333</v>
      </c>
      <c r="AH157" t="n">
        <v>108817.4425403842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9.361800000000001</v>
      </c>
      <c r="E158" t="n">
        <v>10.68</v>
      </c>
      <c r="F158" t="n">
        <v>7.89</v>
      </c>
      <c r="G158" t="n">
        <v>157.78</v>
      </c>
      <c r="H158" t="n">
        <v>2.42</v>
      </c>
      <c r="I158" t="n">
        <v>3</v>
      </c>
      <c r="J158" t="n">
        <v>294.83</v>
      </c>
      <c r="K158" t="n">
        <v>56.94</v>
      </c>
      <c r="L158" t="n">
        <v>40</v>
      </c>
      <c r="M158" t="n">
        <v>1</v>
      </c>
      <c r="N158" t="n">
        <v>82.89</v>
      </c>
      <c r="O158" t="n">
        <v>36596.87</v>
      </c>
      <c r="P158" t="n">
        <v>106.11</v>
      </c>
      <c r="Q158" t="n">
        <v>198.07</v>
      </c>
      <c r="R158" t="n">
        <v>28.37</v>
      </c>
      <c r="S158" t="n">
        <v>21.27</v>
      </c>
      <c r="T158" t="n">
        <v>858.29</v>
      </c>
      <c r="U158" t="n">
        <v>0.75</v>
      </c>
      <c r="V158" t="n">
        <v>0.77</v>
      </c>
      <c r="W158" t="n">
        <v>0.11</v>
      </c>
      <c r="X158" t="n">
        <v>0.04</v>
      </c>
      <c r="Y158" t="n">
        <v>1</v>
      </c>
      <c r="Z158" t="n">
        <v>10</v>
      </c>
      <c r="AA158" t="n">
        <v>88.06345887710512</v>
      </c>
      <c r="AB158" t="n">
        <v>120.4923095212161</v>
      </c>
      <c r="AC158" t="n">
        <v>108.9926926125612</v>
      </c>
      <c r="AD158" t="n">
        <v>88063.45887710512</v>
      </c>
      <c r="AE158" t="n">
        <v>120492.3095212161</v>
      </c>
      <c r="AF158" t="n">
        <v>2.137182982087066e-06</v>
      </c>
      <c r="AG158" t="n">
        <v>0.1483333333333333</v>
      </c>
      <c r="AH158" t="n">
        <v>108992.6926125612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8.6267</v>
      </c>
      <c r="E2" t="n">
        <v>11.59</v>
      </c>
      <c r="F2" t="n">
        <v>8.84</v>
      </c>
      <c r="G2" t="n">
        <v>10.61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48</v>
      </c>
      <c r="N2" t="n">
        <v>9.74</v>
      </c>
      <c r="O2" t="n">
        <v>10204.21</v>
      </c>
      <c r="P2" t="n">
        <v>67.55</v>
      </c>
      <c r="Q2" t="n">
        <v>198.15</v>
      </c>
      <c r="R2" t="n">
        <v>57.91</v>
      </c>
      <c r="S2" t="n">
        <v>21.27</v>
      </c>
      <c r="T2" t="n">
        <v>15390.77</v>
      </c>
      <c r="U2" t="n">
        <v>0.37</v>
      </c>
      <c r="V2" t="n">
        <v>0.6899999999999999</v>
      </c>
      <c r="W2" t="n">
        <v>0.19</v>
      </c>
      <c r="X2" t="n">
        <v>0.98</v>
      </c>
      <c r="Y2" t="n">
        <v>1</v>
      </c>
      <c r="Z2" t="n">
        <v>10</v>
      </c>
      <c r="AA2" t="n">
        <v>62.95815375886583</v>
      </c>
      <c r="AB2" t="n">
        <v>86.14212349056471</v>
      </c>
      <c r="AC2" t="n">
        <v>77.92084012587542</v>
      </c>
      <c r="AD2" t="n">
        <v>62958.15375886582</v>
      </c>
      <c r="AE2" t="n">
        <v>86142.12349056471</v>
      </c>
      <c r="AF2" t="n">
        <v>2.324372534060582e-06</v>
      </c>
      <c r="AG2" t="n">
        <v>0.1609722222222222</v>
      </c>
      <c r="AH2" t="n">
        <v>77920.84012587542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8.9664</v>
      </c>
      <c r="E3" t="n">
        <v>11.15</v>
      </c>
      <c r="F3" t="n">
        <v>8.59</v>
      </c>
      <c r="G3" t="n">
        <v>13.21</v>
      </c>
      <c r="H3" t="n">
        <v>0.27</v>
      </c>
      <c r="I3" t="n">
        <v>39</v>
      </c>
      <c r="J3" t="n">
        <v>81.14</v>
      </c>
      <c r="K3" t="n">
        <v>35.1</v>
      </c>
      <c r="L3" t="n">
        <v>1.25</v>
      </c>
      <c r="M3" t="n">
        <v>37</v>
      </c>
      <c r="N3" t="n">
        <v>9.789999999999999</v>
      </c>
      <c r="O3" t="n">
        <v>10241.25</v>
      </c>
      <c r="P3" t="n">
        <v>65.2</v>
      </c>
      <c r="Q3" t="n">
        <v>198.06</v>
      </c>
      <c r="R3" t="n">
        <v>49.84</v>
      </c>
      <c r="S3" t="n">
        <v>21.27</v>
      </c>
      <c r="T3" t="n">
        <v>11413.64</v>
      </c>
      <c r="U3" t="n">
        <v>0.43</v>
      </c>
      <c r="V3" t="n">
        <v>0.71</v>
      </c>
      <c r="W3" t="n">
        <v>0.17</v>
      </c>
      <c r="X3" t="n">
        <v>0.73</v>
      </c>
      <c r="Y3" t="n">
        <v>1</v>
      </c>
      <c r="Z3" t="n">
        <v>10</v>
      </c>
      <c r="AA3" t="n">
        <v>58.71224280914425</v>
      </c>
      <c r="AB3" t="n">
        <v>80.33268081278759</v>
      </c>
      <c r="AC3" t="n">
        <v>72.66584250365946</v>
      </c>
      <c r="AD3" t="n">
        <v>58712.24280914425</v>
      </c>
      <c r="AE3" t="n">
        <v>80332.68081278758</v>
      </c>
      <c r="AF3" t="n">
        <v>2.415901084934077e-06</v>
      </c>
      <c r="AG3" t="n">
        <v>0.1548611111111111</v>
      </c>
      <c r="AH3" t="n">
        <v>72665.84250365946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9.120200000000001</v>
      </c>
      <c r="E4" t="n">
        <v>10.96</v>
      </c>
      <c r="F4" t="n">
        <v>8.52</v>
      </c>
      <c r="G4" t="n">
        <v>15.98</v>
      </c>
      <c r="H4" t="n">
        <v>0.32</v>
      </c>
      <c r="I4" t="n">
        <v>32</v>
      </c>
      <c r="J4" t="n">
        <v>81.44</v>
      </c>
      <c r="K4" t="n">
        <v>35.1</v>
      </c>
      <c r="L4" t="n">
        <v>1.5</v>
      </c>
      <c r="M4" t="n">
        <v>30</v>
      </c>
      <c r="N4" t="n">
        <v>9.84</v>
      </c>
      <c r="O4" t="n">
        <v>10278.32</v>
      </c>
      <c r="P4" t="n">
        <v>64.16</v>
      </c>
      <c r="Q4" t="n">
        <v>198.07</v>
      </c>
      <c r="R4" t="n">
        <v>48.2</v>
      </c>
      <c r="S4" t="n">
        <v>21.27</v>
      </c>
      <c r="T4" t="n">
        <v>10628.67</v>
      </c>
      <c r="U4" t="n">
        <v>0.44</v>
      </c>
      <c r="V4" t="n">
        <v>0.71</v>
      </c>
      <c r="W4" t="n">
        <v>0.16</v>
      </c>
      <c r="X4" t="n">
        <v>0.67</v>
      </c>
      <c r="Y4" t="n">
        <v>1</v>
      </c>
      <c r="Z4" t="n">
        <v>10</v>
      </c>
      <c r="AA4" t="n">
        <v>56.99243210699407</v>
      </c>
      <c r="AB4" t="n">
        <v>77.97955993741353</v>
      </c>
      <c r="AC4" t="n">
        <v>70.53730018200447</v>
      </c>
      <c r="AD4" t="n">
        <v>56992.43210699406</v>
      </c>
      <c r="AE4" t="n">
        <v>77979.55993741352</v>
      </c>
      <c r="AF4" t="n">
        <v>2.457340858629525e-06</v>
      </c>
      <c r="AG4" t="n">
        <v>0.1522222222222222</v>
      </c>
      <c r="AH4" t="n">
        <v>70537.30018200447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9.3139</v>
      </c>
      <c r="E5" t="n">
        <v>10.74</v>
      </c>
      <c r="F5" t="n">
        <v>8.380000000000001</v>
      </c>
      <c r="G5" t="n">
        <v>18.62</v>
      </c>
      <c r="H5" t="n">
        <v>0.38</v>
      </c>
      <c r="I5" t="n">
        <v>27</v>
      </c>
      <c r="J5" t="n">
        <v>81.73999999999999</v>
      </c>
      <c r="K5" t="n">
        <v>35.1</v>
      </c>
      <c r="L5" t="n">
        <v>1.75</v>
      </c>
      <c r="M5" t="n">
        <v>25</v>
      </c>
      <c r="N5" t="n">
        <v>9.890000000000001</v>
      </c>
      <c r="O5" t="n">
        <v>10315.41</v>
      </c>
      <c r="P5" t="n">
        <v>62.68</v>
      </c>
      <c r="Q5" t="n">
        <v>198.05</v>
      </c>
      <c r="R5" t="n">
        <v>43.67</v>
      </c>
      <c r="S5" t="n">
        <v>21.27</v>
      </c>
      <c r="T5" t="n">
        <v>8387.07</v>
      </c>
      <c r="U5" t="n">
        <v>0.49</v>
      </c>
      <c r="V5" t="n">
        <v>0.72</v>
      </c>
      <c r="W5" t="n">
        <v>0.15</v>
      </c>
      <c r="X5" t="n">
        <v>0.53</v>
      </c>
      <c r="Y5" t="n">
        <v>1</v>
      </c>
      <c r="Z5" t="n">
        <v>10</v>
      </c>
      <c r="AA5" t="n">
        <v>54.70919085976532</v>
      </c>
      <c r="AB5" t="n">
        <v>74.85552853346204</v>
      </c>
      <c r="AC5" t="n">
        <v>67.7114219506395</v>
      </c>
      <c r="AD5" t="n">
        <v>54709.19085976532</v>
      </c>
      <c r="AE5" t="n">
        <v>74855.52853346204</v>
      </c>
      <c r="AF5" t="n">
        <v>2.509531262822036e-06</v>
      </c>
      <c r="AG5" t="n">
        <v>0.1491666666666667</v>
      </c>
      <c r="AH5" t="n">
        <v>67711.4219506395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9.447100000000001</v>
      </c>
      <c r="E6" t="n">
        <v>10.59</v>
      </c>
      <c r="F6" t="n">
        <v>8.300000000000001</v>
      </c>
      <c r="G6" t="n">
        <v>21.64</v>
      </c>
      <c r="H6" t="n">
        <v>0.43</v>
      </c>
      <c r="I6" t="n">
        <v>23</v>
      </c>
      <c r="J6" t="n">
        <v>82.04000000000001</v>
      </c>
      <c r="K6" t="n">
        <v>35.1</v>
      </c>
      <c r="L6" t="n">
        <v>2</v>
      </c>
      <c r="M6" t="n">
        <v>21</v>
      </c>
      <c r="N6" t="n">
        <v>9.94</v>
      </c>
      <c r="O6" t="n">
        <v>10352.53</v>
      </c>
      <c r="P6" t="n">
        <v>61.4</v>
      </c>
      <c r="Q6" t="n">
        <v>198.06</v>
      </c>
      <c r="R6" t="n">
        <v>41.08</v>
      </c>
      <c r="S6" t="n">
        <v>21.27</v>
      </c>
      <c r="T6" t="n">
        <v>7113.76</v>
      </c>
      <c r="U6" t="n">
        <v>0.52</v>
      </c>
      <c r="V6" t="n">
        <v>0.73</v>
      </c>
      <c r="W6" t="n">
        <v>0.14</v>
      </c>
      <c r="X6" t="n">
        <v>0.44</v>
      </c>
      <c r="Y6" t="n">
        <v>1</v>
      </c>
      <c r="Z6" t="n">
        <v>10</v>
      </c>
      <c r="AA6" t="n">
        <v>53.07284432926238</v>
      </c>
      <c r="AB6" t="n">
        <v>72.61660701991505</v>
      </c>
      <c r="AC6" t="n">
        <v>65.68617996399865</v>
      </c>
      <c r="AD6" t="n">
        <v>53072.84432926238</v>
      </c>
      <c r="AE6" t="n">
        <v>72616.60701991506</v>
      </c>
      <c r="AF6" t="n">
        <v>2.545420585684413e-06</v>
      </c>
      <c r="AG6" t="n">
        <v>0.1470833333333333</v>
      </c>
      <c r="AH6" t="n">
        <v>65686.17996399866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9.5183</v>
      </c>
      <c r="E7" t="n">
        <v>10.51</v>
      </c>
      <c r="F7" t="n">
        <v>8.25</v>
      </c>
      <c r="G7" t="n">
        <v>23.58</v>
      </c>
      <c r="H7" t="n">
        <v>0.48</v>
      </c>
      <c r="I7" t="n">
        <v>21</v>
      </c>
      <c r="J7" t="n">
        <v>82.34</v>
      </c>
      <c r="K7" t="n">
        <v>35.1</v>
      </c>
      <c r="L7" t="n">
        <v>2.25</v>
      </c>
      <c r="M7" t="n">
        <v>19</v>
      </c>
      <c r="N7" t="n">
        <v>9.99</v>
      </c>
      <c r="O7" t="n">
        <v>10389.66</v>
      </c>
      <c r="P7" t="n">
        <v>60.76</v>
      </c>
      <c r="Q7" t="n">
        <v>198.08</v>
      </c>
      <c r="R7" t="n">
        <v>39.67</v>
      </c>
      <c r="S7" t="n">
        <v>21.27</v>
      </c>
      <c r="T7" t="n">
        <v>6415.6</v>
      </c>
      <c r="U7" t="n">
        <v>0.54</v>
      </c>
      <c r="V7" t="n">
        <v>0.74</v>
      </c>
      <c r="W7" t="n">
        <v>0.14</v>
      </c>
      <c r="X7" t="n">
        <v>0.4</v>
      </c>
      <c r="Y7" t="n">
        <v>1</v>
      </c>
      <c r="Z7" t="n">
        <v>10</v>
      </c>
      <c r="AA7" t="n">
        <v>52.22862150020185</v>
      </c>
      <c r="AB7" t="n">
        <v>71.46150410071238</v>
      </c>
      <c r="AC7" t="n">
        <v>64.64131844620719</v>
      </c>
      <c r="AD7" t="n">
        <v>52228.62150020185</v>
      </c>
      <c r="AE7" t="n">
        <v>71461.50410071238</v>
      </c>
      <c r="AF7" t="n">
        <v>2.564604668175413e-06</v>
      </c>
      <c r="AG7" t="n">
        <v>0.1459722222222222</v>
      </c>
      <c r="AH7" t="n">
        <v>64641.31844620719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9.6938</v>
      </c>
      <c r="E8" t="n">
        <v>10.32</v>
      </c>
      <c r="F8" t="n">
        <v>8.109999999999999</v>
      </c>
      <c r="G8" t="n">
        <v>27.05</v>
      </c>
      <c r="H8" t="n">
        <v>0.53</v>
      </c>
      <c r="I8" t="n">
        <v>18</v>
      </c>
      <c r="J8" t="n">
        <v>82.65000000000001</v>
      </c>
      <c r="K8" t="n">
        <v>35.1</v>
      </c>
      <c r="L8" t="n">
        <v>2.5</v>
      </c>
      <c r="M8" t="n">
        <v>16</v>
      </c>
      <c r="N8" t="n">
        <v>10.04</v>
      </c>
      <c r="O8" t="n">
        <v>10426.82</v>
      </c>
      <c r="P8" t="n">
        <v>59.18</v>
      </c>
      <c r="Q8" t="n">
        <v>198.05</v>
      </c>
      <c r="R8" t="n">
        <v>35.14</v>
      </c>
      <c r="S8" t="n">
        <v>21.27</v>
      </c>
      <c r="T8" t="n">
        <v>4168.19</v>
      </c>
      <c r="U8" t="n">
        <v>0.61</v>
      </c>
      <c r="V8" t="n">
        <v>0.75</v>
      </c>
      <c r="W8" t="n">
        <v>0.13</v>
      </c>
      <c r="X8" t="n">
        <v>0.26</v>
      </c>
      <c r="Y8" t="n">
        <v>1</v>
      </c>
      <c r="Z8" t="n">
        <v>10</v>
      </c>
      <c r="AA8" t="n">
        <v>50.16860340637881</v>
      </c>
      <c r="AB8" t="n">
        <v>68.64289646316091</v>
      </c>
      <c r="AC8" t="n">
        <v>62.09171476564209</v>
      </c>
      <c r="AD8" t="n">
        <v>50168.60340637882</v>
      </c>
      <c r="AE8" t="n">
        <v>68642.89646316091</v>
      </c>
      <c r="AF8" t="n">
        <v>2.611891276000843e-06</v>
      </c>
      <c r="AG8" t="n">
        <v>0.1433333333333333</v>
      </c>
      <c r="AH8" t="n">
        <v>62091.71476564209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9.638299999999999</v>
      </c>
      <c r="E9" t="n">
        <v>10.38</v>
      </c>
      <c r="F9" t="n">
        <v>8.19</v>
      </c>
      <c r="G9" t="n">
        <v>28.91</v>
      </c>
      <c r="H9" t="n">
        <v>0.58</v>
      </c>
      <c r="I9" t="n">
        <v>17</v>
      </c>
      <c r="J9" t="n">
        <v>82.95</v>
      </c>
      <c r="K9" t="n">
        <v>35.1</v>
      </c>
      <c r="L9" t="n">
        <v>2.75</v>
      </c>
      <c r="M9" t="n">
        <v>15</v>
      </c>
      <c r="N9" t="n">
        <v>10.1</v>
      </c>
      <c r="O9" t="n">
        <v>10463.99</v>
      </c>
      <c r="P9" t="n">
        <v>59.32</v>
      </c>
      <c r="Q9" t="n">
        <v>198.05</v>
      </c>
      <c r="R9" t="n">
        <v>37.88</v>
      </c>
      <c r="S9" t="n">
        <v>21.27</v>
      </c>
      <c r="T9" t="n">
        <v>5543.3</v>
      </c>
      <c r="U9" t="n">
        <v>0.5600000000000001</v>
      </c>
      <c r="V9" t="n">
        <v>0.74</v>
      </c>
      <c r="W9" t="n">
        <v>0.14</v>
      </c>
      <c r="X9" t="n">
        <v>0.34</v>
      </c>
      <c r="Y9" t="n">
        <v>1</v>
      </c>
      <c r="Z9" t="n">
        <v>10</v>
      </c>
      <c r="AA9" t="n">
        <v>50.67487943055261</v>
      </c>
      <c r="AB9" t="n">
        <v>69.33560565475702</v>
      </c>
      <c r="AC9" t="n">
        <v>62.71831276421592</v>
      </c>
      <c r="AD9" t="n">
        <v>50674.87943055261</v>
      </c>
      <c r="AE9" t="n">
        <v>69335.60565475702</v>
      </c>
      <c r="AF9" t="n">
        <v>2.596937391474852e-06</v>
      </c>
      <c r="AG9" t="n">
        <v>0.1441666666666667</v>
      </c>
      <c r="AH9" t="n">
        <v>62718.31276421592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9.7211</v>
      </c>
      <c r="E10" t="n">
        <v>10.29</v>
      </c>
      <c r="F10" t="n">
        <v>8.140000000000001</v>
      </c>
      <c r="G10" t="n">
        <v>32.55</v>
      </c>
      <c r="H10" t="n">
        <v>0.63</v>
      </c>
      <c r="I10" t="n">
        <v>15</v>
      </c>
      <c r="J10" t="n">
        <v>83.25</v>
      </c>
      <c r="K10" t="n">
        <v>35.1</v>
      </c>
      <c r="L10" t="n">
        <v>3</v>
      </c>
      <c r="M10" t="n">
        <v>13</v>
      </c>
      <c r="N10" t="n">
        <v>10.15</v>
      </c>
      <c r="O10" t="n">
        <v>10501.19</v>
      </c>
      <c r="P10" t="n">
        <v>58.34</v>
      </c>
      <c r="Q10" t="n">
        <v>198.08</v>
      </c>
      <c r="R10" t="n">
        <v>36.08</v>
      </c>
      <c r="S10" t="n">
        <v>21.27</v>
      </c>
      <c r="T10" t="n">
        <v>4651.63</v>
      </c>
      <c r="U10" t="n">
        <v>0.59</v>
      </c>
      <c r="V10" t="n">
        <v>0.75</v>
      </c>
      <c r="W10" t="n">
        <v>0.13</v>
      </c>
      <c r="X10" t="n">
        <v>0.28</v>
      </c>
      <c r="Y10" t="n">
        <v>1</v>
      </c>
      <c r="Z10" t="n">
        <v>10</v>
      </c>
      <c r="AA10" t="n">
        <v>49.6169423430438</v>
      </c>
      <c r="AB10" t="n">
        <v>67.88808945873787</v>
      </c>
      <c r="AC10" t="n">
        <v>61.40894548234264</v>
      </c>
      <c r="AD10" t="n">
        <v>49616.9423430438</v>
      </c>
      <c r="AE10" t="n">
        <v>67888.08945873787</v>
      </c>
      <c r="AF10" t="n">
        <v>2.619246970551465e-06</v>
      </c>
      <c r="AG10" t="n">
        <v>0.1429166666666667</v>
      </c>
      <c r="AH10" t="n">
        <v>61408.94548234263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9.7622</v>
      </c>
      <c r="E11" t="n">
        <v>10.24</v>
      </c>
      <c r="F11" t="n">
        <v>8.109999999999999</v>
      </c>
      <c r="G11" t="n">
        <v>34.76</v>
      </c>
      <c r="H11" t="n">
        <v>0.68</v>
      </c>
      <c r="I11" t="n">
        <v>14</v>
      </c>
      <c r="J11" t="n">
        <v>83.55</v>
      </c>
      <c r="K11" t="n">
        <v>35.1</v>
      </c>
      <c r="L11" t="n">
        <v>3.25</v>
      </c>
      <c r="M11" t="n">
        <v>12</v>
      </c>
      <c r="N11" t="n">
        <v>10.2</v>
      </c>
      <c r="O11" t="n">
        <v>10538.42</v>
      </c>
      <c r="P11" t="n">
        <v>57.89</v>
      </c>
      <c r="Q11" t="n">
        <v>198.05</v>
      </c>
      <c r="R11" t="n">
        <v>35.27</v>
      </c>
      <c r="S11" t="n">
        <v>21.27</v>
      </c>
      <c r="T11" t="n">
        <v>4252.6</v>
      </c>
      <c r="U11" t="n">
        <v>0.6</v>
      </c>
      <c r="V11" t="n">
        <v>0.75</v>
      </c>
      <c r="W11" t="n">
        <v>0.13</v>
      </c>
      <c r="X11" t="n">
        <v>0.26</v>
      </c>
      <c r="Y11" t="n">
        <v>1</v>
      </c>
      <c r="Z11" t="n">
        <v>10</v>
      </c>
      <c r="AA11" t="n">
        <v>49.10910303578414</v>
      </c>
      <c r="AB11" t="n">
        <v>67.19324131425655</v>
      </c>
      <c r="AC11" t="n">
        <v>60.78041266954489</v>
      </c>
      <c r="AD11" t="n">
        <v>49109.10303578414</v>
      </c>
      <c r="AE11" t="n">
        <v>67193.24131425655</v>
      </c>
      <c r="AF11" t="n">
        <v>2.630320928281523e-06</v>
      </c>
      <c r="AG11" t="n">
        <v>0.1422222222222222</v>
      </c>
      <c r="AH11" t="n">
        <v>60780.41266954489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9.8119</v>
      </c>
      <c r="E12" t="n">
        <v>10.19</v>
      </c>
      <c r="F12" t="n">
        <v>8.08</v>
      </c>
      <c r="G12" t="n">
        <v>37.27</v>
      </c>
      <c r="H12" t="n">
        <v>0.73</v>
      </c>
      <c r="I12" t="n">
        <v>13</v>
      </c>
      <c r="J12" t="n">
        <v>83.84999999999999</v>
      </c>
      <c r="K12" t="n">
        <v>35.1</v>
      </c>
      <c r="L12" t="n">
        <v>3.5</v>
      </c>
      <c r="M12" t="n">
        <v>11</v>
      </c>
      <c r="N12" t="n">
        <v>10.25</v>
      </c>
      <c r="O12" t="n">
        <v>10575.66</v>
      </c>
      <c r="P12" t="n">
        <v>56.82</v>
      </c>
      <c r="Q12" t="n">
        <v>198.06</v>
      </c>
      <c r="R12" t="n">
        <v>33.99</v>
      </c>
      <c r="S12" t="n">
        <v>21.27</v>
      </c>
      <c r="T12" t="n">
        <v>3615.66</v>
      </c>
      <c r="U12" t="n">
        <v>0.63</v>
      </c>
      <c r="V12" t="n">
        <v>0.75</v>
      </c>
      <c r="W12" t="n">
        <v>0.13</v>
      </c>
      <c r="X12" t="n">
        <v>0.22</v>
      </c>
      <c r="Y12" t="n">
        <v>1</v>
      </c>
      <c r="Z12" t="n">
        <v>10</v>
      </c>
      <c r="AA12" t="n">
        <v>48.22083049574846</v>
      </c>
      <c r="AB12" t="n">
        <v>65.97786763716161</v>
      </c>
      <c r="AC12" t="n">
        <v>59.68103255040383</v>
      </c>
      <c r="AD12" t="n">
        <v>48220.83049574846</v>
      </c>
      <c r="AE12" t="n">
        <v>65977.8676371616</v>
      </c>
      <c r="AF12" t="n">
        <v>2.643712064514707e-06</v>
      </c>
      <c r="AG12" t="n">
        <v>0.1415277777777778</v>
      </c>
      <c r="AH12" t="n">
        <v>59681.03255040383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9.829599999999999</v>
      </c>
      <c r="E13" t="n">
        <v>10.17</v>
      </c>
      <c r="F13" t="n">
        <v>8.07</v>
      </c>
      <c r="G13" t="n">
        <v>40.37</v>
      </c>
      <c r="H13" t="n">
        <v>0.78</v>
      </c>
      <c r="I13" t="n">
        <v>12</v>
      </c>
      <c r="J13" t="n">
        <v>84.15000000000001</v>
      </c>
      <c r="K13" t="n">
        <v>35.1</v>
      </c>
      <c r="L13" t="n">
        <v>3.75</v>
      </c>
      <c r="M13" t="n">
        <v>10</v>
      </c>
      <c r="N13" t="n">
        <v>10.3</v>
      </c>
      <c r="O13" t="n">
        <v>10612.93</v>
      </c>
      <c r="P13" t="n">
        <v>56.36</v>
      </c>
      <c r="Q13" t="n">
        <v>198.06</v>
      </c>
      <c r="R13" t="n">
        <v>34.29</v>
      </c>
      <c r="S13" t="n">
        <v>21.27</v>
      </c>
      <c r="T13" t="n">
        <v>3775.14</v>
      </c>
      <c r="U13" t="n">
        <v>0.62</v>
      </c>
      <c r="V13" t="n">
        <v>0.75</v>
      </c>
      <c r="W13" t="n">
        <v>0.12</v>
      </c>
      <c r="X13" t="n">
        <v>0.22</v>
      </c>
      <c r="Y13" t="n">
        <v>1</v>
      </c>
      <c r="Z13" t="n">
        <v>10</v>
      </c>
      <c r="AA13" t="n">
        <v>47.86409677076003</v>
      </c>
      <c r="AB13" t="n">
        <v>65.48976881665145</v>
      </c>
      <c r="AC13" t="n">
        <v>59.23951719627203</v>
      </c>
      <c r="AD13" t="n">
        <v>47864.09677076003</v>
      </c>
      <c r="AE13" t="n">
        <v>65489.76881665145</v>
      </c>
      <c r="AF13" t="n">
        <v>2.648481141201374e-06</v>
      </c>
      <c r="AG13" t="n">
        <v>0.14125</v>
      </c>
      <c r="AH13" t="n">
        <v>59239.51719627203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9.8606</v>
      </c>
      <c r="E14" t="n">
        <v>10.14</v>
      </c>
      <c r="F14" t="n">
        <v>8.06</v>
      </c>
      <c r="G14" t="n">
        <v>43.96</v>
      </c>
      <c r="H14" t="n">
        <v>0.83</v>
      </c>
      <c r="I14" t="n">
        <v>11</v>
      </c>
      <c r="J14" t="n">
        <v>84.45999999999999</v>
      </c>
      <c r="K14" t="n">
        <v>35.1</v>
      </c>
      <c r="L14" t="n">
        <v>4</v>
      </c>
      <c r="M14" t="n">
        <v>9</v>
      </c>
      <c r="N14" t="n">
        <v>10.36</v>
      </c>
      <c r="O14" t="n">
        <v>10650.22</v>
      </c>
      <c r="P14" t="n">
        <v>55.54</v>
      </c>
      <c r="Q14" t="n">
        <v>198.05</v>
      </c>
      <c r="R14" t="n">
        <v>33.83</v>
      </c>
      <c r="S14" t="n">
        <v>21.27</v>
      </c>
      <c r="T14" t="n">
        <v>3548.41</v>
      </c>
      <c r="U14" t="n">
        <v>0.63</v>
      </c>
      <c r="V14" t="n">
        <v>0.75</v>
      </c>
      <c r="W14" t="n">
        <v>0.12</v>
      </c>
      <c r="X14" t="n">
        <v>0.21</v>
      </c>
      <c r="Y14" t="n">
        <v>1</v>
      </c>
      <c r="Z14" t="n">
        <v>10</v>
      </c>
      <c r="AA14" t="n">
        <v>47.2482363416789</v>
      </c>
      <c r="AB14" t="n">
        <v>64.64712140773851</v>
      </c>
      <c r="AC14" t="n">
        <v>58.47729087340239</v>
      </c>
      <c r="AD14" t="n">
        <v>47248.2363416789</v>
      </c>
      <c r="AE14" t="n">
        <v>64647.12140773851</v>
      </c>
      <c r="AF14" t="n">
        <v>2.656833761387063e-06</v>
      </c>
      <c r="AG14" t="n">
        <v>0.1408333333333333</v>
      </c>
      <c r="AH14" t="n">
        <v>58477.29087340239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9.862500000000001</v>
      </c>
      <c r="E15" t="n">
        <v>10.14</v>
      </c>
      <c r="F15" t="n">
        <v>8.06</v>
      </c>
      <c r="G15" t="n">
        <v>43.95</v>
      </c>
      <c r="H15" t="n">
        <v>0.88</v>
      </c>
      <c r="I15" t="n">
        <v>11</v>
      </c>
      <c r="J15" t="n">
        <v>84.76000000000001</v>
      </c>
      <c r="K15" t="n">
        <v>35.1</v>
      </c>
      <c r="L15" t="n">
        <v>4.25</v>
      </c>
      <c r="M15" t="n">
        <v>9</v>
      </c>
      <c r="N15" t="n">
        <v>10.41</v>
      </c>
      <c r="O15" t="n">
        <v>10687.53</v>
      </c>
      <c r="P15" t="n">
        <v>55.33</v>
      </c>
      <c r="Q15" t="n">
        <v>198.05</v>
      </c>
      <c r="R15" t="n">
        <v>33.64</v>
      </c>
      <c r="S15" t="n">
        <v>21.27</v>
      </c>
      <c r="T15" t="n">
        <v>3455.11</v>
      </c>
      <c r="U15" t="n">
        <v>0.63</v>
      </c>
      <c r="V15" t="n">
        <v>0.75</v>
      </c>
      <c r="W15" t="n">
        <v>0.13</v>
      </c>
      <c r="X15" t="n">
        <v>0.2</v>
      </c>
      <c r="Y15" t="n">
        <v>1</v>
      </c>
      <c r="Z15" t="n">
        <v>10</v>
      </c>
      <c r="AA15" t="n">
        <v>47.12365429829134</v>
      </c>
      <c r="AB15" t="n">
        <v>64.47666275980389</v>
      </c>
      <c r="AC15" t="n">
        <v>58.32310055958638</v>
      </c>
      <c r="AD15" t="n">
        <v>47123.65429829135</v>
      </c>
      <c r="AE15" t="n">
        <v>64476.66275980388</v>
      </c>
      <c r="AF15" t="n">
        <v>2.657345696172638e-06</v>
      </c>
      <c r="AG15" t="n">
        <v>0.1408333333333333</v>
      </c>
      <c r="AH15" t="n">
        <v>58323.10055958638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9.9152</v>
      </c>
      <c r="E16" t="n">
        <v>10.09</v>
      </c>
      <c r="F16" t="n">
        <v>8.02</v>
      </c>
      <c r="G16" t="n">
        <v>48.13</v>
      </c>
      <c r="H16" t="n">
        <v>0.93</v>
      </c>
      <c r="I16" t="n">
        <v>10</v>
      </c>
      <c r="J16" t="n">
        <v>85.06</v>
      </c>
      <c r="K16" t="n">
        <v>35.1</v>
      </c>
      <c r="L16" t="n">
        <v>4.5</v>
      </c>
      <c r="M16" t="n">
        <v>8</v>
      </c>
      <c r="N16" t="n">
        <v>10.46</v>
      </c>
      <c r="O16" t="n">
        <v>10724.86</v>
      </c>
      <c r="P16" t="n">
        <v>54.81</v>
      </c>
      <c r="Q16" t="n">
        <v>198.05</v>
      </c>
      <c r="R16" t="n">
        <v>32.41</v>
      </c>
      <c r="S16" t="n">
        <v>21.27</v>
      </c>
      <c r="T16" t="n">
        <v>2844.22</v>
      </c>
      <c r="U16" t="n">
        <v>0.66</v>
      </c>
      <c r="V16" t="n">
        <v>0.76</v>
      </c>
      <c r="W16" t="n">
        <v>0.12</v>
      </c>
      <c r="X16" t="n">
        <v>0.17</v>
      </c>
      <c r="Y16" t="n">
        <v>1</v>
      </c>
      <c r="Z16" t="n">
        <v>10</v>
      </c>
      <c r="AA16" t="n">
        <v>46.52482591858599</v>
      </c>
      <c r="AB16" t="n">
        <v>63.65731935224783</v>
      </c>
      <c r="AC16" t="n">
        <v>57.58195413689154</v>
      </c>
      <c r="AD16" t="n">
        <v>46524.82591858599</v>
      </c>
      <c r="AE16" t="n">
        <v>63657.31935224783</v>
      </c>
      <c r="AF16" t="n">
        <v>2.671545150488308e-06</v>
      </c>
      <c r="AG16" t="n">
        <v>0.1401388888888889</v>
      </c>
      <c r="AH16" t="n">
        <v>57581.95413689154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9.8977</v>
      </c>
      <c r="E17" t="n">
        <v>10.1</v>
      </c>
      <c r="F17" t="n">
        <v>8.039999999999999</v>
      </c>
      <c r="G17" t="n">
        <v>48.23</v>
      </c>
      <c r="H17" t="n">
        <v>0.98</v>
      </c>
      <c r="I17" t="n">
        <v>10</v>
      </c>
      <c r="J17" t="n">
        <v>85.36</v>
      </c>
      <c r="K17" t="n">
        <v>35.1</v>
      </c>
      <c r="L17" t="n">
        <v>4.75</v>
      </c>
      <c r="M17" t="n">
        <v>8</v>
      </c>
      <c r="N17" t="n">
        <v>10.51</v>
      </c>
      <c r="O17" t="n">
        <v>10762.22</v>
      </c>
      <c r="P17" t="n">
        <v>53.98</v>
      </c>
      <c r="Q17" t="n">
        <v>198.05</v>
      </c>
      <c r="R17" t="n">
        <v>33.23</v>
      </c>
      <c r="S17" t="n">
        <v>21.27</v>
      </c>
      <c r="T17" t="n">
        <v>3251.22</v>
      </c>
      <c r="U17" t="n">
        <v>0.64</v>
      </c>
      <c r="V17" t="n">
        <v>0.76</v>
      </c>
      <c r="W17" t="n">
        <v>0.12</v>
      </c>
      <c r="X17" t="n">
        <v>0.19</v>
      </c>
      <c r="Y17" t="n">
        <v>1</v>
      </c>
      <c r="Z17" t="n">
        <v>10</v>
      </c>
      <c r="AA17" t="n">
        <v>46.1834892976357</v>
      </c>
      <c r="AB17" t="n">
        <v>63.19028752875494</v>
      </c>
      <c r="AC17" t="n">
        <v>57.15949517514937</v>
      </c>
      <c r="AD17" t="n">
        <v>46183.48929763569</v>
      </c>
      <c r="AE17" t="n">
        <v>63190.28752875495</v>
      </c>
      <c r="AF17" t="n">
        <v>2.666829961673806e-06</v>
      </c>
      <c r="AG17" t="n">
        <v>0.1402777777777778</v>
      </c>
      <c r="AH17" t="n">
        <v>57159.49517514937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9.9354</v>
      </c>
      <c r="E18" t="n">
        <v>10.06</v>
      </c>
      <c r="F18" t="n">
        <v>8.02</v>
      </c>
      <c r="G18" t="n">
        <v>53.45</v>
      </c>
      <c r="H18" t="n">
        <v>1.02</v>
      </c>
      <c r="I18" t="n">
        <v>9</v>
      </c>
      <c r="J18" t="n">
        <v>85.67</v>
      </c>
      <c r="K18" t="n">
        <v>35.1</v>
      </c>
      <c r="L18" t="n">
        <v>5</v>
      </c>
      <c r="M18" t="n">
        <v>7</v>
      </c>
      <c r="N18" t="n">
        <v>10.57</v>
      </c>
      <c r="O18" t="n">
        <v>10799.59</v>
      </c>
      <c r="P18" t="n">
        <v>53.49</v>
      </c>
      <c r="Q18" t="n">
        <v>198.05</v>
      </c>
      <c r="R18" t="n">
        <v>32.42</v>
      </c>
      <c r="S18" t="n">
        <v>21.27</v>
      </c>
      <c r="T18" t="n">
        <v>2850.98</v>
      </c>
      <c r="U18" t="n">
        <v>0.66</v>
      </c>
      <c r="V18" t="n">
        <v>0.76</v>
      </c>
      <c r="W18" t="n">
        <v>0.12</v>
      </c>
      <c r="X18" t="n">
        <v>0.17</v>
      </c>
      <c r="Y18" t="n">
        <v>1</v>
      </c>
      <c r="Z18" t="n">
        <v>10</v>
      </c>
      <c r="AA18" t="n">
        <v>45.7101562051277</v>
      </c>
      <c r="AB18" t="n">
        <v>62.54265230960356</v>
      </c>
      <c r="AC18" t="n">
        <v>56.57366935235185</v>
      </c>
      <c r="AD18" t="n">
        <v>45710.1562051277</v>
      </c>
      <c r="AE18" t="n">
        <v>62542.65230960356</v>
      </c>
      <c r="AF18" t="n">
        <v>2.676987825577046e-06</v>
      </c>
      <c r="AG18" t="n">
        <v>0.1397222222222222</v>
      </c>
      <c r="AH18" t="n">
        <v>56573.66935235185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9.9404</v>
      </c>
      <c r="E19" t="n">
        <v>10.06</v>
      </c>
      <c r="F19" t="n">
        <v>8.01</v>
      </c>
      <c r="G19" t="n">
        <v>53.42</v>
      </c>
      <c r="H19" t="n">
        <v>1.07</v>
      </c>
      <c r="I19" t="n">
        <v>9</v>
      </c>
      <c r="J19" t="n">
        <v>85.97</v>
      </c>
      <c r="K19" t="n">
        <v>35.1</v>
      </c>
      <c r="L19" t="n">
        <v>5.25</v>
      </c>
      <c r="M19" t="n">
        <v>7</v>
      </c>
      <c r="N19" t="n">
        <v>10.62</v>
      </c>
      <c r="O19" t="n">
        <v>10836.99</v>
      </c>
      <c r="P19" t="n">
        <v>52.62</v>
      </c>
      <c r="Q19" t="n">
        <v>198.05</v>
      </c>
      <c r="R19" t="n">
        <v>32.2</v>
      </c>
      <c r="S19" t="n">
        <v>21.27</v>
      </c>
      <c r="T19" t="n">
        <v>2744.34</v>
      </c>
      <c r="U19" t="n">
        <v>0.66</v>
      </c>
      <c r="V19" t="n">
        <v>0.76</v>
      </c>
      <c r="W19" t="n">
        <v>0.12</v>
      </c>
      <c r="X19" t="n">
        <v>0.16</v>
      </c>
      <c r="Y19" t="n">
        <v>1</v>
      </c>
      <c r="Z19" t="n">
        <v>10</v>
      </c>
      <c r="AA19" t="n">
        <v>45.19399962202505</v>
      </c>
      <c r="AB19" t="n">
        <v>61.83642410138155</v>
      </c>
      <c r="AC19" t="n">
        <v>55.9348425731248</v>
      </c>
      <c r="AD19" t="n">
        <v>45193.99962202505</v>
      </c>
      <c r="AE19" t="n">
        <v>61836.42410138156</v>
      </c>
      <c r="AF19" t="n">
        <v>2.67833502238119e-06</v>
      </c>
      <c r="AG19" t="n">
        <v>0.1397222222222222</v>
      </c>
      <c r="AH19" t="n">
        <v>55934.84257312481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9.999700000000001</v>
      </c>
      <c r="E20" t="n">
        <v>10</v>
      </c>
      <c r="F20" t="n">
        <v>7.97</v>
      </c>
      <c r="G20" t="n">
        <v>59.78</v>
      </c>
      <c r="H20" t="n">
        <v>1.12</v>
      </c>
      <c r="I20" t="n">
        <v>8</v>
      </c>
      <c r="J20" t="n">
        <v>86.27</v>
      </c>
      <c r="K20" t="n">
        <v>35.1</v>
      </c>
      <c r="L20" t="n">
        <v>5.5</v>
      </c>
      <c r="M20" t="n">
        <v>6</v>
      </c>
      <c r="N20" t="n">
        <v>10.67</v>
      </c>
      <c r="O20" t="n">
        <v>10874.42</v>
      </c>
      <c r="P20" t="n">
        <v>51.96</v>
      </c>
      <c r="Q20" t="n">
        <v>198.05</v>
      </c>
      <c r="R20" t="n">
        <v>30.94</v>
      </c>
      <c r="S20" t="n">
        <v>21.27</v>
      </c>
      <c r="T20" t="n">
        <v>2116.75</v>
      </c>
      <c r="U20" t="n">
        <v>0.6899999999999999</v>
      </c>
      <c r="V20" t="n">
        <v>0.76</v>
      </c>
      <c r="W20" t="n">
        <v>0.12</v>
      </c>
      <c r="X20" t="n">
        <v>0.12</v>
      </c>
      <c r="Y20" t="n">
        <v>1</v>
      </c>
      <c r="Z20" t="n">
        <v>10</v>
      </c>
      <c r="AA20" t="n">
        <v>44.50528768411017</v>
      </c>
      <c r="AB20" t="n">
        <v>60.89409804410055</v>
      </c>
      <c r="AC20" t="n">
        <v>55.08245079218747</v>
      </c>
      <c r="AD20" t="n">
        <v>44505.28768411017</v>
      </c>
      <c r="AE20" t="n">
        <v>60894.09804410055</v>
      </c>
      <c r="AF20" t="n">
        <v>2.694312776478329e-06</v>
      </c>
      <c r="AG20" t="n">
        <v>0.1388888888888889</v>
      </c>
      <c r="AH20" t="n">
        <v>55082.45079218748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9.958</v>
      </c>
      <c r="E21" t="n">
        <v>10.04</v>
      </c>
      <c r="F21" t="n">
        <v>8.01</v>
      </c>
      <c r="G21" t="n">
        <v>60.09</v>
      </c>
      <c r="H21" t="n">
        <v>1.16</v>
      </c>
      <c r="I21" t="n">
        <v>8</v>
      </c>
      <c r="J21" t="n">
        <v>86.58</v>
      </c>
      <c r="K21" t="n">
        <v>35.1</v>
      </c>
      <c r="L21" t="n">
        <v>5.75</v>
      </c>
      <c r="M21" t="n">
        <v>5</v>
      </c>
      <c r="N21" t="n">
        <v>10.73</v>
      </c>
      <c r="O21" t="n">
        <v>10911.86</v>
      </c>
      <c r="P21" t="n">
        <v>51.9</v>
      </c>
      <c r="Q21" t="n">
        <v>198.05</v>
      </c>
      <c r="R21" t="n">
        <v>32.27</v>
      </c>
      <c r="S21" t="n">
        <v>21.27</v>
      </c>
      <c r="T21" t="n">
        <v>2784.05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44.72344391877566</v>
      </c>
      <c r="AB21" t="n">
        <v>61.19258902874354</v>
      </c>
      <c r="AC21" t="n">
        <v>55.35245421619096</v>
      </c>
      <c r="AD21" t="n">
        <v>44723.44391877566</v>
      </c>
      <c r="AE21" t="n">
        <v>61192.58902874354</v>
      </c>
      <c r="AF21" t="n">
        <v>2.683077155131774e-06</v>
      </c>
      <c r="AG21" t="n">
        <v>0.1394444444444444</v>
      </c>
      <c r="AH21" t="n">
        <v>55352.45421619096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9.9695</v>
      </c>
      <c r="E22" t="n">
        <v>10.03</v>
      </c>
      <c r="F22" t="n">
        <v>8</v>
      </c>
      <c r="G22" t="n">
        <v>60.01</v>
      </c>
      <c r="H22" t="n">
        <v>1.21</v>
      </c>
      <c r="I22" t="n">
        <v>8</v>
      </c>
      <c r="J22" t="n">
        <v>86.88</v>
      </c>
      <c r="K22" t="n">
        <v>35.1</v>
      </c>
      <c r="L22" t="n">
        <v>6</v>
      </c>
      <c r="M22" t="n">
        <v>5</v>
      </c>
      <c r="N22" t="n">
        <v>10.78</v>
      </c>
      <c r="O22" t="n">
        <v>10949.33</v>
      </c>
      <c r="P22" t="n">
        <v>50.63</v>
      </c>
      <c r="Q22" t="n">
        <v>198.05</v>
      </c>
      <c r="R22" t="n">
        <v>31.83</v>
      </c>
      <c r="S22" t="n">
        <v>21.27</v>
      </c>
      <c r="T22" t="n">
        <v>2565.12</v>
      </c>
      <c r="U22" t="n">
        <v>0.67</v>
      </c>
      <c r="V22" t="n">
        <v>0.76</v>
      </c>
      <c r="W22" t="n">
        <v>0.12</v>
      </c>
      <c r="X22" t="n">
        <v>0.15</v>
      </c>
      <c r="Y22" t="n">
        <v>1</v>
      </c>
      <c r="Z22" t="n">
        <v>10</v>
      </c>
      <c r="AA22" t="n">
        <v>43.96270783902343</v>
      </c>
      <c r="AB22" t="n">
        <v>60.15171636311988</v>
      </c>
      <c r="AC22" t="n">
        <v>54.41092097690013</v>
      </c>
      <c r="AD22" t="n">
        <v>43962.70783902343</v>
      </c>
      <c r="AE22" t="n">
        <v>60151.71636311988</v>
      </c>
      <c r="AF22" t="n">
        <v>2.686175707781304e-06</v>
      </c>
      <c r="AG22" t="n">
        <v>0.1393055555555555</v>
      </c>
      <c r="AH22" t="n">
        <v>54410.92097690013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10.0078</v>
      </c>
      <c r="E23" t="n">
        <v>9.99</v>
      </c>
      <c r="F23" t="n">
        <v>7.98</v>
      </c>
      <c r="G23" t="n">
        <v>68.40000000000001</v>
      </c>
      <c r="H23" t="n">
        <v>1.26</v>
      </c>
      <c r="I23" t="n">
        <v>7</v>
      </c>
      <c r="J23" t="n">
        <v>87.19</v>
      </c>
      <c r="K23" t="n">
        <v>35.1</v>
      </c>
      <c r="L23" t="n">
        <v>6.25</v>
      </c>
      <c r="M23" t="n">
        <v>1</v>
      </c>
      <c r="N23" t="n">
        <v>10.83</v>
      </c>
      <c r="O23" t="n">
        <v>10986.82</v>
      </c>
      <c r="P23" t="n">
        <v>50.35</v>
      </c>
      <c r="Q23" t="n">
        <v>198.05</v>
      </c>
      <c r="R23" t="n">
        <v>31.03</v>
      </c>
      <c r="S23" t="n">
        <v>21.27</v>
      </c>
      <c r="T23" t="n">
        <v>2168.25</v>
      </c>
      <c r="U23" t="n">
        <v>0.6899999999999999</v>
      </c>
      <c r="V23" t="n">
        <v>0.76</v>
      </c>
      <c r="W23" t="n">
        <v>0.13</v>
      </c>
      <c r="X23" t="n">
        <v>0.13</v>
      </c>
      <c r="Y23" t="n">
        <v>1</v>
      </c>
      <c r="Z23" t="n">
        <v>10</v>
      </c>
      <c r="AA23" t="n">
        <v>43.61282105323201</v>
      </c>
      <c r="AB23" t="n">
        <v>59.67298582688473</v>
      </c>
      <c r="AC23" t="n">
        <v>53.97787981114057</v>
      </c>
      <c r="AD23" t="n">
        <v>43612.82105323201</v>
      </c>
      <c r="AE23" t="n">
        <v>59672.98582688472</v>
      </c>
      <c r="AF23" t="n">
        <v>2.696495235301042e-06</v>
      </c>
      <c r="AG23" t="n">
        <v>0.13875</v>
      </c>
      <c r="AH23" t="n">
        <v>53977.87981114058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10.0131</v>
      </c>
      <c r="E24" t="n">
        <v>9.99</v>
      </c>
      <c r="F24" t="n">
        <v>7.97</v>
      </c>
      <c r="G24" t="n">
        <v>68.34999999999999</v>
      </c>
      <c r="H24" t="n">
        <v>1.3</v>
      </c>
      <c r="I24" t="n">
        <v>7</v>
      </c>
      <c r="J24" t="n">
        <v>87.48999999999999</v>
      </c>
      <c r="K24" t="n">
        <v>35.1</v>
      </c>
      <c r="L24" t="n">
        <v>6.5</v>
      </c>
      <c r="M24" t="n">
        <v>1</v>
      </c>
      <c r="N24" t="n">
        <v>10.89</v>
      </c>
      <c r="O24" t="n">
        <v>11024.33</v>
      </c>
      <c r="P24" t="n">
        <v>50.53</v>
      </c>
      <c r="Q24" t="n">
        <v>198.05</v>
      </c>
      <c r="R24" t="n">
        <v>30.81</v>
      </c>
      <c r="S24" t="n">
        <v>21.27</v>
      </c>
      <c r="T24" t="n">
        <v>2058.93</v>
      </c>
      <c r="U24" t="n">
        <v>0.6899999999999999</v>
      </c>
      <c r="V24" t="n">
        <v>0.76</v>
      </c>
      <c r="W24" t="n">
        <v>0.13</v>
      </c>
      <c r="X24" t="n">
        <v>0.12</v>
      </c>
      <c r="Y24" t="n">
        <v>1</v>
      </c>
      <c r="Z24" t="n">
        <v>10</v>
      </c>
      <c r="AA24" t="n">
        <v>43.67087049220327</v>
      </c>
      <c r="AB24" t="n">
        <v>59.75241163024566</v>
      </c>
      <c r="AC24" t="n">
        <v>54.04972532730359</v>
      </c>
      <c r="AD24" t="n">
        <v>43670.87049220327</v>
      </c>
      <c r="AE24" t="n">
        <v>59752.41163024566</v>
      </c>
      <c r="AF24" t="n">
        <v>2.697923263913433e-06</v>
      </c>
      <c r="AG24" t="n">
        <v>0.13875</v>
      </c>
      <c r="AH24" t="n">
        <v>54049.72532730359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10.0161</v>
      </c>
      <c r="E25" t="n">
        <v>9.98</v>
      </c>
      <c r="F25" t="n">
        <v>7.97</v>
      </c>
      <c r="G25" t="n">
        <v>68.33</v>
      </c>
      <c r="H25" t="n">
        <v>1.35</v>
      </c>
      <c r="I25" t="n">
        <v>7</v>
      </c>
      <c r="J25" t="n">
        <v>87.79000000000001</v>
      </c>
      <c r="K25" t="n">
        <v>35.1</v>
      </c>
      <c r="L25" t="n">
        <v>6.75</v>
      </c>
      <c r="M25" t="n">
        <v>1</v>
      </c>
      <c r="N25" t="n">
        <v>10.94</v>
      </c>
      <c r="O25" t="n">
        <v>11061.87</v>
      </c>
      <c r="P25" t="n">
        <v>50.59</v>
      </c>
      <c r="Q25" t="n">
        <v>198.05</v>
      </c>
      <c r="R25" t="n">
        <v>30.74</v>
      </c>
      <c r="S25" t="n">
        <v>21.27</v>
      </c>
      <c r="T25" t="n">
        <v>2022.01</v>
      </c>
      <c r="U25" t="n">
        <v>0.6899999999999999</v>
      </c>
      <c r="V25" t="n">
        <v>0.76</v>
      </c>
      <c r="W25" t="n">
        <v>0.13</v>
      </c>
      <c r="X25" t="n">
        <v>0.12</v>
      </c>
      <c r="Y25" t="n">
        <v>1</v>
      </c>
      <c r="Z25" t="n">
        <v>10</v>
      </c>
      <c r="AA25" t="n">
        <v>43.6905911837277</v>
      </c>
      <c r="AB25" t="n">
        <v>59.77939435040488</v>
      </c>
      <c r="AC25" t="n">
        <v>54.0741328545213</v>
      </c>
      <c r="AD25" t="n">
        <v>43690.5911837277</v>
      </c>
      <c r="AE25" t="n">
        <v>59779.39435040488</v>
      </c>
      <c r="AF25" t="n">
        <v>2.698731581995919e-06</v>
      </c>
      <c r="AG25" t="n">
        <v>0.1386111111111111</v>
      </c>
      <c r="AH25" t="n">
        <v>54074.1328545213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10.0106</v>
      </c>
      <c r="E26" t="n">
        <v>9.99</v>
      </c>
      <c r="F26" t="n">
        <v>7.98</v>
      </c>
      <c r="G26" t="n">
        <v>68.37</v>
      </c>
      <c r="H26" t="n">
        <v>1.39</v>
      </c>
      <c r="I26" t="n">
        <v>7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50.79</v>
      </c>
      <c r="Q26" t="n">
        <v>198.05</v>
      </c>
      <c r="R26" t="n">
        <v>30.89</v>
      </c>
      <c r="S26" t="n">
        <v>21.27</v>
      </c>
      <c r="T26" t="n">
        <v>2098.48</v>
      </c>
      <c r="U26" t="n">
        <v>0.6899999999999999</v>
      </c>
      <c r="V26" t="n">
        <v>0.76</v>
      </c>
      <c r="W26" t="n">
        <v>0.13</v>
      </c>
      <c r="X26" t="n">
        <v>0.12</v>
      </c>
      <c r="Y26" t="n">
        <v>1</v>
      </c>
      <c r="Z26" t="n">
        <v>10</v>
      </c>
      <c r="AA26" t="n">
        <v>43.84038633667291</v>
      </c>
      <c r="AB26" t="n">
        <v>59.98435068716016</v>
      </c>
      <c r="AC26" t="n">
        <v>54.25952844615475</v>
      </c>
      <c r="AD26" t="n">
        <v>43840.38633667291</v>
      </c>
      <c r="AE26" t="n">
        <v>59984.35068716016</v>
      </c>
      <c r="AF26" t="n">
        <v>2.697249665511362e-06</v>
      </c>
      <c r="AG26" t="n">
        <v>0.13875</v>
      </c>
      <c r="AH26" t="n">
        <v>54259.52844615475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7.9936</v>
      </c>
      <c r="E2" t="n">
        <v>12.51</v>
      </c>
      <c r="F2" t="n">
        <v>9.1</v>
      </c>
      <c r="G2" t="n">
        <v>8.800000000000001</v>
      </c>
      <c r="H2" t="n">
        <v>0.16</v>
      </c>
      <c r="I2" t="n">
        <v>62</v>
      </c>
      <c r="J2" t="n">
        <v>107.41</v>
      </c>
      <c r="K2" t="n">
        <v>41.65</v>
      </c>
      <c r="L2" t="n">
        <v>1</v>
      </c>
      <c r="M2" t="n">
        <v>60</v>
      </c>
      <c r="N2" t="n">
        <v>14.77</v>
      </c>
      <c r="O2" t="n">
        <v>13481.73</v>
      </c>
      <c r="P2" t="n">
        <v>85</v>
      </c>
      <c r="Q2" t="n">
        <v>198.09</v>
      </c>
      <c r="R2" t="n">
        <v>65.95</v>
      </c>
      <c r="S2" t="n">
        <v>21.27</v>
      </c>
      <c r="T2" t="n">
        <v>19352.89</v>
      </c>
      <c r="U2" t="n">
        <v>0.32</v>
      </c>
      <c r="V2" t="n">
        <v>0.67</v>
      </c>
      <c r="W2" t="n">
        <v>0.21</v>
      </c>
      <c r="X2" t="n">
        <v>1.24</v>
      </c>
      <c r="Y2" t="n">
        <v>1</v>
      </c>
      <c r="Z2" t="n">
        <v>10</v>
      </c>
      <c r="AA2" t="n">
        <v>83.43107776486427</v>
      </c>
      <c r="AB2" t="n">
        <v>114.1540813172201</v>
      </c>
      <c r="AC2" t="n">
        <v>103.2593760125934</v>
      </c>
      <c r="AD2" t="n">
        <v>83431.07776486427</v>
      </c>
      <c r="AE2" t="n">
        <v>114154.0813172201</v>
      </c>
      <c r="AF2" t="n">
        <v>2.06046300226655e-06</v>
      </c>
      <c r="AG2" t="n">
        <v>0.17375</v>
      </c>
      <c r="AH2" t="n">
        <v>103259.3760125934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8.4069</v>
      </c>
      <c r="E3" t="n">
        <v>11.9</v>
      </c>
      <c r="F3" t="n">
        <v>8.789999999999999</v>
      </c>
      <c r="G3" t="n">
        <v>10.99</v>
      </c>
      <c r="H3" t="n">
        <v>0.2</v>
      </c>
      <c r="I3" t="n">
        <v>48</v>
      </c>
      <c r="J3" t="n">
        <v>107.73</v>
      </c>
      <c r="K3" t="n">
        <v>41.65</v>
      </c>
      <c r="L3" t="n">
        <v>1.25</v>
      </c>
      <c r="M3" t="n">
        <v>46</v>
      </c>
      <c r="N3" t="n">
        <v>14.83</v>
      </c>
      <c r="O3" t="n">
        <v>13520.81</v>
      </c>
      <c r="P3" t="n">
        <v>81.79000000000001</v>
      </c>
      <c r="Q3" t="n">
        <v>198.11</v>
      </c>
      <c r="R3" t="n">
        <v>56.48</v>
      </c>
      <c r="S3" t="n">
        <v>21.27</v>
      </c>
      <c r="T3" t="n">
        <v>14689.47</v>
      </c>
      <c r="U3" t="n">
        <v>0.38</v>
      </c>
      <c r="V3" t="n">
        <v>0.6899999999999999</v>
      </c>
      <c r="W3" t="n">
        <v>0.19</v>
      </c>
      <c r="X3" t="n">
        <v>0.9399999999999999</v>
      </c>
      <c r="Y3" t="n">
        <v>1</v>
      </c>
      <c r="Z3" t="n">
        <v>10</v>
      </c>
      <c r="AA3" t="n">
        <v>76.57420396849308</v>
      </c>
      <c r="AB3" t="n">
        <v>104.7722040851075</v>
      </c>
      <c r="AC3" t="n">
        <v>94.7728919759633</v>
      </c>
      <c r="AD3" t="n">
        <v>76574.20396849308</v>
      </c>
      <c r="AE3" t="n">
        <v>104772.2040851075</v>
      </c>
      <c r="AF3" t="n">
        <v>2.166996899238724e-06</v>
      </c>
      <c r="AG3" t="n">
        <v>0.1652777777777778</v>
      </c>
      <c r="AH3" t="n">
        <v>94772.8919759633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8.706</v>
      </c>
      <c r="E4" t="n">
        <v>11.49</v>
      </c>
      <c r="F4" t="n">
        <v>8.58</v>
      </c>
      <c r="G4" t="n">
        <v>13.21</v>
      </c>
      <c r="H4" t="n">
        <v>0.24</v>
      </c>
      <c r="I4" t="n">
        <v>39</v>
      </c>
      <c r="J4" t="n">
        <v>108.05</v>
      </c>
      <c r="K4" t="n">
        <v>41.65</v>
      </c>
      <c r="L4" t="n">
        <v>1.5</v>
      </c>
      <c r="M4" t="n">
        <v>37</v>
      </c>
      <c r="N4" t="n">
        <v>14.9</v>
      </c>
      <c r="O4" t="n">
        <v>13559.91</v>
      </c>
      <c r="P4" t="n">
        <v>79.48</v>
      </c>
      <c r="Q4" t="n">
        <v>198.05</v>
      </c>
      <c r="R4" t="n">
        <v>49.76</v>
      </c>
      <c r="S4" t="n">
        <v>21.27</v>
      </c>
      <c r="T4" t="n">
        <v>11371.37</v>
      </c>
      <c r="U4" t="n">
        <v>0.43</v>
      </c>
      <c r="V4" t="n">
        <v>0.71</v>
      </c>
      <c r="W4" t="n">
        <v>0.17</v>
      </c>
      <c r="X4" t="n">
        <v>0.73</v>
      </c>
      <c r="Y4" t="n">
        <v>1</v>
      </c>
      <c r="Z4" t="n">
        <v>10</v>
      </c>
      <c r="AA4" t="n">
        <v>72.0598308854528</v>
      </c>
      <c r="AB4" t="n">
        <v>98.59543967281049</v>
      </c>
      <c r="AC4" t="n">
        <v>89.18562929003065</v>
      </c>
      <c r="AD4" t="n">
        <v>72059.8308854528</v>
      </c>
      <c r="AE4" t="n">
        <v>98595.43967281049</v>
      </c>
      <c r="AF4" t="n">
        <v>2.244094137526595e-06</v>
      </c>
      <c r="AG4" t="n">
        <v>0.1595833333333333</v>
      </c>
      <c r="AH4" t="n">
        <v>89185.62929003064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8.8104</v>
      </c>
      <c r="E5" t="n">
        <v>11.35</v>
      </c>
      <c r="F5" t="n">
        <v>8.56</v>
      </c>
      <c r="G5" t="n">
        <v>15.1</v>
      </c>
      <c r="H5" t="n">
        <v>0.28</v>
      </c>
      <c r="I5" t="n">
        <v>34</v>
      </c>
      <c r="J5" t="n">
        <v>108.37</v>
      </c>
      <c r="K5" t="n">
        <v>41.65</v>
      </c>
      <c r="L5" t="n">
        <v>1.75</v>
      </c>
      <c r="M5" t="n">
        <v>32</v>
      </c>
      <c r="N5" t="n">
        <v>14.97</v>
      </c>
      <c r="O5" t="n">
        <v>13599.17</v>
      </c>
      <c r="P5" t="n">
        <v>78.86</v>
      </c>
      <c r="Q5" t="n">
        <v>198.07</v>
      </c>
      <c r="R5" t="n">
        <v>49.76</v>
      </c>
      <c r="S5" t="n">
        <v>21.27</v>
      </c>
      <c r="T5" t="n">
        <v>11399.17</v>
      </c>
      <c r="U5" t="n">
        <v>0.43</v>
      </c>
      <c r="V5" t="n">
        <v>0.71</v>
      </c>
      <c r="W5" t="n">
        <v>0.15</v>
      </c>
      <c r="X5" t="n">
        <v>0.7</v>
      </c>
      <c r="Y5" t="n">
        <v>1</v>
      </c>
      <c r="Z5" t="n">
        <v>10</v>
      </c>
      <c r="AA5" t="n">
        <v>70.79552118190637</v>
      </c>
      <c r="AB5" t="n">
        <v>96.86555535901158</v>
      </c>
      <c r="AC5" t="n">
        <v>87.62084270723226</v>
      </c>
      <c r="AD5" t="n">
        <v>70795.52118190637</v>
      </c>
      <c r="AE5" t="n">
        <v>96865.55535901157</v>
      </c>
      <c r="AF5" t="n">
        <v>2.271004708162682e-06</v>
      </c>
      <c r="AG5" t="n">
        <v>0.1576388888888889</v>
      </c>
      <c r="AH5" t="n">
        <v>87620.84270723225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8.9993</v>
      </c>
      <c r="E6" t="n">
        <v>11.11</v>
      </c>
      <c r="F6" t="n">
        <v>8.43</v>
      </c>
      <c r="G6" t="n">
        <v>17.44</v>
      </c>
      <c r="H6" t="n">
        <v>0.32</v>
      </c>
      <c r="I6" t="n">
        <v>29</v>
      </c>
      <c r="J6" t="n">
        <v>108.68</v>
      </c>
      <c r="K6" t="n">
        <v>41.65</v>
      </c>
      <c r="L6" t="n">
        <v>2</v>
      </c>
      <c r="M6" t="n">
        <v>27</v>
      </c>
      <c r="N6" t="n">
        <v>15.03</v>
      </c>
      <c r="O6" t="n">
        <v>13638.32</v>
      </c>
      <c r="P6" t="n">
        <v>77.43000000000001</v>
      </c>
      <c r="Q6" t="n">
        <v>198.05</v>
      </c>
      <c r="R6" t="n">
        <v>45.43</v>
      </c>
      <c r="S6" t="n">
        <v>21.27</v>
      </c>
      <c r="T6" t="n">
        <v>9256.75</v>
      </c>
      <c r="U6" t="n">
        <v>0.47</v>
      </c>
      <c r="V6" t="n">
        <v>0.72</v>
      </c>
      <c r="W6" t="n">
        <v>0.15</v>
      </c>
      <c r="X6" t="n">
        <v>0.58</v>
      </c>
      <c r="Y6" t="n">
        <v>1</v>
      </c>
      <c r="Z6" t="n">
        <v>10</v>
      </c>
      <c r="AA6" t="n">
        <v>68.18207343025607</v>
      </c>
      <c r="AB6" t="n">
        <v>93.28972084802791</v>
      </c>
      <c r="AC6" t="n">
        <v>84.38628082326048</v>
      </c>
      <c r="AD6" t="n">
        <v>68182.07343025607</v>
      </c>
      <c r="AE6" t="n">
        <v>93289.72084802791</v>
      </c>
      <c r="AF6" t="n">
        <v>2.319696344112461e-06</v>
      </c>
      <c r="AG6" t="n">
        <v>0.1543055555555556</v>
      </c>
      <c r="AH6" t="n">
        <v>84386.28082326047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9.109299999999999</v>
      </c>
      <c r="E7" t="n">
        <v>10.98</v>
      </c>
      <c r="F7" t="n">
        <v>8.359999999999999</v>
      </c>
      <c r="G7" t="n">
        <v>19.3</v>
      </c>
      <c r="H7" t="n">
        <v>0.36</v>
      </c>
      <c r="I7" t="n">
        <v>26</v>
      </c>
      <c r="J7" t="n">
        <v>109</v>
      </c>
      <c r="K7" t="n">
        <v>41.65</v>
      </c>
      <c r="L7" t="n">
        <v>2.25</v>
      </c>
      <c r="M7" t="n">
        <v>24</v>
      </c>
      <c r="N7" t="n">
        <v>15.1</v>
      </c>
      <c r="O7" t="n">
        <v>13677.51</v>
      </c>
      <c r="P7" t="n">
        <v>76.45999999999999</v>
      </c>
      <c r="Q7" t="n">
        <v>198.06</v>
      </c>
      <c r="R7" t="n">
        <v>43.24</v>
      </c>
      <c r="S7" t="n">
        <v>21.27</v>
      </c>
      <c r="T7" t="n">
        <v>8179.5</v>
      </c>
      <c r="U7" t="n">
        <v>0.49</v>
      </c>
      <c r="V7" t="n">
        <v>0.73</v>
      </c>
      <c r="W7" t="n">
        <v>0.15</v>
      </c>
      <c r="X7" t="n">
        <v>0.51</v>
      </c>
      <c r="Y7" t="n">
        <v>1</v>
      </c>
      <c r="Z7" t="n">
        <v>10</v>
      </c>
      <c r="AA7" t="n">
        <v>66.64121975737086</v>
      </c>
      <c r="AB7" t="n">
        <v>91.181456875121</v>
      </c>
      <c r="AC7" t="n">
        <v>82.47922660496009</v>
      </c>
      <c r="AD7" t="n">
        <v>66641.21975737087</v>
      </c>
      <c r="AE7" t="n">
        <v>91181.456875121</v>
      </c>
      <c r="AF7" t="n">
        <v>2.348050393633242e-06</v>
      </c>
      <c r="AG7" t="n">
        <v>0.1525</v>
      </c>
      <c r="AH7" t="n">
        <v>82479.22660496009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9.218</v>
      </c>
      <c r="E8" t="n">
        <v>10.85</v>
      </c>
      <c r="F8" t="n">
        <v>8.300000000000001</v>
      </c>
      <c r="G8" t="n">
        <v>21.66</v>
      </c>
      <c r="H8" t="n">
        <v>0.4</v>
      </c>
      <c r="I8" t="n">
        <v>23</v>
      </c>
      <c r="J8" t="n">
        <v>109.32</v>
      </c>
      <c r="K8" t="n">
        <v>41.65</v>
      </c>
      <c r="L8" t="n">
        <v>2.5</v>
      </c>
      <c r="M8" t="n">
        <v>21</v>
      </c>
      <c r="N8" t="n">
        <v>15.17</v>
      </c>
      <c r="O8" t="n">
        <v>13716.72</v>
      </c>
      <c r="P8" t="n">
        <v>75.52</v>
      </c>
      <c r="Q8" t="n">
        <v>198.1</v>
      </c>
      <c r="R8" t="n">
        <v>41.25</v>
      </c>
      <c r="S8" t="n">
        <v>21.27</v>
      </c>
      <c r="T8" t="n">
        <v>7198.84</v>
      </c>
      <c r="U8" t="n">
        <v>0.52</v>
      </c>
      <c r="V8" t="n">
        <v>0.73</v>
      </c>
      <c r="W8" t="n">
        <v>0.14</v>
      </c>
      <c r="X8" t="n">
        <v>0.45</v>
      </c>
      <c r="Y8" t="n">
        <v>1</v>
      </c>
      <c r="Z8" t="n">
        <v>10</v>
      </c>
      <c r="AA8" t="n">
        <v>65.18589893606139</v>
      </c>
      <c r="AB8" t="n">
        <v>89.19022272318303</v>
      </c>
      <c r="AC8" t="n">
        <v>80.67803304576773</v>
      </c>
      <c r="AD8" t="n">
        <v>65185.89893606139</v>
      </c>
      <c r="AE8" t="n">
        <v>89190.22272318303</v>
      </c>
      <c r="AF8" t="n">
        <v>2.376069349841506e-06</v>
      </c>
      <c r="AG8" t="n">
        <v>0.1506944444444444</v>
      </c>
      <c r="AH8" t="n">
        <v>80678.03304576773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9.2942</v>
      </c>
      <c r="E9" t="n">
        <v>10.76</v>
      </c>
      <c r="F9" t="n">
        <v>8.26</v>
      </c>
      <c r="G9" t="n">
        <v>23.59</v>
      </c>
      <c r="H9" t="n">
        <v>0.44</v>
      </c>
      <c r="I9" t="n">
        <v>21</v>
      </c>
      <c r="J9" t="n">
        <v>109.64</v>
      </c>
      <c r="K9" t="n">
        <v>41.65</v>
      </c>
      <c r="L9" t="n">
        <v>2.75</v>
      </c>
      <c r="M9" t="n">
        <v>19</v>
      </c>
      <c r="N9" t="n">
        <v>15.24</v>
      </c>
      <c r="O9" t="n">
        <v>13755.95</v>
      </c>
      <c r="P9" t="n">
        <v>74.78</v>
      </c>
      <c r="Q9" t="n">
        <v>198.05</v>
      </c>
      <c r="R9" t="n">
        <v>39.77</v>
      </c>
      <c r="S9" t="n">
        <v>21.27</v>
      </c>
      <c r="T9" t="n">
        <v>6467.66</v>
      </c>
      <c r="U9" t="n">
        <v>0.53</v>
      </c>
      <c r="V9" t="n">
        <v>0.74</v>
      </c>
      <c r="W9" t="n">
        <v>0.14</v>
      </c>
      <c r="X9" t="n">
        <v>0.4</v>
      </c>
      <c r="Y9" t="n">
        <v>1</v>
      </c>
      <c r="Z9" t="n">
        <v>10</v>
      </c>
      <c r="AA9" t="n">
        <v>64.14306926944104</v>
      </c>
      <c r="AB9" t="n">
        <v>87.76337716691586</v>
      </c>
      <c r="AC9" t="n">
        <v>79.38736362679994</v>
      </c>
      <c r="AD9" t="n">
        <v>64143.06926944104</v>
      </c>
      <c r="AE9" t="n">
        <v>87763.37716691586</v>
      </c>
      <c r="AF9" t="n">
        <v>2.395710973236811e-06</v>
      </c>
      <c r="AG9" t="n">
        <v>0.1494444444444444</v>
      </c>
      <c r="AH9" t="n">
        <v>79387.36362679994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9.388</v>
      </c>
      <c r="E10" t="n">
        <v>10.65</v>
      </c>
      <c r="F10" t="n">
        <v>8.19</v>
      </c>
      <c r="G10" t="n">
        <v>25.87</v>
      </c>
      <c r="H10" t="n">
        <v>0.48</v>
      </c>
      <c r="I10" t="n">
        <v>19</v>
      </c>
      <c r="J10" t="n">
        <v>109.96</v>
      </c>
      <c r="K10" t="n">
        <v>41.65</v>
      </c>
      <c r="L10" t="n">
        <v>3</v>
      </c>
      <c r="M10" t="n">
        <v>17</v>
      </c>
      <c r="N10" t="n">
        <v>15.31</v>
      </c>
      <c r="O10" t="n">
        <v>13795.21</v>
      </c>
      <c r="P10" t="n">
        <v>73.95999999999999</v>
      </c>
      <c r="Q10" t="n">
        <v>198.09</v>
      </c>
      <c r="R10" t="n">
        <v>37.64</v>
      </c>
      <c r="S10" t="n">
        <v>21.27</v>
      </c>
      <c r="T10" t="n">
        <v>5413.04</v>
      </c>
      <c r="U10" t="n">
        <v>0.57</v>
      </c>
      <c r="V10" t="n">
        <v>0.74</v>
      </c>
      <c r="W10" t="n">
        <v>0.14</v>
      </c>
      <c r="X10" t="n">
        <v>0.34</v>
      </c>
      <c r="Y10" t="n">
        <v>1</v>
      </c>
      <c r="Z10" t="n">
        <v>10</v>
      </c>
      <c r="AA10" t="n">
        <v>62.88982367295092</v>
      </c>
      <c r="AB10" t="n">
        <v>86.04863125250532</v>
      </c>
      <c r="AC10" t="n">
        <v>77.8362706557992</v>
      </c>
      <c r="AD10" t="n">
        <v>62889.82367295092</v>
      </c>
      <c r="AE10" t="n">
        <v>86048.63125250532</v>
      </c>
      <c r="AF10" t="n">
        <v>2.419889244555441e-06</v>
      </c>
      <c r="AG10" t="n">
        <v>0.1479166666666667</v>
      </c>
      <c r="AH10" t="n">
        <v>77836.27065579919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9.3931</v>
      </c>
      <c r="E11" t="n">
        <v>10.65</v>
      </c>
      <c r="F11" t="n">
        <v>8.210000000000001</v>
      </c>
      <c r="G11" t="n">
        <v>27.37</v>
      </c>
      <c r="H11" t="n">
        <v>0.52</v>
      </c>
      <c r="I11" t="n">
        <v>18</v>
      </c>
      <c r="J11" t="n">
        <v>110.27</v>
      </c>
      <c r="K11" t="n">
        <v>41.65</v>
      </c>
      <c r="L11" t="n">
        <v>3.25</v>
      </c>
      <c r="M11" t="n">
        <v>16</v>
      </c>
      <c r="N11" t="n">
        <v>15.37</v>
      </c>
      <c r="O11" t="n">
        <v>13834.5</v>
      </c>
      <c r="P11" t="n">
        <v>73.69</v>
      </c>
      <c r="Q11" t="n">
        <v>198.05</v>
      </c>
      <c r="R11" t="n">
        <v>38.54</v>
      </c>
      <c r="S11" t="n">
        <v>21.27</v>
      </c>
      <c r="T11" t="n">
        <v>5867.36</v>
      </c>
      <c r="U11" t="n">
        <v>0.55</v>
      </c>
      <c r="V11" t="n">
        <v>0.74</v>
      </c>
      <c r="W11" t="n">
        <v>0.13</v>
      </c>
      <c r="X11" t="n">
        <v>0.36</v>
      </c>
      <c r="Y11" t="n">
        <v>1</v>
      </c>
      <c r="Z11" t="n">
        <v>10</v>
      </c>
      <c r="AA11" t="n">
        <v>62.74414363329999</v>
      </c>
      <c r="AB11" t="n">
        <v>85.84930539530528</v>
      </c>
      <c r="AC11" t="n">
        <v>77.65596817865467</v>
      </c>
      <c r="AD11" t="n">
        <v>62744.14363329999</v>
      </c>
      <c r="AE11" t="n">
        <v>85849.30539530527</v>
      </c>
      <c r="AF11" t="n">
        <v>2.421203841396859e-06</v>
      </c>
      <c r="AG11" t="n">
        <v>0.1479166666666667</v>
      </c>
      <c r="AH11" t="n">
        <v>77655.96817865467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9.474399999999999</v>
      </c>
      <c r="E12" t="n">
        <v>10.55</v>
      </c>
      <c r="F12" t="n">
        <v>8.16</v>
      </c>
      <c r="G12" t="n">
        <v>30.61</v>
      </c>
      <c r="H12" t="n">
        <v>0.5600000000000001</v>
      </c>
      <c r="I12" t="n">
        <v>16</v>
      </c>
      <c r="J12" t="n">
        <v>110.59</v>
      </c>
      <c r="K12" t="n">
        <v>41.65</v>
      </c>
      <c r="L12" t="n">
        <v>3.5</v>
      </c>
      <c r="M12" t="n">
        <v>14</v>
      </c>
      <c r="N12" t="n">
        <v>15.44</v>
      </c>
      <c r="O12" t="n">
        <v>13873.81</v>
      </c>
      <c r="P12" t="n">
        <v>73</v>
      </c>
      <c r="Q12" t="n">
        <v>198.06</v>
      </c>
      <c r="R12" t="n">
        <v>36.96</v>
      </c>
      <c r="S12" t="n">
        <v>21.27</v>
      </c>
      <c r="T12" t="n">
        <v>5088.87</v>
      </c>
      <c r="U12" t="n">
        <v>0.58</v>
      </c>
      <c r="V12" t="n">
        <v>0.74</v>
      </c>
      <c r="W12" t="n">
        <v>0.13</v>
      </c>
      <c r="X12" t="n">
        <v>0.31</v>
      </c>
      <c r="Y12" t="n">
        <v>1</v>
      </c>
      <c r="Z12" t="n">
        <v>10</v>
      </c>
      <c r="AA12" t="n">
        <v>61.71459396743963</v>
      </c>
      <c r="AB12" t="n">
        <v>84.44063012195021</v>
      </c>
      <c r="AC12" t="n">
        <v>76.3817348963</v>
      </c>
      <c r="AD12" t="n">
        <v>61714.59396743963</v>
      </c>
      <c r="AE12" t="n">
        <v>84440.63012195021</v>
      </c>
      <c r="AF12" t="n">
        <v>2.442160061633582e-06</v>
      </c>
      <c r="AG12" t="n">
        <v>0.1465277777777778</v>
      </c>
      <c r="AH12" t="n">
        <v>76381.7348963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9.5183</v>
      </c>
      <c r="E13" t="n">
        <v>10.51</v>
      </c>
      <c r="F13" t="n">
        <v>8.140000000000001</v>
      </c>
      <c r="G13" t="n">
        <v>32.55</v>
      </c>
      <c r="H13" t="n">
        <v>0.6</v>
      </c>
      <c r="I13" t="n">
        <v>15</v>
      </c>
      <c r="J13" t="n">
        <v>110.91</v>
      </c>
      <c r="K13" t="n">
        <v>41.65</v>
      </c>
      <c r="L13" t="n">
        <v>3.75</v>
      </c>
      <c r="M13" t="n">
        <v>13</v>
      </c>
      <c r="N13" t="n">
        <v>15.51</v>
      </c>
      <c r="O13" t="n">
        <v>13913.15</v>
      </c>
      <c r="P13" t="n">
        <v>72.28</v>
      </c>
      <c r="Q13" t="n">
        <v>198.05</v>
      </c>
      <c r="R13" t="n">
        <v>36.05</v>
      </c>
      <c r="S13" t="n">
        <v>21.27</v>
      </c>
      <c r="T13" t="n">
        <v>4636.88</v>
      </c>
      <c r="U13" t="n">
        <v>0.59</v>
      </c>
      <c r="V13" t="n">
        <v>0.75</v>
      </c>
      <c r="W13" t="n">
        <v>0.13</v>
      </c>
      <c r="X13" t="n">
        <v>0.28</v>
      </c>
      <c r="Y13" t="n">
        <v>1</v>
      </c>
      <c r="Z13" t="n">
        <v>10</v>
      </c>
      <c r="AA13" t="n">
        <v>60.9830238835309</v>
      </c>
      <c r="AB13" t="n">
        <v>83.43966365855252</v>
      </c>
      <c r="AC13" t="n">
        <v>75.47629926730339</v>
      </c>
      <c r="AD13" t="n">
        <v>60983.0238835309</v>
      </c>
      <c r="AE13" t="n">
        <v>83439.66365855251</v>
      </c>
      <c r="AF13" t="n">
        <v>2.45347590503324e-06</v>
      </c>
      <c r="AG13" t="n">
        <v>0.1459722222222222</v>
      </c>
      <c r="AH13" t="n">
        <v>75476.29926730339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9.559699999999999</v>
      </c>
      <c r="E14" t="n">
        <v>10.46</v>
      </c>
      <c r="F14" t="n">
        <v>8.109999999999999</v>
      </c>
      <c r="G14" t="n">
        <v>34.77</v>
      </c>
      <c r="H14" t="n">
        <v>0.63</v>
      </c>
      <c r="I14" t="n">
        <v>14</v>
      </c>
      <c r="J14" t="n">
        <v>111.23</v>
      </c>
      <c r="K14" t="n">
        <v>41.65</v>
      </c>
      <c r="L14" t="n">
        <v>4</v>
      </c>
      <c r="M14" t="n">
        <v>12</v>
      </c>
      <c r="N14" t="n">
        <v>15.58</v>
      </c>
      <c r="O14" t="n">
        <v>13952.52</v>
      </c>
      <c r="P14" t="n">
        <v>71.86</v>
      </c>
      <c r="Q14" t="n">
        <v>198.05</v>
      </c>
      <c r="R14" t="n">
        <v>35.39</v>
      </c>
      <c r="S14" t="n">
        <v>21.27</v>
      </c>
      <c r="T14" t="n">
        <v>4310.51</v>
      </c>
      <c r="U14" t="n">
        <v>0.6</v>
      </c>
      <c r="V14" t="n">
        <v>0.75</v>
      </c>
      <c r="W14" t="n">
        <v>0.13</v>
      </c>
      <c r="X14" t="n">
        <v>0.26</v>
      </c>
      <c r="Y14" t="n">
        <v>1</v>
      </c>
      <c r="Z14" t="n">
        <v>10</v>
      </c>
      <c r="AA14" t="n">
        <v>60.42222191179171</v>
      </c>
      <c r="AB14" t="n">
        <v>82.67234965998244</v>
      </c>
      <c r="AC14" t="n">
        <v>74.78221663982467</v>
      </c>
      <c r="AD14" t="n">
        <v>60422.22191179171</v>
      </c>
      <c r="AE14" t="n">
        <v>82672.34965998244</v>
      </c>
      <c r="AF14" t="n">
        <v>2.464147338216516e-06</v>
      </c>
      <c r="AG14" t="n">
        <v>0.1452777777777778</v>
      </c>
      <c r="AH14" t="n">
        <v>74782.21663982466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9.607200000000001</v>
      </c>
      <c r="E15" t="n">
        <v>10.41</v>
      </c>
      <c r="F15" t="n">
        <v>8.08</v>
      </c>
      <c r="G15" t="n">
        <v>37.31</v>
      </c>
      <c r="H15" t="n">
        <v>0.67</v>
      </c>
      <c r="I15" t="n">
        <v>13</v>
      </c>
      <c r="J15" t="n">
        <v>111.55</v>
      </c>
      <c r="K15" t="n">
        <v>41.65</v>
      </c>
      <c r="L15" t="n">
        <v>4.25</v>
      </c>
      <c r="M15" t="n">
        <v>11</v>
      </c>
      <c r="N15" t="n">
        <v>15.65</v>
      </c>
      <c r="O15" t="n">
        <v>13991.91</v>
      </c>
      <c r="P15" t="n">
        <v>71.14</v>
      </c>
      <c r="Q15" t="n">
        <v>198.05</v>
      </c>
      <c r="R15" t="n">
        <v>34.31</v>
      </c>
      <c r="S15" t="n">
        <v>21.27</v>
      </c>
      <c r="T15" t="n">
        <v>3779.78</v>
      </c>
      <c r="U15" t="n">
        <v>0.62</v>
      </c>
      <c r="V15" t="n">
        <v>0.75</v>
      </c>
      <c r="W15" t="n">
        <v>0.13</v>
      </c>
      <c r="X15" t="n">
        <v>0.23</v>
      </c>
      <c r="Y15" t="n">
        <v>1</v>
      </c>
      <c r="Z15" t="n">
        <v>10</v>
      </c>
      <c r="AA15" t="n">
        <v>59.6596121102829</v>
      </c>
      <c r="AB15" t="n">
        <v>81.62891328558865</v>
      </c>
      <c r="AC15" t="n">
        <v>73.83836436853055</v>
      </c>
      <c r="AD15" t="n">
        <v>59659.6121102829</v>
      </c>
      <c r="AE15" t="n">
        <v>81628.91328558866</v>
      </c>
      <c r="AF15" t="n">
        <v>2.476391132327763e-06</v>
      </c>
      <c r="AG15" t="n">
        <v>0.1445833333333333</v>
      </c>
      <c r="AH15" t="n">
        <v>73838.36436853054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9.629300000000001</v>
      </c>
      <c r="E16" t="n">
        <v>10.38</v>
      </c>
      <c r="F16" t="n">
        <v>8.06</v>
      </c>
      <c r="G16" t="n">
        <v>37.2</v>
      </c>
      <c r="H16" t="n">
        <v>0.71</v>
      </c>
      <c r="I16" t="n">
        <v>13</v>
      </c>
      <c r="J16" t="n">
        <v>111.87</v>
      </c>
      <c r="K16" t="n">
        <v>41.65</v>
      </c>
      <c r="L16" t="n">
        <v>4.5</v>
      </c>
      <c r="M16" t="n">
        <v>11</v>
      </c>
      <c r="N16" t="n">
        <v>15.72</v>
      </c>
      <c r="O16" t="n">
        <v>14031.33</v>
      </c>
      <c r="P16" t="n">
        <v>70.45999999999999</v>
      </c>
      <c r="Q16" t="n">
        <v>198.05</v>
      </c>
      <c r="R16" t="n">
        <v>33.76</v>
      </c>
      <c r="S16" t="n">
        <v>21.27</v>
      </c>
      <c r="T16" t="n">
        <v>3504.56</v>
      </c>
      <c r="U16" t="n">
        <v>0.63</v>
      </c>
      <c r="V16" t="n">
        <v>0.75</v>
      </c>
      <c r="W16" t="n">
        <v>0.12</v>
      </c>
      <c r="X16" t="n">
        <v>0.21</v>
      </c>
      <c r="Y16" t="n">
        <v>1</v>
      </c>
      <c r="Z16" t="n">
        <v>10</v>
      </c>
      <c r="AA16" t="n">
        <v>59.09919035931043</v>
      </c>
      <c r="AB16" t="n">
        <v>80.86211952184581</v>
      </c>
      <c r="AC16" t="n">
        <v>73.14475232539723</v>
      </c>
      <c r="AD16" t="n">
        <v>59099.19035931044</v>
      </c>
      <c r="AE16" t="n">
        <v>80862.11952184582</v>
      </c>
      <c r="AF16" t="n">
        <v>2.482087718640574e-06</v>
      </c>
      <c r="AG16" t="n">
        <v>0.1441666666666667</v>
      </c>
      <c r="AH16" t="n">
        <v>73144.75232539723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9.6205</v>
      </c>
      <c r="E17" t="n">
        <v>10.39</v>
      </c>
      <c r="F17" t="n">
        <v>8.09</v>
      </c>
      <c r="G17" t="n">
        <v>40.46</v>
      </c>
      <c r="H17" t="n">
        <v>0.75</v>
      </c>
      <c r="I17" t="n">
        <v>12</v>
      </c>
      <c r="J17" t="n">
        <v>112.19</v>
      </c>
      <c r="K17" t="n">
        <v>41.65</v>
      </c>
      <c r="L17" t="n">
        <v>4.75</v>
      </c>
      <c r="M17" t="n">
        <v>10</v>
      </c>
      <c r="N17" t="n">
        <v>15.79</v>
      </c>
      <c r="O17" t="n">
        <v>14070.77</v>
      </c>
      <c r="P17" t="n">
        <v>70.48999999999999</v>
      </c>
      <c r="Q17" t="n">
        <v>198.05</v>
      </c>
      <c r="R17" t="n">
        <v>34.79</v>
      </c>
      <c r="S17" t="n">
        <v>21.27</v>
      </c>
      <c r="T17" t="n">
        <v>4023.25</v>
      </c>
      <c r="U17" t="n">
        <v>0.61</v>
      </c>
      <c r="V17" t="n">
        <v>0.75</v>
      </c>
      <c r="W17" t="n">
        <v>0.13</v>
      </c>
      <c r="X17" t="n">
        <v>0.24</v>
      </c>
      <c r="Y17" t="n">
        <v>1</v>
      </c>
      <c r="Z17" t="n">
        <v>10</v>
      </c>
      <c r="AA17" t="n">
        <v>59.23283351764839</v>
      </c>
      <c r="AB17" t="n">
        <v>81.04497598700374</v>
      </c>
      <c r="AC17" t="n">
        <v>73.31015722616122</v>
      </c>
      <c r="AD17" t="n">
        <v>59232.83351764839</v>
      </c>
      <c r="AE17" t="n">
        <v>81044.97598700374</v>
      </c>
      <c r="AF17" t="n">
        <v>2.479819394678912e-06</v>
      </c>
      <c r="AG17" t="n">
        <v>0.1443055555555556</v>
      </c>
      <c r="AH17" t="n">
        <v>73310.15722616122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9.673299999999999</v>
      </c>
      <c r="E18" t="n">
        <v>10.34</v>
      </c>
      <c r="F18" t="n">
        <v>8.06</v>
      </c>
      <c r="G18" t="n">
        <v>43.95</v>
      </c>
      <c r="H18" t="n">
        <v>0.78</v>
      </c>
      <c r="I18" t="n">
        <v>11</v>
      </c>
      <c r="J18" t="n">
        <v>112.51</v>
      </c>
      <c r="K18" t="n">
        <v>41.65</v>
      </c>
      <c r="L18" t="n">
        <v>5</v>
      </c>
      <c r="M18" t="n">
        <v>9</v>
      </c>
      <c r="N18" t="n">
        <v>15.86</v>
      </c>
      <c r="O18" t="n">
        <v>14110.24</v>
      </c>
      <c r="P18" t="n">
        <v>69.77</v>
      </c>
      <c r="Q18" t="n">
        <v>198.07</v>
      </c>
      <c r="R18" t="n">
        <v>33.6</v>
      </c>
      <c r="S18" t="n">
        <v>21.27</v>
      </c>
      <c r="T18" t="n">
        <v>3433.18</v>
      </c>
      <c r="U18" t="n">
        <v>0.63</v>
      </c>
      <c r="V18" t="n">
        <v>0.75</v>
      </c>
      <c r="W18" t="n">
        <v>0.13</v>
      </c>
      <c r="X18" t="n">
        <v>0.2</v>
      </c>
      <c r="Y18" t="n">
        <v>1</v>
      </c>
      <c r="Z18" t="n">
        <v>10</v>
      </c>
      <c r="AA18" t="n">
        <v>58.44993038306842</v>
      </c>
      <c r="AB18" t="n">
        <v>79.97377337902333</v>
      </c>
      <c r="AC18" t="n">
        <v>72.34118869164382</v>
      </c>
      <c r="AD18" t="n">
        <v>58449.93038306842</v>
      </c>
      <c r="AE18" t="n">
        <v>79973.77337902333</v>
      </c>
      <c r="AF18" t="n">
        <v>2.493429338448886e-06</v>
      </c>
      <c r="AG18" t="n">
        <v>0.1436111111111111</v>
      </c>
      <c r="AH18" t="n">
        <v>72341.18869164382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9.673999999999999</v>
      </c>
      <c r="E19" t="n">
        <v>10.34</v>
      </c>
      <c r="F19" t="n">
        <v>8.06</v>
      </c>
      <c r="G19" t="n">
        <v>43.94</v>
      </c>
      <c r="H19" t="n">
        <v>0.82</v>
      </c>
      <c r="I19" t="n">
        <v>11</v>
      </c>
      <c r="J19" t="n">
        <v>112.83</v>
      </c>
      <c r="K19" t="n">
        <v>41.65</v>
      </c>
      <c r="L19" t="n">
        <v>5.25</v>
      </c>
      <c r="M19" t="n">
        <v>9</v>
      </c>
      <c r="N19" t="n">
        <v>15.93</v>
      </c>
      <c r="O19" t="n">
        <v>14149.74</v>
      </c>
      <c r="P19" t="n">
        <v>69.5</v>
      </c>
      <c r="Q19" t="n">
        <v>198.05</v>
      </c>
      <c r="R19" t="n">
        <v>33.59</v>
      </c>
      <c r="S19" t="n">
        <v>21.27</v>
      </c>
      <c r="T19" t="n">
        <v>3428.02</v>
      </c>
      <c r="U19" t="n">
        <v>0.63</v>
      </c>
      <c r="V19" t="n">
        <v>0.75</v>
      </c>
      <c r="W19" t="n">
        <v>0.13</v>
      </c>
      <c r="X19" t="n">
        <v>0.2</v>
      </c>
      <c r="Y19" t="n">
        <v>1</v>
      </c>
      <c r="Z19" t="n">
        <v>10</v>
      </c>
      <c r="AA19" t="n">
        <v>58.29396685705369</v>
      </c>
      <c r="AB19" t="n">
        <v>79.76037720210492</v>
      </c>
      <c r="AC19" t="n">
        <v>72.14815874634702</v>
      </c>
      <c r="AD19" t="n">
        <v>58293.96685705369</v>
      </c>
      <c r="AE19" t="n">
        <v>79760.37720210492</v>
      </c>
      <c r="AF19" t="n">
        <v>2.493609773309473e-06</v>
      </c>
      <c r="AG19" t="n">
        <v>0.1436111111111111</v>
      </c>
      <c r="AH19" t="n">
        <v>72148.15874634702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9.723699999999999</v>
      </c>
      <c r="E20" t="n">
        <v>10.28</v>
      </c>
      <c r="F20" t="n">
        <v>8.029999999999999</v>
      </c>
      <c r="G20" t="n">
        <v>48.16</v>
      </c>
      <c r="H20" t="n">
        <v>0.86</v>
      </c>
      <c r="I20" t="n">
        <v>10</v>
      </c>
      <c r="J20" t="n">
        <v>113.15</v>
      </c>
      <c r="K20" t="n">
        <v>41.65</v>
      </c>
      <c r="L20" t="n">
        <v>5.5</v>
      </c>
      <c r="M20" t="n">
        <v>8</v>
      </c>
      <c r="N20" t="n">
        <v>16</v>
      </c>
      <c r="O20" t="n">
        <v>14189.26</v>
      </c>
      <c r="P20" t="n">
        <v>68.87</v>
      </c>
      <c r="Q20" t="n">
        <v>198.05</v>
      </c>
      <c r="R20" t="n">
        <v>32.63</v>
      </c>
      <c r="S20" t="n">
        <v>21.27</v>
      </c>
      <c r="T20" t="n">
        <v>2953.9</v>
      </c>
      <c r="U20" t="n">
        <v>0.65</v>
      </c>
      <c r="V20" t="n">
        <v>0.76</v>
      </c>
      <c r="W20" t="n">
        <v>0.12</v>
      </c>
      <c r="X20" t="n">
        <v>0.17</v>
      </c>
      <c r="Y20" t="n">
        <v>1</v>
      </c>
      <c r="Z20" t="n">
        <v>10</v>
      </c>
      <c r="AA20" t="n">
        <v>57.5880616181371</v>
      </c>
      <c r="AB20" t="n">
        <v>78.79452651187849</v>
      </c>
      <c r="AC20" t="n">
        <v>71.27448749041552</v>
      </c>
      <c r="AD20" t="n">
        <v>57588.06161813709</v>
      </c>
      <c r="AE20" t="n">
        <v>78794.52651187849</v>
      </c>
      <c r="AF20" t="n">
        <v>2.506420648411136e-06</v>
      </c>
      <c r="AG20" t="n">
        <v>0.1427777777777778</v>
      </c>
      <c r="AH20" t="n">
        <v>71274.48749041553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9.7476</v>
      </c>
      <c r="E21" t="n">
        <v>10.26</v>
      </c>
      <c r="F21" t="n">
        <v>8</v>
      </c>
      <c r="G21" t="n">
        <v>48</v>
      </c>
      <c r="H21" t="n">
        <v>0.89</v>
      </c>
      <c r="I21" t="n">
        <v>10</v>
      </c>
      <c r="J21" t="n">
        <v>113.47</v>
      </c>
      <c r="K21" t="n">
        <v>41.65</v>
      </c>
      <c r="L21" t="n">
        <v>5.75</v>
      </c>
      <c r="M21" t="n">
        <v>8</v>
      </c>
      <c r="N21" t="n">
        <v>16.07</v>
      </c>
      <c r="O21" t="n">
        <v>14228.81</v>
      </c>
      <c r="P21" t="n">
        <v>68.66</v>
      </c>
      <c r="Q21" t="n">
        <v>198.06</v>
      </c>
      <c r="R21" t="n">
        <v>31.6</v>
      </c>
      <c r="S21" t="n">
        <v>21.27</v>
      </c>
      <c r="T21" t="n">
        <v>2437.59</v>
      </c>
      <c r="U21" t="n">
        <v>0.67</v>
      </c>
      <c r="V21" t="n">
        <v>0.76</v>
      </c>
      <c r="W21" t="n">
        <v>0.13</v>
      </c>
      <c r="X21" t="n">
        <v>0.15</v>
      </c>
      <c r="Y21" t="n">
        <v>1</v>
      </c>
      <c r="Z21" t="n">
        <v>10</v>
      </c>
      <c r="AA21" t="n">
        <v>57.27059739581346</v>
      </c>
      <c r="AB21" t="n">
        <v>78.36015795736247</v>
      </c>
      <c r="AC21" t="n">
        <v>70.8815744611023</v>
      </c>
      <c r="AD21" t="n">
        <v>57270.59739581346</v>
      </c>
      <c r="AE21" t="n">
        <v>78360.15795736248</v>
      </c>
      <c r="AF21" t="n">
        <v>2.512581210079742e-06</v>
      </c>
      <c r="AG21" t="n">
        <v>0.1425</v>
      </c>
      <c r="AH21" t="n">
        <v>70881.5744611023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9.7111</v>
      </c>
      <c r="E22" t="n">
        <v>10.3</v>
      </c>
      <c r="F22" t="n">
        <v>8.039999999999999</v>
      </c>
      <c r="G22" t="n">
        <v>48.23</v>
      </c>
      <c r="H22" t="n">
        <v>0.93</v>
      </c>
      <c r="I22" t="n">
        <v>10</v>
      </c>
      <c r="J22" t="n">
        <v>113.79</v>
      </c>
      <c r="K22" t="n">
        <v>41.65</v>
      </c>
      <c r="L22" t="n">
        <v>6</v>
      </c>
      <c r="M22" t="n">
        <v>8</v>
      </c>
      <c r="N22" t="n">
        <v>16.14</v>
      </c>
      <c r="O22" t="n">
        <v>14268.39</v>
      </c>
      <c r="P22" t="n">
        <v>68.28</v>
      </c>
      <c r="Q22" t="n">
        <v>198.05</v>
      </c>
      <c r="R22" t="n">
        <v>33.16</v>
      </c>
      <c r="S22" t="n">
        <v>21.27</v>
      </c>
      <c r="T22" t="n">
        <v>3218.99</v>
      </c>
      <c r="U22" t="n">
        <v>0.64</v>
      </c>
      <c r="V22" t="n">
        <v>0.76</v>
      </c>
      <c r="W22" t="n">
        <v>0.12</v>
      </c>
      <c r="X22" t="n">
        <v>0.19</v>
      </c>
      <c r="Y22" t="n">
        <v>1</v>
      </c>
      <c r="Z22" t="n">
        <v>10</v>
      </c>
      <c r="AA22" t="n">
        <v>57.35148312905918</v>
      </c>
      <c r="AB22" t="n">
        <v>78.47082938601594</v>
      </c>
      <c r="AC22" t="n">
        <v>70.98168356393342</v>
      </c>
      <c r="AD22" t="n">
        <v>57351.48312905918</v>
      </c>
      <c r="AE22" t="n">
        <v>78470.82938601593</v>
      </c>
      <c r="AF22" t="n">
        <v>2.503172820920573e-06</v>
      </c>
      <c r="AG22" t="n">
        <v>0.1430555555555556</v>
      </c>
      <c r="AH22" t="n">
        <v>70981.68356393342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9.7532</v>
      </c>
      <c r="E23" t="n">
        <v>10.25</v>
      </c>
      <c r="F23" t="n">
        <v>8.02</v>
      </c>
      <c r="G23" t="n">
        <v>53.45</v>
      </c>
      <c r="H23" t="n">
        <v>0.97</v>
      </c>
      <c r="I23" t="n">
        <v>9</v>
      </c>
      <c r="J23" t="n">
        <v>114.11</v>
      </c>
      <c r="K23" t="n">
        <v>41.65</v>
      </c>
      <c r="L23" t="n">
        <v>6.25</v>
      </c>
      <c r="M23" t="n">
        <v>7</v>
      </c>
      <c r="N23" t="n">
        <v>16.21</v>
      </c>
      <c r="O23" t="n">
        <v>14307.99</v>
      </c>
      <c r="P23" t="n">
        <v>67.78</v>
      </c>
      <c r="Q23" t="n">
        <v>198.05</v>
      </c>
      <c r="R23" t="n">
        <v>32.46</v>
      </c>
      <c r="S23" t="n">
        <v>21.27</v>
      </c>
      <c r="T23" t="n">
        <v>2874.26</v>
      </c>
      <c r="U23" t="n">
        <v>0.66</v>
      </c>
      <c r="V23" t="n">
        <v>0.76</v>
      </c>
      <c r="W23" t="n">
        <v>0.12</v>
      </c>
      <c r="X23" t="n">
        <v>0.16</v>
      </c>
      <c r="Y23" t="n">
        <v>1</v>
      </c>
      <c r="Z23" t="n">
        <v>10</v>
      </c>
      <c r="AA23" t="n">
        <v>56.78960850514658</v>
      </c>
      <c r="AB23" t="n">
        <v>77.70204773742014</v>
      </c>
      <c r="AC23" t="n">
        <v>70.28627335688756</v>
      </c>
      <c r="AD23" t="n">
        <v>56789.60850514659</v>
      </c>
      <c r="AE23" t="n">
        <v>77702.04773742014</v>
      </c>
      <c r="AF23" t="n">
        <v>2.514024688964436e-06</v>
      </c>
      <c r="AG23" t="n">
        <v>0.1423611111111111</v>
      </c>
      <c r="AH23" t="n">
        <v>70286.27335688756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9.7569</v>
      </c>
      <c r="E24" t="n">
        <v>10.25</v>
      </c>
      <c r="F24" t="n">
        <v>8.01</v>
      </c>
      <c r="G24" t="n">
        <v>53.42</v>
      </c>
      <c r="H24" t="n">
        <v>1</v>
      </c>
      <c r="I24" t="n">
        <v>9</v>
      </c>
      <c r="J24" t="n">
        <v>114.44</v>
      </c>
      <c r="K24" t="n">
        <v>41.65</v>
      </c>
      <c r="L24" t="n">
        <v>6.5</v>
      </c>
      <c r="M24" t="n">
        <v>7</v>
      </c>
      <c r="N24" t="n">
        <v>16.29</v>
      </c>
      <c r="O24" t="n">
        <v>14347.62</v>
      </c>
      <c r="P24" t="n">
        <v>67.52</v>
      </c>
      <c r="Q24" t="n">
        <v>198.05</v>
      </c>
      <c r="R24" t="n">
        <v>32.22</v>
      </c>
      <c r="S24" t="n">
        <v>21.27</v>
      </c>
      <c r="T24" t="n">
        <v>2751.99</v>
      </c>
      <c r="U24" t="n">
        <v>0.66</v>
      </c>
      <c r="V24" t="n">
        <v>0.76</v>
      </c>
      <c r="W24" t="n">
        <v>0.12</v>
      </c>
      <c r="X24" t="n">
        <v>0.16</v>
      </c>
      <c r="Y24" t="n">
        <v>1</v>
      </c>
      <c r="Z24" t="n">
        <v>10</v>
      </c>
      <c r="AA24" t="n">
        <v>56.60277853779666</v>
      </c>
      <c r="AB24" t="n">
        <v>77.44641873373567</v>
      </c>
      <c r="AC24" t="n">
        <v>70.05504122653707</v>
      </c>
      <c r="AD24" t="n">
        <v>56602.77853779666</v>
      </c>
      <c r="AE24" t="n">
        <v>77446.41873373567</v>
      </c>
      <c r="AF24" t="n">
        <v>2.514978416084681e-06</v>
      </c>
      <c r="AG24" t="n">
        <v>0.1423611111111111</v>
      </c>
      <c r="AH24" t="n">
        <v>70055.04122653707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9.7524</v>
      </c>
      <c r="E25" t="n">
        <v>10.25</v>
      </c>
      <c r="F25" t="n">
        <v>8.02</v>
      </c>
      <c r="G25" t="n">
        <v>53.45</v>
      </c>
      <c r="H25" t="n">
        <v>1.04</v>
      </c>
      <c r="I25" t="n">
        <v>9</v>
      </c>
      <c r="J25" t="n">
        <v>114.76</v>
      </c>
      <c r="K25" t="n">
        <v>41.65</v>
      </c>
      <c r="L25" t="n">
        <v>6.75</v>
      </c>
      <c r="M25" t="n">
        <v>7</v>
      </c>
      <c r="N25" t="n">
        <v>16.36</v>
      </c>
      <c r="O25" t="n">
        <v>14387.27</v>
      </c>
      <c r="P25" t="n">
        <v>66.77</v>
      </c>
      <c r="Q25" t="n">
        <v>198.05</v>
      </c>
      <c r="R25" t="n">
        <v>32.43</v>
      </c>
      <c r="S25" t="n">
        <v>21.27</v>
      </c>
      <c r="T25" t="n">
        <v>2855.85</v>
      </c>
      <c r="U25" t="n">
        <v>0.66</v>
      </c>
      <c r="V25" t="n">
        <v>0.76</v>
      </c>
      <c r="W25" t="n">
        <v>0.12</v>
      </c>
      <c r="X25" t="n">
        <v>0.17</v>
      </c>
      <c r="Y25" t="n">
        <v>1</v>
      </c>
      <c r="Z25" t="n">
        <v>10</v>
      </c>
      <c r="AA25" t="n">
        <v>56.23050474447825</v>
      </c>
      <c r="AB25" t="n">
        <v>76.93705730615703</v>
      </c>
      <c r="AC25" t="n">
        <v>69.59429253871315</v>
      </c>
      <c r="AD25" t="n">
        <v>56230.50474447825</v>
      </c>
      <c r="AE25" t="n">
        <v>76937.05730615703</v>
      </c>
      <c r="AF25" t="n">
        <v>2.513818477695194e-06</v>
      </c>
      <c r="AG25" t="n">
        <v>0.1423611111111111</v>
      </c>
      <c r="AH25" t="n">
        <v>69594.29253871315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9.8277</v>
      </c>
      <c r="E26" t="n">
        <v>10.18</v>
      </c>
      <c r="F26" t="n">
        <v>7.96</v>
      </c>
      <c r="G26" t="n">
        <v>59.71</v>
      </c>
      <c r="H26" t="n">
        <v>1.07</v>
      </c>
      <c r="I26" t="n">
        <v>8</v>
      </c>
      <c r="J26" t="n">
        <v>115.08</v>
      </c>
      <c r="K26" t="n">
        <v>41.65</v>
      </c>
      <c r="L26" t="n">
        <v>7</v>
      </c>
      <c r="M26" t="n">
        <v>6</v>
      </c>
      <c r="N26" t="n">
        <v>16.43</v>
      </c>
      <c r="O26" t="n">
        <v>14426.96</v>
      </c>
      <c r="P26" t="n">
        <v>66.22</v>
      </c>
      <c r="Q26" t="n">
        <v>198.05</v>
      </c>
      <c r="R26" t="n">
        <v>30.58</v>
      </c>
      <c r="S26" t="n">
        <v>21.27</v>
      </c>
      <c r="T26" t="n">
        <v>1935.5</v>
      </c>
      <c r="U26" t="n">
        <v>0.7</v>
      </c>
      <c r="V26" t="n">
        <v>0.76</v>
      </c>
      <c r="W26" t="n">
        <v>0.12</v>
      </c>
      <c r="X26" t="n">
        <v>0.11</v>
      </c>
      <c r="Y26" t="n">
        <v>1</v>
      </c>
      <c r="Z26" t="n">
        <v>10</v>
      </c>
      <c r="AA26" t="n">
        <v>55.38251577857609</v>
      </c>
      <c r="AB26" t="n">
        <v>75.77680139237741</v>
      </c>
      <c r="AC26" t="n">
        <v>68.54476982091487</v>
      </c>
      <c r="AD26" t="n">
        <v>55382.51577857608</v>
      </c>
      <c r="AE26" t="n">
        <v>75776.80139237741</v>
      </c>
      <c r="AF26" t="n">
        <v>2.533228113412602e-06</v>
      </c>
      <c r="AG26" t="n">
        <v>0.1413888888888889</v>
      </c>
      <c r="AH26" t="n">
        <v>68544.76982091487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9.7933</v>
      </c>
      <c r="E27" t="n">
        <v>10.21</v>
      </c>
      <c r="F27" t="n">
        <v>8</v>
      </c>
      <c r="G27" t="n">
        <v>59.98</v>
      </c>
      <c r="H27" t="n">
        <v>1.11</v>
      </c>
      <c r="I27" t="n">
        <v>8</v>
      </c>
      <c r="J27" t="n">
        <v>115.4</v>
      </c>
      <c r="K27" t="n">
        <v>41.65</v>
      </c>
      <c r="L27" t="n">
        <v>7.25</v>
      </c>
      <c r="M27" t="n">
        <v>6</v>
      </c>
      <c r="N27" t="n">
        <v>16.5</v>
      </c>
      <c r="O27" t="n">
        <v>14466.67</v>
      </c>
      <c r="P27" t="n">
        <v>66.23999999999999</v>
      </c>
      <c r="Q27" t="n">
        <v>198.05</v>
      </c>
      <c r="R27" t="n">
        <v>31.87</v>
      </c>
      <c r="S27" t="n">
        <v>21.27</v>
      </c>
      <c r="T27" t="n">
        <v>2582.43</v>
      </c>
      <c r="U27" t="n">
        <v>0.67</v>
      </c>
      <c r="V27" t="n">
        <v>0.76</v>
      </c>
      <c r="W27" t="n">
        <v>0.12</v>
      </c>
      <c r="X27" t="n">
        <v>0.14</v>
      </c>
      <c r="Y27" t="n">
        <v>1</v>
      </c>
      <c r="Z27" t="n">
        <v>10</v>
      </c>
      <c r="AA27" t="n">
        <v>55.66612539183784</v>
      </c>
      <c r="AB27" t="n">
        <v>76.16484857721504</v>
      </c>
      <c r="AC27" t="n">
        <v>68.89578232705935</v>
      </c>
      <c r="AD27" t="n">
        <v>55666.12539183784</v>
      </c>
      <c r="AE27" t="n">
        <v>76164.84857721505</v>
      </c>
      <c r="AF27" t="n">
        <v>2.524361028835194e-06</v>
      </c>
      <c r="AG27" t="n">
        <v>0.1418055555555556</v>
      </c>
      <c r="AH27" t="n">
        <v>68895.78232705935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9.790100000000001</v>
      </c>
      <c r="E28" t="n">
        <v>10.21</v>
      </c>
      <c r="F28" t="n">
        <v>8</v>
      </c>
      <c r="G28" t="n">
        <v>60</v>
      </c>
      <c r="H28" t="n">
        <v>1.14</v>
      </c>
      <c r="I28" t="n">
        <v>8</v>
      </c>
      <c r="J28" t="n">
        <v>115.72</v>
      </c>
      <c r="K28" t="n">
        <v>41.65</v>
      </c>
      <c r="L28" t="n">
        <v>7.5</v>
      </c>
      <c r="M28" t="n">
        <v>6</v>
      </c>
      <c r="N28" t="n">
        <v>16.57</v>
      </c>
      <c r="O28" t="n">
        <v>14506.4</v>
      </c>
      <c r="P28" t="n">
        <v>65.55</v>
      </c>
      <c r="Q28" t="n">
        <v>198.05</v>
      </c>
      <c r="R28" t="n">
        <v>31.92</v>
      </c>
      <c r="S28" t="n">
        <v>21.27</v>
      </c>
      <c r="T28" t="n">
        <v>2607.74</v>
      </c>
      <c r="U28" t="n">
        <v>0.67</v>
      </c>
      <c r="V28" t="n">
        <v>0.76</v>
      </c>
      <c r="W28" t="n">
        <v>0.12</v>
      </c>
      <c r="X28" t="n">
        <v>0.15</v>
      </c>
      <c r="Y28" t="n">
        <v>1</v>
      </c>
      <c r="Z28" t="n">
        <v>10</v>
      </c>
      <c r="AA28" t="n">
        <v>55.3000982283868</v>
      </c>
      <c r="AB28" t="n">
        <v>75.66403406420277</v>
      </c>
      <c r="AC28" t="n">
        <v>68.44276484827124</v>
      </c>
      <c r="AD28" t="n">
        <v>55300.0982283868</v>
      </c>
      <c r="AE28" t="n">
        <v>75664.03406420277</v>
      </c>
      <c r="AF28" t="n">
        <v>2.523536183758226e-06</v>
      </c>
      <c r="AG28" t="n">
        <v>0.1418055555555556</v>
      </c>
      <c r="AH28" t="n">
        <v>68442.76484827124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9.846</v>
      </c>
      <c r="E29" t="n">
        <v>10.16</v>
      </c>
      <c r="F29" t="n">
        <v>7.96</v>
      </c>
      <c r="G29" t="n">
        <v>68.27</v>
      </c>
      <c r="H29" t="n">
        <v>1.18</v>
      </c>
      <c r="I29" t="n">
        <v>7</v>
      </c>
      <c r="J29" t="n">
        <v>116.05</v>
      </c>
      <c r="K29" t="n">
        <v>41.65</v>
      </c>
      <c r="L29" t="n">
        <v>7.75</v>
      </c>
      <c r="M29" t="n">
        <v>5</v>
      </c>
      <c r="N29" t="n">
        <v>16.65</v>
      </c>
      <c r="O29" t="n">
        <v>14546.17</v>
      </c>
      <c r="P29" t="n">
        <v>64.61</v>
      </c>
      <c r="Q29" t="n">
        <v>198.05</v>
      </c>
      <c r="R29" t="n">
        <v>30.74</v>
      </c>
      <c r="S29" t="n">
        <v>21.27</v>
      </c>
      <c r="T29" t="n">
        <v>2022.71</v>
      </c>
      <c r="U29" t="n">
        <v>0.6899999999999999</v>
      </c>
      <c r="V29" t="n">
        <v>0.76</v>
      </c>
      <c r="W29" t="n">
        <v>0.12</v>
      </c>
      <c r="X29" t="n">
        <v>0.11</v>
      </c>
      <c r="Y29" t="n">
        <v>1</v>
      </c>
      <c r="Z29" t="n">
        <v>10</v>
      </c>
      <c r="AA29" t="n">
        <v>54.39271002236146</v>
      </c>
      <c r="AB29" t="n">
        <v>74.42250548957715</v>
      </c>
      <c r="AC29" t="n">
        <v>67.3197260183112</v>
      </c>
      <c r="AD29" t="n">
        <v>54392.71002236146</v>
      </c>
      <c r="AE29" t="n">
        <v>74422.50548957715</v>
      </c>
      <c r="AF29" t="n">
        <v>2.537945196196514e-06</v>
      </c>
      <c r="AG29" t="n">
        <v>0.1411111111111111</v>
      </c>
      <c r="AH29" t="n">
        <v>67319.72601831119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9.848699999999999</v>
      </c>
      <c r="E30" t="n">
        <v>10.15</v>
      </c>
      <c r="F30" t="n">
        <v>7.96</v>
      </c>
      <c r="G30" t="n">
        <v>68.25</v>
      </c>
      <c r="H30" t="n">
        <v>1.21</v>
      </c>
      <c r="I30" t="n">
        <v>7</v>
      </c>
      <c r="J30" t="n">
        <v>116.37</v>
      </c>
      <c r="K30" t="n">
        <v>41.65</v>
      </c>
      <c r="L30" t="n">
        <v>8</v>
      </c>
      <c r="M30" t="n">
        <v>5</v>
      </c>
      <c r="N30" t="n">
        <v>16.72</v>
      </c>
      <c r="O30" t="n">
        <v>14585.96</v>
      </c>
      <c r="P30" t="n">
        <v>64.56</v>
      </c>
      <c r="Q30" t="n">
        <v>198.05</v>
      </c>
      <c r="R30" t="n">
        <v>30.48</v>
      </c>
      <c r="S30" t="n">
        <v>21.27</v>
      </c>
      <c r="T30" t="n">
        <v>1894.2</v>
      </c>
      <c r="U30" t="n">
        <v>0.7</v>
      </c>
      <c r="V30" t="n">
        <v>0.76</v>
      </c>
      <c r="W30" t="n">
        <v>0.12</v>
      </c>
      <c r="X30" t="n">
        <v>0.11</v>
      </c>
      <c r="Y30" t="n">
        <v>1</v>
      </c>
      <c r="Z30" t="n">
        <v>10</v>
      </c>
      <c r="AA30" t="n">
        <v>54.35030956030901</v>
      </c>
      <c r="AB30" t="n">
        <v>74.36449130682065</v>
      </c>
      <c r="AC30" t="n">
        <v>67.26724862773354</v>
      </c>
      <c r="AD30" t="n">
        <v>54350.309560309</v>
      </c>
      <c r="AE30" t="n">
        <v>74364.49130682065</v>
      </c>
      <c r="AF30" t="n">
        <v>2.538641159230205e-06</v>
      </c>
      <c r="AG30" t="n">
        <v>0.1409722222222222</v>
      </c>
      <c r="AH30" t="n">
        <v>67267.24862773354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9.8283</v>
      </c>
      <c r="E31" t="n">
        <v>10.17</v>
      </c>
      <c r="F31" t="n">
        <v>7.98</v>
      </c>
      <c r="G31" t="n">
        <v>68.43000000000001</v>
      </c>
      <c r="H31" t="n">
        <v>1.25</v>
      </c>
      <c r="I31" t="n">
        <v>7</v>
      </c>
      <c r="J31" t="n">
        <v>116.69</v>
      </c>
      <c r="K31" t="n">
        <v>41.65</v>
      </c>
      <c r="L31" t="n">
        <v>8.25</v>
      </c>
      <c r="M31" t="n">
        <v>5</v>
      </c>
      <c r="N31" t="n">
        <v>16.79</v>
      </c>
      <c r="O31" t="n">
        <v>14625.77</v>
      </c>
      <c r="P31" t="n">
        <v>64.54000000000001</v>
      </c>
      <c r="Q31" t="n">
        <v>198.05</v>
      </c>
      <c r="R31" t="n">
        <v>31.49</v>
      </c>
      <c r="S31" t="n">
        <v>21.27</v>
      </c>
      <c r="T31" t="n">
        <v>2398.23</v>
      </c>
      <c r="U31" t="n">
        <v>0.68</v>
      </c>
      <c r="V31" t="n">
        <v>0.76</v>
      </c>
      <c r="W31" t="n">
        <v>0.12</v>
      </c>
      <c r="X31" t="n">
        <v>0.13</v>
      </c>
      <c r="Y31" t="n">
        <v>1</v>
      </c>
      <c r="Z31" t="n">
        <v>10</v>
      </c>
      <c r="AA31" t="n">
        <v>54.49043324675176</v>
      </c>
      <c r="AB31" t="n">
        <v>74.55621471643227</v>
      </c>
      <c r="AC31" t="n">
        <v>67.44067422421737</v>
      </c>
      <c r="AD31" t="n">
        <v>54490.43324675176</v>
      </c>
      <c r="AE31" t="n">
        <v>74556.21471643227</v>
      </c>
      <c r="AF31" t="n">
        <v>2.533382771864534e-06</v>
      </c>
      <c r="AG31" t="n">
        <v>0.14125</v>
      </c>
      <c r="AH31" t="n">
        <v>67440.67422421738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9.8285</v>
      </c>
      <c r="E32" t="n">
        <v>10.17</v>
      </c>
      <c r="F32" t="n">
        <v>7.98</v>
      </c>
      <c r="G32" t="n">
        <v>68.42</v>
      </c>
      <c r="H32" t="n">
        <v>1.28</v>
      </c>
      <c r="I32" t="n">
        <v>7</v>
      </c>
      <c r="J32" t="n">
        <v>117.01</v>
      </c>
      <c r="K32" t="n">
        <v>41.65</v>
      </c>
      <c r="L32" t="n">
        <v>8.5</v>
      </c>
      <c r="M32" t="n">
        <v>5</v>
      </c>
      <c r="N32" t="n">
        <v>16.86</v>
      </c>
      <c r="O32" t="n">
        <v>14665.62</v>
      </c>
      <c r="P32" t="n">
        <v>63.95</v>
      </c>
      <c r="Q32" t="n">
        <v>198.05</v>
      </c>
      <c r="R32" t="n">
        <v>31.4</v>
      </c>
      <c r="S32" t="n">
        <v>21.27</v>
      </c>
      <c r="T32" t="n">
        <v>2352.08</v>
      </c>
      <c r="U32" t="n">
        <v>0.68</v>
      </c>
      <c r="V32" t="n">
        <v>0.76</v>
      </c>
      <c r="W32" t="n">
        <v>0.12</v>
      </c>
      <c r="X32" t="n">
        <v>0.13</v>
      </c>
      <c r="Y32" t="n">
        <v>1</v>
      </c>
      <c r="Z32" t="n">
        <v>10</v>
      </c>
      <c r="AA32" t="n">
        <v>54.16268841659305</v>
      </c>
      <c r="AB32" t="n">
        <v>74.1077797807279</v>
      </c>
      <c r="AC32" t="n">
        <v>67.03503728939411</v>
      </c>
      <c r="AD32" t="n">
        <v>54162.68841659305</v>
      </c>
      <c r="AE32" t="n">
        <v>74107.7797807279</v>
      </c>
      <c r="AF32" t="n">
        <v>2.533434324681844e-06</v>
      </c>
      <c r="AG32" t="n">
        <v>0.14125</v>
      </c>
      <c r="AH32" t="n">
        <v>67035.03728939411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9.834199999999999</v>
      </c>
      <c r="E33" t="n">
        <v>10.17</v>
      </c>
      <c r="F33" t="n">
        <v>7.98</v>
      </c>
      <c r="G33" t="n">
        <v>68.37</v>
      </c>
      <c r="H33" t="n">
        <v>1.32</v>
      </c>
      <c r="I33" t="n">
        <v>7</v>
      </c>
      <c r="J33" t="n">
        <v>117.34</v>
      </c>
      <c r="K33" t="n">
        <v>41.65</v>
      </c>
      <c r="L33" t="n">
        <v>8.75</v>
      </c>
      <c r="M33" t="n">
        <v>5</v>
      </c>
      <c r="N33" t="n">
        <v>16.94</v>
      </c>
      <c r="O33" t="n">
        <v>14705.49</v>
      </c>
      <c r="P33" t="n">
        <v>63.34</v>
      </c>
      <c r="Q33" t="n">
        <v>198.05</v>
      </c>
      <c r="R33" t="n">
        <v>31.12</v>
      </c>
      <c r="S33" t="n">
        <v>21.27</v>
      </c>
      <c r="T33" t="n">
        <v>2211.74</v>
      </c>
      <c r="U33" t="n">
        <v>0.68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53.79493760020416</v>
      </c>
      <c r="AB33" t="n">
        <v>73.6046068897239</v>
      </c>
      <c r="AC33" t="n">
        <v>66.5798865128998</v>
      </c>
      <c r="AD33" t="n">
        <v>53794.93760020417</v>
      </c>
      <c r="AE33" t="n">
        <v>73604.6068897239</v>
      </c>
      <c r="AF33" t="n">
        <v>2.534903579975194e-06</v>
      </c>
      <c r="AG33" t="n">
        <v>0.14125</v>
      </c>
      <c r="AH33" t="n">
        <v>66579.8865128998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9.885</v>
      </c>
      <c r="E34" t="n">
        <v>10.12</v>
      </c>
      <c r="F34" t="n">
        <v>7.95</v>
      </c>
      <c r="G34" t="n">
        <v>79.47</v>
      </c>
      <c r="H34" t="n">
        <v>1.35</v>
      </c>
      <c r="I34" t="n">
        <v>6</v>
      </c>
      <c r="J34" t="n">
        <v>117.66</v>
      </c>
      <c r="K34" t="n">
        <v>41.65</v>
      </c>
      <c r="L34" t="n">
        <v>9</v>
      </c>
      <c r="M34" t="n">
        <v>4</v>
      </c>
      <c r="N34" t="n">
        <v>17.01</v>
      </c>
      <c r="O34" t="n">
        <v>14745.39</v>
      </c>
      <c r="P34" t="n">
        <v>62.22</v>
      </c>
      <c r="Q34" t="n">
        <v>198.05</v>
      </c>
      <c r="R34" t="n">
        <v>30.09</v>
      </c>
      <c r="S34" t="n">
        <v>21.27</v>
      </c>
      <c r="T34" t="n">
        <v>1704.65</v>
      </c>
      <c r="U34" t="n">
        <v>0.71</v>
      </c>
      <c r="V34" t="n">
        <v>0.76</v>
      </c>
      <c r="W34" t="n">
        <v>0.12</v>
      </c>
      <c r="X34" t="n">
        <v>0.09</v>
      </c>
      <c r="Y34" t="n">
        <v>1</v>
      </c>
      <c r="Z34" t="n">
        <v>10</v>
      </c>
      <c r="AA34" t="n">
        <v>52.84800638217364</v>
      </c>
      <c r="AB34" t="n">
        <v>72.3089738215582</v>
      </c>
      <c r="AC34" t="n">
        <v>65.40790684632698</v>
      </c>
      <c r="AD34" t="n">
        <v>52848.00638217363</v>
      </c>
      <c r="AE34" t="n">
        <v>72308.9738215582</v>
      </c>
      <c r="AF34" t="n">
        <v>2.547997995572064e-06</v>
      </c>
      <c r="AG34" t="n">
        <v>0.1405555555555555</v>
      </c>
      <c r="AH34" t="n">
        <v>65407.90684632698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9.8817</v>
      </c>
      <c r="E35" t="n">
        <v>10.12</v>
      </c>
      <c r="F35" t="n">
        <v>7.95</v>
      </c>
      <c r="G35" t="n">
        <v>79.5</v>
      </c>
      <c r="H35" t="n">
        <v>1.38</v>
      </c>
      <c r="I35" t="n">
        <v>6</v>
      </c>
      <c r="J35" t="n">
        <v>117.98</v>
      </c>
      <c r="K35" t="n">
        <v>41.65</v>
      </c>
      <c r="L35" t="n">
        <v>9.25</v>
      </c>
      <c r="M35" t="n">
        <v>4</v>
      </c>
      <c r="N35" t="n">
        <v>17.08</v>
      </c>
      <c r="O35" t="n">
        <v>14785.31</v>
      </c>
      <c r="P35" t="n">
        <v>62.25</v>
      </c>
      <c r="Q35" t="n">
        <v>198.05</v>
      </c>
      <c r="R35" t="n">
        <v>30.4</v>
      </c>
      <c r="S35" t="n">
        <v>21.27</v>
      </c>
      <c r="T35" t="n">
        <v>1856.11</v>
      </c>
      <c r="U35" t="n">
        <v>0.7</v>
      </c>
      <c r="V35" t="n">
        <v>0.76</v>
      </c>
      <c r="W35" t="n">
        <v>0.11</v>
      </c>
      <c r="X35" t="n">
        <v>0.1</v>
      </c>
      <c r="Y35" t="n">
        <v>1</v>
      </c>
      <c r="Z35" t="n">
        <v>10</v>
      </c>
      <c r="AA35" t="n">
        <v>52.88148647171885</v>
      </c>
      <c r="AB35" t="n">
        <v>72.35478275711127</v>
      </c>
      <c r="AC35" t="n">
        <v>65.44934384136413</v>
      </c>
      <c r="AD35" t="n">
        <v>52881.48647171885</v>
      </c>
      <c r="AE35" t="n">
        <v>72354.78275711127</v>
      </c>
      <c r="AF35" t="n">
        <v>2.54714737408644e-06</v>
      </c>
      <c r="AG35" t="n">
        <v>0.1405555555555555</v>
      </c>
      <c r="AH35" t="n">
        <v>65449.34384136412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9.875999999999999</v>
      </c>
      <c r="E36" t="n">
        <v>10.13</v>
      </c>
      <c r="F36" t="n">
        <v>7.96</v>
      </c>
      <c r="G36" t="n">
        <v>79.56</v>
      </c>
      <c r="H36" t="n">
        <v>1.42</v>
      </c>
      <c r="I36" t="n">
        <v>6</v>
      </c>
      <c r="J36" t="n">
        <v>118.31</v>
      </c>
      <c r="K36" t="n">
        <v>41.65</v>
      </c>
      <c r="L36" t="n">
        <v>9.5</v>
      </c>
      <c r="M36" t="n">
        <v>4</v>
      </c>
      <c r="N36" t="n">
        <v>17.16</v>
      </c>
      <c r="O36" t="n">
        <v>14825.26</v>
      </c>
      <c r="P36" t="n">
        <v>62.15</v>
      </c>
      <c r="Q36" t="n">
        <v>198.05</v>
      </c>
      <c r="R36" t="n">
        <v>30.52</v>
      </c>
      <c r="S36" t="n">
        <v>21.27</v>
      </c>
      <c r="T36" t="n">
        <v>1919.38</v>
      </c>
      <c r="U36" t="n">
        <v>0.7</v>
      </c>
      <c r="V36" t="n">
        <v>0.76</v>
      </c>
      <c r="W36" t="n">
        <v>0.12</v>
      </c>
      <c r="X36" t="n">
        <v>0.1</v>
      </c>
      <c r="Y36" t="n">
        <v>1</v>
      </c>
      <c r="Z36" t="n">
        <v>10</v>
      </c>
      <c r="AA36" t="n">
        <v>52.87694953705903</v>
      </c>
      <c r="AB36" t="n">
        <v>72.34857512295426</v>
      </c>
      <c r="AC36" t="n">
        <v>65.4437286550986</v>
      </c>
      <c r="AD36" t="n">
        <v>52876.94953705903</v>
      </c>
      <c r="AE36" t="n">
        <v>72348.57512295427</v>
      </c>
      <c r="AF36" t="n">
        <v>2.545678118793091e-06</v>
      </c>
      <c r="AG36" t="n">
        <v>0.1406944444444445</v>
      </c>
      <c r="AH36" t="n">
        <v>65443.7286550986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9.882</v>
      </c>
      <c r="E37" t="n">
        <v>10.12</v>
      </c>
      <c r="F37" t="n">
        <v>7.95</v>
      </c>
      <c r="G37" t="n">
        <v>79.5</v>
      </c>
      <c r="H37" t="n">
        <v>1.45</v>
      </c>
      <c r="I37" t="n">
        <v>6</v>
      </c>
      <c r="J37" t="n">
        <v>118.63</v>
      </c>
      <c r="K37" t="n">
        <v>41.65</v>
      </c>
      <c r="L37" t="n">
        <v>9.75</v>
      </c>
      <c r="M37" t="n">
        <v>4</v>
      </c>
      <c r="N37" t="n">
        <v>17.23</v>
      </c>
      <c r="O37" t="n">
        <v>14865.24</v>
      </c>
      <c r="P37" t="n">
        <v>61.81</v>
      </c>
      <c r="Q37" t="n">
        <v>198.05</v>
      </c>
      <c r="R37" t="n">
        <v>30.27</v>
      </c>
      <c r="S37" t="n">
        <v>21.27</v>
      </c>
      <c r="T37" t="n">
        <v>1794.8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52.63763841563687</v>
      </c>
      <c r="AB37" t="n">
        <v>72.02113908896308</v>
      </c>
      <c r="AC37" t="n">
        <v>65.14754265663206</v>
      </c>
      <c r="AD37" t="n">
        <v>52637.63841563687</v>
      </c>
      <c r="AE37" t="n">
        <v>72021.13908896309</v>
      </c>
      <c r="AF37" t="n">
        <v>2.547224703312406e-06</v>
      </c>
      <c r="AG37" t="n">
        <v>0.1405555555555555</v>
      </c>
      <c r="AH37" t="n">
        <v>65147.54265663205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9.8817</v>
      </c>
      <c r="E38" t="n">
        <v>10.12</v>
      </c>
      <c r="F38" t="n">
        <v>7.95</v>
      </c>
      <c r="G38" t="n">
        <v>79.5</v>
      </c>
      <c r="H38" t="n">
        <v>1.48</v>
      </c>
      <c r="I38" t="n">
        <v>6</v>
      </c>
      <c r="J38" t="n">
        <v>118.96</v>
      </c>
      <c r="K38" t="n">
        <v>41.65</v>
      </c>
      <c r="L38" t="n">
        <v>10</v>
      </c>
      <c r="M38" t="n">
        <v>3</v>
      </c>
      <c r="N38" t="n">
        <v>17.31</v>
      </c>
      <c r="O38" t="n">
        <v>14905.25</v>
      </c>
      <c r="P38" t="n">
        <v>61.22</v>
      </c>
      <c r="Q38" t="n">
        <v>198.05</v>
      </c>
      <c r="R38" t="n">
        <v>30.18</v>
      </c>
      <c r="S38" t="n">
        <v>21.27</v>
      </c>
      <c r="T38" t="n">
        <v>1747.87</v>
      </c>
      <c r="U38" t="n">
        <v>0.7</v>
      </c>
      <c r="V38" t="n">
        <v>0.76</v>
      </c>
      <c r="W38" t="n">
        <v>0.12</v>
      </c>
      <c r="X38" t="n">
        <v>0.1</v>
      </c>
      <c r="Y38" t="n">
        <v>1</v>
      </c>
      <c r="Z38" t="n">
        <v>10</v>
      </c>
      <c r="AA38" t="n">
        <v>52.31425438372111</v>
      </c>
      <c r="AB38" t="n">
        <v>71.57867078979956</v>
      </c>
      <c r="AC38" t="n">
        <v>64.74730291093242</v>
      </c>
      <c r="AD38" t="n">
        <v>52314.25438372111</v>
      </c>
      <c r="AE38" t="n">
        <v>71578.67078979957</v>
      </c>
      <c r="AF38" t="n">
        <v>2.54714737408644e-06</v>
      </c>
      <c r="AG38" t="n">
        <v>0.1405555555555555</v>
      </c>
      <c r="AH38" t="n">
        <v>64747.30291093241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9.890700000000001</v>
      </c>
      <c r="E39" t="n">
        <v>10.11</v>
      </c>
      <c r="F39" t="n">
        <v>7.94</v>
      </c>
      <c r="G39" t="n">
        <v>79.41</v>
      </c>
      <c r="H39" t="n">
        <v>1.52</v>
      </c>
      <c r="I39" t="n">
        <v>6</v>
      </c>
      <c r="J39" t="n">
        <v>119.28</v>
      </c>
      <c r="K39" t="n">
        <v>41.65</v>
      </c>
      <c r="L39" t="n">
        <v>10.25</v>
      </c>
      <c r="M39" t="n">
        <v>2</v>
      </c>
      <c r="N39" t="n">
        <v>17.38</v>
      </c>
      <c r="O39" t="n">
        <v>14945.29</v>
      </c>
      <c r="P39" t="n">
        <v>60.86</v>
      </c>
      <c r="Q39" t="n">
        <v>198.05</v>
      </c>
      <c r="R39" t="n">
        <v>29.9</v>
      </c>
      <c r="S39" t="n">
        <v>21.27</v>
      </c>
      <c r="T39" t="n">
        <v>1607.34</v>
      </c>
      <c r="U39" t="n">
        <v>0.71</v>
      </c>
      <c r="V39" t="n">
        <v>0.76</v>
      </c>
      <c r="W39" t="n">
        <v>0.12</v>
      </c>
      <c r="X39" t="n">
        <v>0.09</v>
      </c>
      <c r="Y39" t="n">
        <v>1</v>
      </c>
      <c r="Z39" t="n">
        <v>10</v>
      </c>
      <c r="AA39" t="n">
        <v>52.04924914625546</v>
      </c>
      <c r="AB39" t="n">
        <v>71.21607893269329</v>
      </c>
      <c r="AC39" t="n">
        <v>64.41931631176737</v>
      </c>
      <c r="AD39" t="n">
        <v>52049.24914625545</v>
      </c>
      <c r="AE39" t="n">
        <v>71216.07893269329</v>
      </c>
      <c r="AF39" t="n">
        <v>2.549467250865413e-06</v>
      </c>
      <c r="AG39" t="n">
        <v>0.1404166666666667</v>
      </c>
      <c r="AH39" t="n">
        <v>64419.31631176738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9.8698</v>
      </c>
      <c r="E40" t="n">
        <v>10.13</v>
      </c>
      <c r="F40" t="n">
        <v>7.96</v>
      </c>
      <c r="G40" t="n">
        <v>79.62</v>
      </c>
      <c r="H40" t="n">
        <v>1.55</v>
      </c>
      <c r="I40" t="n">
        <v>6</v>
      </c>
      <c r="J40" t="n">
        <v>119.61</v>
      </c>
      <c r="K40" t="n">
        <v>41.65</v>
      </c>
      <c r="L40" t="n">
        <v>10.5</v>
      </c>
      <c r="M40" t="n">
        <v>2</v>
      </c>
      <c r="N40" t="n">
        <v>17.46</v>
      </c>
      <c r="O40" t="n">
        <v>14985.35</v>
      </c>
      <c r="P40" t="n">
        <v>60.57</v>
      </c>
      <c r="Q40" t="n">
        <v>198.05</v>
      </c>
      <c r="R40" t="n">
        <v>30.72</v>
      </c>
      <c r="S40" t="n">
        <v>21.27</v>
      </c>
      <c r="T40" t="n">
        <v>2018.45</v>
      </c>
      <c r="U40" t="n">
        <v>0.6899999999999999</v>
      </c>
      <c r="V40" t="n">
        <v>0.76</v>
      </c>
      <c r="W40" t="n">
        <v>0.12</v>
      </c>
      <c r="X40" t="n">
        <v>0.11</v>
      </c>
      <c r="Y40" t="n">
        <v>1</v>
      </c>
      <c r="Z40" t="n">
        <v>10</v>
      </c>
      <c r="AA40" t="n">
        <v>52.03769567627005</v>
      </c>
      <c r="AB40" t="n">
        <v>71.20027096535617</v>
      </c>
      <c r="AC40" t="n">
        <v>64.40501703464626</v>
      </c>
      <c r="AD40" t="n">
        <v>52037.69567627005</v>
      </c>
      <c r="AE40" t="n">
        <v>71200.27096535616</v>
      </c>
      <c r="AF40" t="n">
        <v>2.544079981456465e-06</v>
      </c>
      <c r="AG40" t="n">
        <v>0.1406944444444445</v>
      </c>
      <c r="AH40" t="n">
        <v>64405.01703464626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9.8682</v>
      </c>
      <c r="E41" t="n">
        <v>10.13</v>
      </c>
      <c r="F41" t="n">
        <v>7.96</v>
      </c>
      <c r="G41" t="n">
        <v>79.64</v>
      </c>
      <c r="H41" t="n">
        <v>1.58</v>
      </c>
      <c r="I41" t="n">
        <v>6</v>
      </c>
      <c r="J41" t="n">
        <v>119.93</v>
      </c>
      <c r="K41" t="n">
        <v>41.65</v>
      </c>
      <c r="L41" t="n">
        <v>10.75</v>
      </c>
      <c r="M41" t="n">
        <v>2</v>
      </c>
      <c r="N41" t="n">
        <v>17.53</v>
      </c>
      <c r="O41" t="n">
        <v>15025.44</v>
      </c>
      <c r="P41" t="n">
        <v>60.43</v>
      </c>
      <c r="Q41" t="n">
        <v>198.05</v>
      </c>
      <c r="R41" t="n">
        <v>30.62</v>
      </c>
      <c r="S41" t="n">
        <v>21.27</v>
      </c>
      <c r="T41" t="n">
        <v>1968.65</v>
      </c>
      <c r="U41" t="n">
        <v>0.6899999999999999</v>
      </c>
      <c r="V41" t="n">
        <v>0.76</v>
      </c>
      <c r="W41" t="n">
        <v>0.12</v>
      </c>
      <c r="X41" t="n">
        <v>0.11</v>
      </c>
      <c r="Y41" t="n">
        <v>1</v>
      </c>
      <c r="Z41" t="n">
        <v>10</v>
      </c>
      <c r="AA41" t="n">
        <v>51.96859292482058</v>
      </c>
      <c r="AB41" t="n">
        <v>71.10572153222481</v>
      </c>
      <c r="AC41" t="n">
        <v>64.31949126671198</v>
      </c>
      <c r="AD41" t="n">
        <v>51968.59292482058</v>
      </c>
      <c r="AE41" t="n">
        <v>71105.72153222481</v>
      </c>
      <c r="AF41" t="n">
        <v>2.543667558917981e-06</v>
      </c>
      <c r="AG41" t="n">
        <v>0.1406944444444445</v>
      </c>
      <c r="AH41" t="n">
        <v>64319.49126671197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9.8728</v>
      </c>
      <c r="E42" t="n">
        <v>10.13</v>
      </c>
      <c r="F42" t="n">
        <v>7.96</v>
      </c>
      <c r="G42" t="n">
        <v>79.59</v>
      </c>
      <c r="H42" t="n">
        <v>1.61</v>
      </c>
      <c r="I42" t="n">
        <v>6</v>
      </c>
      <c r="J42" t="n">
        <v>120.26</v>
      </c>
      <c r="K42" t="n">
        <v>41.65</v>
      </c>
      <c r="L42" t="n">
        <v>11</v>
      </c>
      <c r="M42" t="n">
        <v>1</v>
      </c>
      <c r="N42" t="n">
        <v>17.61</v>
      </c>
      <c r="O42" t="n">
        <v>15065.56</v>
      </c>
      <c r="P42" t="n">
        <v>60.18</v>
      </c>
      <c r="Q42" t="n">
        <v>198.05</v>
      </c>
      <c r="R42" t="n">
        <v>30.44</v>
      </c>
      <c r="S42" t="n">
        <v>21.27</v>
      </c>
      <c r="T42" t="n">
        <v>1880.2</v>
      </c>
      <c r="U42" t="n">
        <v>0.7</v>
      </c>
      <c r="V42" t="n">
        <v>0.76</v>
      </c>
      <c r="W42" t="n">
        <v>0.12</v>
      </c>
      <c r="X42" t="n">
        <v>0.11</v>
      </c>
      <c r="Y42" t="n">
        <v>1</v>
      </c>
      <c r="Z42" t="n">
        <v>10</v>
      </c>
      <c r="AA42" t="n">
        <v>51.80754026010494</v>
      </c>
      <c r="AB42" t="n">
        <v>70.88536217121886</v>
      </c>
      <c r="AC42" t="n">
        <v>64.12016269384405</v>
      </c>
      <c r="AD42" t="n">
        <v>51807.54026010494</v>
      </c>
      <c r="AE42" t="n">
        <v>70885.36217121886</v>
      </c>
      <c r="AF42" t="n">
        <v>2.544853273716123e-06</v>
      </c>
      <c r="AG42" t="n">
        <v>0.1406944444444445</v>
      </c>
      <c r="AH42" t="n">
        <v>64120.16269384405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9.9223</v>
      </c>
      <c r="E43" t="n">
        <v>10.08</v>
      </c>
      <c r="F43" t="n">
        <v>7.93</v>
      </c>
      <c r="G43" t="n">
        <v>95.17</v>
      </c>
      <c r="H43" t="n">
        <v>1.65</v>
      </c>
      <c r="I43" t="n">
        <v>5</v>
      </c>
      <c r="J43" t="n">
        <v>120.58</v>
      </c>
      <c r="K43" t="n">
        <v>41.65</v>
      </c>
      <c r="L43" t="n">
        <v>11.25</v>
      </c>
      <c r="M43" t="n">
        <v>0</v>
      </c>
      <c r="N43" t="n">
        <v>17.68</v>
      </c>
      <c r="O43" t="n">
        <v>15105.7</v>
      </c>
      <c r="P43" t="n">
        <v>59.78</v>
      </c>
      <c r="Q43" t="n">
        <v>198.05</v>
      </c>
      <c r="R43" t="n">
        <v>29.51</v>
      </c>
      <c r="S43" t="n">
        <v>21.27</v>
      </c>
      <c r="T43" t="n">
        <v>1419.46</v>
      </c>
      <c r="U43" t="n">
        <v>0.72</v>
      </c>
      <c r="V43" t="n">
        <v>0.77</v>
      </c>
      <c r="W43" t="n">
        <v>0.12</v>
      </c>
      <c r="X43" t="n">
        <v>0.08</v>
      </c>
      <c r="Y43" t="n">
        <v>1</v>
      </c>
      <c r="Z43" t="n">
        <v>10</v>
      </c>
      <c r="AA43" t="n">
        <v>51.27573331183704</v>
      </c>
      <c r="AB43" t="n">
        <v>70.15772044293236</v>
      </c>
      <c r="AC43" t="n">
        <v>63.46196607085343</v>
      </c>
      <c r="AD43" t="n">
        <v>51275.73331183704</v>
      </c>
      <c r="AE43" t="n">
        <v>70157.72044293236</v>
      </c>
      <c r="AF43" t="n">
        <v>2.557612596000475e-06</v>
      </c>
      <c r="AG43" t="n">
        <v>0.14</v>
      </c>
      <c r="AH43" t="n">
        <v>63461.96607085343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9.123200000000001</v>
      </c>
      <c r="E2" t="n">
        <v>10.96</v>
      </c>
      <c r="F2" t="n">
        <v>8.609999999999999</v>
      </c>
      <c r="G2" t="n">
        <v>12.91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38</v>
      </c>
      <c r="N2" t="n">
        <v>6.84</v>
      </c>
      <c r="O2" t="n">
        <v>7851.41</v>
      </c>
      <c r="P2" t="n">
        <v>53.81</v>
      </c>
      <c r="Q2" t="n">
        <v>198.1</v>
      </c>
      <c r="R2" t="n">
        <v>50.71</v>
      </c>
      <c r="S2" t="n">
        <v>21.27</v>
      </c>
      <c r="T2" t="n">
        <v>11842.92</v>
      </c>
      <c r="U2" t="n">
        <v>0.42</v>
      </c>
      <c r="V2" t="n">
        <v>0.71</v>
      </c>
      <c r="W2" t="n">
        <v>0.17</v>
      </c>
      <c r="X2" t="n">
        <v>0.76</v>
      </c>
      <c r="Y2" t="n">
        <v>1</v>
      </c>
      <c r="Z2" t="n">
        <v>10</v>
      </c>
      <c r="AA2" t="n">
        <v>48.82863047626335</v>
      </c>
      <c r="AB2" t="n">
        <v>66.80948638474436</v>
      </c>
      <c r="AC2" t="n">
        <v>60.43328277190179</v>
      </c>
      <c r="AD2" t="n">
        <v>48828.63047626335</v>
      </c>
      <c r="AE2" t="n">
        <v>66809.48638474436</v>
      </c>
      <c r="AF2" t="n">
        <v>2.55299475477413e-06</v>
      </c>
      <c r="AG2" t="n">
        <v>0.1522222222222222</v>
      </c>
      <c r="AH2" t="n">
        <v>60433.2827719018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9.337300000000001</v>
      </c>
      <c r="E3" t="n">
        <v>10.71</v>
      </c>
      <c r="F3" t="n">
        <v>8.48</v>
      </c>
      <c r="G3" t="n">
        <v>16.42</v>
      </c>
      <c r="H3" t="n">
        <v>0.35</v>
      </c>
      <c r="I3" t="n">
        <v>31</v>
      </c>
      <c r="J3" t="n">
        <v>62.05</v>
      </c>
      <c r="K3" t="n">
        <v>28.92</v>
      </c>
      <c r="L3" t="n">
        <v>1.25</v>
      </c>
      <c r="M3" t="n">
        <v>29</v>
      </c>
      <c r="N3" t="n">
        <v>6.88</v>
      </c>
      <c r="O3" t="n">
        <v>7887.12</v>
      </c>
      <c r="P3" t="n">
        <v>52.35</v>
      </c>
      <c r="Q3" t="n">
        <v>198.05</v>
      </c>
      <c r="R3" t="n">
        <v>47.04</v>
      </c>
      <c r="S3" t="n">
        <v>21.27</v>
      </c>
      <c r="T3" t="n">
        <v>10050.93</v>
      </c>
      <c r="U3" t="n">
        <v>0.45</v>
      </c>
      <c r="V3" t="n">
        <v>0.72</v>
      </c>
      <c r="W3" t="n">
        <v>0.16</v>
      </c>
      <c r="X3" t="n">
        <v>0.63</v>
      </c>
      <c r="Y3" t="n">
        <v>1</v>
      </c>
      <c r="Z3" t="n">
        <v>10</v>
      </c>
      <c r="AA3" t="n">
        <v>46.6792468149354</v>
      </c>
      <c r="AB3" t="n">
        <v>63.86860483520213</v>
      </c>
      <c r="AC3" t="n">
        <v>57.77307482989379</v>
      </c>
      <c r="AD3" t="n">
        <v>46679.2468149354</v>
      </c>
      <c r="AE3" t="n">
        <v>63868.60483520213</v>
      </c>
      <c r="AF3" t="n">
        <v>2.612907524087216e-06</v>
      </c>
      <c r="AG3" t="n">
        <v>0.14875</v>
      </c>
      <c r="AH3" t="n">
        <v>57773.07482989378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9.505000000000001</v>
      </c>
      <c r="E4" t="n">
        <v>10.52</v>
      </c>
      <c r="F4" t="n">
        <v>8.359999999999999</v>
      </c>
      <c r="G4" t="n">
        <v>19.3</v>
      </c>
      <c r="H4" t="n">
        <v>0.42</v>
      </c>
      <c r="I4" t="n">
        <v>26</v>
      </c>
      <c r="J4" t="n">
        <v>62.34</v>
      </c>
      <c r="K4" t="n">
        <v>28.92</v>
      </c>
      <c r="L4" t="n">
        <v>1.5</v>
      </c>
      <c r="M4" t="n">
        <v>24</v>
      </c>
      <c r="N4" t="n">
        <v>6.92</v>
      </c>
      <c r="O4" t="n">
        <v>7922.85</v>
      </c>
      <c r="P4" t="n">
        <v>50.97</v>
      </c>
      <c r="Q4" t="n">
        <v>198.08</v>
      </c>
      <c r="R4" t="n">
        <v>43.35</v>
      </c>
      <c r="S4" t="n">
        <v>21.27</v>
      </c>
      <c r="T4" t="n">
        <v>8232.33</v>
      </c>
      <c r="U4" t="n">
        <v>0.49</v>
      </c>
      <c r="V4" t="n">
        <v>0.73</v>
      </c>
      <c r="W4" t="n">
        <v>0.15</v>
      </c>
      <c r="X4" t="n">
        <v>0.51</v>
      </c>
      <c r="Y4" t="n">
        <v>1</v>
      </c>
      <c r="Z4" t="n">
        <v>10</v>
      </c>
      <c r="AA4" t="n">
        <v>44.89815977383643</v>
      </c>
      <c r="AB4" t="n">
        <v>61.43164296955711</v>
      </c>
      <c r="AC4" t="n">
        <v>55.56869318440767</v>
      </c>
      <c r="AD4" t="n">
        <v>44898.15977383643</v>
      </c>
      <c r="AE4" t="n">
        <v>61431.64296955711</v>
      </c>
      <c r="AF4" t="n">
        <v>2.659835928635578e-06</v>
      </c>
      <c r="AG4" t="n">
        <v>0.1461111111111111</v>
      </c>
      <c r="AH4" t="n">
        <v>55568.69318440767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9.642200000000001</v>
      </c>
      <c r="E5" t="n">
        <v>10.37</v>
      </c>
      <c r="F5" t="n">
        <v>8.27</v>
      </c>
      <c r="G5" t="n">
        <v>22.55</v>
      </c>
      <c r="H5" t="n">
        <v>0.49</v>
      </c>
      <c r="I5" t="n">
        <v>22</v>
      </c>
      <c r="J5" t="n">
        <v>62.63</v>
      </c>
      <c r="K5" t="n">
        <v>28.92</v>
      </c>
      <c r="L5" t="n">
        <v>1.75</v>
      </c>
      <c r="M5" t="n">
        <v>20</v>
      </c>
      <c r="N5" t="n">
        <v>6.96</v>
      </c>
      <c r="O5" t="n">
        <v>7958.6</v>
      </c>
      <c r="P5" t="n">
        <v>49.85</v>
      </c>
      <c r="Q5" t="n">
        <v>198.07</v>
      </c>
      <c r="R5" t="n">
        <v>40.34</v>
      </c>
      <c r="S5" t="n">
        <v>21.27</v>
      </c>
      <c r="T5" t="n">
        <v>6748.61</v>
      </c>
      <c r="U5" t="n">
        <v>0.53</v>
      </c>
      <c r="V5" t="n">
        <v>0.73</v>
      </c>
      <c r="W5" t="n">
        <v>0.14</v>
      </c>
      <c r="X5" t="n">
        <v>0.42</v>
      </c>
      <c r="Y5" t="n">
        <v>1</v>
      </c>
      <c r="Z5" t="n">
        <v>10</v>
      </c>
      <c r="AA5" t="n">
        <v>43.50536497884807</v>
      </c>
      <c r="AB5" t="n">
        <v>59.52595968528525</v>
      </c>
      <c r="AC5" t="n">
        <v>53.84488563814283</v>
      </c>
      <c r="AD5" t="n">
        <v>43505.36497884807</v>
      </c>
      <c r="AE5" t="n">
        <v>59525.95968528525</v>
      </c>
      <c r="AF5" t="n">
        <v>2.698229352034716e-06</v>
      </c>
      <c r="AG5" t="n">
        <v>0.1440277777777778</v>
      </c>
      <c r="AH5" t="n">
        <v>53844.88563814283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9.786099999999999</v>
      </c>
      <c r="E6" t="n">
        <v>10.22</v>
      </c>
      <c r="F6" t="n">
        <v>8.16</v>
      </c>
      <c r="G6" t="n">
        <v>25.76</v>
      </c>
      <c r="H6" t="n">
        <v>0.55</v>
      </c>
      <c r="I6" t="n">
        <v>19</v>
      </c>
      <c r="J6" t="n">
        <v>62.92</v>
      </c>
      <c r="K6" t="n">
        <v>28.92</v>
      </c>
      <c r="L6" t="n">
        <v>2</v>
      </c>
      <c r="M6" t="n">
        <v>17</v>
      </c>
      <c r="N6" t="n">
        <v>7</v>
      </c>
      <c r="O6" t="n">
        <v>7994.37</v>
      </c>
      <c r="P6" t="n">
        <v>48.32</v>
      </c>
      <c r="Q6" t="n">
        <v>198.05</v>
      </c>
      <c r="R6" t="n">
        <v>36.48</v>
      </c>
      <c r="S6" t="n">
        <v>21.27</v>
      </c>
      <c r="T6" t="n">
        <v>4833.9</v>
      </c>
      <c r="U6" t="n">
        <v>0.58</v>
      </c>
      <c r="V6" t="n">
        <v>0.74</v>
      </c>
      <c r="W6" t="n">
        <v>0.14</v>
      </c>
      <c r="X6" t="n">
        <v>0.31</v>
      </c>
      <c r="Y6" t="n">
        <v>1</v>
      </c>
      <c r="Z6" t="n">
        <v>10</v>
      </c>
      <c r="AA6" t="n">
        <v>41.86426606364805</v>
      </c>
      <c r="AB6" t="n">
        <v>57.28053574917247</v>
      </c>
      <c r="AC6" t="n">
        <v>51.8137618111217</v>
      </c>
      <c r="AD6" t="n">
        <v>41864.26606364804</v>
      </c>
      <c r="AE6" t="n">
        <v>57280.53574917247</v>
      </c>
      <c r="AF6" t="n">
        <v>2.738497672932207e-06</v>
      </c>
      <c r="AG6" t="n">
        <v>0.1419444444444445</v>
      </c>
      <c r="AH6" t="n">
        <v>51813.7618111217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9.7821</v>
      </c>
      <c r="E7" t="n">
        <v>10.22</v>
      </c>
      <c r="F7" t="n">
        <v>8.19</v>
      </c>
      <c r="G7" t="n">
        <v>28.91</v>
      </c>
      <c r="H7" t="n">
        <v>0.62</v>
      </c>
      <c r="I7" t="n">
        <v>17</v>
      </c>
      <c r="J7" t="n">
        <v>63.21</v>
      </c>
      <c r="K7" t="n">
        <v>28.92</v>
      </c>
      <c r="L7" t="n">
        <v>2.25</v>
      </c>
      <c r="M7" t="n">
        <v>15</v>
      </c>
      <c r="N7" t="n">
        <v>7.04</v>
      </c>
      <c r="O7" t="n">
        <v>8030.17</v>
      </c>
      <c r="P7" t="n">
        <v>48</v>
      </c>
      <c r="Q7" t="n">
        <v>198.05</v>
      </c>
      <c r="R7" t="n">
        <v>37.83</v>
      </c>
      <c r="S7" t="n">
        <v>21.27</v>
      </c>
      <c r="T7" t="n">
        <v>5518.71</v>
      </c>
      <c r="U7" t="n">
        <v>0.5600000000000001</v>
      </c>
      <c r="V7" t="n">
        <v>0.74</v>
      </c>
      <c r="W7" t="n">
        <v>0.14</v>
      </c>
      <c r="X7" t="n">
        <v>0.34</v>
      </c>
      <c r="Y7" t="n">
        <v>1</v>
      </c>
      <c r="Z7" t="n">
        <v>10</v>
      </c>
      <c r="AA7" t="n">
        <v>41.75018466447663</v>
      </c>
      <c r="AB7" t="n">
        <v>57.12444454591077</v>
      </c>
      <c r="AC7" t="n">
        <v>51.67256773322345</v>
      </c>
      <c r="AD7" t="n">
        <v>41750.18466447663</v>
      </c>
      <c r="AE7" t="n">
        <v>57124.44454591077</v>
      </c>
      <c r="AF7" t="n">
        <v>2.737378331142145e-06</v>
      </c>
      <c r="AG7" t="n">
        <v>0.1419444444444445</v>
      </c>
      <c r="AH7" t="n">
        <v>51672.56773322346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9.858700000000001</v>
      </c>
      <c r="E8" t="n">
        <v>10.14</v>
      </c>
      <c r="F8" t="n">
        <v>8.140000000000001</v>
      </c>
      <c r="G8" t="n">
        <v>32.56</v>
      </c>
      <c r="H8" t="n">
        <v>0.6899999999999999</v>
      </c>
      <c r="I8" t="n">
        <v>15</v>
      </c>
      <c r="J8" t="n">
        <v>63.5</v>
      </c>
      <c r="K8" t="n">
        <v>28.92</v>
      </c>
      <c r="L8" t="n">
        <v>2.5</v>
      </c>
      <c r="M8" t="n">
        <v>13</v>
      </c>
      <c r="N8" t="n">
        <v>7.08</v>
      </c>
      <c r="O8" t="n">
        <v>8065.98</v>
      </c>
      <c r="P8" t="n">
        <v>46.76</v>
      </c>
      <c r="Q8" t="n">
        <v>198.05</v>
      </c>
      <c r="R8" t="n">
        <v>36.18</v>
      </c>
      <c r="S8" t="n">
        <v>21.27</v>
      </c>
      <c r="T8" t="n">
        <v>4703.33</v>
      </c>
      <c r="U8" t="n">
        <v>0.59</v>
      </c>
      <c r="V8" t="n">
        <v>0.75</v>
      </c>
      <c r="W8" t="n">
        <v>0.13</v>
      </c>
      <c r="X8" t="n">
        <v>0.29</v>
      </c>
      <c r="Y8" t="n">
        <v>1</v>
      </c>
      <c r="Z8" t="n">
        <v>10</v>
      </c>
      <c r="AA8" t="n">
        <v>40.67517592435192</v>
      </c>
      <c r="AB8" t="n">
        <v>55.65357016164081</v>
      </c>
      <c r="AC8" t="n">
        <v>50.34207153579869</v>
      </c>
      <c r="AD8" t="n">
        <v>40675.17592435192</v>
      </c>
      <c r="AE8" t="n">
        <v>55653.57016164081</v>
      </c>
      <c r="AF8" t="n">
        <v>2.758813726421839e-06</v>
      </c>
      <c r="AG8" t="n">
        <v>0.1408333333333333</v>
      </c>
      <c r="AH8" t="n">
        <v>50342.07153579868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9.946400000000001</v>
      </c>
      <c r="E9" t="n">
        <v>10.05</v>
      </c>
      <c r="F9" t="n">
        <v>8.08</v>
      </c>
      <c r="G9" t="n">
        <v>37.28</v>
      </c>
      <c r="H9" t="n">
        <v>0.75</v>
      </c>
      <c r="I9" t="n">
        <v>13</v>
      </c>
      <c r="J9" t="n">
        <v>63.79</v>
      </c>
      <c r="K9" t="n">
        <v>28.92</v>
      </c>
      <c r="L9" t="n">
        <v>2.75</v>
      </c>
      <c r="M9" t="n">
        <v>11</v>
      </c>
      <c r="N9" t="n">
        <v>7.12</v>
      </c>
      <c r="O9" t="n">
        <v>8101.81</v>
      </c>
      <c r="P9" t="n">
        <v>45.83</v>
      </c>
      <c r="Q9" t="n">
        <v>198.09</v>
      </c>
      <c r="R9" t="n">
        <v>34.19</v>
      </c>
      <c r="S9" t="n">
        <v>21.27</v>
      </c>
      <c r="T9" t="n">
        <v>3715.5</v>
      </c>
      <c r="U9" t="n">
        <v>0.62</v>
      </c>
      <c r="V9" t="n">
        <v>0.75</v>
      </c>
      <c r="W9" t="n">
        <v>0.13</v>
      </c>
      <c r="X9" t="n">
        <v>0.22</v>
      </c>
      <c r="Y9" t="n">
        <v>1</v>
      </c>
      <c r="Z9" t="n">
        <v>10</v>
      </c>
      <c r="AA9" t="n">
        <v>39.72834130821374</v>
      </c>
      <c r="AB9" t="n">
        <v>54.35806926845162</v>
      </c>
      <c r="AC9" t="n">
        <v>49.1702114296047</v>
      </c>
      <c r="AD9" t="n">
        <v>39728.34130821373</v>
      </c>
      <c r="AE9" t="n">
        <v>54358.06926845163</v>
      </c>
      <c r="AF9" t="n">
        <v>2.783355295168955e-06</v>
      </c>
      <c r="AG9" t="n">
        <v>0.1395833333333333</v>
      </c>
      <c r="AH9" t="n">
        <v>49170.2114296047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9.9519</v>
      </c>
      <c r="E10" t="n">
        <v>10.05</v>
      </c>
      <c r="F10" t="n">
        <v>8.09</v>
      </c>
      <c r="G10" t="n">
        <v>40.43</v>
      </c>
      <c r="H10" t="n">
        <v>0.8100000000000001</v>
      </c>
      <c r="I10" t="n">
        <v>12</v>
      </c>
      <c r="J10" t="n">
        <v>64.08</v>
      </c>
      <c r="K10" t="n">
        <v>28.92</v>
      </c>
      <c r="L10" t="n">
        <v>3</v>
      </c>
      <c r="M10" t="n">
        <v>10</v>
      </c>
      <c r="N10" t="n">
        <v>7.16</v>
      </c>
      <c r="O10" t="n">
        <v>8137.65</v>
      </c>
      <c r="P10" t="n">
        <v>45.01</v>
      </c>
      <c r="Q10" t="n">
        <v>198.06</v>
      </c>
      <c r="R10" t="n">
        <v>34.62</v>
      </c>
      <c r="S10" t="n">
        <v>21.27</v>
      </c>
      <c r="T10" t="n">
        <v>3937.78</v>
      </c>
      <c r="U10" t="n">
        <v>0.61</v>
      </c>
      <c r="V10" t="n">
        <v>0.75</v>
      </c>
      <c r="W10" t="n">
        <v>0.12</v>
      </c>
      <c r="X10" t="n">
        <v>0.23</v>
      </c>
      <c r="Y10" t="n">
        <v>1</v>
      </c>
      <c r="Z10" t="n">
        <v>10</v>
      </c>
      <c r="AA10" t="n">
        <v>39.27472373395739</v>
      </c>
      <c r="AB10" t="n">
        <v>53.7374096911621</v>
      </c>
      <c r="AC10" t="n">
        <v>48.60878673126866</v>
      </c>
      <c r="AD10" t="n">
        <v>39274.72373395738</v>
      </c>
      <c r="AE10" t="n">
        <v>53737.4096911621</v>
      </c>
      <c r="AF10" t="n">
        <v>2.784894390130291e-06</v>
      </c>
      <c r="AG10" t="n">
        <v>0.1395833333333333</v>
      </c>
      <c r="AH10" t="n">
        <v>48608.78673126866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9.9917</v>
      </c>
      <c r="E11" t="n">
        <v>10.01</v>
      </c>
      <c r="F11" t="n">
        <v>8.06</v>
      </c>
      <c r="G11" t="n">
        <v>43.96</v>
      </c>
      <c r="H11" t="n">
        <v>0.88</v>
      </c>
      <c r="I11" t="n">
        <v>11</v>
      </c>
      <c r="J11" t="n">
        <v>64.38</v>
      </c>
      <c r="K11" t="n">
        <v>28.92</v>
      </c>
      <c r="L11" t="n">
        <v>3.25</v>
      </c>
      <c r="M11" t="n">
        <v>9</v>
      </c>
      <c r="N11" t="n">
        <v>7.2</v>
      </c>
      <c r="O11" t="n">
        <v>8173.52</v>
      </c>
      <c r="P11" t="n">
        <v>44.11</v>
      </c>
      <c r="Q11" t="n">
        <v>198.06</v>
      </c>
      <c r="R11" t="n">
        <v>33.7</v>
      </c>
      <c r="S11" t="n">
        <v>21.27</v>
      </c>
      <c r="T11" t="n">
        <v>3481.38</v>
      </c>
      <c r="U11" t="n">
        <v>0.63</v>
      </c>
      <c r="V11" t="n">
        <v>0.75</v>
      </c>
      <c r="W11" t="n">
        <v>0.13</v>
      </c>
      <c r="X11" t="n">
        <v>0.21</v>
      </c>
      <c r="Y11" t="n">
        <v>1</v>
      </c>
      <c r="Z11" t="n">
        <v>10</v>
      </c>
      <c r="AA11" t="n">
        <v>38.58794762091079</v>
      </c>
      <c r="AB11" t="n">
        <v>52.79773231487254</v>
      </c>
      <c r="AC11" t="n">
        <v>47.75879084492388</v>
      </c>
      <c r="AD11" t="n">
        <v>38587.94762091079</v>
      </c>
      <c r="AE11" t="n">
        <v>52797.73231487254</v>
      </c>
      <c r="AF11" t="n">
        <v>2.796031840941411e-06</v>
      </c>
      <c r="AG11" t="n">
        <v>0.1390277777777778</v>
      </c>
      <c r="AH11" t="n">
        <v>47758.79084492388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10.0337</v>
      </c>
      <c r="E12" t="n">
        <v>9.970000000000001</v>
      </c>
      <c r="F12" t="n">
        <v>8.029999999999999</v>
      </c>
      <c r="G12" t="n">
        <v>48.19</v>
      </c>
      <c r="H12" t="n">
        <v>0.9399999999999999</v>
      </c>
      <c r="I12" t="n">
        <v>10</v>
      </c>
      <c r="J12" t="n">
        <v>64.67</v>
      </c>
      <c r="K12" t="n">
        <v>28.92</v>
      </c>
      <c r="L12" t="n">
        <v>3.5</v>
      </c>
      <c r="M12" t="n">
        <v>6</v>
      </c>
      <c r="N12" t="n">
        <v>7.24</v>
      </c>
      <c r="O12" t="n">
        <v>8209.41</v>
      </c>
      <c r="P12" t="n">
        <v>43.49</v>
      </c>
      <c r="Q12" t="n">
        <v>198.05</v>
      </c>
      <c r="R12" t="n">
        <v>32.75</v>
      </c>
      <c r="S12" t="n">
        <v>21.27</v>
      </c>
      <c r="T12" t="n">
        <v>3012.3</v>
      </c>
      <c r="U12" t="n">
        <v>0.65</v>
      </c>
      <c r="V12" t="n">
        <v>0.76</v>
      </c>
      <c r="W12" t="n">
        <v>0.13</v>
      </c>
      <c r="X12" t="n">
        <v>0.18</v>
      </c>
      <c r="Y12" t="n">
        <v>1</v>
      </c>
      <c r="Z12" t="n">
        <v>10</v>
      </c>
      <c r="AA12" t="n">
        <v>38.05060464609909</v>
      </c>
      <c r="AB12" t="n">
        <v>52.06251595083975</v>
      </c>
      <c r="AC12" t="n">
        <v>47.09374249878956</v>
      </c>
      <c r="AD12" t="n">
        <v>38050.60464609909</v>
      </c>
      <c r="AE12" t="n">
        <v>52062.51595083976</v>
      </c>
      <c r="AF12" t="n">
        <v>2.807784929737065e-06</v>
      </c>
      <c r="AG12" t="n">
        <v>0.1384722222222222</v>
      </c>
      <c r="AH12" t="n">
        <v>47093.74249878956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10.0564</v>
      </c>
      <c r="E13" t="n">
        <v>9.94</v>
      </c>
      <c r="F13" t="n">
        <v>8.01</v>
      </c>
      <c r="G13" t="n">
        <v>48.05</v>
      </c>
      <c r="H13" t="n">
        <v>1.01</v>
      </c>
      <c r="I13" t="n">
        <v>10</v>
      </c>
      <c r="J13" t="n">
        <v>64.95999999999999</v>
      </c>
      <c r="K13" t="n">
        <v>28.92</v>
      </c>
      <c r="L13" t="n">
        <v>3.75</v>
      </c>
      <c r="M13" t="n">
        <v>5</v>
      </c>
      <c r="N13" t="n">
        <v>7.28</v>
      </c>
      <c r="O13" t="n">
        <v>8245.32</v>
      </c>
      <c r="P13" t="n">
        <v>42.93</v>
      </c>
      <c r="Q13" t="n">
        <v>198.05</v>
      </c>
      <c r="R13" t="n">
        <v>31.96</v>
      </c>
      <c r="S13" t="n">
        <v>21.27</v>
      </c>
      <c r="T13" t="n">
        <v>2618.34</v>
      </c>
      <c r="U13" t="n">
        <v>0.67</v>
      </c>
      <c r="V13" t="n">
        <v>0.76</v>
      </c>
      <c r="W13" t="n">
        <v>0.13</v>
      </c>
      <c r="X13" t="n">
        <v>0.16</v>
      </c>
      <c r="Y13" t="n">
        <v>1</v>
      </c>
      <c r="Z13" t="n">
        <v>10</v>
      </c>
      <c r="AA13" t="n">
        <v>37.63415957169912</v>
      </c>
      <c r="AB13" t="n">
        <v>51.49271742778846</v>
      </c>
      <c r="AC13" t="n">
        <v>46.57832474705932</v>
      </c>
      <c r="AD13" t="n">
        <v>37634.15957169912</v>
      </c>
      <c r="AE13" t="n">
        <v>51492.71742778846</v>
      </c>
      <c r="AF13" t="n">
        <v>2.814137194395668e-06</v>
      </c>
      <c r="AG13" t="n">
        <v>0.1380555555555555</v>
      </c>
      <c r="AH13" t="n">
        <v>46578.32474705932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10.0663</v>
      </c>
      <c r="E14" t="n">
        <v>9.93</v>
      </c>
      <c r="F14" t="n">
        <v>8.01</v>
      </c>
      <c r="G14" t="n">
        <v>53.42</v>
      </c>
      <c r="H14" t="n">
        <v>1.07</v>
      </c>
      <c r="I14" t="n">
        <v>9</v>
      </c>
      <c r="J14" t="n">
        <v>65.25</v>
      </c>
      <c r="K14" t="n">
        <v>28.92</v>
      </c>
      <c r="L14" t="n">
        <v>4</v>
      </c>
      <c r="M14" t="n">
        <v>2</v>
      </c>
      <c r="N14" t="n">
        <v>7.33</v>
      </c>
      <c r="O14" t="n">
        <v>8281.25</v>
      </c>
      <c r="P14" t="n">
        <v>42.5</v>
      </c>
      <c r="Q14" t="n">
        <v>198.05</v>
      </c>
      <c r="R14" t="n">
        <v>32.03</v>
      </c>
      <c r="S14" t="n">
        <v>21.27</v>
      </c>
      <c r="T14" t="n">
        <v>2658.65</v>
      </c>
      <c r="U14" t="n">
        <v>0.66</v>
      </c>
      <c r="V14" t="n">
        <v>0.76</v>
      </c>
      <c r="W14" t="n">
        <v>0.13</v>
      </c>
      <c r="X14" t="n">
        <v>0.16</v>
      </c>
      <c r="Y14" t="n">
        <v>1</v>
      </c>
      <c r="Z14" t="n">
        <v>10</v>
      </c>
      <c r="AA14" t="n">
        <v>37.36628112198348</v>
      </c>
      <c r="AB14" t="n">
        <v>51.12619431492616</v>
      </c>
      <c r="AC14" t="n">
        <v>46.24678208566909</v>
      </c>
      <c r="AD14" t="n">
        <v>37366.28112198348</v>
      </c>
      <c r="AE14" t="n">
        <v>51126.19431492616</v>
      </c>
      <c r="AF14" t="n">
        <v>2.816907565326072e-06</v>
      </c>
      <c r="AG14" t="n">
        <v>0.1379166666666667</v>
      </c>
      <c r="AH14" t="n">
        <v>46246.78208566909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10.0601</v>
      </c>
      <c r="E15" t="n">
        <v>9.94</v>
      </c>
      <c r="F15" t="n">
        <v>8.02</v>
      </c>
      <c r="G15" t="n">
        <v>53.46</v>
      </c>
      <c r="H15" t="n">
        <v>1.13</v>
      </c>
      <c r="I15" t="n">
        <v>9</v>
      </c>
      <c r="J15" t="n">
        <v>65.54000000000001</v>
      </c>
      <c r="K15" t="n">
        <v>28.92</v>
      </c>
      <c r="L15" t="n">
        <v>4.25</v>
      </c>
      <c r="M15" t="n">
        <v>0</v>
      </c>
      <c r="N15" t="n">
        <v>7.37</v>
      </c>
      <c r="O15" t="n">
        <v>8317.200000000001</v>
      </c>
      <c r="P15" t="n">
        <v>42.75</v>
      </c>
      <c r="Q15" t="n">
        <v>198.07</v>
      </c>
      <c r="R15" t="n">
        <v>32.12</v>
      </c>
      <c r="S15" t="n">
        <v>21.27</v>
      </c>
      <c r="T15" t="n">
        <v>2702.37</v>
      </c>
      <c r="U15" t="n">
        <v>0.66</v>
      </c>
      <c r="V15" t="n">
        <v>0.76</v>
      </c>
      <c r="W15" t="n">
        <v>0.13</v>
      </c>
      <c r="X15" t="n">
        <v>0.17</v>
      </c>
      <c r="Y15" t="n">
        <v>1</v>
      </c>
      <c r="Z15" t="n">
        <v>10</v>
      </c>
      <c r="AA15" t="n">
        <v>37.53913917313162</v>
      </c>
      <c r="AB15" t="n">
        <v>51.3627063264649</v>
      </c>
      <c r="AC15" t="n">
        <v>46.46072172277398</v>
      </c>
      <c r="AD15" t="n">
        <v>37539.13917313163</v>
      </c>
      <c r="AE15" t="n">
        <v>51362.7063264649</v>
      </c>
      <c r="AF15" t="n">
        <v>2.815172585551476e-06</v>
      </c>
      <c r="AG15" t="n">
        <v>0.1380555555555555</v>
      </c>
      <c r="AH15" t="n">
        <v>46460.72172277397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6.6751</v>
      </c>
      <c r="E2" t="n">
        <v>14.98</v>
      </c>
      <c r="F2" t="n">
        <v>9.630000000000001</v>
      </c>
      <c r="G2" t="n">
        <v>6.56</v>
      </c>
      <c r="H2" t="n">
        <v>0.11</v>
      </c>
      <c r="I2" t="n">
        <v>88</v>
      </c>
      <c r="J2" t="n">
        <v>167.88</v>
      </c>
      <c r="K2" t="n">
        <v>51.39</v>
      </c>
      <c r="L2" t="n">
        <v>1</v>
      </c>
      <c r="M2" t="n">
        <v>86</v>
      </c>
      <c r="N2" t="n">
        <v>30.49</v>
      </c>
      <c r="O2" t="n">
        <v>20939.59</v>
      </c>
      <c r="P2" t="n">
        <v>121.35</v>
      </c>
      <c r="Q2" t="n">
        <v>198.12</v>
      </c>
      <c r="R2" t="n">
        <v>82.59999999999999</v>
      </c>
      <c r="S2" t="n">
        <v>21.27</v>
      </c>
      <c r="T2" t="n">
        <v>27546.39</v>
      </c>
      <c r="U2" t="n">
        <v>0.26</v>
      </c>
      <c r="V2" t="n">
        <v>0.63</v>
      </c>
      <c r="W2" t="n">
        <v>0.24</v>
      </c>
      <c r="X2" t="n">
        <v>1.77</v>
      </c>
      <c r="Y2" t="n">
        <v>1</v>
      </c>
      <c r="Z2" t="n">
        <v>10</v>
      </c>
      <c r="AA2" t="n">
        <v>137.9782547782239</v>
      </c>
      <c r="AB2" t="n">
        <v>188.7879353584723</v>
      </c>
      <c r="AC2" t="n">
        <v>170.7702797734443</v>
      </c>
      <c r="AD2" t="n">
        <v>137978.2547782239</v>
      </c>
      <c r="AE2" t="n">
        <v>188787.9353584723</v>
      </c>
      <c r="AF2" t="n">
        <v>1.59732192080115e-06</v>
      </c>
      <c r="AG2" t="n">
        <v>0.2080555555555555</v>
      </c>
      <c r="AH2" t="n">
        <v>170770.2797734443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7.2046</v>
      </c>
      <c r="E3" t="n">
        <v>13.88</v>
      </c>
      <c r="F3" t="n">
        <v>9.199999999999999</v>
      </c>
      <c r="G3" t="n">
        <v>8.119999999999999</v>
      </c>
      <c r="H3" t="n">
        <v>0.13</v>
      </c>
      <c r="I3" t="n">
        <v>68</v>
      </c>
      <c r="J3" t="n">
        <v>168.25</v>
      </c>
      <c r="K3" t="n">
        <v>51.39</v>
      </c>
      <c r="L3" t="n">
        <v>1.25</v>
      </c>
      <c r="M3" t="n">
        <v>66</v>
      </c>
      <c r="N3" t="n">
        <v>30.6</v>
      </c>
      <c r="O3" t="n">
        <v>20984.25</v>
      </c>
      <c r="P3" t="n">
        <v>115.75</v>
      </c>
      <c r="Q3" t="n">
        <v>198.13</v>
      </c>
      <c r="R3" t="n">
        <v>69.39</v>
      </c>
      <c r="S3" t="n">
        <v>21.27</v>
      </c>
      <c r="T3" t="n">
        <v>21041.09</v>
      </c>
      <c r="U3" t="n">
        <v>0.31</v>
      </c>
      <c r="V3" t="n">
        <v>0.66</v>
      </c>
      <c r="W3" t="n">
        <v>0.21</v>
      </c>
      <c r="X3" t="n">
        <v>1.35</v>
      </c>
      <c r="Y3" t="n">
        <v>1</v>
      </c>
      <c r="Z3" t="n">
        <v>10</v>
      </c>
      <c r="AA3" t="n">
        <v>122.2083519292788</v>
      </c>
      <c r="AB3" t="n">
        <v>167.2108585615441</v>
      </c>
      <c r="AC3" t="n">
        <v>151.2524889023906</v>
      </c>
      <c r="AD3" t="n">
        <v>122208.3519292788</v>
      </c>
      <c r="AE3" t="n">
        <v>167210.8585615441</v>
      </c>
      <c r="AF3" t="n">
        <v>1.724028929994153e-06</v>
      </c>
      <c r="AG3" t="n">
        <v>0.1927777777777778</v>
      </c>
      <c r="AH3" t="n">
        <v>151252.4889023906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7.5884</v>
      </c>
      <c r="E4" t="n">
        <v>13.18</v>
      </c>
      <c r="F4" t="n">
        <v>8.94</v>
      </c>
      <c r="G4" t="n">
        <v>9.75</v>
      </c>
      <c r="H4" t="n">
        <v>0.16</v>
      </c>
      <c r="I4" t="n">
        <v>55</v>
      </c>
      <c r="J4" t="n">
        <v>168.61</v>
      </c>
      <c r="K4" t="n">
        <v>51.39</v>
      </c>
      <c r="L4" t="n">
        <v>1.5</v>
      </c>
      <c r="M4" t="n">
        <v>53</v>
      </c>
      <c r="N4" t="n">
        <v>30.71</v>
      </c>
      <c r="O4" t="n">
        <v>21028.94</v>
      </c>
      <c r="P4" t="n">
        <v>112.26</v>
      </c>
      <c r="Q4" t="n">
        <v>198.14</v>
      </c>
      <c r="R4" t="n">
        <v>61.04</v>
      </c>
      <c r="S4" t="n">
        <v>21.27</v>
      </c>
      <c r="T4" t="n">
        <v>16935.23</v>
      </c>
      <c r="U4" t="n">
        <v>0.35</v>
      </c>
      <c r="V4" t="n">
        <v>0.68</v>
      </c>
      <c r="W4" t="n">
        <v>0.2</v>
      </c>
      <c r="X4" t="n">
        <v>1.09</v>
      </c>
      <c r="Y4" t="n">
        <v>1</v>
      </c>
      <c r="Z4" t="n">
        <v>10</v>
      </c>
      <c r="AA4" t="n">
        <v>112.7350366532791</v>
      </c>
      <c r="AB4" t="n">
        <v>154.2490506677541</v>
      </c>
      <c r="AC4" t="n">
        <v>139.5277377619681</v>
      </c>
      <c r="AD4" t="n">
        <v>112735.0366532791</v>
      </c>
      <c r="AE4" t="n">
        <v>154249.0506677541</v>
      </c>
      <c r="AF4" t="n">
        <v>1.815870573295898e-06</v>
      </c>
      <c r="AG4" t="n">
        <v>0.1830555555555556</v>
      </c>
      <c r="AH4" t="n">
        <v>139527.7377619681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7.8864</v>
      </c>
      <c r="E5" t="n">
        <v>12.68</v>
      </c>
      <c r="F5" t="n">
        <v>8.75</v>
      </c>
      <c r="G5" t="n">
        <v>11.41</v>
      </c>
      <c r="H5" t="n">
        <v>0.18</v>
      </c>
      <c r="I5" t="n">
        <v>46</v>
      </c>
      <c r="J5" t="n">
        <v>168.97</v>
      </c>
      <c r="K5" t="n">
        <v>51.39</v>
      </c>
      <c r="L5" t="n">
        <v>1.75</v>
      </c>
      <c r="M5" t="n">
        <v>44</v>
      </c>
      <c r="N5" t="n">
        <v>30.83</v>
      </c>
      <c r="O5" t="n">
        <v>21073.68</v>
      </c>
      <c r="P5" t="n">
        <v>109.6</v>
      </c>
      <c r="Q5" t="n">
        <v>198.05</v>
      </c>
      <c r="R5" t="n">
        <v>54.98</v>
      </c>
      <c r="S5" t="n">
        <v>21.27</v>
      </c>
      <c r="T5" t="n">
        <v>13947.82</v>
      </c>
      <c r="U5" t="n">
        <v>0.39</v>
      </c>
      <c r="V5" t="n">
        <v>0.6899999999999999</v>
      </c>
      <c r="W5" t="n">
        <v>0.18</v>
      </c>
      <c r="X5" t="n">
        <v>0.9</v>
      </c>
      <c r="Y5" t="n">
        <v>1</v>
      </c>
      <c r="Z5" t="n">
        <v>10</v>
      </c>
      <c r="AA5" t="n">
        <v>106.0879588607336</v>
      </c>
      <c r="AB5" t="n">
        <v>145.1542255836221</v>
      </c>
      <c r="AC5" t="n">
        <v>131.3009100191957</v>
      </c>
      <c r="AD5" t="n">
        <v>106087.9588607336</v>
      </c>
      <c r="AE5" t="n">
        <v>145154.2255836221</v>
      </c>
      <c r="AF5" t="n">
        <v>1.887180655901214e-06</v>
      </c>
      <c r="AG5" t="n">
        <v>0.1761111111111111</v>
      </c>
      <c r="AH5" t="n">
        <v>131300.9100191957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8.1046</v>
      </c>
      <c r="E6" t="n">
        <v>12.34</v>
      </c>
      <c r="F6" t="n">
        <v>8.609999999999999</v>
      </c>
      <c r="G6" t="n">
        <v>12.92</v>
      </c>
      <c r="H6" t="n">
        <v>0.21</v>
      </c>
      <c r="I6" t="n">
        <v>40</v>
      </c>
      <c r="J6" t="n">
        <v>169.33</v>
      </c>
      <c r="K6" t="n">
        <v>51.39</v>
      </c>
      <c r="L6" t="n">
        <v>2</v>
      </c>
      <c r="M6" t="n">
        <v>38</v>
      </c>
      <c r="N6" t="n">
        <v>30.94</v>
      </c>
      <c r="O6" t="n">
        <v>21118.46</v>
      </c>
      <c r="P6" t="n">
        <v>107.71</v>
      </c>
      <c r="Q6" t="n">
        <v>198.1</v>
      </c>
      <c r="R6" t="n">
        <v>50.78</v>
      </c>
      <c r="S6" t="n">
        <v>21.27</v>
      </c>
      <c r="T6" t="n">
        <v>11877.72</v>
      </c>
      <c r="U6" t="n">
        <v>0.42</v>
      </c>
      <c r="V6" t="n">
        <v>0.71</v>
      </c>
      <c r="W6" t="n">
        <v>0.17</v>
      </c>
      <c r="X6" t="n">
        <v>0.76</v>
      </c>
      <c r="Y6" t="n">
        <v>1</v>
      </c>
      <c r="Z6" t="n">
        <v>10</v>
      </c>
      <c r="AA6" t="n">
        <v>101.5669702957886</v>
      </c>
      <c r="AB6" t="n">
        <v>138.9684095771286</v>
      </c>
      <c r="AC6" t="n">
        <v>125.7054596105126</v>
      </c>
      <c r="AD6" t="n">
        <v>101566.9702957886</v>
      </c>
      <c r="AE6" t="n">
        <v>138968.4095771286</v>
      </c>
      <c r="AF6" t="n">
        <v>1.939394951285374e-06</v>
      </c>
      <c r="AG6" t="n">
        <v>0.1713888888888889</v>
      </c>
      <c r="AH6" t="n">
        <v>125705.4596105126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8.315799999999999</v>
      </c>
      <c r="E7" t="n">
        <v>12.03</v>
      </c>
      <c r="F7" t="n">
        <v>8.470000000000001</v>
      </c>
      <c r="G7" t="n">
        <v>14.51</v>
      </c>
      <c r="H7" t="n">
        <v>0.24</v>
      </c>
      <c r="I7" t="n">
        <v>35</v>
      </c>
      <c r="J7" t="n">
        <v>169.7</v>
      </c>
      <c r="K7" t="n">
        <v>51.39</v>
      </c>
      <c r="L7" t="n">
        <v>2.25</v>
      </c>
      <c r="M7" t="n">
        <v>33</v>
      </c>
      <c r="N7" t="n">
        <v>31.05</v>
      </c>
      <c r="O7" t="n">
        <v>21163.27</v>
      </c>
      <c r="P7" t="n">
        <v>105.62</v>
      </c>
      <c r="Q7" t="n">
        <v>198.05</v>
      </c>
      <c r="R7" t="n">
        <v>46.75</v>
      </c>
      <c r="S7" t="n">
        <v>21.27</v>
      </c>
      <c r="T7" t="n">
        <v>9887.940000000001</v>
      </c>
      <c r="U7" t="n">
        <v>0.45</v>
      </c>
      <c r="V7" t="n">
        <v>0.72</v>
      </c>
      <c r="W7" t="n">
        <v>0.14</v>
      </c>
      <c r="X7" t="n">
        <v>0.61</v>
      </c>
      <c r="Y7" t="n">
        <v>1</v>
      </c>
      <c r="Z7" t="n">
        <v>10</v>
      </c>
      <c r="AA7" t="n">
        <v>97.23276413391832</v>
      </c>
      <c r="AB7" t="n">
        <v>133.0381574947799</v>
      </c>
      <c r="AC7" t="n">
        <v>120.3411824637403</v>
      </c>
      <c r="AD7" t="n">
        <v>97232.76413391832</v>
      </c>
      <c r="AE7" t="n">
        <v>133038.1574947799</v>
      </c>
      <c r="AF7" t="n">
        <v>1.989934177615048e-06</v>
      </c>
      <c r="AG7" t="n">
        <v>0.1670833333333333</v>
      </c>
      <c r="AH7" t="n">
        <v>120341.1824637403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8.3604</v>
      </c>
      <c r="E8" t="n">
        <v>11.96</v>
      </c>
      <c r="F8" t="n">
        <v>8.5</v>
      </c>
      <c r="G8" t="n">
        <v>15.95</v>
      </c>
      <c r="H8" t="n">
        <v>0.26</v>
      </c>
      <c r="I8" t="n">
        <v>32</v>
      </c>
      <c r="J8" t="n">
        <v>170.06</v>
      </c>
      <c r="K8" t="n">
        <v>51.39</v>
      </c>
      <c r="L8" t="n">
        <v>2.5</v>
      </c>
      <c r="M8" t="n">
        <v>30</v>
      </c>
      <c r="N8" t="n">
        <v>31.17</v>
      </c>
      <c r="O8" t="n">
        <v>21208.12</v>
      </c>
      <c r="P8" t="n">
        <v>105.97</v>
      </c>
      <c r="Q8" t="n">
        <v>198.06</v>
      </c>
      <c r="R8" t="n">
        <v>47.64</v>
      </c>
      <c r="S8" t="n">
        <v>21.27</v>
      </c>
      <c r="T8" t="n">
        <v>10347.06</v>
      </c>
      <c r="U8" t="n">
        <v>0.45</v>
      </c>
      <c r="V8" t="n">
        <v>0.71</v>
      </c>
      <c r="W8" t="n">
        <v>0.16</v>
      </c>
      <c r="X8" t="n">
        <v>0.65</v>
      </c>
      <c r="Y8" t="n">
        <v>1</v>
      </c>
      <c r="Z8" t="n">
        <v>10</v>
      </c>
      <c r="AA8" t="n">
        <v>97.04167103066382</v>
      </c>
      <c r="AB8" t="n">
        <v>132.7766954804745</v>
      </c>
      <c r="AC8" t="n">
        <v>120.1046740171159</v>
      </c>
      <c r="AD8" t="n">
        <v>97041.67103066383</v>
      </c>
      <c r="AE8" t="n">
        <v>132776.6954804745</v>
      </c>
      <c r="AF8" t="n">
        <v>2.000606760447924e-06</v>
      </c>
      <c r="AG8" t="n">
        <v>0.1661111111111111</v>
      </c>
      <c r="AH8" t="n">
        <v>120104.6740171159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8.485799999999999</v>
      </c>
      <c r="E9" t="n">
        <v>11.78</v>
      </c>
      <c r="F9" t="n">
        <v>8.43</v>
      </c>
      <c r="G9" t="n">
        <v>17.44</v>
      </c>
      <c r="H9" t="n">
        <v>0.29</v>
      </c>
      <c r="I9" t="n">
        <v>29</v>
      </c>
      <c r="J9" t="n">
        <v>170.42</v>
      </c>
      <c r="K9" t="n">
        <v>51.39</v>
      </c>
      <c r="L9" t="n">
        <v>2.75</v>
      </c>
      <c r="M9" t="n">
        <v>27</v>
      </c>
      <c r="N9" t="n">
        <v>31.28</v>
      </c>
      <c r="O9" t="n">
        <v>21253.01</v>
      </c>
      <c r="P9" t="n">
        <v>104.89</v>
      </c>
      <c r="Q9" t="n">
        <v>198.06</v>
      </c>
      <c r="R9" t="n">
        <v>45.31</v>
      </c>
      <c r="S9" t="n">
        <v>21.27</v>
      </c>
      <c r="T9" t="n">
        <v>9199.15</v>
      </c>
      <c r="U9" t="n">
        <v>0.47</v>
      </c>
      <c r="V9" t="n">
        <v>0.72</v>
      </c>
      <c r="W9" t="n">
        <v>0.15</v>
      </c>
      <c r="X9" t="n">
        <v>0.58</v>
      </c>
      <c r="Y9" t="n">
        <v>1</v>
      </c>
      <c r="Z9" t="n">
        <v>10</v>
      </c>
      <c r="AA9" t="n">
        <v>94.72900651975678</v>
      </c>
      <c r="AB9" t="n">
        <v>129.6124058690956</v>
      </c>
      <c r="AC9" t="n">
        <v>117.2423797651376</v>
      </c>
      <c r="AD9" t="n">
        <v>94729.00651975677</v>
      </c>
      <c r="AE9" t="n">
        <v>129612.4058690956</v>
      </c>
      <c r="AF9" t="n">
        <v>2.030614426081167e-06</v>
      </c>
      <c r="AG9" t="n">
        <v>0.1636111111111111</v>
      </c>
      <c r="AH9" t="n">
        <v>117242.3797651376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8.603400000000001</v>
      </c>
      <c r="E10" t="n">
        <v>11.62</v>
      </c>
      <c r="F10" t="n">
        <v>8.369999999999999</v>
      </c>
      <c r="G10" t="n">
        <v>19.31</v>
      </c>
      <c r="H10" t="n">
        <v>0.31</v>
      </c>
      <c r="I10" t="n">
        <v>26</v>
      </c>
      <c r="J10" t="n">
        <v>170.79</v>
      </c>
      <c r="K10" t="n">
        <v>51.39</v>
      </c>
      <c r="L10" t="n">
        <v>3</v>
      </c>
      <c r="M10" t="n">
        <v>24</v>
      </c>
      <c r="N10" t="n">
        <v>31.4</v>
      </c>
      <c r="O10" t="n">
        <v>21297.94</v>
      </c>
      <c r="P10" t="n">
        <v>103.93</v>
      </c>
      <c r="Q10" t="n">
        <v>198.05</v>
      </c>
      <c r="R10" t="n">
        <v>43.37</v>
      </c>
      <c r="S10" t="n">
        <v>21.27</v>
      </c>
      <c r="T10" t="n">
        <v>8241.5</v>
      </c>
      <c r="U10" t="n">
        <v>0.49</v>
      </c>
      <c r="V10" t="n">
        <v>0.73</v>
      </c>
      <c r="W10" t="n">
        <v>0.15</v>
      </c>
      <c r="X10" t="n">
        <v>0.52</v>
      </c>
      <c r="Y10" t="n">
        <v>1</v>
      </c>
      <c r="Z10" t="n">
        <v>10</v>
      </c>
      <c r="AA10" t="n">
        <v>92.67175278403813</v>
      </c>
      <c r="AB10" t="n">
        <v>126.7975805482574</v>
      </c>
      <c r="AC10" t="n">
        <v>114.6961974222872</v>
      </c>
      <c r="AD10" t="n">
        <v>92671.75278403814</v>
      </c>
      <c r="AE10" t="n">
        <v>126797.5805482574</v>
      </c>
      <c r="AF10" t="n">
        <v>2.058755586196555e-06</v>
      </c>
      <c r="AG10" t="n">
        <v>0.1613888888888889</v>
      </c>
      <c r="AH10" t="n">
        <v>114696.1974222872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8.6831</v>
      </c>
      <c r="E11" t="n">
        <v>11.52</v>
      </c>
      <c r="F11" t="n">
        <v>8.33</v>
      </c>
      <c r="G11" t="n">
        <v>20.83</v>
      </c>
      <c r="H11" t="n">
        <v>0.34</v>
      </c>
      <c r="I11" t="n">
        <v>24</v>
      </c>
      <c r="J11" t="n">
        <v>171.15</v>
      </c>
      <c r="K11" t="n">
        <v>51.39</v>
      </c>
      <c r="L11" t="n">
        <v>3.25</v>
      </c>
      <c r="M11" t="n">
        <v>22</v>
      </c>
      <c r="N11" t="n">
        <v>31.51</v>
      </c>
      <c r="O11" t="n">
        <v>21342.91</v>
      </c>
      <c r="P11" t="n">
        <v>103.28</v>
      </c>
      <c r="Q11" t="n">
        <v>198.05</v>
      </c>
      <c r="R11" t="n">
        <v>42.21</v>
      </c>
      <c r="S11" t="n">
        <v>21.27</v>
      </c>
      <c r="T11" t="n">
        <v>7674.79</v>
      </c>
      <c r="U11" t="n">
        <v>0.5</v>
      </c>
      <c r="V11" t="n">
        <v>0.73</v>
      </c>
      <c r="W11" t="n">
        <v>0.15</v>
      </c>
      <c r="X11" t="n">
        <v>0.48</v>
      </c>
      <c r="Y11" t="n">
        <v>1</v>
      </c>
      <c r="Z11" t="n">
        <v>10</v>
      </c>
      <c r="AA11" t="n">
        <v>91.31179143847839</v>
      </c>
      <c r="AB11" t="n">
        <v>124.9368214380033</v>
      </c>
      <c r="AC11" t="n">
        <v>113.0130265499233</v>
      </c>
      <c r="AD11" t="n">
        <v>91311.79143847839</v>
      </c>
      <c r="AE11" t="n">
        <v>124936.8214380033</v>
      </c>
      <c r="AF11" t="n">
        <v>2.077827443859788e-06</v>
      </c>
      <c r="AG11" t="n">
        <v>0.16</v>
      </c>
      <c r="AH11" t="n">
        <v>113013.0265499233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8.776199999999999</v>
      </c>
      <c r="E12" t="n">
        <v>11.39</v>
      </c>
      <c r="F12" t="n">
        <v>8.279999999999999</v>
      </c>
      <c r="G12" t="n">
        <v>22.57</v>
      </c>
      <c r="H12" t="n">
        <v>0.36</v>
      </c>
      <c r="I12" t="n">
        <v>22</v>
      </c>
      <c r="J12" t="n">
        <v>171.52</v>
      </c>
      <c r="K12" t="n">
        <v>51.39</v>
      </c>
      <c r="L12" t="n">
        <v>3.5</v>
      </c>
      <c r="M12" t="n">
        <v>20</v>
      </c>
      <c r="N12" t="n">
        <v>31.63</v>
      </c>
      <c r="O12" t="n">
        <v>21387.92</v>
      </c>
      <c r="P12" t="n">
        <v>102.32</v>
      </c>
      <c r="Q12" t="n">
        <v>198.05</v>
      </c>
      <c r="R12" t="n">
        <v>40.38</v>
      </c>
      <c r="S12" t="n">
        <v>21.27</v>
      </c>
      <c r="T12" t="n">
        <v>6765.86</v>
      </c>
      <c r="U12" t="n">
        <v>0.53</v>
      </c>
      <c r="V12" t="n">
        <v>0.73</v>
      </c>
      <c r="W12" t="n">
        <v>0.14</v>
      </c>
      <c r="X12" t="n">
        <v>0.42</v>
      </c>
      <c r="Y12" t="n">
        <v>1</v>
      </c>
      <c r="Z12" t="n">
        <v>10</v>
      </c>
      <c r="AA12" t="n">
        <v>89.61978839936066</v>
      </c>
      <c r="AB12" t="n">
        <v>122.6217482339778</v>
      </c>
      <c r="AC12" t="n">
        <v>110.9189006832636</v>
      </c>
      <c r="AD12" t="n">
        <v>89619.78839936065</v>
      </c>
      <c r="AE12" t="n">
        <v>122621.7482339777</v>
      </c>
      <c r="AF12" t="n">
        <v>2.100105862284469e-06</v>
      </c>
      <c r="AG12" t="n">
        <v>0.1581944444444444</v>
      </c>
      <c r="AH12" t="n">
        <v>110918.9006832636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8.818099999999999</v>
      </c>
      <c r="E13" t="n">
        <v>11.34</v>
      </c>
      <c r="F13" t="n">
        <v>8.26</v>
      </c>
      <c r="G13" t="n">
        <v>23.59</v>
      </c>
      <c r="H13" t="n">
        <v>0.39</v>
      </c>
      <c r="I13" t="n">
        <v>21</v>
      </c>
      <c r="J13" t="n">
        <v>171.88</v>
      </c>
      <c r="K13" t="n">
        <v>51.39</v>
      </c>
      <c r="L13" t="n">
        <v>3.75</v>
      </c>
      <c r="M13" t="n">
        <v>19</v>
      </c>
      <c r="N13" t="n">
        <v>31.74</v>
      </c>
      <c r="O13" t="n">
        <v>21432.96</v>
      </c>
      <c r="P13" t="n">
        <v>101.97</v>
      </c>
      <c r="Q13" t="n">
        <v>198.06</v>
      </c>
      <c r="R13" t="n">
        <v>39.75</v>
      </c>
      <c r="S13" t="n">
        <v>21.27</v>
      </c>
      <c r="T13" t="n">
        <v>6460.25</v>
      </c>
      <c r="U13" t="n">
        <v>0.53</v>
      </c>
      <c r="V13" t="n">
        <v>0.74</v>
      </c>
      <c r="W13" t="n">
        <v>0.14</v>
      </c>
      <c r="X13" t="n">
        <v>0.4</v>
      </c>
      <c r="Y13" t="n">
        <v>1</v>
      </c>
      <c r="Z13" t="n">
        <v>10</v>
      </c>
      <c r="AA13" t="n">
        <v>88.92816545741802</v>
      </c>
      <c r="AB13" t="n">
        <v>121.6754392125616</v>
      </c>
      <c r="AC13" t="n">
        <v>110.062906066698</v>
      </c>
      <c r="AD13" t="n">
        <v>88928.16545741801</v>
      </c>
      <c r="AE13" t="n">
        <v>121675.4392125616</v>
      </c>
      <c r="AF13" t="n">
        <v>2.110132347053471e-06</v>
      </c>
      <c r="AG13" t="n">
        <v>0.1575</v>
      </c>
      <c r="AH13" t="n">
        <v>110062.906066698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8.863899999999999</v>
      </c>
      <c r="E14" t="n">
        <v>11.28</v>
      </c>
      <c r="F14" t="n">
        <v>8.23</v>
      </c>
      <c r="G14" t="n">
        <v>24.69</v>
      </c>
      <c r="H14" t="n">
        <v>0.41</v>
      </c>
      <c r="I14" t="n">
        <v>20</v>
      </c>
      <c r="J14" t="n">
        <v>172.25</v>
      </c>
      <c r="K14" t="n">
        <v>51.39</v>
      </c>
      <c r="L14" t="n">
        <v>4</v>
      </c>
      <c r="M14" t="n">
        <v>18</v>
      </c>
      <c r="N14" t="n">
        <v>31.86</v>
      </c>
      <c r="O14" t="n">
        <v>21478.05</v>
      </c>
      <c r="P14" t="n">
        <v>101.39</v>
      </c>
      <c r="Q14" t="n">
        <v>198.07</v>
      </c>
      <c r="R14" t="n">
        <v>39.03</v>
      </c>
      <c r="S14" t="n">
        <v>21.27</v>
      </c>
      <c r="T14" t="n">
        <v>6100.56</v>
      </c>
      <c r="U14" t="n">
        <v>0.54</v>
      </c>
      <c r="V14" t="n">
        <v>0.74</v>
      </c>
      <c r="W14" t="n">
        <v>0.14</v>
      </c>
      <c r="X14" t="n">
        <v>0.38</v>
      </c>
      <c r="Y14" t="n">
        <v>1</v>
      </c>
      <c r="Z14" t="n">
        <v>10</v>
      </c>
      <c r="AA14" t="n">
        <v>88.03479694006855</v>
      </c>
      <c r="AB14" t="n">
        <v>120.4530929944872</v>
      </c>
      <c r="AC14" t="n">
        <v>108.9572188561026</v>
      </c>
      <c r="AD14" t="n">
        <v>88034.79694006854</v>
      </c>
      <c r="AE14" t="n">
        <v>120453.0929944872</v>
      </c>
      <c r="AF14" t="n">
        <v>2.121092084581402e-06</v>
      </c>
      <c r="AG14" t="n">
        <v>0.1566666666666666</v>
      </c>
      <c r="AH14" t="n">
        <v>108957.2188561026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9.007400000000001</v>
      </c>
      <c r="E15" t="n">
        <v>11.1</v>
      </c>
      <c r="F15" t="n">
        <v>8.119999999999999</v>
      </c>
      <c r="G15" t="n">
        <v>27.06</v>
      </c>
      <c r="H15" t="n">
        <v>0.44</v>
      </c>
      <c r="I15" t="n">
        <v>18</v>
      </c>
      <c r="J15" t="n">
        <v>172.61</v>
      </c>
      <c r="K15" t="n">
        <v>51.39</v>
      </c>
      <c r="L15" t="n">
        <v>4.25</v>
      </c>
      <c r="M15" t="n">
        <v>16</v>
      </c>
      <c r="N15" t="n">
        <v>31.97</v>
      </c>
      <c r="O15" t="n">
        <v>21523.17</v>
      </c>
      <c r="P15" t="n">
        <v>99.89</v>
      </c>
      <c r="Q15" t="n">
        <v>198.05</v>
      </c>
      <c r="R15" t="n">
        <v>35.54</v>
      </c>
      <c r="S15" t="n">
        <v>21.27</v>
      </c>
      <c r="T15" t="n">
        <v>4368.33</v>
      </c>
      <c r="U15" t="n">
        <v>0.6</v>
      </c>
      <c r="V15" t="n">
        <v>0.75</v>
      </c>
      <c r="W15" t="n">
        <v>0.13</v>
      </c>
      <c r="X15" t="n">
        <v>0.27</v>
      </c>
      <c r="Y15" t="n">
        <v>1</v>
      </c>
      <c r="Z15" t="n">
        <v>10</v>
      </c>
      <c r="AA15" t="n">
        <v>85.44115673170684</v>
      </c>
      <c r="AB15" t="n">
        <v>116.9043600380781</v>
      </c>
      <c r="AC15" t="n">
        <v>105.7471719923741</v>
      </c>
      <c r="AD15" t="n">
        <v>85441.15673170684</v>
      </c>
      <c r="AE15" t="n">
        <v>116904.3600380781</v>
      </c>
      <c r="AF15" t="n">
        <v>2.155431000198392e-06</v>
      </c>
      <c r="AG15" t="n">
        <v>0.1541666666666667</v>
      </c>
      <c r="AH15" t="n">
        <v>105747.1719923741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8.9749</v>
      </c>
      <c r="E16" t="n">
        <v>11.14</v>
      </c>
      <c r="F16" t="n">
        <v>8.19</v>
      </c>
      <c r="G16" t="n">
        <v>28.92</v>
      </c>
      <c r="H16" t="n">
        <v>0.46</v>
      </c>
      <c r="I16" t="n">
        <v>17</v>
      </c>
      <c r="J16" t="n">
        <v>172.98</v>
      </c>
      <c r="K16" t="n">
        <v>51.39</v>
      </c>
      <c r="L16" t="n">
        <v>4.5</v>
      </c>
      <c r="M16" t="n">
        <v>15</v>
      </c>
      <c r="N16" t="n">
        <v>32.09</v>
      </c>
      <c r="O16" t="n">
        <v>21568.34</v>
      </c>
      <c r="P16" t="n">
        <v>100.58</v>
      </c>
      <c r="Q16" t="n">
        <v>198.05</v>
      </c>
      <c r="R16" t="n">
        <v>38.08</v>
      </c>
      <c r="S16" t="n">
        <v>21.27</v>
      </c>
      <c r="T16" t="n">
        <v>5643.23</v>
      </c>
      <c r="U16" t="n">
        <v>0.5600000000000001</v>
      </c>
      <c r="V16" t="n">
        <v>0.74</v>
      </c>
      <c r="W16" t="n">
        <v>0.13</v>
      </c>
      <c r="X16" t="n">
        <v>0.34</v>
      </c>
      <c r="Y16" t="n">
        <v>1</v>
      </c>
      <c r="Z16" t="n">
        <v>10</v>
      </c>
      <c r="AA16" t="n">
        <v>86.36156743685878</v>
      </c>
      <c r="AB16" t="n">
        <v>118.1637065705209</v>
      </c>
      <c r="AC16" t="n">
        <v>106.8863282592649</v>
      </c>
      <c r="AD16" t="n">
        <v>86361.56743685878</v>
      </c>
      <c r="AE16" t="n">
        <v>118163.7065705209</v>
      </c>
      <c r="AF16" t="n">
        <v>2.147653893873986e-06</v>
      </c>
      <c r="AG16" t="n">
        <v>0.1547222222222222</v>
      </c>
      <c r="AH16" t="n">
        <v>106886.3282592649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8.978899999999999</v>
      </c>
      <c r="E17" t="n">
        <v>11.14</v>
      </c>
      <c r="F17" t="n">
        <v>8.19</v>
      </c>
      <c r="G17" t="n">
        <v>28.9</v>
      </c>
      <c r="H17" t="n">
        <v>0.49</v>
      </c>
      <c r="I17" t="n">
        <v>17</v>
      </c>
      <c r="J17" t="n">
        <v>173.35</v>
      </c>
      <c r="K17" t="n">
        <v>51.39</v>
      </c>
      <c r="L17" t="n">
        <v>4.75</v>
      </c>
      <c r="M17" t="n">
        <v>15</v>
      </c>
      <c r="N17" t="n">
        <v>32.2</v>
      </c>
      <c r="O17" t="n">
        <v>21613.54</v>
      </c>
      <c r="P17" t="n">
        <v>100.44</v>
      </c>
      <c r="Q17" t="n">
        <v>198.08</v>
      </c>
      <c r="R17" t="n">
        <v>37.77</v>
      </c>
      <c r="S17" t="n">
        <v>21.27</v>
      </c>
      <c r="T17" t="n">
        <v>5487.29</v>
      </c>
      <c r="U17" t="n">
        <v>0.5600000000000001</v>
      </c>
      <c r="V17" t="n">
        <v>0.74</v>
      </c>
      <c r="W17" t="n">
        <v>0.14</v>
      </c>
      <c r="X17" t="n">
        <v>0.34</v>
      </c>
      <c r="Y17" t="n">
        <v>1</v>
      </c>
      <c r="Z17" t="n">
        <v>10</v>
      </c>
      <c r="AA17" t="n">
        <v>86.23919801178266</v>
      </c>
      <c r="AB17" t="n">
        <v>117.9962753245738</v>
      </c>
      <c r="AC17" t="n">
        <v>106.7348764164397</v>
      </c>
      <c r="AD17" t="n">
        <v>86239.19801178266</v>
      </c>
      <c r="AE17" t="n">
        <v>117996.2753245738</v>
      </c>
      <c r="AF17" t="n">
        <v>2.148611076190836e-06</v>
      </c>
      <c r="AG17" t="n">
        <v>0.1547222222222222</v>
      </c>
      <c r="AH17" t="n">
        <v>106734.8764164397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9.029999999999999</v>
      </c>
      <c r="E18" t="n">
        <v>11.07</v>
      </c>
      <c r="F18" t="n">
        <v>8.16</v>
      </c>
      <c r="G18" t="n">
        <v>30.6</v>
      </c>
      <c r="H18" t="n">
        <v>0.51</v>
      </c>
      <c r="I18" t="n">
        <v>16</v>
      </c>
      <c r="J18" t="n">
        <v>173.71</v>
      </c>
      <c r="K18" t="n">
        <v>51.39</v>
      </c>
      <c r="L18" t="n">
        <v>5</v>
      </c>
      <c r="M18" t="n">
        <v>14</v>
      </c>
      <c r="N18" t="n">
        <v>32.32</v>
      </c>
      <c r="O18" t="n">
        <v>21658.78</v>
      </c>
      <c r="P18" t="n">
        <v>99.89</v>
      </c>
      <c r="Q18" t="n">
        <v>198.07</v>
      </c>
      <c r="R18" t="n">
        <v>36.8</v>
      </c>
      <c r="S18" t="n">
        <v>21.27</v>
      </c>
      <c r="T18" t="n">
        <v>5008.99</v>
      </c>
      <c r="U18" t="n">
        <v>0.58</v>
      </c>
      <c r="V18" t="n">
        <v>0.74</v>
      </c>
      <c r="W18" t="n">
        <v>0.13</v>
      </c>
      <c r="X18" t="n">
        <v>0.31</v>
      </c>
      <c r="Y18" t="n">
        <v>1</v>
      </c>
      <c r="Z18" t="n">
        <v>10</v>
      </c>
      <c r="AA18" t="n">
        <v>85.34406584745602</v>
      </c>
      <c r="AB18" t="n">
        <v>116.7715160068987</v>
      </c>
      <c r="AC18" t="n">
        <v>105.6270064090827</v>
      </c>
      <c r="AD18" t="n">
        <v>85344.06584745602</v>
      </c>
      <c r="AE18" t="n">
        <v>116771.5160068987</v>
      </c>
      <c r="AF18" t="n">
        <v>2.160839080288593e-06</v>
      </c>
      <c r="AG18" t="n">
        <v>0.15375</v>
      </c>
      <c r="AH18" t="n">
        <v>105627.0064090826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9.0708</v>
      </c>
      <c r="E19" t="n">
        <v>11.02</v>
      </c>
      <c r="F19" t="n">
        <v>8.140000000000001</v>
      </c>
      <c r="G19" t="n">
        <v>32.57</v>
      </c>
      <c r="H19" t="n">
        <v>0.53</v>
      </c>
      <c r="I19" t="n">
        <v>15</v>
      </c>
      <c r="J19" t="n">
        <v>174.08</v>
      </c>
      <c r="K19" t="n">
        <v>51.39</v>
      </c>
      <c r="L19" t="n">
        <v>5.25</v>
      </c>
      <c r="M19" t="n">
        <v>13</v>
      </c>
      <c r="N19" t="n">
        <v>32.44</v>
      </c>
      <c r="O19" t="n">
        <v>21704.07</v>
      </c>
      <c r="P19" t="n">
        <v>99.53</v>
      </c>
      <c r="Q19" t="n">
        <v>198.05</v>
      </c>
      <c r="R19" t="n">
        <v>36.43</v>
      </c>
      <c r="S19" t="n">
        <v>21.27</v>
      </c>
      <c r="T19" t="n">
        <v>4827.59</v>
      </c>
      <c r="U19" t="n">
        <v>0.58</v>
      </c>
      <c r="V19" t="n">
        <v>0.75</v>
      </c>
      <c r="W19" t="n">
        <v>0.13</v>
      </c>
      <c r="X19" t="n">
        <v>0.29</v>
      </c>
      <c r="Y19" t="n">
        <v>1</v>
      </c>
      <c r="Z19" t="n">
        <v>10</v>
      </c>
      <c r="AA19" t="n">
        <v>84.69541965001065</v>
      </c>
      <c r="AB19" t="n">
        <v>115.8840096633038</v>
      </c>
      <c r="AC19" t="n">
        <v>104.8242024252972</v>
      </c>
      <c r="AD19" t="n">
        <v>84695.41965001065</v>
      </c>
      <c r="AE19" t="n">
        <v>115884.0096633038</v>
      </c>
      <c r="AF19" t="n">
        <v>2.170602339920462e-06</v>
      </c>
      <c r="AG19" t="n">
        <v>0.1530555555555556</v>
      </c>
      <c r="AH19" t="n">
        <v>104824.2024252972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9.1241</v>
      </c>
      <c r="E20" t="n">
        <v>10.96</v>
      </c>
      <c r="F20" t="n">
        <v>8.109999999999999</v>
      </c>
      <c r="G20" t="n">
        <v>34.77</v>
      </c>
      <c r="H20" t="n">
        <v>0.5600000000000001</v>
      </c>
      <c r="I20" t="n">
        <v>14</v>
      </c>
      <c r="J20" t="n">
        <v>174.45</v>
      </c>
      <c r="K20" t="n">
        <v>51.39</v>
      </c>
      <c r="L20" t="n">
        <v>5.5</v>
      </c>
      <c r="M20" t="n">
        <v>12</v>
      </c>
      <c r="N20" t="n">
        <v>32.56</v>
      </c>
      <c r="O20" t="n">
        <v>21749.39</v>
      </c>
      <c r="P20" t="n">
        <v>98.95999999999999</v>
      </c>
      <c r="Q20" t="n">
        <v>198.08</v>
      </c>
      <c r="R20" t="n">
        <v>35.34</v>
      </c>
      <c r="S20" t="n">
        <v>21.27</v>
      </c>
      <c r="T20" t="n">
        <v>4289.16</v>
      </c>
      <c r="U20" t="n">
        <v>0.6</v>
      </c>
      <c r="V20" t="n">
        <v>0.75</v>
      </c>
      <c r="W20" t="n">
        <v>0.13</v>
      </c>
      <c r="X20" t="n">
        <v>0.26</v>
      </c>
      <c r="Y20" t="n">
        <v>1</v>
      </c>
      <c r="Z20" t="n">
        <v>10</v>
      </c>
      <c r="AA20" t="n">
        <v>83.78672577264318</v>
      </c>
      <c r="AB20" t="n">
        <v>114.6406946115457</v>
      </c>
      <c r="AC20" t="n">
        <v>103.6995476170748</v>
      </c>
      <c r="AD20" t="n">
        <v>83786.72577264319</v>
      </c>
      <c r="AE20" t="n">
        <v>114640.6946115457</v>
      </c>
      <c r="AF20" t="n">
        <v>2.183356794292487e-06</v>
      </c>
      <c r="AG20" t="n">
        <v>0.1522222222222222</v>
      </c>
      <c r="AH20" t="n">
        <v>103699.5476170748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9.122</v>
      </c>
      <c r="E21" t="n">
        <v>10.96</v>
      </c>
      <c r="F21" t="n">
        <v>8.119999999999999</v>
      </c>
      <c r="G21" t="n">
        <v>34.78</v>
      </c>
      <c r="H21" t="n">
        <v>0.58</v>
      </c>
      <c r="I21" t="n">
        <v>14</v>
      </c>
      <c r="J21" t="n">
        <v>174.82</v>
      </c>
      <c r="K21" t="n">
        <v>51.39</v>
      </c>
      <c r="L21" t="n">
        <v>5.75</v>
      </c>
      <c r="M21" t="n">
        <v>12</v>
      </c>
      <c r="N21" t="n">
        <v>32.67</v>
      </c>
      <c r="O21" t="n">
        <v>21794.75</v>
      </c>
      <c r="P21" t="n">
        <v>98.92</v>
      </c>
      <c r="Q21" t="n">
        <v>198.07</v>
      </c>
      <c r="R21" t="n">
        <v>35.46</v>
      </c>
      <c r="S21" t="n">
        <v>21.27</v>
      </c>
      <c r="T21" t="n">
        <v>4347.32</v>
      </c>
      <c r="U21" t="n">
        <v>0.6</v>
      </c>
      <c r="V21" t="n">
        <v>0.75</v>
      </c>
      <c r="W21" t="n">
        <v>0.13</v>
      </c>
      <c r="X21" t="n">
        <v>0.26</v>
      </c>
      <c r="Y21" t="n">
        <v>1</v>
      </c>
      <c r="Z21" t="n">
        <v>10</v>
      </c>
      <c r="AA21" t="n">
        <v>83.80956642646596</v>
      </c>
      <c r="AB21" t="n">
        <v>114.6719462017646</v>
      </c>
      <c r="AC21" t="n">
        <v>103.7278165993851</v>
      </c>
      <c r="AD21" t="n">
        <v>83809.56642646596</v>
      </c>
      <c r="AE21" t="n">
        <v>114671.9462017646</v>
      </c>
      <c r="AF21" t="n">
        <v>2.18285427357614e-06</v>
      </c>
      <c r="AG21" t="n">
        <v>0.1522222222222222</v>
      </c>
      <c r="AH21" t="n">
        <v>103727.8165993851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9.174799999999999</v>
      </c>
      <c r="E22" t="n">
        <v>10.9</v>
      </c>
      <c r="F22" t="n">
        <v>8.09</v>
      </c>
      <c r="G22" t="n">
        <v>37.32</v>
      </c>
      <c r="H22" t="n">
        <v>0.61</v>
      </c>
      <c r="I22" t="n">
        <v>13</v>
      </c>
      <c r="J22" t="n">
        <v>175.18</v>
      </c>
      <c r="K22" t="n">
        <v>51.39</v>
      </c>
      <c r="L22" t="n">
        <v>6</v>
      </c>
      <c r="M22" t="n">
        <v>11</v>
      </c>
      <c r="N22" t="n">
        <v>32.79</v>
      </c>
      <c r="O22" t="n">
        <v>21840.16</v>
      </c>
      <c r="P22" t="n">
        <v>98.31999999999999</v>
      </c>
      <c r="Q22" t="n">
        <v>198.07</v>
      </c>
      <c r="R22" t="n">
        <v>34.4</v>
      </c>
      <c r="S22" t="n">
        <v>21.27</v>
      </c>
      <c r="T22" t="n">
        <v>3821.46</v>
      </c>
      <c r="U22" t="n">
        <v>0.62</v>
      </c>
      <c r="V22" t="n">
        <v>0.75</v>
      </c>
      <c r="W22" t="n">
        <v>0.13</v>
      </c>
      <c r="X22" t="n">
        <v>0.23</v>
      </c>
      <c r="Y22" t="n">
        <v>1</v>
      </c>
      <c r="Z22" t="n">
        <v>10</v>
      </c>
      <c r="AA22" t="n">
        <v>82.8976657372191</v>
      </c>
      <c r="AB22" t="n">
        <v>113.4242434485185</v>
      </c>
      <c r="AC22" t="n">
        <v>102.5991928457466</v>
      </c>
      <c r="AD22" t="n">
        <v>82897.6657372191</v>
      </c>
      <c r="AE22" t="n">
        <v>113424.2434485185</v>
      </c>
      <c r="AF22" t="n">
        <v>2.195489080158559e-06</v>
      </c>
      <c r="AG22" t="n">
        <v>0.1513888888888889</v>
      </c>
      <c r="AH22" t="n">
        <v>102599.1928457466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9.195600000000001</v>
      </c>
      <c r="E23" t="n">
        <v>10.87</v>
      </c>
      <c r="F23" t="n">
        <v>8.06</v>
      </c>
      <c r="G23" t="n">
        <v>37.21</v>
      </c>
      <c r="H23" t="n">
        <v>0.63</v>
      </c>
      <c r="I23" t="n">
        <v>13</v>
      </c>
      <c r="J23" t="n">
        <v>175.55</v>
      </c>
      <c r="K23" t="n">
        <v>51.39</v>
      </c>
      <c r="L23" t="n">
        <v>6.25</v>
      </c>
      <c r="M23" t="n">
        <v>11</v>
      </c>
      <c r="N23" t="n">
        <v>32.91</v>
      </c>
      <c r="O23" t="n">
        <v>21885.6</v>
      </c>
      <c r="P23" t="n">
        <v>97.65000000000001</v>
      </c>
      <c r="Q23" t="n">
        <v>198.09</v>
      </c>
      <c r="R23" t="n">
        <v>33.83</v>
      </c>
      <c r="S23" t="n">
        <v>21.27</v>
      </c>
      <c r="T23" t="n">
        <v>3537.57</v>
      </c>
      <c r="U23" t="n">
        <v>0.63</v>
      </c>
      <c r="V23" t="n">
        <v>0.75</v>
      </c>
      <c r="W23" t="n">
        <v>0.12</v>
      </c>
      <c r="X23" t="n">
        <v>0.21</v>
      </c>
      <c r="Y23" t="n">
        <v>1</v>
      </c>
      <c r="Z23" t="n">
        <v>10</v>
      </c>
      <c r="AA23" t="n">
        <v>82.23404704972172</v>
      </c>
      <c r="AB23" t="n">
        <v>112.5162510834948</v>
      </c>
      <c r="AC23" t="n">
        <v>101.7778579976652</v>
      </c>
      <c r="AD23" t="n">
        <v>82234.04704972172</v>
      </c>
      <c r="AE23" t="n">
        <v>112516.2510834948</v>
      </c>
      <c r="AF23" t="n">
        <v>2.200466428206179e-06</v>
      </c>
      <c r="AG23" t="n">
        <v>0.1509722222222222</v>
      </c>
      <c r="AH23" t="n">
        <v>101777.8579976652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9.2149</v>
      </c>
      <c r="E24" t="n">
        <v>10.85</v>
      </c>
      <c r="F24" t="n">
        <v>8.07</v>
      </c>
      <c r="G24" t="n">
        <v>40.36</v>
      </c>
      <c r="H24" t="n">
        <v>0.66</v>
      </c>
      <c r="I24" t="n">
        <v>12</v>
      </c>
      <c r="J24" t="n">
        <v>175.92</v>
      </c>
      <c r="K24" t="n">
        <v>51.39</v>
      </c>
      <c r="L24" t="n">
        <v>6.5</v>
      </c>
      <c r="M24" t="n">
        <v>10</v>
      </c>
      <c r="N24" t="n">
        <v>33.03</v>
      </c>
      <c r="O24" t="n">
        <v>21931.08</v>
      </c>
      <c r="P24" t="n">
        <v>97.66</v>
      </c>
      <c r="Q24" t="n">
        <v>198.05</v>
      </c>
      <c r="R24" t="n">
        <v>34.22</v>
      </c>
      <c r="S24" t="n">
        <v>21.27</v>
      </c>
      <c r="T24" t="n">
        <v>3737.61</v>
      </c>
      <c r="U24" t="n">
        <v>0.62</v>
      </c>
      <c r="V24" t="n">
        <v>0.75</v>
      </c>
      <c r="W24" t="n">
        <v>0.12</v>
      </c>
      <c r="X24" t="n">
        <v>0.22</v>
      </c>
      <c r="Y24" t="n">
        <v>1</v>
      </c>
      <c r="Z24" t="n">
        <v>10</v>
      </c>
      <c r="AA24" t="n">
        <v>82.09889105745251</v>
      </c>
      <c r="AB24" t="n">
        <v>112.3313246922106</v>
      </c>
      <c r="AC24" t="n">
        <v>101.6105807216193</v>
      </c>
      <c r="AD24" t="n">
        <v>82098.89105745251</v>
      </c>
      <c r="AE24" t="n">
        <v>112331.3246922106</v>
      </c>
      <c r="AF24" t="n">
        <v>2.205084832884979e-06</v>
      </c>
      <c r="AG24" t="n">
        <v>0.1506944444444444</v>
      </c>
      <c r="AH24" t="n">
        <v>101610.5807216193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9.2067</v>
      </c>
      <c r="E25" t="n">
        <v>10.86</v>
      </c>
      <c r="F25" t="n">
        <v>8.08</v>
      </c>
      <c r="G25" t="n">
        <v>40.41</v>
      </c>
      <c r="H25" t="n">
        <v>0.68</v>
      </c>
      <c r="I25" t="n">
        <v>12</v>
      </c>
      <c r="J25" t="n">
        <v>176.29</v>
      </c>
      <c r="K25" t="n">
        <v>51.39</v>
      </c>
      <c r="L25" t="n">
        <v>6.75</v>
      </c>
      <c r="M25" t="n">
        <v>10</v>
      </c>
      <c r="N25" t="n">
        <v>33.15</v>
      </c>
      <c r="O25" t="n">
        <v>21976.61</v>
      </c>
      <c r="P25" t="n">
        <v>97.78</v>
      </c>
      <c r="Q25" t="n">
        <v>198.05</v>
      </c>
      <c r="R25" t="n">
        <v>34.52</v>
      </c>
      <c r="S25" t="n">
        <v>21.27</v>
      </c>
      <c r="T25" t="n">
        <v>3888.89</v>
      </c>
      <c r="U25" t="n">
        <v>0.62</v>
      </c>
      <c r="V25" t="n">
        <v>0.75</v>
      </c>
      <c r="W25" t="n">
        <v>0.13</v>
      </c>
      <c r="X25" t="n">
        <v>0.23</v>
      </c>
      <c r="Y25" t="n">
        <v>1</v>
      </c>
      <c r="Z25" t="n">
        <v>10</v>
      </c>
      <c r="AA25" t="n">
        <v>82.26915441733635</v>
      </c>
      <c r="AB25" t="n">
        <v>112.5642865326929</v>
      </c>
      <c r="AC25" t="n">
        <v>101.82130901101</v>
      </c>
      <c r="AD25" t="n">
        <v>82269.15441733635</v>
      </c>
      <c r="AE25" t="n">
        <v>112564.2865326929</v>
      </c>
      <c r="AF25" t="n">
        <v>2.203122609135437e-06</v>
      </c>
      <c r="AG25" t="n">
        <v>0.1508333333333333</v>
      </c>
      <c r="AH25" t="n">
        <v>101821.30901101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9.256600000000001</v>
      </c>
      <c r="E26" t="n">
        <v>10.8</v>
      </c>
      <c r="F26" t="n">
        <v>8.06</v>
      </c>
      <c r="G26" t="n">
        <v>43.95</v>
      </c>
      <c r="H26" t="n">
        <v>0.7</v>
      </c>
      <c r="I26" t="n">
        <v>11</v>
      </c>
      <c r="J26" t="n">
        <v>176.66</v>
      </c>
      <c r="K26" t="n">
        <v>51.39</v>
      </c>
      <c r="L26" t="n">
        <v>7</v>
      </c>
      <c r="M26" t="n">
        <v>9</v>
      </c>
      <c r="N26" t="n">
        <v>33.27</v>
      </c>
      <c r="O26" t="n">
        <v>22022.17</v>
      </c>
      <c r="P26" t="n">
        <v>97.04000000000001</v>
      </c>
      <c r="Q26" t="n">
        <v>198.05</v>
      </c>
      <c r="R26" t="n">
        <v>33.76</v>
      </c>
      <c r="S26" t="n">
        <v>21.27</v>
      </c>
      <c r="T26" t="n">
        <v>3513.75</v>
      </c>
      <c r="U26" t="n">
        <v>0.63</v>
      </c>
      <c r="V26" t="n">
        <v>0.75</v>
      </c>
      <c r="W26" t="n">
        <v>0.12</v>
      </c>
      <c r="X26" t="n">
        <v>0.2</v>
      </c>
      <c r="Y26" t="n">
        <v>1</v>
      </c>
      <c r="Z26" t="n">
        <v>10</v>
      </c>
      <c r="AA26" t="n">
        <v>81.34434928874416</v>
      </c>
      <c r="AB26" t="n">
        <v>111.2989273562309</v>
      </c>
      <c r="AC26" t="n">
        <v>100.6767139384064</v>
      </c>
      <c r="AD26" t="n">
        <v>81344.34928874415</v>
      </c>
      <c r="AE26" t="n">
        <v>111298.9273562309</v>
      </c>
      <c r="AF26" t="n">
        <v>2.215063458538139e-06</v>
      </c>
      <c r="AG26" t="n">
        <v>0.15</v>
      </c>
      <c r="AH26" t="n">
        <v>100676.7139384064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9.259499999999999</v>
      </c>
      <c r="E27" t="n">
        <v>10.8</v>
      </c>
      <c r="F27" t="n">
        <v>8.050000000000001</v>
      </c>
      <c r="G27" t="n">
        <v>43.93</v>
      </c>
      <c r="H27" t="n">
        <v>0.73</v>
      </c>
      <c r="I27" t="n">
        <v>11</v>
      </c>
      <c r="J27" t="n">
        <v>177.03</v>
      </c>
      <c r="K27" t="n">
        <v>51.39</v>
      </c>
      <c r="L27" t="n">
        <v>7.25</v>
      </c>
      <c r="M27" t="n">
        <v>9</v>
      </c>
      <c r="N27" t="n">
        <v>33.39</v>
      </c>
      <c r="O27" t="n">
        <v>22067.77</v>
      </c>
      <c r="P27" t="n">
        <v>97.02</v>
      </c>
      <c r="Q27" t="n">
        <v>198.06</v>
      </c>
      <c r="R27" t="n">
        <v>33.53</v>
      </c>
      <c r="S27" t="n">
        <v>21.27</v>
      </c>
      <c r="T27" t="n">
        <v>3397.83</v>
      </c>
      <c r="U27" t="n">
        <v>0.63</v>
      </c>
      <c r="V27" t="n">
        <v>0.75</v>
      </c>
      <c r="W27" t="n">
        <v>0.13</v>
      </c>
      <c r="X27" t="n">
        <v>0.2</v>
      </c>
      <c r="Y27" t="n">
        <v>1</v>
      </c>
      <c r="Z27" t="n">
        <v>10</v>
      </c>
      <c r="AA27" t="n">
        <v>81.28029303933371</v>
      </c>
      <c r="AB27" t="n">
        <v>111.2112827698253</v>
      </c>
      <c r="AC27" t="n">
        <v>100.5974340283174</v>
      </c>
      <c r="AD27" t="n">
        <v>81280.29303933372</v>
      </c>
      <c r="AE27" t="n">
        <v>111211.2827698253</v>
      </c>
      <c r="AF27" t="n">
        <v>2.215757415717855e-06</v>
      </c>
      <c r="AG27" t="n">
        <v>0.15</v>
      </c>
      <c r="AH27" t="n">
        <v>100597.4340283174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9.260199999999999</v>
      </c>
      <c r="E28" t="n">
        <v>10.8</v>
      </c>
      <c r="F28" t="n">
        <v>8.050000000000001</v>
      </c>
      <c r="G28" t="n">
        <v>43.93</v>
      </c>
      <c r="H28" t="n">
        <v>0.75</v>
      </c>
      <c r="I28" t="n">
        <v>11</v>
      </c>
      <c r="J28" t="n">
        <v>177.4</v>
      </c>
      <c r="K28" t="n">
        <v>51.39</v>
      </c>
      <c r="L28" t="n">
        <v>7.5</v>
      </c>
      <c r="M28" t="n">
        <v>9</v>
      </c>
      <c r="N28" t="n">
        <v>33.51</v>
      </c>
      <c r="O28" t="n">
        <v>22113.42</v>
      </c>
      <c r="P28" t="n">
        <v>96.93000000000001</v>
      </c>
      <c r="Q28" t="n">
        <v>198.06</v>
      </c>
      <c r="R28" t="n">
        <v>33.54</v>
      </c>
      <c r="S28" t="n">
        <v>21.27</v>
      </c>
      <c r="T28" t="n">
        <v>3402.12</v>
      </c>
      <c r="U28" t="n">
        <v>0.63</v>
      </c>
      <c r="V28" t="n">
        <v>0.75</v>
      </c>
      <c r="W28" t="n">
        <v>0.12</v>
      </c>
      <c r="X28" t="n">
        <v>0.2</v>
      </c>
      <c r="Y28" t="n">
        <v>1</v>
      </c>
      <c r="Z28" t="n">
        <v>10</v>
      </c>
      <c r="AA28" t="n">
        <v>81.22141933039953</v>
      </c>
      <c r="AB28" t="n">
        <v>111.1307291639368</v>
      </c>
      <c r="AC28" t="n">
        <v>100.5245683455172</v>
      </c>
      <c r="AD28" t="n">
        <v>81221.41933039953</v>
      </c>
      <c r="AE28" t="n">
        <v>111130.7291639368</v>
      </c>
      <c r="AF28" t="n">
        <v>2.215924922623303e-06</v>
      </c>
      <c r="AG28" t="n">
        <v>0.15</v>
      </c>
      <c r="AH28" t="n">
        <v>100524.5683455172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9.311199999999999</v>
      </c>
      <c r="E29" t="n">
        <v>10.74</v>
      </c>
      <c r="F29" t="n">
        <v>8.029999999999999</v>
      </c>
      <c r="G29" t="n">
        <v>48.17</v>
      </c>
      <c r="H29" t="n">
        <v>0.77</v>
      </c>
      <c r="I29" t="n">
        <v>10</v>
      </c>
      <c r="J29" t="n">
        <v>177.77</v>
      </c>
      <c r="K29" t="n">
        <v>51.39</v>
      </c>
      <c r="L29" t="n">
        <v>7.75</v>
      </c>
      <c r="M29" t="n">
        <v>8</v>
      </c>
      <c r="N29" t="n">
        <v>33.63</v>
      </c>
      <c r="O29" t="n">
        <v>22159.1</v>
      </c>
      <c r="P29" t="n">
        <v>96.44</v>
      </c>
      <c r="Q29" t="n">
        <v>198.05</v>
      </c>
      <c r="R29" t="n">
        <v>32.78</v>
      </c>
      <c r="S29" t="n">
        <v>21.27</v>
      </c>
      <c r="T29" t="n">
        <v>3029.72</v>
      </c>
      <c r="U29" t="n">
        <v>0.65</v>
      </c>
      <c r="V29" t="n">
        <v>0.76</v>
      </c>
      <c r="W29" t="n">
        <v>0.12</v>
      </c>
      <c r="X29" t="n">
        <v>0.18</v>
      </c>
      <c r="Y29" t="n">
        <v>1</v>
      </c>
      <c r="Z29" t="n">
        <v>10</v>
      </c>
      <c r="AA29" t="n">
        <v>80.44439065916404</v>
      </c>
      <c r="AB29" t="n">
        <v>110.0675642558674</v>
      </c>
      <c r="AC29" t="n">
        <v>99.56287040411222</v>
      </c>
      <c r="AD29" t="n">
        <v>80444.39065916404</v>
      </c>
      <c r="AE29" t="n">
        <v>110067.5642558674</v>
      </c>
      <c r="AF29" t="n">
        <v>2.228128997163139e-06</v>
      </c>
      <c r="AG29" t="n">
        <v>0.1491666666666667</v>
      </c>
      <c r="AH29" t="n">
        <v>99562.87040411221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9.318899999999999</v>
      </c>
      <c r="E30" t="n">
        <v>10.73</v>
      </c>
      <c r="F30" t="n">
        <v>8.02</v>
      </c>
      <c r="G30" t="n">
        <v>48.12</v>
      </c>
      <c r="H30" t="n">
        <v>0.8</v>
      </c>
      <c r="I30" t="n">
        <v>10</v>
      </c>
      <c r="J30" t="n">
        <v>178.14</v>
      </c>
      <c r="K30" t="n">
        <v>51.39</v>
      </c>
      <c r="L30" t="n">
        <v>8</v>
      </c>
      <c r="M30" t="n">
        <v>8</v>
      </c>
      <c r="N30" t="n">
        <v>33.75</v>
      </c>
      <c r="O30" t="n">
        <v>22204.83</v>
      </c>
      <c r="P30" t="n">
        <v>96.34</v>
      </c>
      <c r="Q30" t="n">
        <v>198.06</v>
      </c>
      <c r="R30" t="n">
        <v>32.29</v>
      </c>
      <c r="S30" t="n">
        <v>21.27</v>
      </c>
      <c r="T30" t="n">
        <v>2781.2</v>
      </c>
      <c r="U30" t="n">
        <v>0.66</v>
      </c>
      <c r="V30" t="n">
        <v>0.76</v>
      </c>
      <c r="W30" t="n">
        <v>0.13</v>
      </c>
      <c r="X30" t="n">
        <v>0.17</v>
      </c>
      <c r="Y30" t="n">
        <v>1</v>
      </c>
      <c r="Z30" t="n">
        <v>10</v>
      </c>
      <c r="AA30" t="n">
        <v>80.29350467728679</v>
      </c>
      <c r="AB30" t="n">
        <v>109.8611153988433</v>
      </c>
      <c r="AC30" t="n">
        <v>99.37612473624966</v>
      </c>
      <c r="AD30" t="n">
        <v>80293.50467728679</v>
      </c>
      <c r="AE30" t="n">
        <v>109861.1153988433</v>
      </c>
      <c r="AF30" t="n">
        <v>2.229971573123076e-06</v>
      </c>
      <c r="AG30" t="n">
        <v>0.1490277777777778</v>
      </c>
      <c r="AH30" t="n">
        <v>99376.12473624967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9.3093</v>
      </c>
      <c r="E31" t="n">
        <v>10.74</v>
      </c>
      <c r="F31" t="n">
        <v>8.029999999999999</v>
      </c>
      <c r="G31" t="n">
        <v>48.18</v>
      </c>
      <c r="H31" t="n">
        <v>0.82</v>
      </c>
      <c r="I31" t="n">
        <v>10</v>
      </c>
      <c r="J31" t="n">
        <v>178.51</v>
      </c>
      <c r="K31" t="n">
        <v>51.39</v>
      </c>
      <c r="L31" t="n">
        <v>8.25</v>
      </c>
      <c r="M31" t="n">
        <v>8</v>
      </c>
      <c r="N31" t="n">
        <v>33.87</v>
      </c>
      <c r="O31" t="n">
        <v>22250.6</v>
      </c>
      <c r="P31" t="n">
        <v>96.11</v>
      </c>
      <c r="Q31" t="n">
        <v>198.05</v>
      </c>
      <c r="R31" t="n">
        <v>32.98</v>
      </c>
      <c r="S31" t="n">
        <v>21.27</v>
      </c>
      <c r="T31" t="n">
        <v>3130.08</v>
      </c>
      <c r="U31" t="n">
        <v>0.64</v>
      </c>
      <c r="V31" t="n">
        <v>0.76</v>
      </c>
      <c r="W31" t="n">
        <v>0.12</v>
      </c>
      <c r="X31" t="n">
        <v>0.18</v>
      </c>
      <c r="Y31" t="n">
        <v>1</v>
      </c>
      <c r="Z31" t="n">
        <v>10</v>
      </c>
      <c r="AA31" t="n">
        <v>80.26746635116587</v>
      </c>
      <c r="AB31" t="n">
        <v>109.8254886123148</v>
      </c>
      <c r="AC31" t="n">
        <v>99.34389812022491</v>
      </c>
      <c r="AD31" t="n">
        <v>80267.46635116586</v>
      </c>
      <c r="AE31" t="n">
        <v>109825.4886123148</v>
      </c>
      <c r="AF31" t="n">
        <v>2.227674335562636e-06</v>
      </c>
      <c r="AG31" t="n">
        <v>0.1491666666666667</v>
      </c>
      <c r="AH31" t="n">
        <v>99343.89812022491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9.2966</v>
      </c>
      <c r="E32" t="n">
        <v>10.76</v>
      </c>
      <c r="F32" t="n">
        <v>8.050000000000001</v>
      </c>
      <c r="G32" t="n">
        <v>48.27</v>
      </c>
      <c r="H32" t="n">
        <v>0.84</v>
      </c>
      <c r="I32" t="n">
        <v>10</v>
      </c>
      <c r="J32" t="n">
        <v>178.88</v>
      </c>
      <c r="K32" t="n">
        <v>51.39</v>
      </c>
      <c r="L32" t="n">
        <v>8.5</v>
      </c>
      <c r="M32" t="n">
        <v>8</v>
      </c>
      <c r="N32" t="n">
        <v>33.99</v>
      </c>
      <c r="O32" t="n">
        <v>22296.41</v>
      </c>
      <c r="P32" t="n">
        <v>95.90000000000001</v>
      </c>
      <c r="Q32" t="n">
        <v>198.05</v>
      </c>
      <c r="R32" t="n">
        <v>33.35</v>
      </c>
      <c r="S32" t="n">
        <v>21.27</v>
      </c>
      <c r="T32" t="n">
        <v>3311.61</v>
      </c>
      <c r="U32" t="n">
        <v>0.64</v>
      </c>
      <c r="V32" t="n">
        <v>0.75</v>
      </c>
      <c r="W32" t="n">
        <v>0.12</v>
      </c>
      <c r="X32" t="n">
        <v>0.19</v>
      </c>
      <c r="Y32" t="n">
        <v>1</v>
      </c>
      <c r="Z32" t="n">
        <v>10</v>
      </c>
      <c r="AA32" t="n">
        <v>80.30697033888329</v>
      </c>
      <c r="AB32" t="n">
        <v>109.8795397111027</v>
      </c>
      <c r="AC32" t="n">
        <v>99.39279065800572</v>
      </c>
      <c r="AD32" t="n">
        <v>80306.97033888329</v>
      </c>
      <c r="AE32" t="n">
        <v>109879.5397111027</v>
      </c>
      <c r="AF32" t="n">
        <v>2.224635281706637e-06</v>
      </c>
      <c r="AG32" t="n">
        <v>0.1494444444444444</v>
      </c>
      <c r="AH32" t="n">
        <v>99392.79065800572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9.356199999999999</v>
      </c>
      <c r="E33" t="n">
        <v>10.69</v>
      </c>
      <c r="F33" t="n">
        <v>8.01</v>
      </c>
      <c r="G33" t="n">
        <v>53.4</v>
      </c>
      <c r="H33" t="n">
        <v>0.87</v>
      </c>
      <c r="I33" t="n">
        <v>9</v>
      </c>
      <c r="J33" t="n">
        <v>179.26</v>
      </c>
      <c r="K33" t="n">
        <v>51.39</v>
      </c>
      <c r="L33" t="n">
        <v>8.75</v>
      </c>
      <c r="M33" t="n">
        <v>7</v>
      </c>
      <c r="N33" t="n">
        <v>34.11</v>
      </c>
      <c r="O33" t="n">
        <v>22342.26</v>
      </c>
      <c r="P33" t="n">
        <v>95.31999999999999</v>
      </c>
      <c r="Q33" t="n">
        <v>198.05</v>
      </c>
      <c r="R33" t="n">
        <v>32.15</v>
      </c>
      <c r="S33" t="n">
        <v>21.27</v>
      </c>
      <c r="T33" t="n">
        <v>2717.63</v>
      </c>
      <c r="U33" t="n">
        <v>0.66</v>
      </c>
      <c r="V33" t="n">
        <v>0.76</v>
      </c>
      <c r="W33" t="n">
        <v>0.12</v>
      </c>
      <c r="X33" t="n">
        <v>0.16</v>
      </c>
      <c r="Y33" t="n">
        <v>1</v>
      </c>
      <c r="Z33" t="n">
        <v>10</v>
      </c>
      <c r="AA33" t="n">
        <v>79.35955574395436</v>
      </c>
      <c r="AB33" t="n">
        <v>108.5832452653395</v>
      </c>
      <c r="AC33" t="n">
        <v>98.22021273478511</v>
      </c>
      <c r="AD33" t="n">
        <v>79359.55574395436</v>
      </c>
      <c r="AE33" t="n">
        <v>108583.2452653395</v>
      </c>
      <c r="AF33" t="n">
        <v>2.2388972982277e-06</v>
      </c>
      <c r="AG33" t="n">
        <v>0.1484722222222222</v>
      </c>
      <c r="AH33" t="n">
        <v>98220.21273478511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9.350899999999999</v>
      </c>
      <c r="E34" t="n">
        <v>10.69</v>
      </c>
      <c r="F34" t="n">
        <v>8.02</v>
      </c>
      <c r="G34" t="n">
        <v>53.44</v>
      </c>
      <c r="H34" t="n">
        <v>0.89</v>
      </c>
      <c r="I34" t="n">
        <v>9</v>
      </c>
      <c r="J34" t="n">
        <v>179.63</v>
      </c>
      <c r="K34" t="n">
        <v>51.39</v>
      </c>
      <c r="L34" t="n">
        <v>9</v>
      </c>
      <c r="M34" t="n">
        <v>7</v>
      </c>
      <c r="N34" t="n">
        <v>34.24</v>
      </c>
      <c r="O34" t="n">
        <v>22388.15</v>
      </c>
      <c r="P34" t="n">
        <v>95.51000000000001</v>
      </c>
      <c r="Q34" t="n">
        <v>198.05</v>
      </c>
      <c r="R34" t="n">
        <v>32.4</v>
      </c>
      <c r="S34" t="n">
        <v>21.27</v>
      </c>
      <c r="T34" t="n">
        <v>2841.28</v>
      </c>
      <c r="U34" t="n">
        <v>0.66</v>
      </c>
      <c r="V34" t="n">
        <v>0.76</v>
      </c>
      <c r="W34" t="n">
        <v>0.12</v>
      </c>
      <c r="X34" t="n">
        <v>0.16</v>
      </c>
      <c r="Y34" t="n">
        <v>1</v>
      </c>
      <c r="Z34" t="n">
        <v>10</v>
      </c>
      <c r="AA34" t="n">
        <v>79.54113040475112</v>
      </c>
      <c r="AB34" t="n">
        <v>108.8316837267502</v>
      </c>
      <c r="AC34" t="n">
        <v>98.44494057812437</v>
      </c>
      <c r="AD34" t="n">
        <v>79541.13040475112</v>
      </c>
      <c r="AE34" t="n">
        <v>108831.6837267502</v>
      </c>
      <c r="AF34" t="n">
        <v>2.237629031657874e-06</v>
      </c>
      <c r="AG34" t="n">
        <v>0.1484722222222222</v>
      </c>
      <c r="AH34" t="n">
        <v>98444.94057812437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9.349399999999999</v>
      </c>
      <c r="E35" t="n">
        <v>10.7</v>
      </c>
      <c r="F35" t="n">
        <v>8.02</v>
      </c>
      <c r="G35" t="n">
        <v>53.46</v>
      </c>
      <c r="H35" t="n">
        <v>0.91</v>
      </c>
      <c r="I35" t="n">
        <v>9</v>
      </c>
      <c r="J35" t="n">
        <v>180</v>
      </c>
      <c r="K35" t="n">
        <v>51.39</v>
      </c>
      <c r="L35" t="n">
        <v>9.25</v>
      </c>
      <c r="M35" t="n">
        <v>7</v>
      </c>
      <c r="N35" t="n">
        <v>34.36</v>
      </c>
      <c r="O35" t="n">
        <v>22434.08</v>
      </c>
      <c r="P35" t="n">
        <v>95.20999999999999</v>
      </c>
      <c r="Q35" t="n">
        <v>198.05</v>
      </c>
      <c r="R35" t="n">
        <v>32.47</v>
      </c>
      <c r="S35" t="n">
        <v>21.27</v>
      </c>
      <c r="T35" t="n">
        <v>2877.58</v>
      </c>
      <c r="U35" t="n">
        <v>0.66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79.37939084626346</v>
      </c>
      <c r="AB35" t="n">
        <v>108.6103845273818</v>
      </c>
      <c r="AC35" t="n">
        <v>98.24476186374822</v>
      </c>
      <c r="AD35" t="n">
        <v>79379.39084626346</v>
      </c>
      <c r="AE35" t="n">
        <v>108610.3845273818</v>
      </c>
      <c r="AF35" t="n">
        <v>2.237270088289056e-06</v>
      </c>
      <c r="AG35" t="n">
        <v>0.1486111111111111</v>
      </c>
      <c r="AH35" t="n">
        <v>98244.76186374822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9.351599999999999</v>
      </c>
      <c r="E36" t="n">
        <v>10.69</v>
      </c>
      <c r="F36" t="n">
        <v>8.02</v>
      </c>
      <c r="G36" t="n">
        <v>53.44</v>
      </c>
      <c r="H36" t="n">
        <v>0.93</v>
      </c>
      <c r="I36" t="n">
        <v>9</v>
      </c>
      <c r="J36" t="n">
        <v>180.37</v>
      </c>
      <c r="K36" t="n">
        <v>51.39</v>
      </c>
      <c r="L36" t="n">
        <v>9.5</v>
      </c>
      <c r="M36" t="n">
        <v>7</v>
      </c>
      <c r="N36" t="n">
        <v>34.48</v>
      </c>
      <c r="O36" t="n">
        <v>22480.05</v>
      </c>
      <c r="P36" t="n">
        <v>94.86</v>
      </c>
      <c r="Q36" t="n">
        <v>198.05</v>
      </c>
      <c r="R36" t="n">
        <v>32.35</v>
      </c>
      <c r="S36" t="n">
        <v>21.27</v>
      </c>
      <c r="T36" t="n">
        <v>2820.05</v>
      </c>
      <c r="U36" t="n">
        <v>0.66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79.15708219489304</v>
      </c>
      <c r="AB36" t="n">
        <v>108.3062120230114</v>
      </c>
      <c r="AC36" t="n">
        <v>97.96961915628607</v>
      </c>
      <c r="AD36" t="n">
        <v>79157.08219489304</v>
      </c>
      <c r="AE36" t="n">
        <v>108306.2120230114</v>
      </c>
      <c r="AF36" t="n">
        <v>2.237796538563323e-06</v>
      </c>
      <c r="AG36" t="n">
        <v>0.1484722222222222</v>
      </c>
      <c r="AH36" t="n">
        <v>97969.61915628608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9.4076</v>
      </c>
      <c r="E37" t="n">
        <v>10.63</v>
      </c>
      <c r="F37" t="n">
        <v>7.99</v>
      </c>
      <c r="G37" t="n">
        <v>59.9</v>
      </c>
      <c r="H37" t="n">
        <v>0.96</v>
      </c>
      <c r="I37" t="n">
        <v>8</v>
      </c>
      <c r="J37" t="n">
        <v>180.75</v>
      </c>
      <c r="K37" t="n">
        <v>51.39</v>
      </c>
      <c r="L37" t="n">
        <v>9.75</v>
      </c>
      <c r="M37" t="n">
        <v>6</v>
      </c>
      <c r="N37" t="n">
        <v>34.6</v>
      </c>
      <c r="O37" t="n">
        <v>22526.07</v>
      </c>
      <c r="P37" t="n">
        <v>94.27</v>
      </c>
      <c r="Q37" t="n">
        <v>198.09</v>
      </c>
      <c r="R37" t="n">
        <v>31.32</v>
      </c>
      <c r="S37" t="n">
        <v>21.27</v>
      </c>
      <c r="T37" t="n">
        <v>2308.12</v>
      </c>
      <c r="U37" t="n">
        <v>0.68</v>
      </c>
      <c r="V37" t="n">
        <v>0.76</v>
      </c>
      <c r="W37" t="n">
        <v>0.12</v>
      </c>
      <c r="X37" t="n">
        <v>0.13</v>
      </c>
      <c r="Y37" t="n">
        <v>1</v>
      </c>
      <c r="Z37" t="n">
        <v>10</v>
      </c>
      <c r="AA37" t="n">
        <v>78.27330327718353</v>
      </c>
      <c r="AB37" t="n">
        <v>107.0969867182278</v>
      </c>
      <c r="AC37" t="n">
        <v>96.87580061743223</v>
      </c>
      <c r="AD37" t="n">
        <v>78273.30327718353</v>
      </c>
      <c r="AE37" t="n">
        <v>107096.9867182278</v>
      </c>
      <c r="AF37" t="n">
        <v>2.251197090999222e-06</v>
      </c>
      <c r="AG37" t="n">
        <v>0.1476388888888889</v>
      </c>
      <c r="AH37" t="n">
        <v>96875.80061743224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9.427</v>
      </c>
      <c r="E38" t="n">
        <v>10.61</v>
      </c>
      <c r="F38" t="n">
        <v>7.96</v>
      </c>
      <c r="G38" t="n">
        <v>59.73</v>
      </c>
      <c r="H38" t="n">
        <v>0.98</v>
      </c>
      <c r="I38" t="n">
        <v>8</v>
      </c>
      <c r="J38" t="n">
        <v>181.12</v>
      </c>
      <c r="K38" t="n">
        <v>51.39</v>
      </c>
      <c r="L38" t="n">
        <v>10</v>
      </c>
      <c r="M38" t="n">
        <v>6</v>
      </c>
      <c r="N38" t="n">
        <v>34.73</v>
      </c>
      <c r="O38" t="n">
        <v>22572.13</v>
      </c>
      <c r="P38" t="n">
        <v>94.05</v>
      </c>
      <c r="Q38" t="n">
        <v>198.05</v>
      </c>
      <c r="R38" t="n">
        <v>30.68</v>
      </c>
      <c r="S38" t="n">
        <v>21.27</v>
      </c>
      <c r="T38" t="n">
        <v>1990.19</v>
      </c>
      <c r="U38" t="n">
        <v>0.6899999999999999</v>
      </c>
      <c r="V38" t="n">
        <v>0.76</v>
      </c>
      <c r="W38" t="n">
        <v>0.12</v>
      </c>
      <c r="X38" t="n">
        <v>0.11</v>
      </c>
      <c r="Y38" t="n">
        <v>1</v>
      </c>
      <c r="Z38" t="n">
        <v>10</v>
      </c>
      <c r="AA38" t="n">
        <v>77.90765799368785</v>
      </c>
      <c r="AB38" t="n">
        <v>106.5966947102178</v>
      </c>
      <c r="AC38" t="n">
        <v>96.42325577650234</v>
      </c>
      <c r="AD38" t="n">
        <v>77907.65799368786</v>
      </c>
      <c r="AE38" t="n">
        <v>106596.6947102178</v>
      </c>
      <c r="AF38" t="n">
        <v>2.255839425235943e-06</v>
      </c>
      <c r="AG38" t="n">
        <v>0.1473611111111111</v>
      </c>
      <c r="AH38" t="n">
        <v>96423.25577650234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9.3919</v>
      </c>
      <c r="E39" t="n">
        <v>10.65</v>
      </c>
      <c r="F39" t="n">
        <v>8</v>
      </c>
      <c r="G39" t="n">
        <v>60.03</v>
      </c>
      <c r="H39" t="n">
        <v>1</v>
      </c>
      <c r="I39" t="n">
        <v>8</v>
      </c>
      <c r="J39" t="n">
        <v>181.49</v>
      </c>
      <c r="K39" t="n">
        <v>51.39</v>
      </c>
      <c r="L39" t="n">
        <v>10.25</v>
      </c>
      <c r="M39" t="n">
        <v>6</v>
      </c>
      <c r="N39" t="n">
        <v>34.85</v>
      </c>
      <c r="O39" t="n">
        <v>22618.23</v>
      </c>
      <c r="P39" t="n">
        <v>94.41</v>
      </c>
      <c r="Q39" t="n">
        <v>198.05</v>
      </c>
      <c r="R39" t="n">
        <v>32.04</v>
      </c>
      <c r="S39" t="n">
        <v>21.27</v>
      </c>
      <c r="T39" t="n">
        <v>2668.03</v>
      </c>
      <c r="U39" t="n">
        <v>0.66</v>
      </c>
      <c r="V39" t="n">
        <v>0.76</v>
      </c>
      <c r="W39" t="n">
        <v>0.12</v>
      </c>
      <c r="X39" t="n">
        <v>0.15</v>
      </c>
      <c r="Y39" t="n">
        <v>1</v>
      </c>
      <c r="Z39" t="n">
        <v>10</v>
      </c>
      <c r="AA39" t="n">
        <v>78.50974707133051</v>
      </c>
      <c r="AB39" t="n">
        <v>107.4204995485435</v>
      </c>
      <c r="AC39" t="n">
        <v>97.16843783727583</v>
      </c>
      <c r="AD39" t="n">
        <v>78509.74707133051</v>
      </c>
      <c r="AE39" t="n">
        <v>107420.4995485435</v>
      </c>
      <c r="AF39" t="n">
        <v>2.247440150405586e-06</v>
      </c>
      <c r="AG39" t="n">
        <v>0.1479166666666667</v>
      </c>
      <c r="AH39" t="n">
        <v>97168.43783727584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9.3894</v>
      </c>
      <c r="E40" t="n">
        <v>10.65</v>
      </c>
      <c r="F40" t="n">
        <v>8.01</v>
      </c>
      <c r="G40" t="n">
        <v>60.05</v>
      </c>
      <c r="H40" t="n">
        <v>1.02</v>
      </c>
      <c r="I40" t="n">
        <v>8</v>
      </c>
      <c r="J40" t="n">
        <v>181.87</v>
      </c>
      <c r="K40" t="n">
        <v>51.39</v>
      </c>
      <c r="L40" t="n">
        <v>10.5</v>
      </c>
      <c r="M40" t="n">
        <v>6</v>
      </c>
      <c r="N40" t="n">
        <v>34.98</v>
      </c>
      <c r="O40" t="n">
        <v>22664.49</v>
      </c>
      <c r="P40" t="n">
        <v>94.34</v>
      </c>
      <c r="Q40" t="n">
        <v>198.1</v>
      </c>
      <c r="R40" t="n">
        <v>32.08</v>
      </c>
      <c r="S40" t="n">
        <v>21.27</v>
      </c>
      <c r="T40" t="n">
        <v>2685.89</v>
      </c>
      <c r="U40" t="n">
        <v>0.66</v>
      </c>
      <c r="V40" t="n">
        <v>0.76</v>
      </c>
      <c r="W40" t="n">
        <v>0.12</v>
      </c>
      <c r="X40" t="n">
        <v>0.15</v>
      </c>
      <c r="Y40" t="n">
        <v>1</v>
      </c>
      <c r="Z40" t="n">
        <v>10</v>
      </c>
      <c r="AA40" t="n">
        <v>78.51662685756902</v>
      </c>
      <c r="AB40" t="n">
        <v>107.4299127755898</v>
      </c>
      <c r="AC40" t="n">
        <v>97.17695267914436</v>
      </c>
      <c r="AD40" t="n">
        <v>78516.62685756902</v>
      </c>
      <c r="AE40" t="n">
        <v>107429.9127755898</v>
      </c>
      <c r="AF40" t="n">
        <v>2.246841911457555e-06</v>
      </c>
      <c r="AG40" t="n">
        <v>0.1479166666666667</v>
      </c>
      <c r="AH40" t="n">
        <v>97176.95267914436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9.393800000000001</v>
      </c>
      <c r="E41" t="n">
        <v>10.65</v>
      </c>
      <c r="F41" t="n">
        <v>8</v>
      </c>
      <c r="G41" t="n">
        <v>60.01</v>
      </c>
      <c r="H41" t="n">
        <v>1.05</v>
      </c>
      <c r="I41" t="n">
        <v>8</v>
      </c>
      <c r="J41" t="n">
        <v>182.24</v>
      </c>
      <c r="K41" t="n">
        <v>51.39</v>
      </c>
      <c r="L41" t="n">
        <v>10.75</v>
      </c>
      <c r="M41" t="n">
        <v>6</v>
      </c>
      <c r="N41" t="n">
        <v>35.1</v>
      </c>
      <c r="O41" t="n">
        <v>22710.68</v>
      </c>
      <c r="P41" t="n">
        <v>93.72</v>
      </c>
      <c r="Q41" t="n">
        <v>198.05</v>
      </c>
      <c r="R41" t="n">
        <v>31.95</v>
      </c>
      <c r="S41" t="n">
        <v>21.27</v>
      </c>
      <c r="T41" t="n">
        <v>2624.3</v>
      </c>
      <c r="U41" t="n">
        <v>0.67</v>
      </c>
      <c r="V41" t="n">
        <v>0.76</v>
      </c>
      <c r="W41" t="n">
        <v>0.12</v>
      </c>
      <c r="X41" t="n">
        <v>0.15</v>
      </c>
      <c r="Y41" t="n">
        <v>1</v>
      </c>
      <c r="Z41" t="n">
        <v>10</v>
      </c>
      <c r="AA41" t="n">
        <v>78.09457021977774</v>
      </c>
      <c r="AB41" t="n">
        <v>106.8524362639393</v>
      </c>
      <c r="AC41" t="n">
        <v>96.65458971527228</v>
      </c>
      <c r="AD41" t="n">
        <v>78094.57021977774</v>
      </c>
      <c r="AE41" t="n">
        <v>106852.4362639393</v>
      </c>
      <c r="AF41" t="n">
        <v>2.24789481200609e-06</v>
      </c>
      <c r="AG41" t="n">
        <v>0.1479166666666667</v>
      </c>
      <c r="AH41" t="n">
        <v>96654.58971527228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9.395300000000001</v>
      </c>
      <c r="E42" t="n">
        <v>10.64</v>
      </c>
      <c r="F42" t="n">
        <v>8</v>
      </c>
      <c r="G42" t="n">
        <v>60</v>
      </c>
      <c r="H42" t="n">
        <v>1.07</v>
      </c>
      <c r="I42" t="n">
        <v>8</v>
      </c>
      <c r="J42" t="n">
        <v>182.62</v>
      </c>
      <c r="K42" t="n">
        <v>51.39</v>
      </c>
      <c r="L42" t="n">
        <v>11</v>
      </c>
      <c r="M42" t="n">
        <v>6</v>
      </c>
      <c r="N42" t="n">
        <v>35.22</v>
      </c>
      <c r="O42" t="n">
        <v>22756.91</v>
      </c>
      <c r="P42" t="n">
        <v>93.45999999999999</v>
      </c>
      <c r="Q42" t="n">
        <v>198.05</v>
      </c>
      <c r="R42" t="n">
        <v>31.87</v>
      </c>
      <c r="S42" t="n">
        <v>21.27</v>
      </c>
      <c r="T42" t="n">
        <v>2581.91</v>
      </c>
      <c r="U42" t="n">
        <v>0.67</v>
      </c>
      <c r="V42" t="n">
        <v>0.76</v>
      </c>
      <c r="W42" t="n">
        <v>0.12</v>
      </c>
      <c r="X42" t="n">
        <v>0.15</v>
      </c>
      <c r="Y42" t="n">
        <v>1</v>
      </c>
      <c r="Z42" t="n">
        <v>10</v>
      </c>
      <c r="AA42" t="n">
        <v>77.93138405606921</v>
      </c>
      <c r="AB42" t="n">
        <v>106.629157755488</v>
      </c>
      <c r="AC42" t="n">
        <v>96.45262059429409</v>
      </c>
      <c r="AD42" t="n">
        <v>77931.3840560692</v>
      </c>
      <c r="AE42" t="n">
        <v>106629.157755488</v>
      </c>
      <c r="AF42" t="n">
        <v>2.248253755374908e-06</v>
      </c>
      <c r="AG42" t="n">
        <v>0.1477777777777778</v>
      </c>
      <c r="AH42" t="n">
        <v>96452.62059429409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9.447100000000001</v>
      </c>
      <c r="E43" t="n">
        <v>10.59</v>
      </c>
      <c r="F43" t="n">
        <v>7.98</v>
      </c>
      <c r="G43" t="n">
        <v>68.36</v>
      </c>
      <c r="H43" t="n">
        <v>1.09</v>
      </c>
      <c r="I43" t="n">
        <v>7</v>
      </c>
      <c r="J43" t="n">
        <v>182.99</v>
      </c>
      <c r="K43" t="n">
        <v>51.39</v>
      </c>
      <c r="L43" t="n">
        <v>11.25</v>
      </c>
      <c r="M43" t="n">
        <v>5</v>
      </c>
      <c r="N43" t="n">
        <v>35.35</v>
      </c>
      <c r="O43" t="n">
        <v>22803.18</v>
      </c>
      <c r="P43" t="n">
        <v>92.88</v>
      </c>
      <c r="Q43" t="n">
        <v>198.05</v>
      </c>
      <c r="R43" t="n">
        <v>31.08</v>
      </c>
      <c r="S43" t="n">
        <v>21.27</v>
      </c>
      <c r="T43" t="n">
        <v>2195.44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77.12541053331756</v>
      </c>
      <c r="AB43" t="n">
        <v>105.5263892246174</v>
      </c>
      <c r="AC43" t="n">
        <v>95.45509874426408</v>
      </c>
      <c r="AD43" t="n">
        <v>77125.41053331757</v>
      </c>
      <c r="AE43" t="n">
        <v>105526.3892246174</v>
      </c>
      <c r="AF43" t="n">
        <v>2.260649266378114e-06</v>
      </c>
      <c r="AG43" t="n">
        <v>0.1470833333333333</v>
      </c>
      <c r="AH43" t="n">
        <v>95455.09874426408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9.4518</v>
      </c>
      <c r="E44" t="n">
        <v>10.58</v>
      </c>
      <c r="F44" t="n">
        <v>7.97</v>
      </c>
      <c r="G44" t="n">
        <v>68.31999999999999</v>
      </c>
      <c r="H44" t="n">
        <v>1.11</v>
      </c>
      <c r="I44" t="n">
        <v>7</v>
      </c>
      <c r="J44" t="n">
        <v>183.37</v>
      </c>
      <c r="K44" t="n">
        <v>51.39</v>
      </c>
      <c r="L44" t="n">
        <v>11.5</v>
      </c>
      <c r="M44" t="n">
        <v>5</v>
      </c>
      <c r="N44" t="n">
        <v>35.48</v>
      </c>
      <c r="O44" t="n">
        <v>22849.49</v>
      </c>
      <c r="P44" t="n">
        <v>92.92</v>
      </c>
      <c r="Q44" t="n">
        <v>198.05</v>
      </c>
      <c r="R44" t="n">
        <v>30.79</v>
      </c>
      <c r="S44" t="n">
        <v>21.27</v>
      </c>
      <c r="T44" t="n">
        <v>2048.85</v>
      </c>
      <c r="U44" t="n">
        <v>0.6899999999999999</v>
      </c>
      <c r="V44" t="n">
        <v>0.76</v>
      </c>
      <c r="W44" t="n">
        <v>0.12</v>
      </c>
      <c r="X44" t="n">
        <v>0.12</v>
      </c>
      <c r="Y44" t="n">
        <v>1</v>
      </c>
      <c r="Z44" t="n">
        <v>10</v>
      </c>
      <c r="AA44" t="n">
        <v>77.08375113211318</v>
      </c>
      <c r="AB44" t="n">
        <v>105.4693889940065</v>
      </c>
      <c r="AC44" t="n">
        <v>95.40353853566236</v>
      </c>
      <c r="AD44" t="n">
        <v>77083.75113211318</v>
      </c>
      <c r="AE44" t="n">
        <v>105469.3889940065</v>
      </c>
      <c r="AF44" t="n">
        <v>2.261773955600413e-06</v>
      </c>
      <c r="AG44" t="n">
        <v>0.1469444444444444</v>
      </c>
      <c r="AH44" t="n">
        <v>95403.53853566236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9.4719</v>
      </c>
      <c r="E45" t="n">
        <v>10.56</v>
      </c>
      <c r="F45" t="n">
        <v>7.95</v>
      </c>
      <c r="G45" t="n">
        <v>68.12</v>
      </c>
      <c r="H45" t="n">
        <v>1.13</v>
      </c>
      <c r="I45" t="n">
        <v>7</v>
      </c>
      <c r="J45" t="n">
        <v>183.74</v>
      </c>
      <c r="K45" t="n">
        <v>51.39</v>
      </c>
      <c r="L45" t="n">
        <v>11.75</v>
      </c>
      <c r="M45" t="n">
        <v>5</v>
      </c>
      <c r="N45" t="n">
        <v>35.6</v>
      </c>
      <c r="O45" t="n">
        <v>22895.85</v>
      </c>
      <c r="P45" t="n">
        <v>92.59</v>
      </c>
      <c r="Q45" t="n">
        <v>198.05</v>
      </c>
      <c r="R45" t="n">
        <v>30.2</v>
      </c>
      <c r="S45" t="n">
        <v>21.27</v>
      </c>
      <c r="T45" t="n">
        <v>1751.26</v>
      </c>
      <c r="U45" t="n">
        <v>0.7</v>
      </c>
      <c r="V45" t="n">
        <v>0.76</v>
      </c>
      <c r="W45" t="n">
        <v>0.12</v>
      </c>
      <c r="X45" t="n">
        <v>0.1</v>
      </c>
      <c r="Y45" t="n">
        <v>1</v>
      </c>
      <c r="Z45" t="n">
        <v>10</v>
      </c>
      <c r="AA45" t="n">
        <v>76.68040301998694</v>
      </c>
      <c r="AB45" t="n">
        <v>104.9175103125328</v>
      </c>
      <c r="AC45" t="n">
        <v>94.90433038098175</v>
      </c>
      <c r="AD45" t="n">
        <v>76680.40301998694</v>
      </c>
      <c r="AE45" t="n">
        <v>104917.5103125328</v>
      </c>
      <c r="AF45" t="n">
        <v>2.266583796742583e-06</v>
      </c>
      <c r="AG45" t="n">
        <v>0.1466666666666667</v>
      </c>
      <c r="AH45" t="n">
        <v>94904.33038098174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9.434200000000001</v>
      </c>
      <c r="E46" t="n">
        <v>10.6</v>
      </c>
      <c r="F46" t="n">
        <v>7.99</v>
      </c>
      <c r="G46" t="n">
        <v>68.48999999999999</v>
      </c>
      <c r="H46" t="n">
        <v>1.16</v>
      </c>
      <c r="I46" t="n">
        <v>7</v>
      </c>
      <c r="J46" t="n">
        <v>184.12</v>
      </c>
      <c r="K46" t="n">
        <v>51.39</v>
      </c>
      <c r="L46" t="n">
        <v>12</v>
      </c>
      <c r="M46" t="n">
        <v>5</v>
      </c>
      <c r="N46" t="n">
        <v>35.73</v>
      </c>
      <c r="O46" t="n">
        <v>22942.24</v>
      </c>
      <c r="P46" t="n">
        <v>93.01000000000001</v>
      </c>
      <c r="Q46" t="n">
        <v>198.05</v>
      </c>
      <c r="R46" t="n">
        <v>31.66</v>
      </c>
      <c r="S46" t="n">
        <v>21.27</v>
      </c>
      <c r="T46" t="n">
        <v>2481.16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77.33040221561755</v>
      </c>
      <c r="AB46" t="n">
        <v>105.8068678879348</v>
      </c>
      <c r="AC46" t="n">
        <v>95.70880891760886</v>
      </c>
      <c r="AD46" t="n">
        <v>77330.40221561755</v>
      </c>
      <c r="AE46" t="n">
        <v>105806.8678879348</v>
      </c>
      <c r="AF46" t="n">
        <v>2.257562353406273e-06</v>
      </c>
      <c r="AG46" t="n">
        <v>0.1472222222222222</v>
      </c>
      <c r="AH46" t="n">
        <v>95708.80891760887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9.4466</v>
      </c>
      <c r="E47" t="n">
        <v>10.59</v>
      </c>
      <c r="F47" t="n">
        <v>7.98</v>
      </c>
      <c r="G47" t="n">
        <v>68.37</v>
      </c>
      <c r="H47" t="n">
        <v>1.18</v>
      </c>
      <c r="I47" t="n">
        <v>7</v>
      </c>
      <c r="J47" t="n">
        <v>184.5</v>
      </c>
      <c r="K47" t="n">
        <v>51.39</v>
      </c>
      <c r="L47" t="n">
        <v>12.25</v>
      </c>
      <c r="M47" t="n">
        <v>5</v>
      </c>
      <c r="N47" t="n">
        <v>35.85</v>
      </c>
      <c r="O47" t="n">
        <v>22988.69</v>
      </c>
      <c r="P47" t="n">
        <v>92.48</v>
      </c>
      <c r="Q47" t="n">
        <v>198.05</v>
      </c>
      <c r="R47" t="n">
        <v>31.17</v>
      </c>
      <c r="S47" t="n">
        <v>21.27</v>
      </c>
      <c r="T47" t="n">
        <v>2237.33</v>
      </c>
      <c r="U47" t="n">
        <v>0.68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76.89895018810579</v>
      </c>
      <c r="AB47" t="n">
        <v>105.2165361895735</v>
      </c>
      <c r="AC47" t="n">
        <v>95.17481764800318</v>
      </c>
      <c r="AD47" t="n">
        <v>76898.95018810578</v>
      </c>
      <c r="AE47" t="n">
        <v>105216.5361895735</v>
      </c>
      <c r="AF47" t="n">
        <v>2.260529618588508e-06</v>
      </c>
      <c r="AG47" t="n">
        <v>0.1470833333333333</v>
      </c>
      <c r="AH47" t="n">
        <v>95174.81764800318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9.443099999999999</v>
      </c>
      <c r="E48" t="n">
        <v>10.59</v>
      </c>
      <c r="F48" t="n">
        <v>7.98</v>
      </c>
      <c r="G48" t="n">
        <v>68.40000000000001</v>
      </c>
      <c r="H48" t="n">
        <v>1.2</v>
      </c>
      <c r="I48" t="n">
        <v>7</v>
      </c>
      <c r="J48" t="n">
        <v>184.87</v>
      </c>
      <c r="K48" t="n">
        <v>51.39</v>
      </c>
      <c r="L48" t="n">
        <v>12.5</v>
      </c>
      <c r="M48" t="n">
        <v>5</v>
      </c>
      <c r="N48" t="n">
        <v>35.98</v>
      </c>
      <c r="O48" t="n">
        <v>23035.17</v>
      </c>
      <c r="P48" t="n">
        <v>92.29000000000001</v>
      </c>
      <c r="Q48" t="n">
        <v>198.05</v>
      </c>
      <c r="R48" t="n">
        <v>31.25</v>
      </c>
      <c r="S48" t="n">
        <v>21.27</v>
      </c>
      <c r="T48" t="n">
        <v>2278.26</v>
      </c>
      <c r="U48" t="n">
        <v>0.68</v>
      </c>
      <c r="V48" t="n">
        <v>0.76</v>
      </c>
      <c r="W48" t="n">
        <v>0.12</v>
      </c>
      <c r="X48" t="n">
        <v>0.13</v>
      </c>
      <c r="Y48" t="n">
        <v>1</v>
      </c>
      <c r="Z48" t="n">
        <v>10</v>
      </c>
      <c r="AA48" t="n">
        <v>76.81717165870435</v>
      </c>
      <c r="AB48" t="n">
        <v>105.1046431978324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2.259692084061264e-06</v>
      </c>
      <c r="AG48" t="n">
        <v>0.1470833333333333</v>
      </c>
      <c r="AH48" t="n">
        <v>95073.60356635104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9.4458</v>
      </c>
      <c r="E49" t="n">
        <v>10.59</v>
      </c>
      <c r="F49" t="n">
        <v>7.98</v>
      </c>
      <c r="G49" t="n">
        <v>68.37</v>
      </c>
      <c r="H49" t="n">
        <v>1.22</v>
      </c>
      <c r="I49" t="n">
        <v>7</v>
      </c>
      <c r="J49" t="n">
        <v>185.25</v>
      </c>
      <c r="K49" t="n">
        <v>51.39</v>
      </c>
      <c r="L49" t="n">
        <v>12.75</v>
      </c>
      <c r="M49" t="n">
        <v>5</v>
      </c>
      <c r="N49" t="n">
        <v>36.11</v>
      </c>
      <c r="O49" t="n">
        <v>23081.7</v>
      </c>
      <c r="P49" t="n">
        <v>91.93000000000001</v>
      </c>
      <c r="Q49" t="n">
        <v>198.05</v>
      </c>
      <c r="R49" t="n">
        <v>31.11</v>
      </c>
      <c r="S49" t="n">
        <v>21.27</v>
      </c>
      <c r="T49" t="n">
        <v>2208.94</v>
      </c>
      <c r="U49" t="n">
        <v>0.68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76.58841499017929</v>
      </c>
      <c r="AB49" t="n">
        <v>104.7916482319246</v>
      </c>
      <c r="AC49" t="n">
        <v>94.79048040069819</v>
      </c>
      <c r="AD49" t="n">
        <v>76588.41499017928</v>
      </c>
      <c r="AE49" t="n">
        <v>104791.6482319246</v>
      </c>
      <c r="AF49" t="n">
        <v>2.260338182125138e-06</v>
      </c>
      <c r="AG49" t="n">
        <v>0.1470833333333333</v>
      </c>
      <c r="AH49" t="n">
        <v>94790.48040069819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9.4414</v>
      </c>
      <c r="E50" t="n">
        <v>10.59</v>
      </c>
      <c r="F50" t="n">
        <v>7.98</v>
      </c>
      <c r="G50" t="n">
        <v>68.42</v>
      </c>
      <c r="H50" t="n">
        <v>1.24</v>
      </c>
      <c r="I50" t="n">
        <v>7</v>
      </c>
      <c r="J50" t="n">
        <v>185.63</v>
      </c>
      <c r="K50" t="n">
        <v>51.39</v>
      </c>
      <c r="L50" t="n">
        <v>13</v>
      </c>
      <c r="M50" t="n">
        <v>5</v>
      </c>
      <c r="N50" t="n">
        <v>36.24</v>
      </c>
      <c r="O50" t="n">
        <v>23128.27</v>
      </c>
      <c r="P50" t="n">
        <v>91.63</v>
      </c>
      <c r="Q50" t="n">
        <v>198.05</v>
      </c>
      <c r="R50" t="n">
        <v>31.38</v>
      </c>
      <c r="S50" t="n">
        <v>21.27</v>
      </c>
      <c r="T50" t="n">
        <v>2345.25</v>
      </c>
      <c r="U50" t="n">
        <v>0.68</v>
      </c>
      <c r="V50" t="n">
        <v>0.76</v>
      </c>
      <c r="W50" t="n">
        <v>0.12</v>
      </c>
      <c r="X50" t="n">
        <v>0.13</v>
      </c>
      <c r="Y50" t="n">
        <v>1</v>
      </c>
      <c r="Z50" t="n">
        <v>10</v>
      </c>
      <c r="AA50" t="n">
        <v>76.45020213942966</v>
      </c>
      <c r="AB50" t="n">
        <v>104.6025393120084</v>
      </c>
      <c r="AC50" t="n">
        <v>94.61941977068273</v>
      </c>
      <c r="AD50" t="n">
        <v>76450.20213942966</v>
      </c>
      <c r="AE50" t="n">
        <v>104602.5393120084</v>
      </c>
      <c r="AF50" t="n">
        <v>2.259285281576603e-06</v>
      </c>
      <c r="AG50" t="n">
        <v>0.1470833333333333</v>
      </c>
      <c r="AH50" t="n">
        <v>94619.41977068273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9.5047</v>
      </c>
      <c r="E51" t="n">
        <v>10.52</v>
      </c>
      <c r="F51" t="n">
        <v>7.95</v>
      </c>
      <c r="G51" t="n">
        <v>79.45</v>
      </c>
      <c r="H51" t="n">
        <v>1.26</v>
      </c>
      <c r="I51" t="n">
        <v>6</v>
      </c>
      <c r="J51" t="n">
        <v>186.01</v>
      </c>
      <c r="K51" t="n">
        <v>51.39</v>
      </c>
      <c r="L51" t="n">
        <v>13.25</v>
      </c>
      <c r="M51" t="n">
        <v>4</v>
      </c>
      <c r="N51" t="n">
        <v>36.36</v>
      </c>
      <c r="O51" t="n">
        <v>23174.88</v>
      </c>
      <c r="P51" t="n">
        <v>90.84</v>
      </c>
      <c r="Q51" t="n">
        <v>198.05</v>
      </c>
      <c r="R51" t="n">
        <v>29.99</v>
      </c>
      <c r="S51" t="n">
        <v>21.27</v>
      </c>
      <c r="T51" t="n">
        <v>1653.29</v>
      </c>
      <c r="U51" t="n">
        <v>0.71</v>
      </c>
      <c r="V51" t="n">
        <v>0.76</v>
      </c>
      <c r="W51" t="n">
        <v>0.12</v>
      </c>
      <c r="X51" t="n">
        <v>0.09</v>
      </c>
      <c r="Y51" t="n">
        <v>1</v>
      </c>
      <c r="Z51" t="n">
        <v>10</v>
      </c>
      <c r="AA51" t="n">
        <v>75.41928571237086</v>
      </c>
      <c r="AB51" t="n">
        <v>103.1919939756844</v>
      </c>
      <c r="AC51" t="n">
        <v>93.3434949015442</v>
      </c>
      <c r="AD51" t="n">
        <v>75419.28571237087</v>
      </c>
      <c r="AE51" t="n">
        <v>103191.9939756844</v>
      </c>
      <c r="AF51" t="n">
        <v>2.274432691740752e-06</v>
      </c>
      <c r="AG51" t="n">
        <v>0.1461111111111111</v>
      </c>
      <c r="AH51" t="n">
        <v>93343.49490154421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9.5137</v>
      </c>
      <c r="E52" t="n">
        <v>10.51</v>
      </c>
      <c r="F52" t="n">
        <v>7.94</v>
      </c>
      <c r="G52" t="n">
        <v>79.34999999999999</v>
      </c>
      <c r="H52" t="n">
        <v>1.29</v>
      </c>
      <c r="I52" t="n">
        <v>6</v>
      </c>
      <c r="J52" t="n">
        <v>186.38</v>
      </c>
      <c r="K52" t="n">
        <v>51.39</v>
      </c>
      <c r="L52" t="n">
        <v>13.5</v>
      </c>
      <c r="M52" t="n">
        <v>4</v>
      </c>
      <c r="N52" t="n">
        <v>36.49</v>
      </c>
      <c r="O52" t="n">
        <v>23221.54</v>
      </c>
      <c r="P52" t="n">
        <v>90.83</v>
      </c>
      <c r="Q52" t="n">
        <v>198.05</v>
      </c>
      <c r="R52" t="n">
        <v>29.82</v>
      </c>
      <c r="S52" t="n">
        <v>21.27</v>
      </c>
      <c r="T52" t="n">
        <v>1566.7</v>
      </c>
      <c r="U52" t="n">
        <v>0.71</v>
      </c>
      <c r="V52" t="n">
        <v>0.77</v>
      </c>
      <c r="W52" t="n">
        <v>0.12</v>
      </c>
      <c r="X52" t="n">
        <v>0.08</v>
      </c>
      <c r="Y52" t="n">
        <v>1</v>
      </c>
      <c r="Z52" t="n">
        <v>10</v>
      </c>
      <c r="AA52" t="n">
        <v>75.31700338179644</v>
      </c>
      <c r="AB52" t="n">
        <v>103.0520467786146</v>
      </c>
      <c r="AC52" t="n">
        <v>93.21690406854556</v>
      </c>
      <c r="AD52" t="n">
        <v>75317.00338179644</v>
      </c>
      <c r="AE52" t="n">
        <v>103052.0467786146</v>
      </c>
      <c r="AF52" t="n">
        <v>2.276586351953664e-06</v>
      </c>
      <c r="AG52" t="n">
        <v>0.1459722222222222</v>
      </c>
      <c r="AH52" t="n">
        <v>93216.90406854555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9.4894</v>
      </c>
      <c r="E53" t="n">
        <v>10.54</v>
      </c>
      <c r="F53" t="n">
        <v>7.96</v>
      </c>
      <c r="G53" t="n">
        <v>79.62</v>
      </c>
      <c r="H53" t="n">
        <v>1.31</v>
      </c>
      <c r="I53" t="n">
        <v>6</v>
      </c>
      <c r="J53" t="n">
        <v>186.76</v>
      </c>
      <c r="K53" t="n">
        <v>51.39</v>
      </c>
      <c r="L53" t="n">
        <v>13.75</v>
      </c>
      <c r="M53" t="n">
        <v>4</v>
      </c>
      <c r="N53" t="n">
        <v>36.62</v>
      </c>
      <c r="O53" t="n">
        <v>23268.24</v>
      </c>
      <c r="P53" t="n">
        <v>91.20999999999999</v>
      </c>
      <c r="Q53" t="n">
        <v>198.05</v>
      </c>
      <c r="R53" t="n">
        <v>30.72</v>
      </c>
      <c r="S53" t="n">
        <v>21.27</v>
      </c>
      <c r="T53" t="n">
        <v>2020.04</v>
      </c>
      <c r="U53" t="n">
        <v>0.6899999999999999</v>
      </c>
      <c r="V53" t="n">
        <v>0.76</v>
      </c>
      <c r="W53" t="n">
        <v>0.12</v>
      </c>
      <c r="X53" t="n">
        <v>0.11</v>
      </c>
      <c r="Y53" t="n">
        <v>1</v>
      </c>
      <c r="Z53" t="n">
        <v>10</v>
      </c>
      <c r="AA53" t="n">
        <v>75.77740597175607</v>
      </c>
      <c r="AB53" t="n">
        <v>103.6819899137257</v>
      </c>
      <c r="AC53" t="n">
        <v>93.78672631497267</v>
      </c>
      <c r="AD53" t="n">
        <v>75777.40597175607</v>
      </c>
      <c r="AE53" t="n">
        <v>103681.9899137257</v>
      </c>
      <c r="AF53" t="n">
        <v>2.270771469378802e-06</v>
      </c>
      <c r="AG53" t="n">
        <v>0.1463888888888889</v>
      </c>
      <c r="AH53" t="n">
        <v>93786.72631497266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9.498200000000001</v>
      </c>
      <c r="E54" t="n">
        <v>10.53</v>
      </c>
      <c r="F54" t="n">
        <v>7.95</v>
      </c>
      <c r="G54" t="n">
        <v>79.53</v>
      </c>
      <c r="H54" t="n">
        <v>1.33</v>
      </c>
      <c r="I54" t="n">
        <v>6</v>
      </c>
      <c r="J54" t="n">
        <v>187.14</v>
      </c>
      <c r="K54" t="n">
        <v>51.39</v>
      </c>
      <c r="L54" t="n">
        <v>14</v>
      </c>
      <c r="M54" t="n">
        <v>4</v>
      </c>
      <c r="N54" t="n">
        <v>36.75</v>
      </c>
      <c r="O54" t="n">
        <v>23314.98</v>
      </c>
      <c r="P54" t="n">
        <v>91.05</v>
      </c>
      <c r="Q54" t="n">
        <v>198.05</v>
      </c>
      <c r="R54" t="n">
        <v>30.39</v>
      </c>
      <c r="S54" t="n">
        <v>21.27</v>
      </c>
      <c r="T54" t="n">
        <v>1855.05</v>
      </c>
      <c r="U54" t="n">
        <v>0.7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75.59022810849203</v>
      </c>
      <c r="AB54" t="n">
        <v>103.4258849035035</v>
      </c>
      <c r="AC54" t="n">
        <v>93.55506360748031</v>
      </c>
      <c r="AD54" t="n">
        <v>75590.22810849203</v>
      </c>
      <c r="AE54" t="n">
        <v>103425.8849035035</v>
      </c>
      <c r="AF54" t="n">
        <v>2.272877270475871e-06</v>
      </c>
      <c r="AG54" t="n">
        <v>0.14625</v>
      </c>
      <c r="AH54" t="n">
        <v>93555.0636074803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9.488200000000001</v>
      </c>
      <c r="E55" t="n">
        <v>10.54</v>
      </c>
      <c r="F55" t="n">
        <v>7.96</v>
      </c>
      <c r="G55" t="n">
        <v>79.64</v>
      </c>
      <c r="H55" t="n">
        <v>1.35</v>
      </c>
      <c r="I55" t="n">
        <v>6</v>
      </c>
      <c r="J55" t="n">
        <v>187.52</v>
      </c>
      <c r="K55" t="n">
        <v>51.39</v>
      </c>
      <c r="L55" t="n">
        <v>14.25</v>
      </c>
      <c r="M55" t="n">
        <v>4</v>
      </c>
      <c r="N55" t="n">
        <v>36.88</v>
      </c>
      <c r="O55" t="n">
        <v>23361.77</v>
      </c>
      <c r="P55" t="n">
        <v>91.23</v>
      </c>
      <c r="Q55" t="n">
        <v>198.06</v>
      </c>
      <c r="R55" t="n">
        <v>30.75</v>
      </c>
      <c r="S55" t="n">
        <v>21.27</v>
      </c>
      <c r="T55" t="n">
        <v>2033.13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75.79819303701888</v>
      </c>
      <c r="AB55" t="n">
        <v>103.7104316934789</v>
      </c>
      <c r="AC55" t="n">
        <v>93.8124536511845</v>
      </c>
      <c r="AD55" t="n">
        <v>75798.19303701888</v>
      </c>
      <c r="AE55" t="n">
        <v>103710.4316934789</v>
      </c>
      <c r="AF55" t="n">
        <v>2.270484314683747e-06</v>
      </c>
      <c r="AG55" t="n">
        <v>0.1463888888888889</v>
      </c>
      <c r="AH55" t="n">
        <v>93812.45365118449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9.495200000000001</v>
      </c>
      <c r="E56" t="n">
        <v>10.53</v>
      </c>
      <c r="F56" t="n">
        <v>7.96</v>
      </c>
      <c r="G56" t="n">
        <v>79.56</v>
      </c>
      <c r="H56" t="n">
        <v>1.37</v>
      </c>
      <c r="I56" t="n">
        <v>6</v>
      </c>
      <c r="J56" t="n">
        <v>187.9</v>
      </c>
      <c r="K56" t="n">
        <v>51.39</v>
      </c>
      <c r="L56" t="n">
        <v>14.5</v>
      </c>
      <c r="M56" t="n">
        <v>4</v>
      </c>
      <c r="N56" t="n">
        <v>37.01</v>
      </c>
      <c r="O56" t="n">
        <v>23408.6</v>
      </c>
      <c r="P56" t="n">
        <v>90.79000000000001</v>
      </c>
      <c r="Q56" t="n">
        <v>198.05</v>
      </c>
      <c r="R56" t="n">
        <v>30.46</v>
      </c>
      <c r="S56" t="n">
        <v>21.27</v>
      </c>
      <c r="T56" t="n">
        <v>1887.2</v>
      </c>
      <c r="U56" t="n">
        <v>0.7</v>
      </c>
      <c r="V56" t="n">
        <v>0.76</v>
      </c>
      <c r="W56" t="n">
        <v>0.12</v>
      </c>
      <c r="X56" t="n">
        <v>0.1</v>
      </c>
      <c r="Y56" t="n">
        <v>1</v>
      </c>
      <c r="Z56" t="n">
        <v>10</v>
      </c>
      <c r="AA56" t="n">
        <v>75.49123881214697</v>
      </c>
      <c r="AB56" t="n">
        <v>103.2904433811447</v>
      </c>
      <c r="AC56" t="n">
        <v>93.43254843392205</v>
      </c>
      <c r="AD56" t="n">
        <v>75491.23881214697</v>
      </c>
      <c r="AE56" t="n">
        <v>103290.4433811447</v>
      </c>
      <c r="AF56" t="n">
        <v>2.272159383738234e-06</v>
      </c>
      <c r="AG56" t="n">
        <v>0.14625</v>
      </c>
      <c r="AH56" t="n">
        <v>93432.54843392206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9.4924</v>
      </c>
      <c r="E57" t="n">
        <v>10.53</v>
      </c>
      <c r="F57" t="n">
        <v>7.96</v>
      </c>
      <c r="G57" t="n">
        <v>79.59</v>
      </c>
      <c r="H57" t="n">
        <v>1.39</v>
      </c>
      <c r="I57" t="n">
        <v>6</v>
      </c>
      <c r="J57" t="n">
        <v>188.28</v>
      </c>
      <c r="K57" t="n">
        <v>51.39</v>
      </c>
      <c r="L57" t="n">
        <v>14.75</v>
      </c>
      <c r="M57" t="n">
        <v>4</v>
      </c>
      <c r="N57" t="n">
        <v>37.14</v>
      </c>
      <c r="O57" t="n">
        <v>23455.48</v>
      </c>
      <c r="P57" t="n">
        <v>90.61</v>
      </c>
      <c r="Q57" t="n">
        <v>198.05</v>
      </c>
      <c r="R57" t="n">
        <v>30.56</v>
      </c>
      <c r="S57" t="n">
        <v>21.27</v>
      </c>
      <c r="T57" t="n">
        <v>1937.19</v>
      </c>
      <c r="U57" t="n">
        <v>0.7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75.4096890479977</v>
      </c>
      <c r="AB57" t="n">
        <v>103.1788633961141</v>
      </c>
      <c r="AC57" t="n">
        <v>93.33161748605919</v>
      </c>
      <c r="AD57" t="n">
        <v>75409.6890479977</v>
      </c>
      <c r="AE57" t="n">
        <v>103178.8633961141</v>
      </c>
      <c r="AF57" t="n">
        <v>2.271489356116439e-06</v>
      </c>
      <c r="AG57" t="n">
        <v>0.14625</v>
      </c>
      <c r="AH57" t="n">
        <v>93331.61748605919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9.5044</v>
      </c>
      <c r="E58" t="n">
        <v>10.52</v>
      </c>
      <c r="F58" t="n">
        <v>7.95</v>
      </c>
      <c r="G58" t="n">
        <v>79.45999999999999</v>
      </c>
      <c r="H58" t="n">
        <v>1.41</v>
      </c>
      <c r="I58" t="n">
        <v>6</v>
      </c>
      <c r="J58" t="n">
        <v>188.66</v>
      </c>
      <c r="K58" t="n">
        <v>51.39</v>
      </c>
      <c r="L58" t="n">
        <v>15</v>
      </c>
      <c r="M58" t="n">
        <v>4</v>
      </c>
      <c r="N58" t="n">
        <v>37.27</v>
      </c>
      <c r="O58" t="n">
        <v>23502.4</v>
      </c>
      <c r="P58" t="n">
        <v>90.2</v>
      </c>
      <c r="Q58" t="n">
        <v>198.05</v>
      </c>
      <c r="R58" t="n">
        <v>30.02</v>
      </c>
      <c r="S58" t="n">
        <v>21.27</v>
      </c>
      <c r="T58" t="n">
        <v>1668.3</v>
      </c>
      <c r="U58" t="n">
        <v>0.71</v>
      </c>
      <c r="V58" t="n">
        <v>0.76</v>
      </c>
      <c r="W58" t="n">
        <v>0.12</v>
      </c>
      <c r="X58" t="n">
        <v>0.09</v>
      </c>
      <c r="Y58" t="n">
        <v>1</v>
      </c>
      <c r="Z58" t="n">
        <v>10</v>
      </c>
      <c r="AA58" t="n">
        <v>75.05515304980798</v>
      </c>
      <c r="AB58" t="n">
        <v>102.6937716023668</v>
      </c>
      <c r="AC58" t="n">
        <v>92.89282217227638</v>
      </c>
      <c r="AD58" t="n">
        <v>75055.15304980798</v>
      </c>
      <c r="AE58" t="n">
        <v>102693.7716023668</v>
      </c>
      <c r="AF58" t="n">
        <v>2.274360903066988e-06</v>
      </c>
      <c r="AG58" t="n">
        <v>0.1461111111111111</v>
      </c>
      <c r="AH58" t="n">
        <v>92892.82217227638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9.506500000000001</v>
      </c>
      <c r="E59" t="n">
        <v>10.52</v>
      </c>
      <c r="F59" t="n">
        <v>7.94</v>
      </c>
      <c r="G59" t="n">
        <v>79.43000000000001</v>
      </c>
      <c r="H59" t="n">
        <v>1.43</v>
      </c>
      <c r="I59" t="n">
        <v>6</v>
      </c>
      <c r="J59" t="n">
        <v>189.04</v>
      </c>
      <c r="K59" t="n">
        <v>51.39</v>
      </c>
      <c r="L59" t="n">
        <v>15.25</v>
      </c>
      <c r="M59" t="n">
        <v>4</v>
      </c>
      <c r="N59" t="n">
        <v>37.4</v>
      </c>
      <c r="O59" t="n">
        <v>23549.36</v>
      </c>
      <c r="P59" t="n">
        <v>89.76000000000001</v>
      </c>
      <c r="Q59" t="n">
        <v>198.05</v>
      </c>
      <c r="R59" t="n">
        <v>30.12</v>
      </c>
      <c r="S59" t="n">
        <v>21.27</v>
      </c>
      <c r="T59" t="n">
        <v>1719.59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74.76038644929287</v>
      </c>
      <c r="AB59" t="n">
        <v>102.2904589353576</v>
      </c>
      <c r="AC59" t="n">
        <v>92.52800110015353</v>
      </c>
      <c r="AD59" t="n">
        <v>74760.38644929287</v>
      </c>
      <c r="AE59" t="n">
        <v>102290.4589353576</v>
      </c>
      <c r="AF59" t="n">
        <v>2.274863423783335e-06</v>
      </c>
      <c r="AG59" t="n">
        <v>0.1461111111111111</v>
      </c>
      <c r="AH59" t="n">
        <v>92528.00110015353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9.4877</v>
      </c>
      <c r="E60" t="n">
        <v>10.54</v>
      </c>
      <c r="F60" t="n">
        <v>7.96</v>
      </c>
      <c r="G60" t="n">
        <v>79.64</v>
      </c>
      <c r="H60" t="n">
        <v>1.45</v>
      </c>
      <c r="I60" t="n">
        <v>6</v>
      </c>
      <c r="J60" t="n">
        <v>189.42</v>
      </c>
      <c r="K60" t="n">
        <v>51.39</v>
      </c>
      <c r="L60" t="n">
        <v>15.5</v>
      </c>
      <c r="M60" t="n">
        <v>4</v>
      </c>
      <c r="N60" t="n">
        <v>37.53</v>
      </c>
      <c r="O60" t="n">
        <v>23596.37</v>
      </c>
      <c r="P60" t="n">
        <v>89.84999999999999</v>
      </c>
      <c r="Q60" t="n">
        <v>198.05</v>
      </c>
      <c r="R60" t="n">
        <v>30.78</v>
      </c>
      <c r="S60" t="n">
        <v>21.27</v>
      </c>
      <c r="T60" t="n">
        <v>2045.89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75.0105351058729</v>
      </c>
      <c r="AB60" t="n">
        <v>102.6327233630701</v>
      </c>
      <c r="AC60" t="n">
        <v>92.83760029125638</v>
      </c>
      <c r="AD60" t="n">
        <v>75010.5351058729</v>
      </c>
      <c r="AE60" t="n">
        <v>102632.7233630701</v>
      </c>
      <c r="AF60" t="n">
        <v>2.270364666894141e-06</v>
      </c>
      <c r="AG60" t="n">
        <v>0.1463888888888889</v>
      </c>
      <c r="AH60" t="n">
        <v>92837.60029125639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9.4902</v>
      </c>
      <c r="E61" t="n">
        <v>10.54</v>
      </c>
      <c r="F61" t="n">
        <v>7.96</v>
      </c>
      <c r="G61" t="n">
        <v>79.61</v>
      </c>
      <c r="H61" t="n">
        <v>1.47</v>
      </c>
      <c r="I61" t="n">
        <v>6</v>
      </c>
      <c r="J61" t="n">
        <v>189.81</v>
      </c>
      <c r="K61" t="n">
        <v>51.39</v>
      </c>
      <c r="L61" t="n">
        <v>15.75</v>
      </c>
      <c r="M61" t="n">
        <v>4</v>
      </c>
      <c r="N61" t="n">
        <v>37.66</v>
      </c>
      <c r="O61" t="n">
        <v>23643.43</v>
      </c>
      <c r="P61" t="n">
        <v>89.25</v>
      </c>
      <c r="Q61" t="n">
        <v>198.05</v>
      </c>
      <c r="R61" t="n">
        <v>30.73</v>
      </c>
      <c r="S61" t="n">
        <v>21.27</v>
      </c>
      <c r="T61" t="n">
        <v>2024.26</v>
      </c>
      <c r="U61" t="n">
        <v>0.6899999999999999</v>
      </c>
      <c r="V61" t="n">
        <v>0.76</v>
      </c>
      <c r="W61" t="n">
        <v>0.12</v>
      </c>
      <c r="X61" t="n">
        <v>0.11</v>
      </c>
      <c r="Y61" t="n">
        <v>1</v>
      </c>
      <c r="Z61" t="n">
        <v>10</v>
      </c>
      <c r="AA61" t="n">
        <v>74.64727518082468</v>
      </c>
      <c r="AB61" t="n">
        <v>102.1356951077225</v>
      </c>
      <c r="AC61" t="n">
        <v>92.38800771501548</v>
      </c>
      <c r="AD61" t="n">
        <v>74647.27518082468</v>
      </c>
      <c r="AE61" t="n">
        <v>102135.6951077225</v>
      </c>
      <c r="AF61" t="n">
        <v>2.270962905842171e-06</v>
      </c>
      <c r="AG61" t="n">
        <v>0.1463888888888889</v>
      </c>
      <c r="AH61" t="n">
        <v>92388.00771501548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9.542</v>
      </c>
      <c r="E62" t="n">
        <v>10.48</v>
      </c>
      <c r="F62" t="n">
        <v>7.94</v>
      </c>
      <c r="G62" t="n">
        <v>95.26000000000001</v>
      </c>
      <c r="H62" t="n">
        <v>1.49</v>
      </c>
      <c r="I62" t="n">
        <v>5</v>
      </c>
      <c r="J62" t="n">
        <v>190.19</v>
      </c>
      <c r="K62" t="n">
        <v>51.39</v>
      </c>
      <c r="L62" t="n">
        <v>16</v>
      </c>
      <c r="M62" t="n">
        <v>3</v>
      </c>
      <c r="N62" t="n">
        <v>37.79</v>
      </c>
      <c r="O62" t="n">
        <v>23690.52</v>
      </c>
      <c r="P62" t="n">
        <v>88.63</v>
      </c>
      <c r="Q62" t="n">
        <v>198.05</v>
      </c>
      <c r="R62" t="n">
        <v>29.87</v>
      </c>
      <c r="S62" t="n">
        <v>21.27</v>
      </c>
      <c r="T62" t="n">
        <v>1600.28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73.8438260210843</v>
      </c>
      <c r="AB62" t="n">
        <v>101.036380521691</v>
      </c>
      <c r="AC62" t="n">
        <v>91.39361017017676</v>
      </c>
      <c r="AD62" t="n">
        <v>73843.8260210843</v>
      </c>
      <c r="AE62" t="n">
        <v>101036.380521691</v>
      </c>
      <c r="AF62" t="n">
        <v>2.283358416845377e-06</v>
      </c>
      <c r="AG62" t="n">
        <v>0.1455555555555555</v>
      </c>
      <c r="AH62" t="n">
        <v>91393.61017017676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9.5526</v>
      </c>
      <c r="E63" t="n">
        <v>10.47</v>
      </c>
      <c r="F63" t="n">
        <v>7.93</v>
      </c>
      <c r="G63" t="n">
        <v>95.12</v>
      </c>
      <c r="H63" t="n">
        <v>1.51</v>
      </c>
      <c r="I63" t="n">
        <v>5</v>
      </c>
      <c r="J63" t="n">
        <v>190.57</v>
      </c>
      <c r="K63" t="n">
        <v>51.39</v>
      </c>
      <c r="L63" t="n">
        <v>16.25</v>
      </c>
      <c r="M63" t="n">
        <v>3</v>
      </c>
      <c r="N63" t="n">
        <v>37.93</v>
      </c>
      <c r="O63" t="n">
        <v>23737.67</v>
      </c>
      <c r="P63" t="n">
        <v>88.48999999999999</v>
      </c>
      <c r="Q63" t="n">
        <v>198.05</v>
      </c>
      <c r="R63" t="n">
        <v>29.57</v>
      </c>
      <c r="S63" t="n">
        <v>21.27</v>
      </c>
      <c r="T63" t="n">
        <v>1449.78</v>
      </c>
      <c r="U63" t="n">
        <v>0.72</v>
      </c>
      <c r="V63" t="n">
        <v>0.77</v>
      </c>
      <c r="W63" t="n">
        <v>0.12</v>
      </c>
      <c r="X63" t="n">
        <v>0.07000000000000001</v>
      </c>
      <c r="Y63" t="n">
        <v>1</v>
      </c>
      <c r="Z63" t="n">
        <v>10</v>
      </c>
      <c r="AA63" t="n">
        <v>73.65736779559228</v>
      </c>
      <c r="AB63" t="n">
        <v>100.7812601516166</v>
      </c>
      <c r="AC63" t="n">
        <v>91.16283813015848</v>
      </c>
      <c r="AD63" t="n">
        <v>73657.36779559228</v>
      </c>
      <c r="AE63" t="n">
        <v>100781.2601516166</v>
      </c>
      <c r="AF63" t="n">
        <v>2.28589494998503e-06</v>
      </c>
      <c r="AG63" t="n">
        <v>0.1454166666666667</v>
      </c>
      <c r="AH63" t="n">
        <v>91162.83813015847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9.5458</v>
      </c>
      <c r="E64" t="n">
        <v>10.48</v>
      </c>
      <c r="F64" t="n">
        <v>7.93</v>
      </c>
      <c r="G64" t="n">
        <v>95.20999999999999</v>
      </c>
      <c r="H64" t="n">
        <v>1.53</v>
      </c>
      <c r="I64" t="n">
        <v>5</v>
      </c>
      <c r="J64" t="n">
        <v>190.95</v>
      </c>
      <c r="K64" t="n">
        <v>51.39</v>
      </c>
      <c r="L64" t="n">
        <v>16.5</v>
      </c>
      <c r="M64" t="n">
        <v>3</v>
      </c>
      <c r="N64" t="n">
        <v>38.06</v>
      </c>
      <c r="O64" t="n">
        <v>23784.85</v>
      </c>
      <c r="P64" t="n">
        <v>88.75</v>
      </c>
      <c r="Q64" t="n">
        <v>198.05</v>
      </c>
      <c r="R64" t="n">
        <v>29.72</v>
      </c>
      <c r="S64" t="n">
        <v>21.27</v>
      </c>
      <c r="T64" t="n">
        <v>1520.96</v>
      </c>
      <c r="U64" t="n">
        <v>0.72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73.85701480605806</v>
      </c>
      <c r="AB64" t="n">
        <v>101.0544259991402</v>
      </c>
      <c r="AC64" t="n">
        <v>91.4099334125852</v>
      </c>
      <c r="AD64" t="n">
        <v>73857.01480605805</v>
      </c>
      <c r="AE64" t="n">
        <v>101054.4259991402</v>
      </c>
      <c r="AF64" t="n">
        <v>2.284267740046385e-06</v>
      </c>
      <c r="AG64" t="n">
        <v>0.1455555555555555</v>
      </c>
      <c r="AH64" t="n">
        <v>91409.9334125852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9.562799999999999</v>
      </c>
      <c r="E65" t="n">
        <v>10.46</v>
      </c>
      <c r="F65" t="n">
        <v>7.92</v>
      </c>
      <c r="G65" t="n">
        <v>94.98</v>
      </c>
      <c r="H65" t="n">
        <v>1.55</v>
      </c>
      <c r="I65" t="n">
        <v>5</v>
      </c>
      <c r="J65" t="n">
        <v>191.34</v>
      </c>
      <c r="K65" t="n">
        <v>51.39</v>
      </c>
      <c r="L65" t="n">
        <v>16.75</v>
      </c>
      <c r="M65" t="n">
        <v>3</v>
      </c>
      <c r="N65" t="n">
        <v>38.19</v>
      </c>
      <c r="O65" t="n">
        <v>23832.09</v>
      </c>
      <c r="P65" t="n">
        <v>88.40000000000001</v>
      </c>
      <c r="Q65" t="n">
        <v>198.05</v>
      </c>
      <c r="R65" t="n">
        <v>29.16</v>
      </c>
      <c r="S65" t="n">
        <v>21.27</v>
      </c>
      <c r="T65" t="n">
        <v>1240.95</v>
      </c>
      <c r="U65" t="n">
        <v>0.73</v>
      </c>
      <c r="V65" t="n">
        <v>0.77</v>
      </c>
      <c r="W65" t="n">
        <v>0.11</v>
      </c>
      <c r="X65" t="n">
        <v>0.06</v>
      </c>
      <c r="Y65" t="n">
        <v>1</v>
      </c>
      <c r="Z65" t="n">
        <v>10</v>
      </c>
      <c r="AA65" t="n">
        <v>73.50276051314971</v>
      </c>
      <c r="AB65" t="n">
        <v>100.5697196469869</v>
      </c>
      <c r="AC65" t="n">
        <v>90.97148675439159</v>
      </c>
      <c r="AD65" t="n">
        <v>73502.76051314971</v>
      </c>
      <c r="AE65" t="n">
        <v>100569.7196469869</v>
      </c>
      <c r="AF65" t="n">
        <v>2.288335764892997e-06</v>
      </c>
      <c r="AG65" t="n">
        <v>0.1452777777777778</v>
      </c>
      <c r="AH65" t="n">
        <v>90971.48675439159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9.5443</v>
      </c>
      <c r="E66" t="n">
        <v>10.48</v>
      </c>
      <c r="F66" t="n">
        <v>7.94</v>
      </c>
      <c r="G66" t="n">
        <v>95.23</v>
      </c>
      <c r="H66" t="n">
        <v>1.57</v>
      </c>
      <c r="I66" t="n">
        <v>5</v>
      </c>
      <c r="J66" t="n">
        <v>191.72</v>
      </c>
      <c r="K66" t="n">
        <v>51.39</v>
      </c>
      <c r="L66" t="n">
        <v>17</v>
      </c>
      <c r="M66" t="n">
        <v>3</v>
      </c>
      <c r="N66" t="n">
        <v>38.33</v>
      </c>
      <c r="O66" t="n">
        <v>23879.37</v>
      </c>
      <c r="P66" t="n">
        <v>88.69</v>
      </c>
      <c r="Q66" t="n">
        <v>198.05</v>
      </c>
      <c r="R66" t="n">
        <v>29.91</v>
      </c>
      <c r="S66" t="n">
        <v>21.27</v>
      </c>
      <c r="T66" t="n">
        <v>1617.98</v>
      </c>
      <c r="U66" t="n">
        <v>0.71</v>
      </c>
      <c r="V66" t="n">
        <v>0.77</v>
      </c>
      <c r="W66" t="n">
        <v>0.11</v>
      </c>
      <c r="X66" t="n">
        <v>0.08</v>
      </c>
      <c r="Y66" t="n">
        <v>1</v>
      </c>
      <c r="Z66" t="n">
        <v>10</v>
      </c>
      <c r="AA66" t="n">
        <v>73.86075121652668</v>
      </c>
      <c r="AB66" t="n">
        <v>101.0595383207822</v>
      </c>
      <c r="AC66" t="n">
        <v>91.41455782142485</v>
      </c>
      <c r="AD66" t="n">
        <v>73860.75121652668</v>
      </c>
      <c r="AE66" t="n">
        <v>101059.5383207822</v>
      </c>
      <c r="AF66" t="n">
        <v>2.283908796677566e-06</v>
      </c>
      <c r="AG66" t="n">
        <v>0.1455555555555555</v>
      </c>
      <c r="AH66" t="n">
        <v>91414.55782142485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9.544499999999999</v>
      </c>
      <c r="E67" t="n">
        <v>10.48</v>
      </c>
      <c r="F67" t="n">
        <v>7.94</v>
      </c>
      <c r="G67" t="n">
        <v>95.22</v>
      </c>
      <c r="H67" t="n">
        <v>1.59</v>
      </c>
      <c r="I67" t="n">
        <v>5</v>
      </c>
      <c r="J67" t="n">
        <v>192.1</v>
      </c>
      <c r="K67" t="n">
        <v>51.39</v>
      </c>
      <c r="L67" t="n">
        <v>17.25</v>
      </c>
      <c r="M67" t="n">
        <v>3</v>
      </c>
      <c r="N67" t="n">
        <v>38.46</v>
      </c>
      <c r="O67" t="n">
        <v>23926.69</v>
      </c>
      <c r="P67" t="n">
        <v>88.73999999999999</v>
      </c>
      <c r="Q67" t="n">
        <v>198.05</v>
      </c>
      <c r="R67" t="n">
        <v>29.82</v>
      </c>
      <c r="S67" t="n">
        <v>21.27</v>
      </c>
      <c r="T67" t="n">
        <v>1575.22</v>
      </c>
      <c r="U67" t="n">
        <v>0.71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73.88775615109539</v>
      </c>
      <c r="AB67" t="n">
        <v>101.0964876636327</v>
      </c>
      <c r="AC67" t="n">
        <v>91.44798077085244</v>
      </c>
      <c r="AD67" t="n">
        <v>73887.75615109538</v>
      </c>
      <c r="AE67" t="n">
        <v>101096.4876636327</v>
      </c>
      <c r="AF67" t="n">
        <v>2.283956655793409e-06</v>
      </c>
      <c r="AG67" t="n">
        <v>0.1455555555555555</v>
      </c>
      <c r="AH67" t="n">
        <v>91447.98077085245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9.5427</v>
      </c>
      <c r="E68" t="n">
        <v>10.48</v>
      </c>
      <c r="F68" t="n">
        <v>7.94</v>
      </c>
      <c r="G68" t="n">
        <v>95.25</v>
      </c>
      <c r="H68" t="n">
        <v>1.61</v>
      </c>
      <c r="I68" t="n">
        <v>5</v>
      </c>
      <c r="J68" t="n">
        <v>192.49</v>
      </c>
      <c r="K68" t="n">
        <v>51.39</v>
      </c>
      <c r="L68" t="n">
        <v>17.5</v>
      </c>
      <c r="M68" t="n">
        <v>3</v>
      </c>
      <c r="N68" t="n">
        <v>38.59</v>
      </c>
      <c r="O68" t="n">
        <v>23974.06</v>
      </c>
      <c r="P68" t="n">
        <v>88.65000000000001</v>
      </c>
      <c r="Q68" t="n">
        <v>198.05</v>
      </c>
      <c r="R68" t="n">
        <v>29.94</v>
      </c>
      <c r="S68" t="n">
        <v>21.27</v>
      </c>
      <c r="T68" t="n">
        <v>1631.13</v>
      </c>
      <c r="U68" t="n">
        <v>0.71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73.84996981295937</v>
      </c>
      <c r="AB68" t="n">
        <v>101.0447867287795</v>
      </c>
      <c r="AC68" t="n">
        <v>91.40121410065888</v>
      </c>
      <c r="AD68" t="n">
        <v>73849.96981295937</v>
      </c>
      <c r="AE68" t="n">
        <v>101044.7867287795</v>
      </c>
      <c r="AF68" t="n">
        <v>2.283525923750826e-06</v>
      </c>
      <c r="AG68" t="n">
        <v>0.1455555555555555</v>
      </c>
      <c r="AH68" t="n">
        <v>91401.21410065888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9.543200000000001</v>
      </c>
      <c r="E69" t="n">
        <v>10.48</v>
      </c>
      <c r="F69" t="n">
        <v>7.94</v>
      </c>
      <c r="G69" t="n">
        <v>95.23999999999999</v>
      </c>
      <c r="H69" t="n">
        <v>1.63</v>
      </c>
      <c r="I69" t="n">
        <v>5</v>
      </c>
      <c r="J69" t="n">
        <v>192.87</v>
      </c>
      <c r="K69" t="n">
        <v>51.39</v>
      </c>
      <c r="L69" t="n">
        <v>17.75</v>
      </c>
      <c r="M69" t="n">
        <v>3</v>
      </c>
      <c r="N69" t="n">
        <v>38.73</v>
      </c>
      <c r="O69" t="n">
        <v>24021.47</v>
      </c>
      <c r="P69" t="n">
        <v>88.65000000000001</v>
      </c>
      <c r="Q69" t="n">
        <v>198.05</v>
      </c>
      <c r="R69" t="n">
        <v>29.85</v>
      </c>
      <c r="S69" t="n">
        <v>21.27</v>
      </c>
      <c r="T69" t="n">
        <v>1590.45</v>
      </c>
      <c r="U69" t="n">
        <v>0.71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73.84621133203152</v>
      </c>
      <c r="AB69" t="n">
        <v>101.0396442093615</v>
      </c>
      <c r="AC69" t="n">
        <v>91.39656237607657</v>
      </c>
      <c r="AD69" t="n">
        <v>73846.21133203151</v>
      </c>
      <c r="AE69" t="n">
        <v>101039.6442093615</v>
      </c>
      <c r="AF69" t="n">
        <v>2.283645571540432e-06</v>
      </c>
      <c r="AG69" t="n">
        <v>0.1455555555555555</v>
      </c>
      <c r="AH69" t="n">
        <v>91396.56237607657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9.550599999999999</v>
      </c>
      <c r="E70" t="n">
        <v>10.47</v>
      </c>
      <c r="F70" t="n">
        <v>7.93</v>
      </c>
      <c r="G70" t="n">
        <v>95.14</v>
      </c>
      <c r="H70" t="n">
        <v>1.65</v>
      </c>
      <c r="I70" t="n">
        <v>5</v>
      </c>
      <c r="J70" t="n">
        <v>193.26</v>
      </c>
      <c r="K70" t="n">
        <v>51.39</v>
      </c>
      <c r="L70" t="n">
        <v>18</v>
      </c>
      <c r="M70" t="n">
        <v>3</v>
      </c>
      <c r="N70" t="n">
        <v>38.86</v>
      </c>
      <c r="O70" t="n">
        <v>24068.93</v>
      </c>
      <c r="P70" t="n">
        <v>88.56999999999999</v>
      </c>
      <c r="Q70" t="n">
        <v>198.05</v>
      </c>
      <c r="R70" t="n">
        <v>29.59</v>
      </c>
      <c r="S70" t="n">
        <v>21.27</v>
      </c>
      <c r="T70" t="n">
        <v>1456.11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73.71793405745801</v>
      </c>
      <c r="AB70" t="n">
        <v>100.8641295830961</v>
      </c>
      <c r="AC70" t="n">
        <v>91.23779861940562</v>
      </c>
      <c r="AD70" t="n">
        <v>73717.93405745801</v>
      </c>
      <c r="AE70" t="n">
        <v>100864.1295830961</v>
      </c>
      <c r="AF70" t="n">
        <v>2.285416358826604e-06</v>
      </c>
      <c r="AG70" t="n">
        <v>0.1454166666666667</v>
      </c>
      <c r="AH70" t="n">
        <v>91237.79861940563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9.5562</v>
      </c>
      <c r="E71" t="n">
        <v>10.46</v>
      </c>
      <c r="F71" t="n">
        <v>7.92</v>
      </c>
      <c r="G71" t="n">
        <v>95.06999999999999</v>
      </c>
      <c r="H71" t="n">
        <v>1.67</v>
      </c>
      <c r="I71" t="n">
        <v>5</v>
      </c>
      <c r="J71" t="n">
        <v>193.64</v>
      </c>
      <c r="K71" t="n">
        <v>51.39</v>
      </c>
      <c r="L71" t="n">
        <v>18.25</v>
      </c>
      <c r="M71" t="n">
        <v>3</v>
      </c>
      <c r="N71" t="n">
        <v>39</v>
      </c>
      <c r="O71" t="n">
        <v>24116.44</v>
      </c>
      <c r="P71" t="n">
        <v>88.17</v>
      </c>
      <c r="Q71" t="n">
        <v>198.05</v>
      </c>
      <c r="R71" t="n">
        <v>29.36</v>
      </c>
      <c r="S71" t="n">
        <v>21.27</v>
      </c>
      <c r="T71" t="n">
        <v>1344.66</v>
      </c>
      <c r="U71" t="n">
        <v>0.72</v>
      </c>
      <c r="V71" t="n">
        <v>0.77</v>
      </c>
      <c r="W71" t="n">
        <v>0.12</v>
      </c>
      <c r="X71" t="n">
        <v>0.07000000000000001</v>
      </c>
      <c r="Y71" t="n">
        <v>1</v>
      </c>
      <c r="Z71" t="n">
        <v>10</v>
      </c>
      <c r="AA71" t="n">
        <v>73.42108796075131</v>
      </c>
      <c r="AB71" t="n">
        <v>100.4579716576567</v>
      </c>
      <c r="AC71" t="n">
        <v>90.87040383632377</v>
      </c>
      <c r="AD71" t="n">
        <v>73421.08796075131</v>
      </c>
      <c r="AE71" t="n">
        <v>100457.9716576567</v>
      </c>
      <c r="AF71" t="n">
        <v>2.286756414070194e-06</v>
      </c>
      <c r="AG71" t="n">
        <v>0.1452777777777778</v>
      </c>
      <c r="AH71" t="n">
        <v>90870.40383632378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9.5501</v>
      </c>
      <c r="E72" t="n">
        <v>10.47</v>
      </c>
      <c r="F72" t="n">
        <v>7.93</v>
      </c>
      <c r="G72" t="n">
        <v>95.15000000000001</v>
      </c>
      <c r="H72" t="n">
        <v>1.69</v>
      </c>
      <c r="I72" t="n">
        <v>5</v>
      </c>
      <c r="J72" t="n">
        <v>194.03</v>
      </c>
      <c r="K72" t="n">
        <v>51.39</v>
      </c>
      <c r="L72" t="n">
        <v>18.5</v>
      </c>
      <c r="M72" t="n">
        <v>3</v>
      </c>
      <c r="N72" t="n">
        <v>39.13</v>
      </c>
      <c r="O72" t="n">
        <v>24163.99</v>
      </c>
      <c r="P72" t="n">
        <v>87.95999999999999</v>
      </c>
      <c r="Q72" t="n">
        <v>198.05</v>
      </c>
      <c r="R72" t="n">
        <v>29.69</v>
      </c>
      <c r="S72" t="n">
        <v>21.27</v>
      </c>
      <c r="T72" t="n">
        <v>1508.08</v>
      </c>
      <c r="U72" t="n">
        <v>0.72</v>
      </c>
      <c r="V72" t="n">
        <v>0.77</v>
      </c>
      <c r="W72" t="n">
        <v>0.11</v>
      </c>
      <c r="X72" t="n">
        <v>0.08</v>
      </c>
      <c r="Y72" t="n">
        <v>1</v>
      </c>
      <c r="Z72" t="n">
        <v>10</v>
      </c>
      <c r="AA72" t="n">
        <v>73.37408503190757</v>
      </c>
      <c r="AB72" t="n">
        <v>100.3936601767899</v>
      </c>
      <c r="AC72" t="n">
        <v>90.81223015292912</v>
      </c>
      <c r="AD72" t="n">
        <v>73374.08503190757</v>
      </c>
      <c r="AE72" t="n">
        <v>100393.6601767899</v>
      </c>
      <c r="AF72" t="n">
        <v>2.285296711036998e-06</v>
      </c>
      <c r="AG72" t="n">
        <v>0.1454166666666667</v>
      </c>
      <c r="AH72" t="n">
        <v>90812.23015292911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9.537699999999999</v>
      </c>
      <c r="E73" t="n">
        <v>10.48</v>
      </c>
      <c r="F73" t="n">
        <v>7.94</v>
      </c>
      <c r="G73" t="n">
        <v>95.31</v>
      </c>
      <c r="H73" t="n">
        <v>1.71</v>
      </c>
      <c r="I73" t="n">
        <v>5</v>
      </c>
      <c r="J73" t="n">
        <v>194.41</v>
      </c>
      <c r="K73" t="n">
        <v>51.39</v>
      </c>
      <c r="L73" t="n">
        <v>18.75</v>
      </c>
      <c r="M73" t="n">
        <v>3</v>
      </c>
      <c r="N73" t="n">
        <v>39.27</v>
      </c>
      <c r="O73" t="n">
        <v>24211.59</v>
      </c>
      <c r="P73" t="n">
        <v>87.79000000000001</v>
      </c>
      <c r="Q73" t="n">
        <v>198.05</v>
      </c>
      <c r="R73" t="n">
        <v>30.11</v>
      </c>
      <c r="S73" t="n">
        <v>21.27</v>
      </c>
      <c r="T73" t="n">
        <v>1717.29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73.39688311326501</v>
      </c>
      <c r="AB73" t="n">
        <v>100.4248535174835</v>
      </c>
      <c r="AC73" t="n">
        <v>90.84044644496707</v>
      </c>
      <c r="AD73" t="n">
        <v>73396.88311326501</v>
      </c>
      <c r="AE73" t="n">
        <v>100424.8535174835</v>
      </c>
      <c r="AF73" t="n">
        <v>2.282329445854764e-06</v>
      </c>
      <c r="AG73" t="n">
        <v>0.1455555555555555</v>
      </c>
      <c r="AH73" t="n">
        <v>90840.44644496708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9.542999999999999</v>
      </c>
      <c r="E74" t="n">
        <v>10.48</v>
      </c>
      <c r="F74" t="n">
        <v>7.94</v>
      </c>
      <c r="G74" t="n">
        <v>95.23999999999999</v>
      </c>
      <c r="H74" t="n">
        <v>1.73</v>
      </c>
      <c r="I74" t="n">
        <v>5</v>
      </c>
      <c r="J74" t="n">
        <v>194.8</v>
      </c>
      <c r="K74" t="n">
        <v>51.39</v>
      </c>
      <c r="L74" t="n">
        <v>19</v>
      </c>
      <c r="M74" t="n">
        <v>3</v>
      </c>
      <c r="N74" t="n">
        <v>39.41</v>
      </c>
      <c r="O74" t="n">
        <v>24259.23</v>
      </c>
      <c r="P74" t="n">
        <v>87.37</v>
      </c>
      <c r="Q74" t="n">
        <v>198.05</v>
      </c>
      <c r="R74" t="n">
        <v>29.94</v>
      </c>
      <c r="S74" t="n">
        <v>21.27</v>
      </c>
      <c r="T74" t="n">
        <v>1634.8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73.11778625151945</v>
      </c>
      <c r="AB74" t="n">
        <v>100.0429808783588</v>
      </c>
      <c r="AC74" t="n">
        <v>90.49501919455874</v>
      </c>
      <c r="AD74" t="n">
        <v>73117.78625151944</v>
      </c>
      <c r="AE74" t="n">
        <v>100042.9808783588</v>
      </c>
      <c r="AF74" t="n">
        <v>2.28359771242459e-06</v>
      </c>
      <c r="AG74" t="n">
        <v>0.1455555555555555</v>
      </c>
      <c r="AH74" t="n">
        <v>90495.01919455874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9.5382</v>
      </c>
      <c r="E75" t="n">
        <v>10.48</v>
      </c>
      <c r="F75" t="n">
        <v>7.94</v>
      </c>
      <c r="G75" t="n">
        <v>95.31</v>
      </c>
      <c r="H75" t="n">
        <v>1.75</v>
      </c>
      <c r="I75" t="n">
        <v>5</v>
      </c>
      <c r="J75" t="n">
        <v>195.19</v>
      </c>
      <c r="K75" t="n">
        <v>51.39</v>
      </c>
      <c r="L75" t="n">
        <v>19.25</v>
      </c>
      <c r="M75" t="n">
        <v>3</v>
      </c>
      <c r="N75" t="n">
        <v>39.54</v>
      </c>
      <c r="O75" t="n">
        <v>24306.92</v>
      </c>
      <c r="P75" t="n">
        <v>87.27</v>
      </c>
      <c r="Q75" t="n">
        <v>198.05</v>
      </c>
      <c r="R75" t="n">
        <v>30.08</v>
      </c>
      <c r="S75" t="n">
        <v>21.27</v>
      </c>
      <c r="T75" t="n">
        <v>1704.52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73.09646376300402</v>
      </c>
      <c r="AB75" t="n">
        <v>100.0138065088902</v>
      </c>
      <c r="AC75" t="n">
        <v>90.46862918596575</v>
      </c>
      <c r="AD75" t="n">
        <v>73096.46376300402</v>
      </c>
      <c r="AE75" t="n">
        <v>100013.8065088902</v>
      </c>
      <c r="AF75" t="n">
        <v>2.28244909364437e-06</v>
      </c>
      <c r="AG75" t="n">
        <v>0.1455555555555555</v>
      </c>
      <c r="AH75" t="n">
        <v>90468.62918596575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9.5473</v>
      </c>
      <c r="E76" t="n">
        <v>10.47</v>
      </c>
      <c r="F76" t="n">
        <v>7.93</v>
      </c>
      <c r="G76" t="n">
        <v>95.19</v>
      </c>
      <c r="H76" t="n">
        <v>1.77</v>
      </c>
      <c r="I76" t="n">
        <v>5</v>
      </c>
      <c r="J76" t="n">
        <v>195.57</v>
      </c>
      <c r="K76" t="n">
        <v>51.39</v>
      </c>
      <c r="L76" t="n">
        <v>19.5</v>
      </c>
      <c r="M76" t="n">
        <v>3</v>
      </c>
      <c r="N76" t="n">
        <v>39.68</v>
      </c>
      <c r="O76" t="n">
        <v>24354.66</v>
      </c>
      <c r="P76" t="n">
        <v>86.39</v>
      </c>
      <c r="Q76" t="n">
        <v>198.05</v>
      </c>
      <c r="R76" t="n">
        <v>29.69</v>
      </c>
      <c r="S76" t="n">
        <v>21.27</v>
      </c>
      <c r="T76" t="n">
        <v>1508.19</v>
      </c>
      <c r="U76" t="n">
        <v>0.72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72.50008445535114</v>
      </c>
      <c r="AB76" t="n">
        <v>99.19781402976179</v>
      </c>
      <c r="AC76" t="n">
        <v>89.73051388379241</v>
      </c>
      <c r="AD76" t="n">
        <v>72500.08445535114</v>
      </c>
      <c r="AE76" t="n">
        <v>99197.81402976179</v>
      </c>
      <c r="AF76" t="n">
        <v>2.284626683415203e-06</v>
      </c>
      <c r="AG76" t="n">
        <v>0.1454166666666667</v>
      </c>
      <c r="AH76" t="n">
        <v>89730.51388379242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9.551399999999999</v>
      </c>
      <c r="E77" t="n">
        <v>10.47</v>
      </c>
      <c r="F77" t="n">
        <v>7.93</v>
      </c>
      <c r="G77" t="n">
        <v>95.13</v>
      </c>
      <c r="H77" t="n">
        <v>1.79</v>
      </c>
      <c r="I77" t="n">
        <v>5</v>
      </c>
      <c r="J77" t="n">
        <v>195.96</v>
      </c>
      <c r="K77" t="n">
        <v>51.39</v>
      </c>
      <c r="L77" t="n">
        <v>19.75</v>
      </c>
      <c r="M77" t="n">
        <v>3</v>
      </c>
      <c r="N77" t="n">
        <v>39.82</v>
      </c>
      <c r="O77" t="n">
        <v>24402.44</v>
      </c>
      <c r="P77" t="n">
        <v>86.06</v>
      </c>
      <c r="Q77" t="n">
        <v>198.05</v>
      </c>
      <c r="R77" t="n">
        <v>29.59</v>
      </c>
      <c r="S77" t="n">
        <v>21.27</v>
      </c>
      <c r="T77" t="n">
        <v>1457.83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72.28185144777123</v>
      </c>
      <c r="AB77" t="n">
        <v>98.89921800103029</v>
      </c>
      <c r="AC77" t="n">
        <v>89.46041544096083</v>
      </c>
      <c r="AD77" t="n">
        <v>72281.85144777123</v>
      </c>
      <c r="AE77" t="n">
        <v>98899.2180010303</v>
      </c>
      <c r="AF77" t="n">
        <v>2.285607795289974e-06</v>
      </c>
      <c r="AG77" t="n">
        <v>0.1454166666666667</v>
      </c>
      <c r="AH77" t="n">
        <v>89460.41544096083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9.545999999999999</v>
      </c>
      <c r="E78" t="n">
        <v>10.48</v>
      </c>
      <c r="F78" t="n">
        <v>7.93</v>
      </c>
      <c r="G78" t="n">
        <v>95.2</v>
      </c>
      <c r="H78" t="n">
        <v>1.81</v>
      </c>
      <c r="I78" t="n">
        <v>5</v>
      </c>
      <c r="J78" t="n">
        <v>196.35</v>
      </c>
      <c r="K78" t="n">
        <v>51.39</v>
      </c>
      <c r="L78" t="n">
        <v>20</v>
      </c>
      <c r="M78" t="n">
        <v>3</v>
      </c>
      <c r="N78" t="n">
        <v>39.96</v>
      </c>
      <c r="O78" t="n">
        <v>24450.27</v>
      </c>
      <c r="P78" t="n">
        <v>85.66</v>
      </c>
      <c r="Q78" t="n">
        <v>198.07</v>
      </c>
      <c r="R78" t="n">
        <v>29.82</v>
      </c>
      <c r="S78" t="n">
        <v>21.27</v>
      </c>
      <c r="T78" t="n">
        <v>1572.61</v>
      </c>
      <c r="U78" t="n">
        <v>0.71</v>
      </c>
      <c r="V78" t="n">
        <v>0.77</v>
      </c>
      <c r="W78" t="n">
        <v>0.12</v>
      </c>
      <c r="X78" t="n">
        <v>0.08</v>
      </c>
      <c r="Y78" t="n">
        <v>1</v>
      </c>
      <c r="Z78" t="n">
        <v>10</v>
      </c>
      <c r="AA78" t="n">
        <v>72.09397263604166</v>
      </c>
      <c r="AB78" t="n">
        <v>98.64215392219387</v>
      </c>
      <c r="AC78" t="n">
        <v>89.22788519701673</v>
      </c>
      <c r="AD78" t="n">
        <v>72093.97263604165</v>
      </c>
      <c r="AE78" t="n">
        <v>98642.15392219387</v>
      </c>
      <c r="AF78" t="n">
        <v>2.284315599162227e-06</v>
      </c>
      <c r="AG78" t="n">
        <v>0.1455555555555555</v>
      </c>
      <c r="AH78" t="n">
        <v>89227.88519701673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9.5967</v>
      </c>
      <c r="E79" t="n">
        <v>10.42</v>
      </c>
      <c r="F79" t="n">
        <v>7.91</v>
      </c>
      <c r="G79" t="n">
        <v>118.68</v>
      </c>
      <c r="H79" t="n">
        <v>1.83</v>
      </c>
      <c r="I79" t="n">
        <v>4</v>
      </c>
      <c r="J79" t="n">
        <v>196.74</v>
      </c>
      <c r="K79" t="n">
        <v>51.39</v>
      </c>
      <c r="L79" t="n">
        <v>20.25</v>
      </c>
      <c r="M79" t="n">
        <v>2</v>
      </c>
      <c r="N79" t="n">
        <v>40.09</v>
      </c>
      <c r="O79" t="n">
        <v>24498.15</v>
      </c>
      <c r="P79" t="n">
        <v>84.76000000000001</v>
      </c>
      <c r="Q79" t="n">
        <v>198.05</v>
      </c>
      <c r="R79" t="n">
        <v>29.11</v>
      </c>
      <c r="S79" t="n">
        <v>21.27</v>
      </c>
      <c r="T79" t="n">
        <v>1223.12</v>
      </c>
      <c r="U79" t="n">
        <v>0.73</v>
      </c>
      <c r="V79" t="n">
        <v>0.77</v>
      </c>
      <c r="W79" t="n">
        <v>0.11</v>
      </c>
      <c r="X79" t="n">
        <v>0.06</v>
      </c>
      <c r="Y79" t="n">
        <v>1</v>
      </c>
      <c r="Z79" t="n">
        <v>10</v>
      </c>
      <c r="AA79" t="n">
        <v>71.158097303275</v>
      </c>
      <c r="AB79" t="n">
        <v>97.36164800399742</v>
      </c>
      <c r="AC79" t="n">
        <v>88.06958896645121</v>
      </c>
      <c r="AD79" t="n">
        <v>71158.097303275</v>
      </c>
      <c r="AE79" t="n">
        <v>97361.64800399741</v>
      </c>
      <c r="AF79" t="n">
        <v>2.296447885028299e-06</v>
      </c>
      <c r="AG79" t="n">
        <v>0.1447222222222222</v>
      </c>
      <c r="AH79" t="n">
        <v>88069.58896645121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9.5944</v>
      </c>
      <c r="E80" t="n">
        <v>10.42</v>
      </c>
      <c r="F80" t="n">
        <v>7.91</v>
      </c>
      <c r="G80" t="n">
        <v>118.72</v>
      </c>
      <c r="H80" t="n">
        <v>1.85</v>
      </c>
      <c r="I80" t="n">
        <v>4</v>
      </c>
      <c r="J80" t="n">
        <v>197.12</v>
      </c>
      <c r="K80" t="n">
        <v>51.39</v>
      </c>
      <c r="L80" t="n">
        <v>20.5</v>
      </c>
      <c r="M80" t="n">
        <v>2</v>
      </c>
      <c r="N80" t="n">
        <v>40.23</v>
      </c>
      <c r="O80" t="n">
        <v>24546.08</v>
      </c>
      <c r="P80" t="n">
        <v>84.92</v>
      </c>
      <c r="Q80" t="n">
        <v>198.05</v>
      </c>
      <c r="R80" t="n">
        <v>29.19</v>
      </c>
      <c r="S80" t="n">
        <v>21.27</v>
      </c>
      <c r="T80" t="n">
        <v>1263.14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71.2654016582524</v>
      </c>
      <c r="AB80" t="n">
        <v>97.50846655641148</v>
      </c>
      <c r="AC80" t="n">
        <v>88.20239536228407</v>
      </c>
      <c r="AD80" t="n">
        <v>71265.40165825241</v>
      </c>
      <c r="AE80" t="n">
        <v>97508.46655641148</v>
      </c>
      <c r="AF80" t="n">
        <v>2.295897505196111e-06</v>
      </c>
      <c r="AG80" t="n">
        <v>0.1447222222222222</v>
      </c>
      <c r="AH80" t="n">
        <v>88202.39536228406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9.594099999999999</v>
      </c>
      <c r="E81" t="n">
        <v>10.42</v>
      </c>
      <c r="F81" t="n">
        <v>7.92</v>
      </c>
      <c r="G81" t="n">
        <v>118.72</v>
      </c>
      <c r="H81" t="n">
        <v>1.87</v>
      </c>
      <c r="I81" t="n">
        <v>4</v>
      </c>
      <c r="J81" t="n">
        <v>197.51</v>
      </c>
      <c r="K81" t="n">
        <v>51.39</v>
      </c>
      <c r="L81" t="n">
        <v>20.75</v>
      </c>
      <c r="M81" t="n">
        <v>2</v>
      </c>
      <c r="N81" t="n">
        <v>40.37</v>
      </c>
      <c r="O81" t="n">
        <v>24594.05</v>
      </c>
      <c r="P81" t="n">
        <v>84.94</v>
      </c>
      <c r="Q81" t="n">
        <v>198.05</v>
      </c>
      <c r="R81" t="n">
        <v>29.18</v>
      </c>
      <c r="S81" t="n">
        <v>21.27</v>
      </c>
      <c r="T81" t="n">
        <v>1257.43</v>
      </c>
      <c r="U81" t="n">
        <v>0.73</v>
      </c>
      <c r="V81" t="n">
        <v>0.77</v>
      </c>
      <c r="W81" t="n">
        <v>0.12</v>
      </c>
      <c r="X81" t="n">
        <v>0.06</v>
      </c>
      <c r="Y81" t="n">
        <v>1</v>
      </c>
      <c r="Z81" t="n">
        <v>10</v>
      </c>
      <c r="AA81" t="n">
        <v>71.3054418863132</v>
      </c>
      <c r="AB81" t="n">
        <v>97.56325136289443</v>
      </c>
      <c r="AC81" t="n">
        <v>88.25195158372725</v>
      </c>
      <c r="AD81" t="n">
        <v>71305.4418863132</v>
      </c>
      <c r="AE81" t="n">
        <v>97563.25136289443</v>
      </c>
      <c r="AF81" t="n">
        <v>2.295825716522347e-06</v>
      </c>
      <c r="AG81" t="n">
        <v>0.1447222222222222</v>
      </c>
      <c r="AH81" t="n">
        <v>88251.95158372725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9.6061</v>
      </c>
      <c r="E82" t="n">
        <v>10.41</v>
      </c>
      <c r="F82" t="n">
        <v>7.9</v>
      </c>
      <c r="G82" t="n">
        <v>118.53</v>
      </c>
      <c r="H82" t="n">
        <v>1.88</v>
      </c>
      <c r="I82" t="n">
        <v>4</v>
      </c>
      <c r="J82" t="n">
        <v>197.9</v>
      </c>
      <c r="K82" t="n">
        <v>51.39</v>
      </c>
      <c r="L82" t="n">
        <v>21</v>
      </c>
      <c r="M82" t="n">
        <v>2</v>
      </c>
      <c r="N82" t="n">
        <v>40.51</v>
      </c>
      <c r="O82" t="n">
        <v>24642.07</v>
      </c>
      <c r="P82" t="n">
        <v>84.70999999999999</v>
      </c>
      <c r="Q82" t="n">
        <v>198.05</v>
      </c>
      <c r="R82" t="n">
        <v>28.73</v>
      </c>
      <c r="S82" t="n">
        <v>21.27</v>
      </c>
      <c r="T82" t="n">
        <v>1032.04</v>
      </c>
      <c r="U82" t="n">
        <v>0.74</v>
      </c>
      <c r="V82" t="n">
        <v>0.77</v>
      </c>
      <c r="W82" t="n">
        <v>0.12</v>
      </c>
      <c r="X82" t="n">
        <v>0.05</v>
      </c>
      <c r="Y82" t="n">
        <v>1</v>
      </c>
      <c r="Z82" t="n">
        <v>10</v>
      </c>
      <c r="AA82" t="n">
        <v>71.03524687251348</v>
      </c>
      <c r="AB82" t="n">
        <v>97.19355862485111</v>
      </c>
      <c r="AC82" t="n">
        <v>87.91754180173565</v>
      </c>
      <c r="AD82" t="n">
        <v>71035.24687251348</v>
      </c>
      <c r="AE82" t="n">
        <v>97193.55862485111</v>
      </c>
      <c r="AF82" t="n">
        <v>2.298697263472896e-06</v>
      </c>
      <c r="AG82" t="n">
        <v>0.1445833333333333</v>
      </c>
      <c r="AH82" t="n">
        <v>87917.54180173566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9.6067</v>
      </c>
      <c r="E83" t="n">
        <v>10.41</v>
      </c>
      <c r="F83" t="n">
        <v>7.9</v>
      </c>
      <c r="G83" t="n">
        <v>118.52</v>
      </c>
      <c r="H83" t="n">
        <v>1.9</v>
      </c>
      <c r="I83" t="n">
        <v>4</v>
      </c>
      <c r="J83" t="n">
        <v>198.29</v>
      </c>
      <c r="K83" t="n">
        <v>51.39</v>
      </c>
      <c r="L83" t="n">
        <v>21.25</v>
      </c>
      <c r="M83" t="n">
        <v>2</v>
      </c>
      <c r="N83" t="n">
        <v>40.65</v>
      </c>
      <c r="O83" t="n">
        <v>24690.13</v>
      </c>
      <c r="P83" t="n">
        <v>84.64</v>
      </c>
      <c r="Q83" t="n">
        <v>198.05</v>
      </c>
      <c r="R83" t="n">
        <v>28.79</v>
      </c>
      <c r="S83" t="n">
        <v>21.27</v>
      </c>
      <c r="T83" t="n">
        <v>1062.18</v>
      </c>
      <c r="U83" t="n">
        <v>0.74</v>
      </c>
      <c r="V83" t="n">
        <v>0.77</v>
      </c>
      <c r="W83" t="n">
        <v>0.11</v>
      </c>
      <c r="X83" t="n">
        <v>0.05</v>
      </c>
      <c r="Y83" t="n">
        <v>1</v>
      </c>
      <c r="Z83" t="n">
        <v>10</v>
      </c>
      <c r="AA83" t="n">
        <v>70.99128883104459</v>
      </c>
      <c r="AB83" t="n">
        <v>97.13341329322147</v>
      </c>
      <c r="AC83" t="n">
        <v>87.86313665614223</v>
      </c>
      <c r="AD83" t="n">
        <v>70991.28883104459</v>
      </c>
      <c r="AE83" t="n">
        <v>97133.41329322147</v>
      </c>
      <c r="AF83" t="n">
        <v>2.298840840820424e-06</v>
      </c>
      <c r="AG83" t="n">
        <v>0.1445833333333333</v>
      </c>
      <c r="AH83" t="n">
        <v>87863.13665614223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9.5944</v>
      </c>
      <c r="E84" t="n">
        <v>10.42</v>
      </c>
      <c r="F84" t="n">
        <v>7.91</v>
      </c>
      <c r="G84" t="n">
        <v>118.72</v>
      </c>
      <c r="H84" t="n">
        <v>1.92</v>
      </c>
      <c r="I84" t="n">
        <v>4</v>
      </c>
      <c r="J84" t="n">
        <v>198.68</v>
      </c>
      <c r="K84" t="n">
        <v>51.39</v>
      </c>
      <c r="L84" t="n">
        <v>21.5</v>
      </c>
      <c r="M84" t="n">
        <v>2</v>
      </c>
      <c r="N84" t="n">
        <v>40.79</v>
      </c>
      <c r="O84" t="n">
        <v>24738.25</v>
      </c>
      <c r="P84" t="n">
        <v>84.68000000000001</v>
      </c>
      <c r="Q84" t="n">
        <v>198.05</v>
      </c>
      <c r="R84" t="n">
        <v>29.21</v>
      </c>
      <c r="S84" t="n">
        <v>21.27</v>
      </c>
      <c r="T84" t="n">
        <v>1271.68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71.1292732858612</v>
      </c>
      <c r="AB84" t="n">
        <v>97.32220971174601</v>
      </c>
      <c r="AC84" t="n">
        <v>88.03391460946028</v>
      </c>
      <c r="AD84" t="n">
        <v>71129.2732858612</v>
      </c>
      <c r="AE84" t="n">
        <v>97322.20971174601</v>
      </c>
      <c r="AF84" t="n">
        <v>2.295897505196111e-06</v>
      </c>
      <c r="AG84" t="n">
        <v>0.1447222222222222</v>
      </c>
      <c r="AH84" t="n">
        <v>88033.91460946028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9.5967</v>
      </c>
      <c r="E85" t="n">
        <v>10.42</v>
      </c>
      <c r="F85" t="n">
        <v>7.91</v>
      </c>
      <c r="G85" t="n">
        <v>118.68</v>
      </c>
      <c r="H85" t="n">
        <v>1.94</v>
      </c>
      <c r="I85" t="n">
        <v>4</v>
      </c>
      <c r="J85" t="n">
        <v>199.07</v>
      </c>
      <c r="K85" t="n">
        <v>51.39</v>
      </c>
      <c r="L85" t="n">
        <v>21.75</v>
      </c>
      <c r="M85" t="n">
        <v>2</v>
      </c>
      <c r="N85" t="n">
        <v>40.93</v>
      </c>
      <c r="O85" t="n">
        <v>24786.41</v>
      </c>
      <c r="P85" t="n">
        <v>84.53</v>
      </c>
      <c r="Q85" t="n">
        <v>198.05</v>
      </c>
      <c r="R85" t="n">
        <v>29.12</v>
      </c>
      <c r="S85" t="n">
        <v>21.27</v>
      </c>
      <c r="T85" t="n">
        <v>1228.46</v>
      </c>
      <c r="U85" t="n">
        <v>0.73</v>
      </c>
      <c r="V85" t="n">
        <v>0.77</v>
      </c>
      <c r="W85" t="n">
        <v>0.11</v>
      </c>
      <c r="X85" t="n">
        <v>0.06</v>
      </c>
      <c r="Y85" t="n">
        <v>1</v>
      </c>
      <c r="Z85" t="n">
        <v>10</v>
      </c>
      <c r="AA85" t="n">
        <v>71.02767221231662</v>
      </c>
      <c r="AB85" t="n">
        <v>97.18319464059931</v>
      </c>
      <c r="AC85" t="n">
        <v>87.9081669415949</v>
      </c>
      <c r="AD85" t="n">
        <v>71027.67221231661</v>
      </c>
      <c r="AE85" t="n">
        <v>97183.19464059931</v>
      </c>
      <c r="AF85" t="n">
        <v>2.296447885028299e-06</v>
      </c>
      <c r="AG85" t="n">
        <v>0.1447222222222222</v>
      </c>
      <c r="AH85" t="n">
        <v>87908.1669415949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9.591799999999999</v>
      </c>
      <c r="E86" t="n">
        <v>10.43</v>
      </c>
      <c r="F86" t="n">
        <v>7.92</v>
      </c>
      <c r="G86" t="n">
        <v>118.76</v>
      </c>
      <c r="H86" t="n">
        <v>1.96</v>
      </c>
      <c r="I86" t="n">
        <v>4</v>
      </c>
      <c r="J86" t="n">
        <v>199.46</v>
      </c>
      <c r="K86" t="n">
        <v>51.39</v>
      </c>
      <c r="L86" t="n">
        <v>22</v>
      </c>
      <c r="M86" t="n">
        <v>2</v>
      </c>
      <c r="N86" t="n">
        <v>41.07</v>
      </c>
      <c r="O86" t="n">
        <v>24834.62</v>
      </c>
      <c r="P86" t="n">
        <v>84.40000000000001</v>
      </c>
      <c r="Q86" t="n">
        <v>198.05</v>
      </c>
      <c r="R86" t="n">
        <v>29.3</v>
      </c>
      <c r="S86" t="n">
        <v>21.27</v>
      </c>
      <c r="T86" t="n">
        <v>1319.31</v>
      </c>
      <c r="U86" t="n">
        <v>0.73</v>
      </c>
      <c r="V86" t="n">
        <v>0.77</v>
      </c>
      <c r="W86" t="n">
        <v>0.11</v>
      </c>
      <c r="X86" t="n">
        <v>0.06</v>
      </c>
      <c r="Y86" t="n">
        <v>1</v>
      </c>
      <c r="Z86" t="n">
        <v>10</v>
      </c>
      <c r="AA86" t="n">
        <v>71.01612119381247</v>
      </c>
      <c r="AB86" t="n">
        <v>97.16739002748699</v>
      </c>
      <c r="AC86" t="n">
        <v>87.89387069857608</v>
      </c>
      <c r="AD86" t="n">
        <v>71016.12119381246</v>
      </c>
      <c r="AE86" t="n">
        <v>97167.39002748698</v>
      </c>
      <c r="AF86" t="n">
        <v>2.295275336690158e-06</v>
      </c>
      <c r="AG86" t="n">
        <v>0.1448611111111111</v>
      </c>
      <c r="AH86" t="n">
        <v>87893.87069857608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9.5997</v>
      </c>
      <c r="E87" t="n">
        <v>10.42</v>
      </c>
      <c r="F87" t="n">
        <v>7.91</v>
      </c>
      <c r="G87" t="n">
        <v>118.63</v>
      </c>
      <c r="H87" t="n">
        <v>1.98</v>
      </c>
      <c r="I87" t="n">
        <v>4</v>
      </c>
      <c r="J87" t="n">
        <v>199.86</v>
      </c>
      <c r="K87" t="n">
        <v>51.39</v>
      </c>
      <c r="L87" t="n">
        <v>22.25</v>
      </c>
      <c r="M87" t="n">
        <v>2</v>
      </c>
      <c r="N87" t="n">
        <v>41.21</v>
      </c>
      <c r="O87" t="n">
        <v>24882.88</v>
      </c>
      <c r="P87" t="n">
        <v>84.12</v>
      </c>
      <c r="Q87" t="n">
        <v>198.05</v>
      </c>
      <c r="R87" t="n">
        <v>28.95</v>
      </c>
      <c r="S87" t="n">
        <v>21.27</v>
      </c>
      <c r="T87" t="n">
        <v>1142.86</v>
      </c>
      <c r="U87" t="n">
        <v>0.73</v>
      </c>
      <c r="V87" t="n">
        <v>0.77</v>
      </c>
      <c r="W87" t="n">
        <v>0.12</v>
      </c>
      <c r="X87" t="n">
        <v>0.06</v>
      </c>
      <c r="Y87" t="n">
        <v>1</v>
      </c>
      <c r="Z87" t="n">
        <v>10</v>
      </c>
      <c r="AA87" t="n">
        <v>70.77371094298528</v>
      </c>
      <c r="AB87" t="n">
        <v>96.83571362791992</v>
      </c>
      <c r="AC87" t="n">
        <v>87.59384902907284</v>
      </c>
      <c r="AD87" t="n">
        <v>70773.71094298527</v>
      </c>
      <c r="AE87" t="n">
        <v>96835.71362791992</v>
      </c>
      <c r="AF87" t="n">
        <v>2.297165771765937e-06</v>
      </c>
      <c r="AG87" t="n">
        <v>0.1447222222222222</v>
      </c>
      <c r="AH87" t="n">
        <v>87593.84902907284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9.604900000000001</v>
      </c>
      <c r="E88" t="n">
        <v>10.41</v>
      </c>
      <c r="F88" t="n">
        <v>7.9</v>
      </c>
      <c r="G88" t="n">
        <v>118.55</v>
      </c>
      <c r="H88" t="n">
        <v>2</v>
      </c>
      <c r="I88" t="n">
        <v>4</v>
      </c>
      <c r="J88" t="n">
        <v>200.25</v>
      </c>
      <c r="K88" t="n">
        <v>51.39</v>
      </c>
      <c r="L88" t="n">
        <v>22.5</v>
      </c>
      <c r="M88" t="n">
        <v>2</v>
      </c>
      <c r="N88" t="n">
        <v>41.35</v>
      </c>
      <c r="O88" t="n">
        <v>24931.18</v>
      </c>
      <c r="P88" t="n">
        <v>83.93000000000001</v>
      </c>
      <c r="Q88" t="n">
        <v>198.05</v>
      </c>
      <c r="R88" t="n">
        <v>28.79</v>
      </c>
      <c r="S88" t="n">
        <v>21.27</v>
      </c>
      <c r="T88" t="n">
        <v>1063.38</v>
      </c>
      <c r="U88" t="n">
        <v>0.74</v>
      </c>
      <c r="V88" t="n">
        <v>0.77</v>
      </c>
      <c r="W88" t="n">
        <v>0.11</v>
      </c>
      <c r="X88" t="n">
        <v>0.05</v>
      </c>
      <c r="Y88" t="n">
        <v>1</v>
      </c>
      <c r="Z88" t="n">
        <v>10</v>
      </c>
      <c r="AA88" t="n">
        <v>70.60192445919913</v>
      </c>
      <c r="AB88" t="n">
        <v>96.60066778211903</v>
      </c>
      <c r="AC88" t="n">
        <v>87.3812356289062</v>
      </c>
      <c r="AD88" t="n">
        <v>70601.92445919913</v>
      </c>
      <c r="AE88" t="n">
        <v>96600.66778211904</v>
      </c>
      <c r="AF88" t="n">
        <v>2.298410108777842e-06</v>
      </c>
      <c r="AG88" t="n">
        <v>0.1445833333333333</v>
      </c>
      <c r="AH88" t="n">
        <v>87381.2356289062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9.594900000000001</v>
      </c>
      <c r="E89" t="n">
        <v>10.42</v>
      </c>
      <c r="F89" t="n">
        <v>7.91</v>
      </c>
      <c r="G89" t="n">
        <v>118.71</v>
      </c>
      <c r="H89" t="n">
        <v>2.01</v>
      </c>
      <c r="I89" t="n">
        <v>4</v>
      </c>
      <c r="J89" t="n">
        <v>200.64</v>
      </c>
      <c r="K89" t="n">
        <v>51.39</v>
      </c>
      <c r="L89" t="n">
        <v>22.75</v>
      </c>
      <c r="M89" t="n">
        <v>2</v>
      </c>
      <c r="N89" t="n">
        <v>41.5</v>
      </c>
      <c r="O89" t="n">
        <v>24979.54</v>
      </c>
      <c r="P89" t="n">
        <v>84</v>
      </c>
      <c r="Q89" t="n">
        <v>198.05</v>
      </c>
      <c r="R89" t="n">
        <v>29.23</v>
      </c>
      <c r="S89" t="n">
        <v>21.27</v>
      </c>
      <c r="T89" t="n">
        <v>1282.5</v>
      </c>
      <c r="U89" t="n">
        <v>0.73</v>
      </c>
      <c r="V89" t="n">
        <v>0.77</v>
      </c>
      <c r="W89" t="n">
        <v>0.11</v>
      </c>
      <c r="X89" t="n">
        <v>0.06</v>
      </c>
      <c r="Y89" t="n">
        <v>1</v>
      </c>
      <c r="Z89" t="n">
        <v>10</v>
      </c>
      <c r="AA89" t="n">
        <v>70.73999973530903</v>
      </c>
      <c r="AB89" t="n">
        <v>96.78958846634377</v>
      </c>
      <c r="AC89" t="n">
        <v>87.55212598818045</v>
      </c>
      <c r="AD89" t="n">
        <v>70739.99973530903</v>
      </c>
      <c r="AE89" t="n">
        <v>96789.58846634378</v>
      </c>
      <c r="AF89" t="n">
        <v>2.296017152985717e-06</v>
      </c>
      <c r="AG89" t="n">
        <v>0.1447222222222222</v>
      </c>
      <c r="AH89" t="n">
        <v>87552.12598818044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9.5969</v>
      </c>
      <c r="E90" t="n">
        <v>10.42</v>
      </c>
      <c r="F90" t="n">
        <v>7.91</v>
      </c>
      <c r="G90" t="n">
        <v>118.68</v>
      </c>
      <c r="H90" t="n">
        <v>2.03</v>
      </c>
      <c r="I90" t="n">
        <v>4</v>
      </c>
      <c r="J90" t="n">
        <v>201.03</v>
      </c>
      <c r="K90" t="n">
        <v>51.39</v>
      </c>
      <c r="L90" t="n">
        <v>23</v>
      </c>
      <c r="M90" t="n">
        <v>2</v>
      </c>
      <c r="N90" t="n">
        <v>41.64</v>
      </c>
      <c r="O90" t="n">
        <v>25027.94</v>
      </c>
      <c r="P90" t="n">
        <v>83.79000000000001</v>
      </c>
      <c r="Q90" t="n">
        <v>198.05</v>
      </c>
      <c r="R90" t="n">
        <v>29.1</v>
      </c>
      <c r="S90" t="n">
        <v>21.27</v>
      </c>
      <c r="T90" t="n">
        <v>1218.34</v>
      </c>
      <c r="U90" t="n">
        <v>0.73</v>
      </c>
      <c r="V90" t="n">
        <v>0.77</v>
      </c>
      <c r="W90" t="n">
        <v>0.11</v>
      </c>
      <c r="X90" t="n">
        <v>0.06</v>
      </c>
      <c r="Y90" t="n">
        <v>1</v>
      </c>
      <c r="Z90" t="n">
        <v>10</v>
      </c>
      <c r="AA90" t="n">
        <v>70.60661618326566</v>
      </c>
      <c r="AB90" t="n">
        <v>96.60708720597111</v>
      </c>
      <c r="AC90" t="n">
        <v>87.38704239195555</v>
      </c>
      <c r="AD90" t="n">
        <v>70606.61618326565</v>
      </c>
      <c r="AE90" t="n">
        <v>96607.08720597111</v>
      </c>
      <c r="AF90" t="n">
        <v>2.296495744144142e-06</v>
      </c>
      <c r="AG90" t="n">
        <v>0.1447222222222222</v>
      </c>
      <c r="AH90" t="n">
        <v>87387.04239195555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9.5913</v>
      </c>
      <c r="E91" t="n">
        <v>10.43</v>
      </c>
      <c r="F91" t="n">
        <v>7.92</v>
      </c>
      <c r="G91" t="n">
        <v>118.77</v>
      </c>
      <c r="H91" t="n">
        <v>2.05</v>
      </c>
      <c r="I91" t="n">
        <v>4</v>
      </c>
      <c r="J91" t="n">
        <v>201.42</v>
      </c>
      <c r="K91" t="n">
        <v>51.39</v>
      </c>
      <c r="L91" t="n">
        <v>23.25</v>
      </c>
      <c r="M91" t="n">
        <v>2</v>
      </c>
      <c r="N91" t="n">
        <v>41.78</v>
      </c>
      <c r="O91" t="n">
        <v>25076.39</v>
      </c>
      <c r="P91" t="n">
        <v>83.84999999999999</v>
      </c>
      <c r="Q91" t="n">
        <v>198.05</v>
      </c>
      <c r="R91" t="n">
        <v>29.33</v>
      </c>
      <c r="S91" t="n">
        <v>21.27</v>
      </c>
      <c r="T91" t="n">
        <v>1332.31</v>
      </c>
      <c r="U91" t="n">
        <v>0.73</v>
      </c>
      <c r="V91" t="n">
        <v>0.77</v>
      </c>
      <c r="W91" t="n">
        <v>0.11</v>
      </c>
      <c r="X91" t="n">
        <v>0.07000000000000001</v>
      </c>
      <c r="Y91" t="n">
        <v>1</v>
      </c>
      <c r="Z91" t="n">
        <v>10</v>
      </c>
      <c r="AA91" t="n">
        <v>70.70765153351255</v>
      </c>
      <c r="AB91" t="n">
        <v>96.74532822954392</v>
      </c>
      <c r="AC91" t="n">
        <v>87.51208988626111</v>
      </c>
      <c r="AD91" t="n">
        <v>70707.65153351254</v>
      </c>
      <c r="AE91" t="n">
        <v>96745.32822954391</v>
      </c>
      <c r="AF91" t="n">
        <v>2.295155688900552e-06</v>
      </c>
      <c r="AG91" t="n">
        <v>0.1448611111111111</v>
      </c>
      <c r="AH91" t="n">
        <v>87512.08988626111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9.5898</v>
      </c>
      <c r="E92" t="n">
        <v>10.43</v>
      </c>
      <c r="F92" t="n">
        <v>7.92</v>
      </c>
      <c r="G92" t="n">
        <v>118.8</v>
      </c>
      <c r="H92" t="n">
        <v>2.07</v>
      </c>
      <c r="I92" t="n">
        <v>4</v>
      </c>
      <c r="J92" t="n">
        <v>201.82</v>
      </c>
      <c r="K92" t="n">
        <v>51.39</v>
      </c>
      <c r="L92" t="n">
        <v>23.5</v>
      </c>
      <c r="M92" t="n">
        <v>2</v>
      </c>
      <c r="N92" t="n">
        <v>41.93</v>
      </c>
      <c r="O92" t="n">
        <v>25124.89</v>
      </c>
      <c r="P92" t="n">
        <v>83.65000000000001</v>
      </c>
      <c r="Q92" t="n">
        <v>198.05</v>
      </c>
      <c r="R92" t="n">
        <v>29.38</v>
      </c>
      <c r="S92" t="n">
        <v>21.27</v>
      </c>
      <c r="T92" t="n">
        <v>1357.86</v>
      </c>
      <c r="U92" t="n">
        <v>0.72</v>
      </c>
      <c r="V92" t="n">
        <v>0.77</v>
      </c>
      <c r="W92" t="n">
        <v>0.11</v>
      </c>
      <c r="X92" t="n">
        <v>0.07000000000000001</v>
      </c>
      <c r="Y92" t="n">
        <v>1</v>
      </c>
      <c r="Z92" t="n">
        <v>10</v>
      </c>
      <c r="AA92" t="n">
        <v>70.60488630995175</v>
      </c>
      <c r="AB92" t="n">
        <v>96.6047203169864</v>
      </c>
      <c r="AC92" t="n">
        <v>87.38490139553362</v>
      </c>
      <c r="AD92" t="n">
        <v>70604.88630995175</v>
      </c>
      <c r="AE92" t="n">
        <v>96604.72031698641</v>
      </c>
      <c r="AF92" t="n">
        <v>2.294796745531734e-06</v>
      </c>
      <c r="AG92" t="n">
        <v>0.1448611111111111</v>
      </c>
      <c r="AH92" t="n">
        <v>87384.90139553361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9.6038</v>
      </c>
      <c r="E93" t="n">
        <v>10.41</v>
      </c>
      <c r="F93" t="n">
        <v>7.9</v>
      </c>
      <c r="G93" t="n">
        <v>118.57</v>
      </c>
      <c r="H93" t="n">
        <v>2.09</v>
      </c>
      <c r="I93" t="n">
        <v>4</v>
      </c>
      <c r="J93" t="n">
        <v>202.21</v>
      </c>
      <c r="K93" t="n">
        <v>51.39</v>
      </c>
      <c r="L93" t="n">
        <v>23.75</v>
      </c>
      <c r="M93" t="n">
        <v>2</v>
      </c>
      <c r="N93" t="n">
        <v>42.07</v>
      </c>
      <c r="O93" t="n">
        <v>25173.44</v>
      </c>
      <c r="P93" t="n">
        <v>83</v>
      </c>
      <c r="Q93" t="n">
        <v>198.05</v>
      </c>
      <c r="R93" t="n">
        <v>28.82</v>
      </c>
      <c r="S93" t="n">
        <v>21.27</v>
      </c>
      <c r="T93" t="n">
        <v>1078</v>
      </c>
      <c r="U93" t="n">
        <v>0.74</v>
      </c>
      <c r="V93" t="n">
        <v>0.77</v>
      </c>
      <c r="W93" t="n">
        <v>0.12</v>
      </c>
      <c r="X93" t="n">
        <v>0.05</v>
      </c>
      <c r="Y93" t="n">
        <v>1</v>
      </c>
      <c r="Z93" t="n">
        <v>10</v>
      </c>
      <c r="AA93" t="n">
        <v>70.08278814611923</v>
      </c>
      <c r="AB93" t="n">
        <v>95.89036257588573</v>
      </c>
      <c r="AC93" t="n">
        <v>86.73872095463598</v>
      </c>
      <c r="AD93" t="n">
        <v>70082.78814611923</v>
      </c>
      <c r="AE93" t="n">
        <v>95890.36257588574</v>
      </c>
      <c r="AF93" t="n">
        <v>2.298146883640708e-06</v>
      </c>
      <c r="AG93" t="n">
        <v>0.1445833333333333</v>
      </c>
      <c r="AH93" t="n">
        <v>86738.72095463598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9.598000000000001</v>
      </c>
      <c r="E94" t="n">
        <v>10.42</v>
      </c>
      <c r="F94" t="n">
        <v>7.91</v>
      </c>
      <c r="G94" t="n">
        <v>118.66</v>
      </c>
      <c r="H94" t="n">
        <v>2.1</v>
      </c>
      <c r="I94" t="n">
        <v>4</v>
      </c>
      <c r="J94" t="n">
        <v>202.61</v>
      </c>
      <c r="K94" t="n">
        <v>51.39</v>
      </c>
      <c r="L94" t="n">
        <v>24</v>
      </c>
      <c r="M94" t="n">
        <v>2</v>
      </c>
      <c r="N94" t="n">
        <v>42.21</v>
      </c>
      <c r="O94" t="n">
        <v>25222.04</v>
      </c>
      <c r="P94" t="n">
        <v>82.81</v>
      </c>
      <c r="Q94" t="n">
        <v>198.05</v>
      </c>
      <c r="R94" t="n">
        <v>29.09</v>
      </c>
      <c r="S94" t="n">
        <v>21.27</v>
      </c>
      <c r="T94" t="n">
        <v>1211.26</v>
      </c>
      <c r="U94" t="n">
        <v>0.73</v>
      </c>
      <c r="V94" t="n">
        <v>0.77</v>
      </c>
      <c r="W94" t="n">
        <v>0.11</v>
      </c>
      <c r="X94" t="n">
        <v>0.06</v>
      </c>
      <c r="Y94" t="n">
        <v>1</v>
      </c>
      <c r="Z94" t="n">
        <v>10</v>
      </c>
      <c r="AA94" t="n">
        <v>70.04311710063789</v>
      </c>
      <c r="AB94" t="n">
        <v>95.83608290129519</v>
      </c>
      <c r="AC94" t="n">
        <v>86.68962165600632</v>
      </c>
      <c r="AD94" t="n">
        <v>70043.11710063789</v>
      </c>
      <c r="AE94" t="n">
        <v>95836.08290129519</v>
      </c>
      <c r="AF94" t="n">
        <v>2.296758969281276e-06</v>
      </c>
      <c r="AG94" t="n">
        <v>0.1447222222222222</v>
      </c>
      <c r="AH94" t="n">
        <v>86689.62165600632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9.590999999999999</v>
      </c>
      <c r="E95" t="n">
        <v>10.43</v>
      </c>
      <c r="F95" t="n">
        <v>7.92</v>
      </c>
      <c r="G95" t="n">
        <v>118.78</v>
      </c>
      <c r="H95" t="n">
        <v>2.12</v>
      </c>
      <c r="I95" t="n">
        <v>4</v>
      </c>
      <c r="J95" t="n">
        <v>203</v>
      </c>
      <c r="K95" t="n">
        <v>51.39</v>
      </c>
      <c r="L95" t="n">
        <v>24.25</v>
      </c>
      <c r="M95" t="n">
        <v>1</v>
      </c>
      <c r="N95" t="n">
        <v>42.36</v>
      </c>
      <c r="O95" t="n">
        <v>25270.81</v>
      </c>
      <c r="P95" t="n">
        <v>82.92</v>
      </c>
      <c r="Q95" t="n">
        <v>198.06</v>
      </c>
      <c r="R95" t="n">
        <v>29.26</v>
      </c>
      <c r="S95" t="n">
        <v>21.27</v>
      </c>
      <c r="T95" t="n">
        <v>1297.49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70.18211272496563</v>
      </c>
      <c r="AB95" t="n">
        <v>96.02626284655447</v>
      </c>
      <c r="AC95" t="n">
        <v>86.86165109420936</v>
      </c>
      <c r="AD95" t="n">
        <v>70182.11272496563</v>
      </c>
      <c r="AE95" t="n">
        <v>96026.26284655447</v>
      </c>
      <c r="AF95" t="n">
        <v>2.295083900226788e-06</v>
      </c>
      <c r="AG95" t="n">
        <v>0.1448611111111111</v>
      </c>
      <c r="AH95" t="n">
        <v>86861.65109420936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9.5921</v>
      </c>
      <c r="E96" t="n">
        <v>10.43</v>
      </c>
      <c r="F96" t="n">
        <v>7.92</v>
      </c>
      <c r="G96" t="n">
        <v>118.76</v>
      </c>
      <c r="H96" t="n">
        <v>2.14</v>
      </c>
      <c r="I96" t="n">
        <v>4</v>
      </c>
      <c r="J96" t="n">
        <v>203.4</v>
      </c>
      <c r="K96" t="n">
        <v>51.39</v>
      </c>
      <c r="L96" t="n">
        <v>24.5</v>
      </c>
      <c r="M96" t="n">
        <v>0</v>
      </c>
      <c r="N96" t="n">
        <v>42.5</v>
      </c>
      <c r="O96" t="n">
        <v>25319.51</v>
      </c>
      <c r="P96" t="n">
        <v>82.98</v>
      </c>
      <c r="Q96" t="n">
        <v>198.06</v>
      </c>
      <c r="R96" t="n">
        <v>29.19</v>
      </c>
      <c r="S96" t="n">
        <v>21.27</v>
      </c>
      <c r="T96" t="n">
        <v>1263.15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70.20834683152717</v>
      </c>
      <c r="AB96" t="n">
        <v>96.06215750851902</v>
      </c>
      <c r="AC96" t="n">
        <v>86.8941200200145</v>
      </c>
      <c r="AD96" t="n">
        <v>70208.34683152716</v>
      </c>
      <c r="AE96" t="n">
        <v>96062.15750851903</v>
      </c>
      <c r="AF96" t="n">
        <v>2.295347125363922e-06</v>
      </c>
      <c r="AG96" t="n">
        <v>0.1448611111111111</v>
      </c>
      <c r="AH96" t="n">
        <v>86894.1200200145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9.2552</v>
      </c>
      <c r="E2" t="n">
        <v>10.8</v>
      </c>
      <c r="F2" t="n">
        <v>8.630000000000001</v>
      </c>
      <c r="G2" t="n">
        <v>14.79</v>
      </c>
      <c r="H2" t="n">
        <v>0.34</v>
      </c>
      <c r="I2" t="n">
        <v>35</v>
      </c>
      <c r="J2" t="n">
        <v>51.33</v>
      </c>
      <c r="K2" t="n">
        <v>24.83</v>
      </c>
      <c r="L2" t="n">
        <v>1</v>
      </c>
      <c r="M2" t="n">
        <v>33</v>
      </c>
      <c r="N2" t="n">
        <v>5.51</v>
      </c>
      <c r="O2" t="n">
        <v>6564.78</v>
      </c>
      <c r="P2" t="n">
        <v>46.51</v>
      </c>
      <c r="Q2" t="n">
        <v>198.1</v>
      </c>
      <c r="R2" t="n">
        <v>52.68</v>
      </c>
      <c r="S2" t="n">
        <v>21.27</v>
      </c>
      <c r="T2" t="n">
        <v>12851.45</v>
      </c>
      <c r="U2" t="n">
        <v>0.4</v>
      </c>
      <c r="V2" t="n">
        <v>0.7</v>
      </c>
      <c r="W2" t="n">
        <v>0.14</v>
      </c>
      <c r="X2" t="n">
        <v>0.78</v>
      </c>
      <c r="Y2" t="n">
        <v>1</v>
      </c>
      <c r="Z2" t="n">
        <v>10</v>
      </c>
      <c r="AA2" t="n">
        <v>42.64018552031387</v>
      </c>
      <c r="AB2" t="n">
        <v>58.34218298109549</v>
      </c>
      <c r="AC2" t="n">
        <v>52.77408692115952</v>
      </c>
      <c r="AD2" t="n">
        <v>42640.18552031387</v>
      </c>
      <c r="AE2" t="n">
        <v>58342.18298109549</v>
      </c>
      <c r="AF2" t="n">
        <v>2.650490349123959e-06</v>
      </c>
      <c r="AG2" t="n">
        <v>0.15</v>
      </c>
      <c r="AH2" t="n">
        <v>52774.08692115951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9.5633</v>
      </c>
      <c r="E3" t="n">
        <v>10.46</v>
      </c>
      <c r="F3" t="n">
        <v>8.380000000000001</v>
      </c>
      <c r="G3" t="n">
        <v>18.62</v>
      </c>
      <c r="H3" t="n">
        <v>0.42</v>
      </c>
      <c r="I3" t="n">
        <v>27</v>
      </c>
      <c r="J3" t="n">
        <v>51.62</v>
      </c>
      <c r="K3" t="n">
        <v>24.83</v>
      </c>
      <c r="L3" t="n">
        <v>1.25</v>
      </c>
      <c r="M3" t="n">
        <v>25</v>
      </c>
      <c r="N3" t="n">
        <v>5.54</v>
      </c>
      <c r="O3" t="n">
        <v>6599.8</v>
      </c>
      <c r="P3" t="n">
        <v>44.38</v>
      </c>
      <c r="Q3" t="n">
        <v>198.05</v>
      </c>
      <c r="R3" t="n">
        <v>43.89</v>
      </c>
      <c r="S3" t="n">
        <v>21.27</v>
      </c>
      <c r="T3" t="n">
        <v>8495.73</v>
      </c>
      <c r="U3" t="n">
        <v>0.48</v>
      </c>
      <c r="V3" t="n">
        <v>0.72</v>
      </c>
      <c r="W3" t="n">
        <v>0.15</v>
      </c>
      <c r="X3" t="n">
        <v>0.53</v>
      </c>
      <c r="Y3" t="n">
        <v>1</v>
      </c>
      <c r="Z3" t="n">
        <v>10</v>
      </c>
      <c r="AA3" t="n">
        <v>39.73605087001143</v>
      </c>
      <c r="AB3" t="n">
        <v>54.36861783102506</v>
      </c>
      <c r="AC3" t="n">
        <v>49.17975325217115</v>
      </c>
      <c r="AD3" t="n">
        <v>39736.05087001143</v>
      </c>
      <c r="AE3" t="n">
        <v>54368.61783102505</v>
      </c>
      <c r="AF3" t="n">
        <v>2.738723566835633e-06</v>
      </c>
      <c r="AG3" t="n">
        <v>0.1452777777777778</v>
      </c>
      <c r="AH3" t="n">
        <v>49179.75325217115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9.715</v>
      </c>
      <c r="E4" t="n">
        <v>10.29</v>
      </c>
      <c r="F4" t="n">
        <v>8.279999999999999</v>
      </c>
      <c r="G4" t="n">
        <v>22.57</v>
      </c>
      <c r="H4" t="n">
        <v>0.5</v>
      </c>
      <c r="I4" t="n">
        <v>22</v>
      </c>
      <c r="J4" t="n">
        <v>51.9</v>
      </c>
      <c r="K4" t="n">
        <v>24.83</v>
      </c>
      <c r="L4" t="n">
        <v>1.5</v>
      </c>
      <c r="M4" t="n">
        <v>20</v>
      </c>
      <c r="N4" t="n">
        <v>5.57</v>
      </c>
      <c r="O4" t="n">
        <v>6634.84</v>
      </c>
      <c r="P4" t="n">
        <v>43.26</v>
      </c>
      <c r="Q4" t="n">
        <v>198.05</v>
      </c>
      <c r="R4" t="n">
        <v>40.43</v>
      </c>
      <c r="S4" t="n">
        <v>21.27</v>
      </c>
      <c r="T4" t="n">
        <v>6790.7</v>
      </c>
      <c r="U4" t="n">
        <v>0.53</v>
      </c>
      <c r="V4" t="n">
        <v>0.73</v>
      </c>
      <c r="W4" t="n">
        <v>0.14</v>
      </c>
      <c r="X4" t="n">
        <v>0.42</v>
      </c>
      <c r="Y4" t="n">
        <v>1</v>
      </c>
      <c r="Z4" t="n">
        <v>10</v>
      </c>
      <c r="AA4" t="n">
        <v>38.36725156471856</v>
      </c>
      <c r="AB4" t="n">
        <v>52.49576623436896</v>
      </c>
      <c r="AC4" t="n">
        <v>47.48564398333062</v>
      </c>
      <c r="AD4" t="n">
        <v>38367.25156471856</v>
      </c>
      <c r="AE4" t="n">
        <v>52495.76623436897</v>
      </c>
      <c r="AF4" t="n">
        <v>2.782167186202271e-06</v>
      </c>
      <c r="AG4" t="n">
        <v>0.1429166666666667</v>
      </c>
      <c r="AH4" t="n">
        <v>47485.64398333062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9.911099999999999</v>
      </c>
      <c r="E5" t="n">
        <v>10.09</v>
      </c>
      <c r="F5" t="n">
        <v>8.119999999999999</v>
      </c>
      <c r="G5" t="n">
        <v>27.07</v>
      </c>
      <c r="H5" t="n">
        <v>0.58</v>
      </c>
      <c r="I5" t="n">
        <v>18</v>
      </c>
      <c r="J5" t="n">
        <v>52.19</v>
      </c>
      <c r="K5" t="n">
        <v>24.83</v>
      </c>
      <c r="L5" t="n">
        <v>1.75</v>
      </c>
      <c r="M5" t="n">
        <v>16</v>
      </c>
      <c r="N5" t="n">
        <v>5.61</v>
      </c>
      <c r="O5" t="n">
        <v>6670.02</v>
      </c>
      <c r="P5" t="n">
        <v>41.32</v>
      </c>
      <c r="Q5" t="n">
        <v>198.05</v>
      </c>
      <c r="R5" t="n">
        <v>35.52</v>
      </c>
      <c r="S5" t="n">
        <v>21.27</v>
      </c>
      <c r="T5" t="n">
        <v>4355.94</v>
      </c>
      <c r="U5" t="n">
        <v>0.6</v>
      </c>
      <c r="V5" t="n">
        <v>0.75</v>
      </c>
      <c r="W5" t="n">
        <v>0.13</v>
      </c>
      <c r="X5" t="n">
        <v>0.27</v>
      </c>
      <c r="Y5" t="n">
        <v>1</v>
      </c>
      <c r="Z5" t="n">
        <v>10</v>
      </c>
      <c r="AA5" t="n">
        <v>36.34609950467981</v>
      </c>
      <c r="AB5" t="n">
        <v>49.73033681890153</v>
      </c>
      <c r="AC5" t="n">
        <v>44.98414326996261</v>
      </c>
      <c r="AD5" t="n">
        <v>36346.09950467981</v>
      </c>
      <c r="AE5" t="n">
        <v>49730.33681890153</v>
      </c>
      <c r="AF5" t="n">
        <v>2.838326011237193e-06</v>
      </c>
      <c r="AG5" t="n">
        <v>0.1401388888888889</v>
      </c>
      <c r="AH5" t="n">
        <v>44984.14326996261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9.8912</v>
      </c>
      <c r="E6" t="n">
        <v>10.11</v>
      </c>
      <c r="F6" t="n">
        <v>8.17</v>
      </c>
      <c r="G6" t="n">
        <v>30.62</v>
      </c>
      <c r="H6" t="n">
        <v>0.66</v>
      </c>
      <c r="I6" t="n">
        <v>16</v>
      </c>
      <c r="J6" t="n">
        <v>52.47</v>
      </c>
      <c r="K6" t="n">
        <v>24.83</v>
      </c>
      <c r="L6" t="n">
        <v>2</v>
      </c>
      <c r="M6" t="n">
        <v>14</v>
      </c>
      <c r="N6" t="n">
        <v>5.64</v>
      </c>
      <c r="O6" t="n">
        <v>6705.1</v>
      </c>
      <c r="P6" t="n">
        <v>40.57</v>
      </c>
      <c r="Q6" t="n">
        <v>198.08</v>
      </c>
      <c r="R6" t="n">
        <v>37.11</v>
      </c>
      <c r="S6" t="n">
        <v>21.27</v>
      </c>
      <c r="T6" t="n">
        <v>5165.01</v>
      </c>
      <c r="U6" t="n">
        <v>0.57</v>
      </c>
      <c r="V6" t="n">
        <v>0.74</v>
      </c>
      <c r="W6" t="n">
        <v>0.13</v>
      </c>
      <c r="X6" t="n">
        <v>0.31</v>
      </c>
      <c r="Y6" t="n">
        <v>1</v>
      </c>
      <c r="Z6" t="n">
        <v>10</v>
      </c>
      <c r="AA6" t="n">
        <v>36.0750780058673</v>
      </c>
      <c r="AB6" t="n">
        <v>49.35951324760335</v>
      </c>
      <c r="AC6" t="n">
        <v>44.64871057985387</v>
      </c>
      <c r="AD6" t="n">
        <v>36075.0780058673</v>
      </c>
      <c r="AE6" t="n">
        <v>49359.51324760335</v>
      </c>
      <c r="AF6" t="n">
        <v>2.832627078966949e-06</v>
      </c>
      <c r="AG6" t="n">
        <v>0.1404166666666667</v>
      </c>
      <c r="AH6" t="n">
        <v>44648.71057985387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9.9651</v>
      </c>
      <c r="E7" t="n">
        <v>10.04</v>
      </c>
      <c r="F7" t="n">
        <v>8.119999999999999</v>
      </c>
      <c r="G7" t="n">
        <v>34.78</v>
      </c>
      <c r="H7" t="n">
        <v>0.74</v>
      </c>
      <c r="I7" t="n">
        <v>14</v>
      </c>
      <c r="J7" t="n">
        <v>52.75</v>
      </c>
      <c r="K7" t="n">
        <v>24.83</v>
      </c>
      <c r="L7" t="n">
        <v>2.25</v>
      </c>
      <c r="M7" t="n">
        <v>12</v>
      </c>
      <c r="N7" t="n">
        <v>5.68</v>
      </c>
      <c r="O7" t="n">
        <v>6740.19</v>
      </c>
      <c r="P7" t="n">
        <v>39.6</v>
      </c>
      <c r="Q7" t="n">
        <v>198.05</v>
      </c>
      <c r="R7" t="n">
        <v>35.44</v>
      </c>
      <c r="S7" t="n">
        <v>21.27</v>
      </c>
      <c r="T7" t="n">
        <v>4335.92</v>
      </c>
      <c r="U7" t="n">
        <v>0.6</v>
      </c>
      <c r="V7" t="n">
        <v>0.75</v>
      </c>
      <c r="W7" t="n">
        <v>0.13</v>
      </c>
      <c r="X7" t="n">
        <v>0.26</v>
      </c>
      <c r="Y7" t="n">
        <v>1</v>
      </c>
      <c r="Z7" t="n">
        <v>10</v>
      </c>
      <c r="AA7" t="n">
        <v>35.21887727796565</v>
      </c>
      <c r="AB7" t="n">
        <v>48.18802163878377</v>
      </c>
      <c r="AC7" t="n">
        <v>43.58902448597775</v>
      </c>
      <c r="AD7" t="n">
        <v>35218.87727796565</v>
      </c>
      <c r="AE7" t="n">
        <v>48188.02163878376</v>
      </c>
      <c r="AF7" t="n">
        <v>2.853790450563485e-06</v>
      </c>
      <c r="AG7" t="n">
        <v>0.1394444444444444</v>
      </c>
      <c r="AH7" t="n">
        <v>43589.02448597774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9.996700000000001</v>
      </c>
      <c r="E8" t="n">
        <v>10</v>
      </c>
      <c r="F8" t="n">
        <v>8.109999999999999</v>
      </c>
      <c r="G8" t="n">
        <v>40.54</v>
      </c>
      <c r="H8" t="n">
        <v>0.82</v>
      </c>
      <c r="I8" t="n">
        <v>12</v>
      </c>
      <c r="J8" t="n">
        <v>53.04</v>
      </c>
      <c r="K8" t="n">
        <v>24.83</v>
      </c>
      <c r="L8" t="n">
        <v>2.5</v>
      </c>
      <c r="M8" t="n">
        <v>9</v>
      </c>
      <c r="N8" t="n">
        <v>5.71</v>
      </c>
      <c r="O8" t="n">
        <v>6775.31</v>
      </c>
      <c r="P8" t="n">
        <v>38.26</v>
      </c>
      <c r="Q8" t="n">
        <v>198.1</v>
      </c>
      <c r="R8" t="n">
        <v>35.26</v>
      </c>
      <c r="S8" t="n">
        <v>21.27</v>
      </c>
      <c r="T8" t="n">
        <v>4257.18</v>
      </c>
      <c r="U8" t="n">
        <v>0.6</v>
      </c>
      <c r="V8" t="n">
        <v>0.75</v>
      </c>
      <c r="W8" t="n">
        <v>0.13</v>
      </c>
      <c r="X8" t="n">
        <v>0.26</v>
      </c>
      <c r="Y8" t="n">
        <v>1</v>
      </c>
      <c r="Z8" t="n">
        <v>10</v>
      </c>
      <c r="AA8" t="n">
        <v>34.36872131584814</v>
      </c>
      <c r="AB8" t="n">
        <v>47.02480074518623</v>
      </c>
      <c r="AC8" t="n">
        <v>42.5368197618709</v>
      </c>
      <c r="AD8" t="n">
        <v>34368.72131584814</v>
      </c>
      <c r="AE8" t="n">
        <v>47024.80074518623</v>
      </c>
      <c r="AF8" t="n">
        <v>2.862840011354426e-06</v>
      </c>
      <c r="AG8" t="n">
        <v>0.1388888888888889</v>
      </c>
      <c r="AH8" t="n">
        <v>42536.8197618709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10.0139</v>
      </c>
      <c r="E9" t="n">
        <v>9.99</v>
      </c>
      <c r="F9" t="n">
        <v>8.09</v>
      </c>
      <c r="G9" t="n">
        <v>40.46</v>
      </c>
      <c r="H9" t="n">
        <v>0.89</v>
      </c>
      <c r="I9" t="n">
        <v>12</v>
      </c>
      <c r="J9" t="n">
        <v>53.32</v>
      </c>
      <c r="K9" t="n">
        <v>24.83</v>
      </c>
      <c r="L9" t="n">
        <v>2.75</v>
      </c>
      <c r="M9" t="n">
        <v>5</v>
      </c>
      <c r="N9" t="n">
        <v>5.75</v>
      </c>
      <c r="O9" t="n">
        <v>6810.44</v>
      </c>
      <c r="P9" t="n">
        <v>38.12</v>
      </c>
      <c r="Q9" t="n">
        <v>198.07</v>
      </c>
      <c r="R9" t="n">
        <v>34.49</v>
      </c>
      <c r="S9" t="n">
        <v>21.27</v>
      </c>
      <c r="T9" t="n">
        <v>3872.23</v>
      </c>
      <c r="U9" t="n">
        <v>0.62</v>
      </c>
      <c r="V9" t="n">
        <v>0.75</v>
      </c>
      <c r="W9" t="n">
        <v>0.14</v>
      </c>
      <c r="X9" t="n">
        <v>0.24</v>
      </c>
      <c r="Y9" t="n">
        <v>1</v>
      </c>
      <c r="Z9" t="n">
        <v>10</v>
      </c>
      <c r="AA9" t="n">
        <v>34.20832679607965</v>
      </c>
      <c r="AB9" t="n">
        <v>46.80534188713323</v>
      </c>
      <c r="AC9" t="n">
        <v>42.33830574921739</v>
      </c>
      <c r="AD9" t="n">
        <v>34208.32679607964</v>
      </c>
      <c r="AE9" t="n">
        <v>46805.34188713323</v>
      </c>
      <c r="AF9" t="n">
        <v>2.867765721658355e-06</v>
      </c>
      <c r="AG9" t="n">
        <v>0.13875</v>
      </c>
      <c r="AH9" t="n">
        <v>42338.30574921739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10.0517</v>
      </c>
      <c r="E10" t="n">
        <v>9.949999999999999</v>
      </c>
      <c r="F10" t="n">
        <v>8.07</v>
      </c>
      <c r="G10" t="n">
        <v>44</v>
      </c>
      <c r="H10" t="n">
        <v>0.97</v>
      </c>
      <c r="I10" t="n">
        <v>11</v>
      </c>
      <c r="J10" t="n">
        <v>53.61</v>
      </c>
      <c r="K10" t="n">
        <v>24.83</v>
      </c>
      <c r="L10" t="n">
        <v>3</v>
      </c>
      <c r="M10" t="n">
        <v>1</v>
      </c>
      <c r="N10" t="n">
        <v>5.78</v>
      </c>
      <c r="O10" t="n">
        <v>6845.59</v>
      </c>
      <c r="P10" t="n">
        <v>37.81</v>
      </c>
      <c r="Q10" t="n">
        <v>198.06</v>
      </c>
      <c r="R10" t="n">
        <v>33.58</v>
      </c>
      <c r="S10" t="n">
        <v>21.27</v>
      </c>
      <c r="T10" t="n">
        <v>3421.63</v>
      </c>
      <c r="U10" t="n">
        <v>0.63</v>
      </c>
      <c r="V10" t="n">
        <v>0.75</v>
      </c>
      <c r="W10" t="n">
        <v>0.14</v>
      </c>
      <c r="X10" t="n">
        <v>0.21</v>
      </c>
      <c r="Y10" t="n">
        <v>1</v>
      </c>
      <c r="Z10" t="n">
        <v>10</v>
      </c>
      <c r="AA10" t="n">
        <v>33.88964114473139</v>
      </c>
      <c r="AB10" t="n">
        <v>46.36930211954198</v>
      </c>
      <c r="AC10" t="n">
        <v>41.9438810050581</v>
      </c>
      <c r="AD10" t="n">
        <v>33889.64114473139</v>
      </c>
      <c r="AE10" t="n">
        <v>46369.30211954198</v>
      </c>
      <c r="AF10" t="n">
        <v>2.87859082918676e-06</v>
      </c>
      <c r="AG10" t="n">
        <v>0.1381944444444444</v>
      </c>
      <c r="AH10" t="n">
        <v>41943.88100505809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10.0525</v>
      </c>
      <c r="E11" t="n">
        <v>9.949999999999999</v>
      </c>
      <c r="F11" t="n">
        <v>8.07</v>
      </c>
      <c r="G11" t="n">
        <v>43.99</v>
      </c>
      <c r="H11" t="n">
        <v>1.04</v>
      </c>
      <c r="I11" t="n">
        <v>11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38.02</v>
      </c>
      <c r="Q11" t="n">
        <v>198.05</v>
      </c>
      <c r="R11" t="n">
        <v>33.53</v>
      </c>
      <c r="S11" t="n">
        <v>21.27</v>
      </c>
      <c r="T11" t="n">
        <v>3399.19</v>
      </c>
      <c r="U11" t="n">
        <v>0.63</v>
      </c>
      <c r="V11" t="n">
        <v>0.75</v>
      </c>
      <c r="W11" t="n">
        <v>0.14</v>
      </c>
      <c r="X11" t="n">
        <v>0.21</v>
      </c>
      <c r="Y11" t="n">
        <v>1</v>
      </c>
      <c r="Z11" t="n">
        <v>10</v>
      </c>
      <c r="AA11" t="n">
        <v>34.00078901541229</v>
      </c>
      <c r="AB11" t="n">
        <v>46.52137953970485</v>
      </c>
      <c r="AC11" t="n">
        <v>42.08144436968306</v>
      </c>
      <c r="AD11" t="n">
        <v>34000.78901541229</v>
      </c>
      <c r="AE11" t="n">
        <v>46521.37953970485</v>
      </c>
      <c r="AF11" t="n">
        <v>2.878819931991594e-06</v>
      </c>
      <c r="AG11" t="n">
        <v>0.1381944444444444</v>
      </c>
      <c r="AH11" t="n">
        <v>42081.44436968306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5.5108</v>
      </c>
      <c r="E2" t="n">
        <v>18.15</v>
      </c>
      <c r="F2" t="n">
        <v>10.2</v>
      </c>
      <c r="G2" t="n">
        <v>5.32</v>
      </c>
      <c r="H2" t="n">
        <v>0.08</v>
      </c>
      <c r="I2" t="n">
        <v>115</v>
      </c>
      <c r="J2" t="n">
        <v>232.68</v>
      </c>
      <c r="K2" t="n">
        <v>57.72</v>
      </c>
      <c r="L2" t="n">
        <v>1</v>
      </c>
      <c r="M2" t="n">
        <v>113</v>
      </c>
      <c r="N2" t="n">
        <v>53.95</v>
      </c>
      <c r="O2" t="n">
        <v>28931.02</v>
      </c>
      <c r="P2" t="n">
        <v>158.67</v>
      </c>
      <c r="Q2" t="n">
        <v>198.11</v>
      </c>
      <c r="R2" t="n">
        <v>100.54</v>
      </c>
      <c r="S2" t="n">
        <v>21.27</v>
      </c>
      <c r="T2" t="n">
        <v>36383.03</v>
      </c>
      <c r="U2" t="n">
        <v>0.21</v>
      </c>
      <c r="V2" t="n">
        <v>0.6</v>
      </c>
      <c r="W2" t="n">
        <v>0.29</v>
      </c>
      <c r="X2" t="n">
        <v>2.34</v>
      </c>
      <c r="Y2" t="n">
        <v>1</v>
      </c>
      <c r="Z2" t="n">
        <v>10</v>
      </c>
      <c r="AA2" t="n">
        <v>213.3477084620116</v>
      </c>
      <c r="AB2" t="n">
        <v>291.911746954204</v>
      </c>
      <c r="AC2" t="n">
        <v>264.0520995256908</v>
      </c>
      <c r="AD2" t="n">
        <v>213347.7084620116</v>
      </c>
      <c r="AE2" t="n">
        <v>291911.746954204</v>
      </c>
      <c r="AF2" t="n">
        <v>1.249377878337772e-06</v>
      </c>
      <c r="AG2" t="n">
        <v>0.2520833333333333</v>
      </c>
      <c r="AH2" t="n">
        <v>264052.0995256908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6.1417</v>
      </c>
      <c r="E3" t="n">
        <v>16.28</v>
      </c>
      <c r="F3" t="n">
        <v>9.609999999999999</v>
      </c>
      <c r="G3" t="n">
        <v>6.63</v>
      </c>
      <c r="H3" t="n">
        <v>0.1</v>
      </c>
      <c r="I3" t="n">
        <v>87</v>
      </c>
      <c r="J3" t="n">
        <v>233.1</v>
      </c>
      <c r="K3" t="n">
        <v>57.72</v>
      </c>
      <c r="L3" t="n">
        <v>1.25</v>
      </c>
      <c r="M3" t="n">
        <v>85</v>
      </c>
      <c r="N3" t="n">
        <v>54.13</v>
      </c>
      <c r="O3" t="n">
        <v>28983.75</v>
      </c>
      <c r="P3" t="n">
        <v>149.32</v>
      </c>
      <c r="Q3" t="n">
        <v>198.11</v>
      </c>
      <c r="R3" t="n">
        <v>82.14</v>
      </c>
      <c r="S3" t="n">
        <v>21.27</v>
      </c>
      <c r="T3" t="n">
        <v>27321.58</v>
      </c>
      <c r="U3" t="n">
        <v>0.26</v>
      </c>
      <c r="V3" t="n">
        <v>0.63</v>
      </c>
      <c r="W3" t="n">
        <v>0.24</v>
      </c>
      <c r="X3" t="n">
        <v>1.75</v>
      </c>
      <c r="Y3" t="n">
        <v>1</v>
      </c>
      <c r="Z3" t="n">
        <v>10</v>
      </c>
      <c r="AA3" t="n">
        <v>180.5040938773673</v>
      </c>
      <c r="AB3" t="n">
        <v>246.9736645215031</v>
      </c>
      <c r="AC3" t="n">
        <v>223.4028446093578</v>
      </c>
      <c r="AD3" t="n">
        <v>180504.0938773673</v>
      </c>
      <c r="AE3" t="n">
        <v>246973.6645215031</v>
      </c>
      <c r="AF3" t="n">
        <v>1.392412011937848e-06</v>
      </c>
      <c r="AG3" t="n">
        <v>0.2261111111111111</v>
      </c>
      <c r="AH3" t="n">
        <v>223402.8446093578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6.6061</v>
      </c>
      <c r="E4" t="n">
        <v>15.14</v>
      </c>
      <c r="F4" t="n">
        <v>9.24</v>
      </c>
      <c r="G4" t="n">
        <v>7.92</v>
      </c>
      <c r="H4" t="n">
        <v>0.11</v>
      </c>
      <c r="I4" t="n">
        <v>70</v>
      </c>
      <c r="J4" t="n">
        <v>233.53</v>
      </c>
      <c r="K4" t="n">
        <v>57.72</v>
      </c>
      <c r="L4" t="n">
        <v>1.5</v>
      </c>
      <c r="M4" t="n">
        <v>68</v>
      </c>
      <c r="N4" t="n">
        <v>54.31</v>
      </c>
      <c r="O4" t="n">
        <v>29036.54</v>
      </c>
      <c r="P4" t="n">
        <v>143.44</v>
      </c>
      <c r="Q4" t="n">
        <v>198.13</v>
      </c>
      <c r="R4" t="n">
        <v>70.40000000000001</v>
      </c>
      <c r="S4" t="n">
        <v>21.27</v>
      </c>
      <c r="T4" t="n">
        <v>21535.77</v>
      </c>
      <c r="U4" t="n">
        <v>0.3</v>
      </c>
      <c r="V4" t="n">
        <v>0.66</v>
      </c>
      <c r="W4" t="n">
        <v>0.22</v>
      </c>
      <c r="X4" t="n">
        <v>1.39</v>
      </c>
      <c r="Y4" t="n">
        <v>1</v>
      </c>
      <c r="Z4" t="n">
        <v>10</v>
      </c>
      <c r="AA4" t="n">
        <v>161.4475183805997</v>
      </c>
      <c r="AB4" t="n">
        <v>220.8996172100626</v>
      </c>
      <c r="AC4" t="n">
        <v>199.8172677781577</v>
      </c>
      <c r="AD4" t="n">
        <v>161447.5183805996</v>
      </c>
      <c r="AE4" t="n">
        <v>220899.6172100627</v>
      </c>
      <c r="AF4" t="n">
        <v>1.497698193018646e-06</v>
      </c>
      <c r="AG4" t="n">
        <v>0.2102777777777778</v>
      </c>
      <c r="AH4" t="n">
        <v>199817.2677781577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6.9316</v>
      </c>
      <c r="E5" t="n">
        <v>14.43</v>
      </c>
      <c r="F5" t="n">
        <v>9.029999999999999</v>
      </c>
      <c r="G5" t="n">
        <v>9.18</v>
      </c>
      <c r="H5" t="n">
        <v>0.13</v>
      </c>
      <c r="I5" t="n">
        <v>59</v>
      </c>
      <c r="J5" t="n">
        <v>233.96</v>
      </c>
      <c r="K5" t="n">
        <v>57.72</v>
      </c>
      <c r="L5" t="n">
        <v>1.75</v>
      </c>
      <c r="M5" t="n">
        <v>57</v>
      </c>
      <c r="N5" t="n">
        <v>54.49</v>
      </c>
      <c r="O5" t="n">
        <v>29089.39</v>
      </c>
      <c r="P5" t="n">
        <v>140.04</v>
      </c>
      <c r="Q5" t="n">
        <v>198.05</v>
      </c>
      <c r="R5" t="n">
        <v>63.93</v>
      </c>
      <c r="S5" t="n">
        <v>21.27</v>
      </c>
      <c r="T5" t="n">
        <v>18359.2</v>
      </c>
      <c r="U5" t="n">
        <v>0.33</v>
      </c>
      <c r="V5" t="n">
        <v>0.67</v>
      </c>
      <c r="W5" t="n">
        <v>0.2</v>
      </c>
      <c r="X5" t="n">
        <v>1.18</v>
      </c>
      <c r="Y5" t="n">
        <v>1</v>
      </c>
      <c r="Z5" t="n">
        <v>10</v>
      </c>
      <c r="AA5" t="n">
        <v>150.3872037298271</v>
      </c>
      <c r="AB5" t="n">
        <v>205.7664067582385</v>
      </c>
      <c r="AC5" t="n">
        <v>186.1283496922565</v>
      </c>
      <c r="AD5" t="n">
        <v>150387.2037298272</v>
      </c>
      <c r="AE5" t="n">
        <v>205766.4067582385</v>
      </c>
      <c r="AF5" t="n">
        <v>1.571493739835613e-06</v>
      </c>
      <c r="AG5" t="n">
        <v>0.2004166666666667</v>
      </c>
      <c r="AH5" t="n">
        <v>186128.3496922565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7.24</v>
      </c>
      <c r="E6" t="n">
        <v>13.81</v>
      </c>
      <c r="F6" t="n">
        <v>8.83</v>
      </c>
      <c r="G6" t="n">
        <v>10.59</v>
      </c>
      <c r="H6" t="n">
        <v>0.15</v>
      </c>
      <c r="I6" t="n">
        <v>50</v>
      </c>
      <c r="J6" t="n">
        <v>234.39</v>
      </c>
      <c r="K6" t="n">
        <v>57.72</v>
      </c>
      <c r="L6" t="n">
        <v>2</v>
      </c>
      <c r="M6" t="n">
        <v>48</v>
      </c>
      <c r="N6" t="n">
        <v>54.67</v>
      </c>
      <c r="O6" t="n">
        <v>29142.31</v>
      </c>
      <c r="P6" t="n">
        <v>136.72</v>
      </c>
      <c r="Q6" t="n">
        <v>198.09</v>
      </c>
      <c r="R6" t="n">
        <v>57.49</v>
      </c>
      <c r="S6" t="n">
        <v>21.27</v>
      </c>
      <c r="T6" t="n">
        <v>15185.24</v>
      </c>
      <c r="U6" t="n">
        <v>0.37</v>
      </c>
      <c r="V6" t="n">
        <v>0.6899999999999999</v>
      </c>
      <c r="W6" t="n">
        <v>0.19</v>
      </c>
      <c r="X6" t="n">
        <v>0.97</v>
      </c>
      <c r="Y6" t="n">
        <v>1</v>
      </c>
      <c r="Z6" t="n">
        <v>10</v>
      </c>
      <c r="AA6" t="n">
        <v>140.7468556783688</v>
      </c>
      <c r="AB6" t="n">
        <v>192.5760572521001</v>
      </c>
      <c r="AC6" t="n">
        <v>174.1968686302079</v>
      </c>
      <c r="AD6" t="n">
        <v>140746.8556783688</v>
      </c>
      <c r="AE6" t="n">
        <v>192576.0572521001</v>
      </c>
      <c r="AF6" t="n">
        <v>1.641412469907358e-06</v>
      </c>
      <c r="AG6" t="n">
        <v>0.1918055555555556</v>
      </c>
      <c r="AH6" t="n">
        <v>174196.8686302079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7.454</v>
      </c>
      <c r="E7" t="n">
        <v>13.42</v>
      </c>
      <c r="F7" t="n">
        <v>8.699999999999999</v>
      </c>
      <c r="G7" t="n">
        <v>11.87</v>
      </c>
      <c r="H7" t="n">
        <v>0.17</v>
      </c>
      <c r="I7" t="n">
        <v>44</v>
      </c>
      <c r="J7" t="n">
        <v>234.82</v>
      </c>
      <c r="K7" t="n">
        <v>57.72</v>
      </c>
      <c r="L7" t="n">
        <v>2.25</v>
      </c>
      <c r="M7" t="n">
        <v>42</v>
      </c>
      <c r="N7" t="n">
        <v>54.85</v>
      </c>
      <c r="O7" t="n">
        <v>29195.29</v>
      </c>
      <c r="P7" t="n">
        <v>134.73</v>
      </c>
      <c r="Q7" t="n">
        <v>198.07</v>
      </c>
      <c r="R7" t="n">
        <v>53.69</v>
      </c>
      <c r="S7" t="n">
        <v>21.27</v>
      </c>
      <c r="T7" t="n">
        <v>13312.42</v>
      </c>
      <c r="U7" t="n">
        <v>0.4</v>
      </c>
      <c r="V7" t="n">
        <v>0.7</v>
      </c>
      <c r="W7" t="n">
        <v>0.18</v>
      </c>
      <c r="X7" t="n">
        <v>0.85</v>
      </c>
      <c r="Y7" t="n">
        <v>1</v>
      </c>
      <c r="Z7" t="n">
        <v>10</v>
      </c>
      <c r="AA7" t="n">
        <v>134.790217480197</v>
      </c>
      <c r="AB7" t="n">
        <v>184.4259220810349</v>
      </c>
      <c r="AC7" t="n">
        <v>166.82457092108</v>
      </c>
      <c r="AD7" t="n">
        <v>134790.217480197</v>
      </c>
      <c r="AE7" t="n">
        <v>184425.9220810349</v>
      </c>
      <c r="AF7" t="n">
        <v>1.689929357830034e-06</v>
      </c>
      <c r="AG7" t="n">
        <v>0.1863888888888889</v>
      </c>
      <c r="AH7" t="n">
        <v>166824.57092108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7.6524</v>
      </c>
      <c r="E8" t="n">
        <v>13.07</v>
      </c>
      <c r="F8" t="n">
        <v>8.58</v>
      </c>
      <c r="G8" t="n">
        <v>13.2</v>
      </c>
      <c r="H8" t="n">
        <v>0.19</v>
      </c>
      <c r="I8" t="n">
        <v>39</v>
      </c>
      <c r="J8" t="n">
        <v>235.25</v>
      </c>
      <c r="K8" t="n">
        <v>57.72</v>
      </c>
      <c r="L8" t="n">
        <v>2.5</v>
      </c>
      <c r="M8" t="n">
        <v>37</v>
      </c>
      <c r="N8" t="n">
        <v>55.03</v>
      </c>
      <c r="O8" t="n">
        <v>29248.33</v>
      </c>
      <c r="P8" t="n">
        <v>132.73</v>
      </c>
      <c r="Q8" t="n">
        <v>198.05</v>
      </c>
      <c r="R8" t="n">
        <v>49.8</v>
      </c>
      <c r="S8" t="n">
        <v>21.27</v>
      </c>
      <c r="T8" t="n">
        <v>11392.96</v>
      </c>
      <c r="U8" t="n">
        <v>0.43</v>
      </c>
      <c r="V8" t="n">
        <v>0.71</v>
      </c>
      <c r="W8" t="n">
        <v>0.17</v>
      </c>
      <c r="X8" t="n">
        <v>0.73</v>
      </c>
      <c r="Y8" t="n">
        <v>1</v>
      </c>
      <c r="Z8" t="n">
        <v>10</v>
      </c>
      <c r="AA8" t="n">
        <v>129.4567574910243</v>
      </c>
      <c r="AB8" t="n">
        <v>177.128446828204</v>
      </c>
      <c r="AC8" t="n">
        <v>160.2235564643062</v>
      </c>
      <c r="AD8" t="n">
        <v>129456.7574910243</v>
      </c>
      <c r="AE8" t="n">
        <v>177128.446828204</v>
      </c>
      <c r="AF8" t="n">
        <v>1.734909500651805e-06</v>
      </c>
      <c r="AG8" t="n">
        <v>0.1815277777777778</v>
      </c>
      <c r="AH8" t="n">
        <v>160223.5564643062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7.8596</v>
      </c>
      <c r="E9" t="n">
        <v>12.72</v>
      </c>
      <c r="F9" t="n">
        <v>8.42</v>
      </c>
      <c r="G9" t="n">
        <v>14.43</v>
      </c>
      <c r="H9" t="n">
        <v>0.21</v>
      </c>
      <c r="I9" t="n">
        <v>35</v>
      </c>
      <c r="J9" t="n">
        <v>235.68</v>
      </c>
      <c r="K9" t="n">
        <v>57.72</v>
      </c>
      <c r="L9" t="n">
        <v>2.75</v>
      </c>
      <c r="M9" t="n">
        <v>33</v>
      </c>
      <c r="N9" t="n">
        <v>55.21</v>
      </c>
      <c r="O9" t="n">
        <v>29301.44</v>
      </c>
      <c r="P9" t="n">
        <v>130.1</v>
      </c>
      <c r="Q9" t="n">
        <v>198.05</v>
      </c>
      <c r="R9" t="n">
        <v>44.85</v>
      </c>
      <c r="S9" t="n">
        <v>21.27</v>
      </c>
      <c r="T9" t="n">
        <v>8938.42</v>
      </c>
      <c r="U9" t="n">
        <v>0.47</v>
      </c>
      <c r="V9" t="n">
        <v>0.72</v>
      </c>
      <c r="W9" t="n">
        <v>0.15</v>
      </c>
      <c r="X9" t="n">
        <v>0.57</v>
      </c>
      <c r="Y9" t="n">
        <v>1</v>
      </c>
      <c r="Z9" t="n">
        <v>10</v>
      </c>
      <c r="AA9" t="n">
        <v>123.6701503210065</v>
      </c>
      <c r="AB9" t="n">
        <v>169.2109556110985</v>
      </c>
      <c r="AC9" t="n">
        <v>153.06169949669</v>
      </c>
      <c r="AD9" t="n">
        <v>123670.1503210065</v>
      </c>
      <c r="AE9" t="n">
        <v>169210.9556110985</v>
      </c>
      <c r="AF9" t="n">
        <v>1.781884730453573e-06</v>
      </c>
      <c r="AG9" t="n">
        <v>0.1766666666666667</v>
      </c>
      <c r="AH9" t="n">
        <v>153061.69949669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7.845</v>
      </c>
      <c r="E10" t="n">
        <v>12.75</v>
      </c>
      <c r="F10" t="n">
        <v>8.529999999999999</v>
      </c>
      <c r="G10" t="n">
        <v>15.52</v>
      </c>
      <c r="H10" t="n">
        <v>0.23</v>
      </c>
      <c r="I10" t="n">
        <v>33</v>
      </c>
      <c r="J10" t="n">
        <v>236.11</v>
      </c>
      <c r="K10" t="n">
        <v>57.72</v>
      </c>
      <c r="L10" t="n">
        <v>3</v>
      </c>
      <c r="M10" t="n">
        <v>31</v>
      </c>
      <c r="N10" t="n">
        <v>55.39</v>
      </c>
      <c r="O10" t="n">
        <v>29354.61</v>
      </c>
      <c r="P10" t="n">
        <v>131.82</v>
      </c>
      <c r="Q10" t="n">
        <v>198.06</v>
      </c>
      <c r="R10" t="n">
        <v>48.73</v>
      </c>
      <c r="S10" t="n">
        <v>21.27</v>
      </c>
      <c r="T10" t="n">
        <v>10885.95</v>
      </c>
      <c r="U10" t="n">
        <v>0.44</v>
      </c>
      <c r="V10" t="n">
        <v>0.71</v>
      </c>
      <c r="W10" t="n">
        <v>0.16</v>
      </c>
      <c r="X10" t="n">
        <v>0.68</v>
      </c>
      <c r="Y10" t="n">
        <v>1</v>
      </c>
      <c r="Z10" t="n">
        <v>10</v>
      </c>
      <c r="AA10" t="n">
        <v>125.5009237456273</v>
      </c>
      <c r="AB10" t="n">
        <v>171.7159005786866</v>
      </c>
      <c r="AC10" t="n">
        <v>155.3275760322847</v>
      </c>
      <c r="AD10" t="n">
        <v>125500.9237456273</v>
      </c>
      <c r="AE10" t="n">
        <v>171715.9005786866</v>
      </c>
      <c r="AF10" t="n">
        <v>1.778574699782213e-06</v>
      </c>
      <c r="AG10" t="n">
        <v>0.1770833333333333</v>
      </c>
      <c r="AH10" t="n">
        <v>155327.5760322847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7.9778</v>
      </c>
      <c r="E11" t="n">
        <v>12.53</v>
      </c>
      <c r="F11" t="n">
        <v>8.460000000000001</v>
      </c>
      <c r="G11" t="n">
        <v>16.92</v>
      </c>
      <c r="H11" t="n">
        <v>0.24</v>
      </c>
      <c r="I11" t="n">
        <v>30</v>
      </c>
      <c r="J11" t="n">
        <v>236.54</v>
      </c>
      <c r="K11" t="n">
        <v>57.72</v>
      </c>
      <c r="L11" t="n">
        <v>3.25</v>
      </c>
      <c r="M11" t="n">
        <v>28</v>
      </c>
      <c r="N11" t="n">
        <v>55.57</v>
      </c>
      <c r="O11" t="n">
        <v>29407.85</v>
      </c>
      <c r="P11" t="n">
        <v>130.56</v>
      </c>
      <c r="Q11" t="n">
        <v>198.06</v>
      </c>
      <c r="R11" t="n">
        <v>46.2</v>
      </c>
      <c r="S11" t="n">
        <v>21.27</v>
      </c>
      <c r="T11" t="n">
        <v>9640.049999999999</v>
      </c>
      <c r="U11" t="n">
        <v>0.46</v>
      </c>
      <c r="V11" t="n">
        <v>0.72</v>
      </c>
      <c r="W11" t="n">
        <v>0.16</v>
      </c>
      <c r="X11" t="n">
        <v>0.61</v>
      </c>
      <c r="Y11" t="n">
        <v>1</v>
      </c>
      <c r="Z11" t="n">
        <v>10</v>
      </c>
      <c r="AA11" t="n">
        <v>122.322424508711</v>
      </c>
      <c r="AB11" t="n">
        <v>167.3669376972501</v>
      </c>
      <c r="AC11" t="n">
        <v>151.3936720644433</v>
      </c>
      <c r="AD11" t="n">
        <v>122322.424508711</v>
      </c>
      <c r="AE11" t="n">
        <v>167366.9376972501</v>
      </c>
      <c r="AF11" t="n">
        <v>1.808682376025818e-06</v>
      </c>
      <c r="AG11" t="n">
        <v>0.1740277777777778</v>
      </c>
      <c r="AH11" t="n">
        <v>151393.6720644433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8.068</v>
      </c>
      <c r="E12" t="n">
        <v>12.39</v>
      </c>
      <c r="F12" t="n">
        <v>8.41</v>
      </c>
      <c r="G12" t="n">
        <v>18.02</v>
      </c>
      <c r="H12" t="n">
        <v>0.26</v>
      </c>
      <c r="I12" t="n">
        <v>28</v>
      </c>
      <c r="J12" t="n">
        <v>236.98</v>
      </c>
      <c r="K12" t="n">
        <v>57.72</v>
      </c>
      <c r="L12" t="n">
        <v>3.5</v>
      </c>
      <c r="M12" t="n">
        <v>26</v>
      </c>
      <c r="N12" t="n">
        <v>55.75</v>
      </c>
      <c r="O12" t="n">
        <v>29461.15</v>
      </c>
      <c r="P12" t="n">
        <v>129.69</v>
      </c>
      <c r="Q12" t="n">
        <v>198.05</v>
      </c>
      <c r="R12" t="n">
        <v>44.65</v>
      </c>
      <c r="S12" t="n">
        <v>21.27</v>
      </c>
      <c r="T12" t="n">
        <v>8871.51</v>
      </c>
      <c r="U12" t="n">
        <v>0.48</v>
      </c>
      <c r="V12" t="n">
        <v>0.72</v>
      </c>
      <c r="W12" t="n">
        <v>0.15</v>
      </c>
      <c r="X12" t="n">
        <v>0.5600000000000001</v>
      </c>
      <c r="Y12" t="n">
        <v>1</v>
      </c>
      <c r="Z12" t="n">
        <v>10</v>
      </c>
      <c r="AA12" t="n">
        <v>120.2049916782892</v>
      </c>
      <c r="AB12" t="n">
        <v>164.4697726841249</v>
      </c>
      <c r="AC12" t="n">
        <v>148.7730084139733</v>
      </c>
      <c r="AD12" t="n">
        <v>120204.9916782892</v>
      </c>
      <c r="AE12" t="n">
        <v>164469.7726841249</v>
      </c>
      <c r="AF12" t="n">
        <v>1.829132017570796e-06</v>
      </c>
      <c r="AG12" t="n">
        <v>0.1720833333333333</v>
      </c>
      <c r="AH12" t="n">
        <v>148773.0084139733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8.159000000000001</v>
      </c>
      <c r="E13" t="n">
        <v>12.26</v>
      </c>
      <c r="F13" t="n">
        <v>8.359999999999999</v>
      </c>
      <c r="G13" t="n">
        <v>19.3</v>
      </c>
      <c r="H13" t="n">
        <v>0.28</v>
      </c>
      <c r="I13" t="n">
        <v>26</v>
      </c>
      <c r="J13" t="n">
        <v>237.41</v>
      </c>
      <c r="K13" t="n">
        <v>57.72</v>
      </c>
      <c r="L13" t="n">
        <v>3.75</v>
      </c>
      <c r="M13" t="n">
        <v>24</v>
      </c>
      <c r="N13" t="n">
        <v>55.93</v>
      </c>
      <c r="O13" t="n">
        <v>29514.51</v>
      </c>
      <c r="P13" t="n">
        <v>128.93</v>
      </c>
      <c r="Q13" t="n">
        <v>198.05</v>
      </c>
      <c r="R13" t="n">
        <v>43.22</v>
      </c>
      <c r="S13" t="n">
        <v>21.27</v>
      </c>
      <c r="T13" t="n">
        <v>8170.11</v>
      </c>
      <c r="U13" t="n">
        <v>0.49</v>
      </c>
      <c r="V13" t="n">
        <v>0.73</v>
      </c>
      <c r="W13" t="n">
        <v>0.15</v>
      </c>
      <c r="X13" t="n">
        <v>0.51</v>
      </c>
      <c r="Y13" t="n">
        <v>1</v>
      </c>
      <c r="Z13" t="n">
        <v>10</v>
      </c>
      <c r="AA13" t="n">
        <v>118.1967186383356</v>
      </c>
      <c r="AB13" t="n">
        <v>161.7219649121083</v>
      </c>
      <c r="AC13" t="n">
        <v>146.2874475591445</v>
      </c>
      <c r="AD13" t="n">
        <v>118196.7186383356</v>
      </c>
      <c r="AE13" t="n">
        <v>161721.9649121083</v>
      </c>
      <c r="AF13" t="n">
        <v>1.849763030659411e-06</v>
      </c>
      <c r="AG13" t="n">
        <v>0.1702777777777778</v>
      </c>
      <c r="AH13" t="n">
        <v>146287.4475591446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8.251200000000001</v>
      </c>
      <c r="E14" t="n">
        <v>12.12</v>
      </c>
      <c r="F14" t="n">
        <v>8.32</v>
      </c>
      <c r="G14" t="n">
        <v>20.79</v>
      </c>
      <c r="H14" t="n">
        <v>0.3</v>
      </c>
      <c r="I14" t="n">
        <v>24</v>
      </c>
      <c r="J14" t="n">
        <v>237.84</v>
      </c>
      <c r="K14" t="n">
        <v>57.72</v>
      </c>
      <c r="L14" t="n">
        <v>4</v>
      </c>
      <c r="M14" t="n">
        <v>22</v>
      </c>
      <c r="N14" t="n">
        <v>56.12</v>
      </c>
      <c r="O14" t="n">
        <v>29567.95</v>
      </c>
      <c r="P14" t="n">
        <v>128.06</v>
      </c>
      <c r="Q14" t="n">
        <v>198.08</v>
      </c>
      <c r="R14" t="n">
        <v>41.71</v>
      </c>
      <c r="S14" t="n">
        <v>21.27</v>
      </c>
      <c r="T14" t="n">
        <v>7421.98</v>
      </c>
      <c r="U14" t="n">
        <v>0.51</v>
      </c>
      <c r="V14" t="n">
        <v>0.73</v>
      </c>
      <c r="W14" t="n">
        <v>0.15</v>
      </c>
      <c r="X14" t="n">
        <v>0.46</v>
      </c>
      <c r="Y14" t="n">
        <v>1</v>
      </c>
      <c r="Z14" t="n">
        <v>10</v>
      </c>
      <c r="AA14" t="n">
        <v>116.1784528486261</v>
      </c>
      <c r="AB14" t="n">
        <v>158.9604846190266</v>
      </c>
      <c r="AC14" t="n">
        <v>143.7895190694718</v>
      </c>
      <c r="AD14" t="n">
        <v>116178.4528486261</v>
      </c>
      <c r="AE14" t="n">
        <v>158960.4846190266</v>
      </c>
      <c r="AF14" t="n">
        <v>1.87066610106348e-06</v>
      </c>
      <c r="AG14" t="n">
        <v>0.1683333333333333</v>
      </c>
      <c r="AH14" t="n">
        <v>143789.5190694718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8.2967</v>
      </c>
      <c r="E15" t="n">
        <v>12.05</v>
      </c>
      <c r="F15" t="n">
        <v>8.300000000000001</v>
      </c>
      <c r="G15" t="n">
        <v>21.64</v>
      </c>
      <c r="H15" t="n">
        <v>0.32</v>
      </c>
      <c r="I15" t="n">
        <v>23</v>
      </c>
      <c r="J15" t="n">
        <v>238.28</v>
      </c>
      <c r="K15" t="n">
        <v>57.72</v>
      </c>
      <c r="L15" t="n">
        <v>4.25</v>
      </c>
      <c r="M15" t="n">
        <v>21</v>
      </c>
      <c r="N15" t="n">
        <v>56.3</v>
      </c>
      <c r="O15" t="n">
        <v>29621.44</v>
      </c>
      <c r="P15" t="n">
        <v>127.65</v>
      </c>
      <c r="Q15" t="n">
        <v>198.08</v>
      </c>
      <c r="R15" t="n">
        <v>41.02</v>
      </c>
      <c r="S15" t="n">
        <v>21.27</v>
      </c>
      <c r="T15" t="n">
        <v>7084.36</v>
      </c>
      <c r="U15" t="n">
        <v>0.52</v>
      </c>
      <c r="V15" t="n">
        <v>0.73</v>
      </c>
      <c r="W15" t="n">
        <v>0.15</v>
      </c>
      <c r="X15" t="n">
        <v>0.44</v>
      </c>
      <c r="Y15" t="n">
        <v>1</v>
      </c>
      <c r="Z15" t="n">
        <v>10</v>
      </c>
      <c r="AA15" t="n">
        <v>115.2106515846915</v>
      </c>
      <c r="AB15" t="n">
        <v>157.6362962333334</v>
      </c>
      <c r="AC15" t="n">
        <v>142.5917093647987</v>
      </c>
      <c r="AD15" t="n">
        <v>115210.6515846915</v>
      </c>
      <c r="AE15" t="n">
        <v>157636.2962333334</v>
      </c>
      <c r="AF15" t="n">
        <v>1.880981607607787e-06</v>
      </c>
      <c r="AG15" t="n">
        <v>0.1673611111111111</v>
      </c>
      <c r="AH15" t="n">
        <v>142591.7093647987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8.3409</v>
      </c>
      <c r="E16" t="n">
        <v>11.99</v>
      </c>
      <c r="F16" t="n">
        <v>8.279999999999999</v>
      </c>
      <c r="G16" t="n">
        <v>22.58</v>
      </c>
      <c r="H16" t="n">
        <v>0.34</v>
      </c>
      <c r="I16" t="n">
        <v>22</v>
      </c>
      <c r="J16" t="n">
        <v>238.71</v>
      </c>
      <c r="K16" t="n">
        <v>57.72</v>
      </c>
      <c r="L16" t="n">
        <v>4.5</v>
      </c>
      <c r="M16" t="n">
        <v>20</v>
      </c>
      <c r="N16" t="n">
        <v>56.49</v>
      </c>
      <c r="O16" t="n">
        <v>29675.01</v>
      </c>
      <c r="P16" t="n">
        <v>127.33</v>
      </c>
      <c r="Q16" t="n">
        <v>198.06</v>
      </c>
      <c r="R16" t="n">
        <v>40.55</v>
      </c>
      <c r="S16" t="n">
        <v>21.27</v>
      </c>
      <c r="T16" t="n">
        <v>6853.28</v>
      </c>
      <c r="U16" t="n">
        <v>0.52</v>
      </c>
      <c r="V16" t="n">
        <v>0.73</v>
      </c>
      <c r="W16" t="n">
        <v>0.14</v>
      </c>
      <c r="X16" t="n">
        <v>0.42</v>
      </c>
      <c r="Y16" t="n">
        <v>1</v>
      </c>
      <c r="Z16" t="n">
        <v>10</v>
      </c>
      <c r="AA16" t="n">
        <v>114.3300365537178</v>
      </c>
      <c r="AB16" t="n">
        <v>156.4313998979627</v>
      </c>
      <c r="AC16" t="n">
        <v>141.5018066445927</v>
      </c>
      <c r="AD16" t="n">
        <v>114330.0365537178</v>
      </c>
      <c r="AE16" t="n">
        <v>156431.3998979627</v>
      </c>
      <c r="AF16" t="n">
        <v>1.891002385393685e-06</v>
      </c>
      <c r="AG16" t="n">
        <v>0.1665277777777778</v>
      </c>
      <c r="AH16" t="n">
        <v>141501.8066445927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8.383599999999999</v>
      </c>
      <c r="E17" t="n">
        <v>11.93</v>
      </c>
      <c r="F17" t="n">
        <v>8.26</v>
      </c>
      <c r="G17" t="n">
        <v>23.61</v>
      </c>
      <c r="H17" t="n">
        <v>0.35</v>
      </c>
      <c r="I17" t="n">
        <v>21</v>
      </c>
      <c r="J17" t="n">
        <v>239.14</v>
      </c>
      <c r="K17" t="n">
        <v>57.72</v>
      </c>
      <c r="L17" t="n">
        <v>4.75</v>
      </c>
      <c r="M17" t="n">
        <v>19</v>
      </c>
      <c r="N17" t="n">
        <v>56.67</v>
      </c>
      <c r="O17" t="n">
        <v>29728.63</v>
      </c>
      <c r="P17" t="n">
        <v>126.98</v>
      </c>
      <c r="Q17" t="n">
        <v>198.05</v>
      </c>
      <c r="R17" t="n">
        <v>39.95</v>
      </c>
      <c r="S17" t="n">
        <v>21.27</v>
      </c>
      <c r="T17" t="n">
        <v>6557.72</v>
      </c>
      <c r="U17" t="n">
        <v>0.53</v>
      </c>
      <c r="V17" t="n">
        <v>0.74</v>
      </c>
      <c r="W17" t="n">
        <v>0.14</v>
      </c>
      <c r="X17" t="n">
        <v>0.41</v>
      </c>
      <c r="Y17" t="n">
        <v>1</v>
      </c>
      <c r="Z17" t="n">
        <v>10</v>
      </c>
      <c r="AA17" t="n">
        <v>113.4591059824754</v>
      </c>
      <c r="AB17" t="n">
        <v>155.2397542676444</v>
      </c>
      <c r="AC17" t="n">
        <v>140.4238900007465</v>
      </c>
      <c r="AD17" t="n">
        <v>113459.1059824754</v>
      </c>
      <c r="AE17" t="n">
        <v>155239.7542676444</v>
      </c>
      <c r="AF17" t="n">
        <v>1.900683091535266e-06</v>
      </c>
      <c r="AG17" t="n">
        <v>0.1656944444444444</v>
      </c>
      <c r="AH17" t="n">
        <v>140423.8900007465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8.494</v>
      </c>
      <c r="E18" t="n">
        <v>11.77</v>
      </c>
      <c r="F18" t="n">
        <v>8.199999999999999</v>
      </c>
      <c r="G18" t="n">
        <v>25.89</v>
      </c>
      <c r="H18" t="n">
        <v>0.37</v>
      </c>
      <c r="I18" t="n">
        <v>19</v>
      </c>
      <c r="J18" t="n">
        <v>239.58</v>
      </c>
      <c r="K18" t="n">
        <v>57.72</v>
      </c>
      <c r="L18" t="n">
        <v>5</v>
      </c>
      <c r="M18" t="n">
        <v>17</v>
      </c>
      <c r="N18" t="n">
        <v>56.86</v>
      </c>
      <c r="O18" t="n">
        <v>29782.33</v>
      </c>
      <c r="P18" t="n">
        <v>125.71</v>
      </c>
      <c r="Q18" t="n">
        <v>198.09</v>
      </c>
      <c r="R18" t="n">
        <v>37.85</v>
      </c>
      <c r="S18" t="n">
        <v>21.27</v>
      </c>
      <c r="T18" t="n">
        <v>5517.18</v>
      </c>
      <c r="U18" t="n">
        <v>0.5600000000000001</v>
      </c>
      <c r="V18" t="n">
        <v>0.74</v>
      </c>
      <c r="W18" t="n">
        <v>0.14</v>
      </c>
      <c r="X18" t="n">
        <v>0.34</v>
      </c>
      <c r="Y18" t="n">
        <v>1</v>
      </c>
      <c r="Z18" t="n">
        <v>10</v>
      </c>
      <c r="AA18" t="n">
        <v>110.9850926924271</v>
      </c>
      <c r="AB18" t="n">
        <v>151.8547001384387</v>
      </c>
      <c r="AC18" t="n">
        <v>137.3619006866778</v>
      </c>
      <c r="AD18" t="n">
        <v>110985.0926924271</v>
      </c>
      <c r="AE18" t="n">
        <v>151854.7001384388</v>
      </c>
      <c r="AF18" t="n">
        <v>1.925712364557058e-06</v>
      </c>
      <c r="AG18" t="n">
        <v>0.1634722222222222</v>
      </c>
      <c r="AH18" t="n">
        <v>137361.9006866778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8.5909</v>
      </c>
      <c r="E19" t="n">
        <v>11.64</v>
      </c>
      <c r="F19" t="n">
        <v>8.109999999999999</v>
      </c>
      <c r="G19" t="n">
        <v>27.04</v>
      </c>
      <c r="H19" t="n">
        <v>0.39</v>
      </c>
      <c r="I19" t="n">
        <v>18</v>
      </c>
      <c r="J19" t="n">
        <v>240.02</v>
      </c>
      <c r="K19" t="n">
        <v>57.72</v>
      </c>
      <c r="L19" t="n">
        <v>5.25</v>
      </c>
      <c r="M19" t="n">
        <v>16</v>
      </c>
      <c r="N19" t="n">
        <v>57.04</v>
      </c>
      <c r="O19" t="n">
        <v>29836.09</v>
      </c>
      <c r="P19" t="n">
        <v>124.33</v>
      </c>
      <c r="Q19" t="n">
        <v>198.06</v>
      </c>
      <c r="R19" t="n">
        <v>34.96</v>
      </c>
      <c r="S19" t="n">
        <v>21.27</v>
      </c>
      <c r="T19" t="n">
        <v>4077.4</v>
      </c>
      <c r="U19" t="n">
        <v>0.61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108.5711446214823</v>
      </c>
      <c r="AB19" t="n">
        <v>148.551829891901</v>
      </c>
      <c r="AC19" t="n">
        <v>134.374251740861</v>
      </c>
      <c r="AD19" t="n">
        <v>108571.1446214823</v>
      </c>
      <c r="AE19" t="n">
        <v>148551.829891901</v>
      </c>
      <c r="AF19" t="n">
        <v>1.947680992779989e-06</v>
      </c>
      <c r="AG19" t="n">
        <v>0.1616666666666667</v>
      </c>
      <c r="AH19" t="n">
        <v>134374.251740861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8.4842</v>
      </c>
      <c r="E20" t="n">
        <v>11.79</v>
      </c>
      <c r="F20" t="n">
        <v>8.26</v>
      </c>
      <c r="G20" t="n">
        <v>27.53</v>
      </c>
      <c r="H20" t="n">
        <v>0.41</v>
      </c>
      <c r="I20" t="n">
        <v>18</v>
      </c>
      <c r="J20" t="n">
        <v>240.45</v>
      </c>
      <c r="K20" t="n">
        <v>57.72</v>
      </c>
      <c r="L20" t="n">
        <v>5.5</v>
      </c>
      <c r="M20" t="n">
        <v>16</v>
      </c>
      <c r="N20" t="n">
        <v>57.23</v>
      </c>
      <c r="O20" t="n">
        <v>29890.04</v>
      </c>
      <c r="P20" t="n">
        <v>126.66</v>
      </c>
      <c r="Q20" t="n">
        <v>198.05</v>
      </c>
      <c r="R20" t="n">
        <v>40.17</v>
      </c>
      <c r="S20" t="n">
        <v>21.27</v>
      </c>
      <c r="T20" t="n">
        <v>6684.62</v>
      </c>
      <c r="U20" t="n">
        <v>0.53</v>
      </c>
      <c r="V20" t="n">
        <v>0.74</v>
      </c>
      <c r="W20" t="n">
        <v>0.14</v>
      </c>
      <c r="X20" t="n">
        <v>0.41</v>
      </c>
      <c r="Y20" t="n">
        <v>1</v>
      </c>
      <c r="Z20" t="n">
        <v>10</v>
      </c>
      <c r="AA20" t="n">
        <v>111.9279594036604</v>
      </c>
      <c r="AB20" t="n">
        <v>153.144771969091</v>
      </c>
      <c r="AC20" t="n">
        <v>138.5288498724402</v>
      </c>
      <c r="AD20" t="n">
        <v>111927.9594036604</v>
      </c>
      <c r="AE20" t="n">
        <v>153144.771969091</v>
      </c>
      <c r="AF20" t="n">
        <v>1.923490563147515e-06</v>
      </c>
      <c r="AG20" t="n">
        <v>0.16375</v>
      </c>
      <c r="AH20" t="n">
        <v>138528.8498724402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8.573499999999999</v>
      </c>
      <c r="E21" t="n">
        <v>11.66</v>
      </c>
      <c r="F21" t="n">
        <v>8.18</v>
      </c>
      <c r="G21" t="n">
        <v>28.87</v>
      </c>
      <c r="H21" t="n">
        <v>0.42</v>
      </c>
      <c r="I21" t="n">
        <v>17</v>
      </c>
      <c r="J21" t="n">
        <v>240.89</v>
      </c>
      <c r="K21" t="n">
        <v>57.72</v>
      </c>
      <c r="L21" t="n">
        <v>5.75</v>
      </c>
      <c r="M21" t="n">
        <v>15</v>
      </c>
      <c r="N21" t="n">
        <v>57.42</v>
      </c>
      <c r="O21" t="n">
        <v>29943.94</v>
      </c>
      <c r="P21" t="n">
        <v>125.26</v>
      </c>
      <c r="Q21" t="n">
        <v>198.05</v>
      </c>
      <c r="R21" t="n">
        <v>37.55</v>
      </c>
      <c r="S21" t="n">
        <v>21.27</v>
      </c>
      <c r="T21" t="n">
        <v>5376.9</v>
      </c>
      <c r="U21" t="n">
        <v>0.57</v>
      </c>
      <c r="V21" t="n">
        <v>0.74</v>
      </c>
      <c r="W21" t="n">
        <v>0.13</v>
      </c>
      <c r="X21" t="n">
        <v>0.33</v>
      </c>
      <c r="Y21" t="n">
        <v>1</v>
      </c>
      <c r="Z21" t="n">
        <v>10</v>
      </c>
      <c r="AA21" t="n">
        <v>109.6171736605788</v>
      </c>
      <c r="AB21" t="n">
        <v>149.9830529707363</v>
      </c>
      <c r="AC21" t="n">
        <v>135.668880897787</v>
      </c>
      <c r="AD21" t="n">
        <v>109617.1736605788</v>
      </c>
      <c r="AE21" t="n">
        <v>149983.0529707363</v>
      </c>
      <c r="AF21" t="n">
        <v>1.943736161705902e-06</v>
      </c>
      <c r="AG21" t="n">
        <v>0.1619444444444444</v>
      </c>
      <c r="AH21" t="n">
        <v>135668.880897787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8.620900000000001</v>
      </c>
      <c r="E22" t="n">
        <v>11.6</v>
      </c>
      <c r="F22" t="n">
        <v>8.16</v>
      </c>
      <c r="G22" t="n">
        <v>30.61</v>
      </c>
      <c r="H22" t="n">
        <v>0.44</v>
      </c>
      <c r="I22" t="n">
        <v>16</v>
      </c>
      <c r="J22" t="n">
        <v>241.33</v>
      </c>
      <c r="K22" t="n">
        <v>57.72</v>
      </c>
      <c r="L22" t="n">
        <v>6</v>
      </c>
      <c r="M22" t="n">
        <v>14</v>
      </c>
      <c r="N22" t="n">
        <v>57.6</v>
      </c>
      <c r="O22" t="n">
        <v>29997.9</v>
      </c>
      <c r="P22" t="n">
        <v>124.96</v>
      </c>
      <c r="Q22" t="n">
        <v>198.07</v>
      </c>
      <c r="R22" t="n">
        <v>36.92</v>
      </c>
      <c r="S22" t="n">
        <v>21.27</v>
      </c>
      <c r="T22" t="n">
        <v>5066.16</v>
      </c>
      <c r="U22" t="n">
        <v>0.58</v>
      </c>
      <c r="V22" t="n">
        <v>0.74</v>
      </c>
      <c r="W22" t="n">
        <v>0.13</v>
      </c>
      <c r="X22" t="n">
        <v>0.31</v>
      </c>
      <c r="Y22" t="n">
        <v>1</v>
      </c>
      <c r="Z22" t="n">
        <v>10</v>
      </c>
      <c r="AA22" t="n">
        <v>108.7663990723402</v>
      </c>
      <c r="AB22" t="n">
        <v>148.818985645583</v>
      </c>
      <c r="AC22" t="n">
        <v>134.6159105243672</v>
      </c>
      <c r="AD22" t="n">
        <v>108766.3990723402</v>
      </c>
      <c r="AE22" t="n">
        <v>148818.985645583</v>
      </c>
      <c r="AF22" t="n">
        <v>1.954482425666346e-06</v>
      </c>
      <c r="AG22" t="n">
        <v>0.1611111111111111</v>
      </c>
      <c r="AH22" t="n">
        <v>134615.9105243672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8.621700000000001</v>
      </c>
      <c r="E23" t="n">
        <v>11.6</v>
      </c>
      <c r="F23" t="n">
        <v>8.16</v>
      </c>
      <c r="G23" t="n">
        <v>30.6</v>
      </c>
      <c r="H23" t="n">
        <v>0.46</v>
      </c>
      <c r="I23" t="n">
        <v>16</v>
      </c>
      <c r="J23" t="n">
        <v>241.77</v>
      </c>
      <c r="K23" t="n">
        <v>57.72</v>
      </c>
      <c r="L23" t="n">
        <v>6.25</v>
      </c>
      <c r="M23" t="n">
        <v>14</v>
      </c>
      <c r="N23" t="n">
        <v>57.79</v>
      </c>
      <c r="O23" t="n">
        <v>30051.93</v>
      </c>
      <c r="P23" t="n">
        <v>124.82</v>
      </c>
      <c r="Q23" t="n">
        <v>198.05</v>
      </c>
      <c r="R23" t="n">
        <v>36.82</v>
      </c>
      <c r="S23" t="n">
        <v>21.27</v>
      </c>
      <c r="T23" t="n">
        <v>5016.32</v>
      </c>
      <c r="U23" t="n">
        <v>0.58</v>
      </c>
      <c r="V23" t="n">
        <v>0.74</v>
      </c>
      <c r="W23" t="n">
        <v>0.14</v>
      </c>
      <c r="X23" t="n">
        <v>0.31</v>
      </c>
      <c r="Y23" t="n">
        <v>1</v>
      </c>
      <c r="Z23" t="n">
        <v>10</v>
      </c>
      <c r="AA23" t="n">
        <v>108.6681432418067</v>
      </c>
      <c r="AB23" t="n">
        <v>148.6845476835058</v>
      </c>
      <c r="AC23" t="n">
        <v>134.4943031327057</v>
      </c>
      <c r="AD23" t="n">
        <v>108668.1432418067</v>
      </c>
      <c r="AE23" t="n">
        <v>148684.5476835058</v>
      </c>
      <c r="AF23" t="n">
        <v>1.954663797209982e-06</v>
      </c>
      <c r="AG23" t="n">
        <v>0.1611111111111111</v>
      </c>
      <c r="AH23" t="n">
        <v>134494.3031327057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8.6737</v>
      </c>
      <c r="E24" t="n">
        <v>11.53</v>
      </c>
      <c r="F24" t="n">
        <v>8.140000000000001</v>
      </c>
      <c r="G24" t="n">
        <v>32.55</v>
      </c>
      <c r="H24" t="n">
        <v>0.48</v>
      </c>
      <c r="I24" t="n">
        <v>15</v>
      </c>
      <c r="J24" t="n">
        <v>242.2</v>
      </c>
      <c r="K24" t="n">
        <v>57.72</v>
      </c>
      <c r="L24" t="n">
        <v>6.5</v>
      </c>
      <c r="M24" t="n">
        <v>13</v>
      </c>
      <c r="N24" t="n">
        <v>57.98</v>
      </c>
      <c r="O24" t="n">
        <v>30106.03</v>
      </c>
      <c r="P24" t="n">
        <v>124.33</v>
      </c>
      <c r="Q24" t="n">
        <v>198.05</v>
      </c>
      <c r="R24" t="n">
        <v>36.11</v>
      </c>
      <c r="S24" t="n">
        <v>21.27</v>
      </c>
      <c r="T24" t="n">
        <v>4667.28</v>
      </c>
      <c r="U24" t="n">
        <v>0.59</v>
      </c>
      <c r="V24" t="n">
        <v>0.75</v>
      </c>
      <c r="W24" t="n">
        <v>0.13</v>
      </c>
      <c r="X24" t="n">
        <v>0.28</v>
      </c>
      <c r="Y24" t="n">
        <v>1</v>
      </c>
      <c r="Z24" t="n">
        <v>10</v>
      </c>
      <c r="AA24" t="n">
        <v>107.6515415502669</v>
      </c>
      <c r="AB24" t="n">
        <v>147.2935883998403</v>
      </c>
      <c r="AC24" t="n">
        <v>133.2360950508493</v>
      </c>
      <c r="AD24" t="n">
        <v>107651.5415502669</v>
      </c>
      <c r="AE24" t="n">
        <v>147293.5883998403</v>
      </c>
      <c r="AF24" t="n">
        <v>1.966452947546333e-06</v>
      </c>
      <c r="AG24" t="n">
        <v>0.1601388888888889</v>
      </c>
      <c r="AH24" t="n">
        <v>133236.0950508493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8.673</v>
      </c>
      <c r="E25" t="n">
        <v>11.53</v>
      </c>
      <c r="F25" t="n">
        <v>8.140000000000001</v>
      </c>
      <c r="G25" t="n">
        <v>32.55</v>
      </c>
      <c r="H25" t="n">
        <v>0.49</v>
      </c>
      <c r="I25" t="n">
        <v>15</v>
      </c>
      <c r="J25" t="n">
        <v>242.64</v>
      </c>
      <c r="K25" t="n">
        <v>57.72</v>
      </c>
      <c r="L25" t="n">
        <v>6.75</v>
      </c>
      <c r="M25" t="n">
        <v>13</v>
      </c>
      <c r="N25" t="n">
        <v>58.17</v>
      </c>
      <c r="O25" t="n">
        <v>30160.2</v>
      </c>
      <c r="P25" t="n">
        <v>124.19</v>
      </c>
      <c r="Q25" t="n">
        <v>198.05</v>
      </c>
      <c r="R25" t="n">
        <v>36.21</v>
      </c>
      <c r="S25" t="n">
        <v>21.27</v>
      </c>
      <c r="T25" t="n">
        <v>4720.21</v>
      </c>
      <c r="U25" t="n">
        <v>0.59</v>
      </c>
      <c r="V25" t="n">
        <v>0.75</v>
      </c>
      <c r="W25" t="n">
        <v>0.13</v>
      </c>
      <c r="X25" t="n">
        <v>0.28</v>
      </c>
      <c r="Y25" t="n">
        <v>1</v>
      </c>
      <c r="Z25" t="n">
        <v>10</v>
      </c>
      <c r="AA25" t="n">
        <v>107.5722089782466</v>
      </c>
      <c r="AB25" t="n">
        <v>147.1850420748962</v>
      </c>
      <c r="AC25" t="n">
        <v>133.137908234812</v>
      </c>
      <c r="AD25" t="n">
        <v>107572.2089782466</v>
      </c>
      <c r="AE25" t="n">
        <v>147185.0420748962</v>
      </c>
      <c r="AF25" t="n">
        <v>1.966294247445651e-06</v>
      </c>
      <c r="AG25" t="n">
        <v>0.1601388888888889</v>
      </c>
      <c r="AH25" t="n">
        <v>133137.908234812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8.7296</v>
      </c>
      <c r="E26" t="n">
        <v>11.46</v>
      </c>
      <c r="F26" t="n">
        <v>8.109999999999999</v>
      </c>
      <c r="G26" t="n">
        <v>34.75</v>
      </c>
      <c r="H26" t="n">
        <v>0.51</v>
      </c>
      <c r="I26" t="n">
        <v>14</v>
      </c>
      <c r="J26" t="n">
        <v>243.08</v>
      </c>
      <c r="K26" t="n">
        <v>57.72</v>
      </c>
      <c r="L26" t="n">
        <v>7</v>
      </c>
      <c r="M26" t="n">
        <v>12</v>
      </c>
      <c r="N26" t="n">
        <v>58.36</v>
      </c>
      <c r="O26" t="n">
        <v>30214.44</v>
      </c>
      <c r="P26" t="n">
        <v>123.88</v>
      </c>
      <c r="Q26" t="n">
        <v>198.06</v>
      </c>
      <c r="R26" t="n">
        <v>35.23</v>
      </c>
      <c r="S26" t="n">
        <v>21.27</v>
      </c>
      <c r="T26" t="n">
        <v>4232.93</v>
      </c>
      <c r="U26" t="n">
        <v>0.6</v>
      </c>
      <c r="V26" t="n">
        <v>0.75</v>
      </c>
      <c r="W26" t="n">
        <v>0.13</v>
      </c>
      <c r="X26" t="n">
        <v>0.26</v>
      </c>
      <c r="Y26" t="n">
        <v>1</v>
      </c>
      <c r="Z26" t="n">
        <v>10</v>
      </c>
      <c r="AA26" t="n">
        <v>106.5917707677932</v>
      </c>
      <c r="AB26" t="n">
        <v>145.8435632614734</v>
      </c>
      <c r="AC26" t="n">
        <v>131.9244582765645</v>
      </c>
      <c r="AD26" t="n">
        <v>106591.7707677932</v>
      </c>
      <c r="AE26" t="n">
        <v>145843.5632614734</v>
      </c>
      <c r="AF26" t="n">
        <v>1.97912628415791e-06</v>
      </c>
      <c r="AG26" t="n">
        <v>0.1591666666666667</v>
      </c>
      <c r="AH26" t="n">
        <v>131924.4582765645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8.7241</v>
      </c>
      <c r="E27" t="n">
        <v>11.46</v>
      </c>
      <c r="F27" t="n">
        <v>8.119999999999999</v>
      </c>
      <c r="G27" t="n">
        <v>34.78</v>
      </c>
      <c r="H27" t="n">
        <v>0.53</v>
      </c>
      <c r="I27" t="n">
        <v>14</v>
      </c>
      <c r="J27" t="n">
        <v>243.52</v>
      </c>
      <c r="K27" t="n">
        <v>57.72</v>
      </c>
      <c r="L27" t="n">
        <v>7.25</v>
      </c>
      <c r="M27" t="n">
        <v>12</v>
      </c>
      <c r="N27" t="n">
        <v>58.55</v>
      </c>
      <c r="O27" t="n">
        <v>30268.74</v>
      </c>
      <c r="P27" t="n">
        <v>123.83</v>
      </c>
      <c r="Q27" t="n">
        <v>198.1</v>
      </c>
      <c r="R27" t="n">
        <v>35.4</v>
      </c>
      <c r="S27" t="n">
        <v>21.27</v>
      </c>
      <c r="T27" t="n">
        <v>4320.44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106.6599363191898</v>
      </c>
      <c r="AB27" t="n">
        <v>145.936830376146</v>
      </c>
      <c r="AC27" t="n">
        <v>132.0088241087141</v>
      </c>
      <c r="AD27" t="n">
        <v>106659.9363191898</v>
      </c>
      <c r="AE27" t="n">
        <v>145936.830376146</v>
      </c>
      <c r="AF27" t="n">
        <v>1.977879354795411e-06</v>
      </c>
      <c r="AG27" t="n">
        <v>0.1591666666666667</v>
      </c>
      <c r="AH27" t="n">
        <v>132008.8241087141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8.7807</v>
      </c>
      <c r="E28" t="n">
        <v>11.39</v>
      </c>
      <c r="F28" t="n">
        <v>8.09</v>
      </c>
      <c r="G28" t="n">
        <v>37.33</v>
      </c>
      <c r="H28" t="n">
        <v>0.55</v>
      </c>
      <c r="I28" t="n">
        <v>13</v>
      </c>
      <c r="J28" t="n">
        <v>243.96</v>
      </c>
      <c r="K28" t="n">
        <v>57.72</v>
      </c>
      <c r="L28" t="n">
        <v>7.5</v>
      </c>
      <c r="M28" t="n">
        <v>11</v>
      </c>
      <c r="N28" t="n">
        <v>58.74</v>
      </c>
      <c r="O28" t="n">
        <v>30323.11</v>
      </c>
      <c r="P28" t="n">
        <v>123.21</v>
      </c>
      <c r="Q28" t="n">
        <v>198.05</v>
      </c>
      <c r="R28" t="n">
        <v>34.53</v>
      </c>
      <c r="S28" t="n">
        <v>21.27</v>
      </c>
      <c r="T28" t="n">
        <v>3886.05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105.498916069426</v>
      </c>
      <c r="AB28" t="n">
        <v>144.3482712498216</v>
      </c>
      <c r="AC28" t="n">
        <v>130.5718748358487</v>
      </c>
      <c r="AD28" t="n">
        <v>105498.916069426</v>
      </c>
      <c r="AE28" t="n">
        <v>144348.2712498216</v>
      </c>
      <c r="AF28" t="n">
        <v>1.990711391507671e-06</v>
      </c>
      <c r="AG28" t="n">
        <v>0.1581944444444444</v>
      </c>
      <c r="AH28" t="n">
        <v>130571.8748358488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8.8194</v>
      </c>
      <c r="E29" t="n">
        <v>11.34</v>
      </c>
      <c r="F29" t="n">
        <v>8.039999999999999</v>
      </c>
      <c r="G29" t="n">
        <v>37.1</v>
      </c>
      <c r="H29" t="n">
        <v>0.5600000000000001</v>
      </c>
      <c r="I29" t="n">
        <v>13</v>
      </c>
      <c r="J29" t="n">
        <v>244.41</v>
      </c>
      <c r="K29" t="n">
        <v>57.72</v>
      </c>
      <c r="L29" t="n">
        <v>7.75</v>
      </c>
      <c r="M29" t="n">
        <v>11</v>
      </c>
      <c r="N29" t="n">
        <v>58.93</v>
      </c>
      <c r="O29" t="n">
        <v>30377.55</v>
      </c>
      <c r="P29" t="n">
        <v>122.22</v>
      </c>
      <c r="Q29" t="n">
        <v>198.09</v>
      </c>
      <c r="R29" t="n">
        <v>32.87</v>
      </c>
      <c r="S29" t="n">
        <v>21.27</v>
      </c>
      <c r="T29" t="n">
        <v>3058.3</v>
      </c>
      <c r="U29" t="n">
        <v>0.65</v>
      </c>
      <c r="V29" t="n">
        <v>0.76</v>
      </c>
      <c r="W29" t="n">
        <v>0.13</v>
      </c>
      <c r="X29" t="n">
        <v>0.18</v>
      </c>
      <c r="Y29" t="n">
        <v>1</v>
      </c>
      <c r="Z29" t="n">
        <v>10</v>
      </c>
      <c r="AA29" t="n">
        <v>104.2664127280403</v>
      </c>
      <c r="AB29" t="n">
        <v>142.6619058039286</v>
      </c>
      <c r="AC29" t="n">
        <v>129.0464537412826</v>
      </c>
      <c r="AD29" t="n">
        <v>104266.4127280403</v>
      </c>
      <c r="AE29" t="n">
        <v>142661.9058039286</v>
      </c>
      <c r="AF29" t="n">
        <v>1.99948523993107e-06</v>
      </c>
      <c r="AG29" t="n">
        <v>0.1575</v>
      </c>
      <c r="AH29" t="n">
        <v>129046.4537412826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8.7453</v>
      </c>
      <c r="E30" t="n">
        <v>11.43</v>
      </c>
      <c r="F30" t="n">
        <v>8.130000000000001</v>
      </c>
      <c r="G30" t="n">
        <v>37.54</v>
      </c>
      <c r="H30" t="n">
        <v>0.58</v>
      </c>
      <c r="I30" t="n">
        <v>13</v>
      </c>
      <c r="J30" t="n">
        <v>244.85</v>
      </c>
      <c r="K30" t="n">
        <v>57.72</v>
      </c>
      <c r="L30" t="n">
        <v>8</v>
      </c>
      <c r="M30" t="n">
        <v>11</v>
      </c>
      <c r="N30" t="n">
        <v>59.12</v>
      </c>
      <c r="O30" t="n">
        <v>30432.06</v>
      </c>
      <c r="P30" t="n">
        <v>123.59</v>
      </c>
      <c r="Q30" t="n">
        <v>198.05</v>
      </c>
      <c r="R30" t="n">
        <v>36.47</v>
      </c>
      <c r="S30" t="n">
        <v>21.27</v>
      </c>
      <c r="T30" t="n">
        <v>4860.1</v>
      </c>
      <c r="U30" t="n">
        <v>0.58</v>
      </c>
      <c r="V30" t="n">
        <v>0.75</v>
      </c>
      <c r="W30" t="n">
        <v>0.12</v>
      </c>
      <c r="X30" t="n">
        <v>0.28</v>
      </c>
      <c r="Y30" t="n">
        <v>1</v>
      </c>
      <c r="Z30" t="n">
        <v>10</v>
      </c>
      <c r="AA30" t="n">
        <v>106.2893339624464</v>
      </c>
      <c r="AB30" t="n">
        <v>145.4297558818279</v>
      </c>
      <c r="AC30" t="n">
        <v>131.55014409245</v>
      </c>
      <c r="AD30" t="n">
        <v>106289.3339624464</v>
      </c>
      <c r="AE30" t="n">
        <v>145429.7558818279</v>
      </c>
      <c r="AF30" t="n">
        <v>1.98268570070177e-06</v>
      </c>
      <c r="AG30" t="n">
        <v>0.15875</v>
      </c>
      <c r="AH30" t="n">
        <v>131550.14409245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8.816000000000001</v>
      </c>
      <c r="E31" t="n">
        <v>11.34</v>
      </c>
      <c r="F31" t="n">
        <v>8.09</v>
      </c>
      <c r="G31" t="n">
        <v>40.44</v>
      </c>
      <c r="H31" t="n">
        <v>0.6</v>
      </c>
      <c r="I31" t="n">
        <v>12</v>
      </c>
      <c r="J31" t="n">
        <v>245.29</v>
      </c>
      <c r="K31" t="n">
        <v>57.72</v>
      </c>
      <c r="L31" t="n">
        <v>8.25</v>
      </c>
      <c r="M31" t="n">
        <v>10</v>
      </c>
      <c r="N31" t="n">
        <v>59.32</v>
      </c>
      <c r="O31" t="n">
        <v>30486.64</v>
      </c>
      <c r="P31" t="n">
        <v>122.96</v>
      </c>
      <c r="Q31" t="n">
        <v>198.05</v>
      </c>
      <c r="R31" t="n">
        <v>34.66</v>
      </c>
      <c r="S31" t="n">
        <v>21.27</v>
      </c>
      <c r="T31" t="n">
        <v>3956.8</v>
      </c>
      <c r="U31" t="n">
        <v>0.61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104.9284945341556</v>
      </c>
      <c r="AB31" t="n">
        <v>143.567795340043</v>
      </c>
      <c r="AC31" t="n">
        <v>129.8658864514944</v>
      </c>
      <c r="AD31" t="n">
        <v>104928.4945341556</v>
      </c>
      <c r="AE31" t="n">
        <v>143567.795340043</v>
      </c>
      <c r="AF31" t="n">
        <v>1.998714410870617e-06</v>
      </c>
      <c r="AG31" t="n">
        <v>0.1575</v>
      </c>
      <c r="AH31" t="n">
        <v>129865.8864514944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8.818099999999999</v>
      </c>
      <c r="E32" t="n">
        <v>11.34</v>
      </c>
      <c r="F32" t="n">
        <v>8.08</v>
      </c>
      <c r="G32" t="n">
        <v>40.42</v>
      </c>
      <c r="H32" t="n">
        <v>0.62</v>
      </c>
      <c r="I32" t="n">
        <v>12</v>
      </c>
      <c r="J32" t="n">
        <v>245.73</v>
      </c>
      <c r="K32" t="n">
        <v>57.72</v>
      </c>
      <c r="L32" t="n">
        <v>8.5</v>
      </c>
      <c r="M32" t="n">
        <v>10</v>
      </c>
      <c r="N32" t="n">
        <v>59.51</v>
      </c>
      <c r="O32" t="n">
        <v>30541.29</v>
      </c>
      <c r="P32" t="n">
        <v>122.9</v>
      </c>
      <c r="Q32" t="n">
        <v>198.05</v>
      </c>
      <c r="R32" t="n">
        <v>34.52</v>
      </c>
      <c r="S32" t="n">
        <v>21.27</v>
      </c>
      <c r="T32" t="n">
        <v>3885.86</v>
      </c>
      <c r="U32" t="n">
        <v>0.62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104.8338208912733</v>
      </c>
      <c r="AB32" t="n">
        <v>143.4382586851452</v>
      </c>
      <c r="AC32" t="n">
        <v>129.7487125931341</v>
      </c>
      <c r="AD32" t="n">
        <v>104833.8208912733</v>
      </c>
      <c r="AE32" t="n">
        <v>143438.2586851452</v>
      </c>
      <c r="AF32" t="n">
        <v>1.999190511172662e-06</v>
      </c>
      <c r="AG32" t="n">
        <v>0.1575</v>
      </c>
      <c r="AH32" t="n">
        <v>129748.7125931341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8.8771</v>
      </c>
      <c r="E33" t="n">
        <v>11.26</v>
      </c>
      <c r="F33" t="n">
        <v>8.050000000000001</v>
      </c>
      <c r="G33" t="n">
        <v>43.94</v>
      </c>
      <c r="H33" t="n">
        <v>0.63</v>
      </c>
      <c r="I33" t="n">
        <v>11</v>
      </c>
      <c r="J33" t="n">
        <v>246.18</v>
      </c>
      <c r="K33" t="n">
        <v>57.72</v>
      </c>
      <c r="L33" t="n">
        <v>8.75</v>
      </c>
      <c r="M33" t="n">
        <v>9</v>
      </c>
      <c r="N33" t="n">
        <v>59.7</v>
      </c>
      <c r="O33" t="n">
        <v>30596.01</v>
      </c>
      <c r="P33" t="n">
        <v>122.19</v>
      </c>
      <c r="Q33" t="n">
        <v>198.05</v>
      </c>
      <c r="R33" t="n">
        <v>33.57</v>
      </c>
      <c r="S33" t="n">
        <v>21.27</v>
      </c>
      <c r="T33" t="n">
        <v>3418.88</v>
      </c>
      <c r="U33" t="n">
        <v>0.63</v>
      </c>
      <c r="V33" t="n">
        <v>0.75</v>
      </c>
      <c r="W33" t="n">
        <v>0.13</v>
      </c>
      <c r="X33" t="n">
        <v>0.2</v>
      </c>
      <c r="Y33" t="n">
        <v>1</v>
      </c>
      <c r="Z33" t="n">
        <v>10</v>
      </c>
      <c r="AA33" t="n">
        <v>103.6135684866381</v>
      </c>
      <c r="AB33" t="n">
        <v>141.7686555113874</v>
      </c>
      <c r="AC33" t="n">
        <v>128.2384540029765</v>
      </c>
      <c r="AD33" t="n">
        <v>103613.5684866381</v>
      </c>
      <c r="AE33" t="n">
        <v>141768.6555113874</v>
      </c>
      <c r="AF33" t="n">
        <v>2.01256666251583e-06</v>
      </c>
      <c r="AG33" t="n">
        <v>0.1563888888888889</v>
      </c>
      <c r="AH33" t="n">
        <v>128238.4540029765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8.8757</v>
      </c>
      <c r="E34" t="n">
        <v>11.27</v>
      </c>
      <c r="F34" t="n">
        <v>8.06</v>
      </c>
      <c r="G34" t="n">
        <v>43.95</v>
      </c>
      <c r="H34" t="n">
        <v>0.65</v>
      </c>
      <c r="I34" t="n">
        <v>11</v>
      </c>
      <c r="J34" t="n">
        <v>246.62</v>
      </c>
      <c r="K34" t="n">
        <v>57.72</v>
      </c>
      <c r="L34" t="n">
        <v>9</v>
      </c>
      <c r="M34" t="n">
        <v>9</v>
      </c>
      <c r="N34" t="n">
        <v>59.9</v>
      </c>
      <c r="O34" t="n">
        <v>30650.8</v>
      </c>
      <c r="P34" t="n">
        <v>122.15</v>
      </c>
      <c r="Q34" t="n">
        <v>198.05</v>
      </c>
      <c r="R34" t="n">
        <v>33.62</v>
      </c>
      <c r="S34" t="n">
        <v>21.27</v>
      </c>
      <c r="T34" t="n">
        <v>3443.16</v>
      </c>
      <c r="U34" t="n">
        <v>0.63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103.6384881495062</v>
      </c>
      <c r="AB34" t="n">
        <v>141.8027516935014</v>
      </c>
      <c r="AC34" t="n">
        <v>128.2692960933238</v>
      </c>
      <c r="AD34" t="n">
        <v>103638.4881495062</v>
      </c>
      <c r="AE34" t="n">
        <v>141802.7516935014</v>
      </c>
      <c r="AF34" t="n">
        <v>2.012249262314466e-06</v>
      </c>
      <c r="AG34" t="n">
        <v>0.1565277777777778</v>
      </c>
      <c r="AH34" t="n">
        <v>128269.2960933239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8.8744</v>
      </c>
      <c r="E35" t="n">
        <v>11.27</v>
      </c>
      <c r="F35" t="n">
        <v>8.06</v>
      </c>
      <c r="G35" t="n">
        <v>43.95</v>
      </c>
      <c r="H35" t="n">
        <v>0.67</v>
      </c>
      <c r="I35" t="n">
        <v>11</v>
      </c>
      <c r="J35" t="n">
        <v>247.07</v>
      </c>
      <c r="K35" t="n">
        <v>57.72</v>
      </c>
      <c r="L35" t="n">
        <v>9.25</v>
      </c>
      <c r="M35" t="n">
        <v>9</v>
      </c>
      <c r="N35" t="n">
        <v>60.09</v>
      </c>
      <c r="O35" t="n">
        <v>30705.66</v>
      </c>
      <c r="P35" t="n">
        <v>122.18</v>
      </c>
      <c r="Q35" t="n">
        <v>198.05</v>
      </c>
      <c r="R35" t="n">
        <v>33.7</v>
      </c>
      <c r="S35" t="n">
        <v>21.27</v>
      </c>
      <c r="T35" t="n">
        <v>3480.78</v>
      </c>
      <c r="U35" t="n">
        <v>0.63</v>
      </c>
      <c r="V35" t="n">
        <v>0.75</v>
      </c>
      <c r="W35" t="n">
        <v>0.13</v>
      </c>
      <c r="X35" t="n">
        <v>0.21</v>
      </c>
      <c r="Y35" t="n">
        <v>1</v>
      </c>
      <c r="Z35" t="n">
        <v>10</v>
      </c>
      <c r="AA35" t="n">
        <v>103.6717475949853</v>
      </c>
      <c r="AB35" t="n">
        <v>141.8482587341091</v>
      </c>
      <c r="AC35" t="n">
        <v>128.3104600058455</v>
      </c>
      <c r="AD35" t="n">
        <v>103671.7475949853</v>
      </c>
      <c r="AE35" t="n">
        <v>141848.2587341091</v>
      </c>
      <c r="AF35" t="n">
        <v>2.011954533556057e-06</v>
      </c>
      <c r="AG35" t="n">
        <v>0.1565277777777778</v>
      </c>
      <c r="AH35" t="n">
        <v>128310.4600058455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8.8775</v>
      </c>
      <c r="E36" t="n">
        <v>11.26</v>
      </c>
      <c r="F36" t="n">
        <v>8.050000000000001</v>
      </c>
      <c r="G36" t="n">
        <v>43.93</v>
      </c>
      <c r="H36" t="n">
        <v>0.68</v>
      </c>
      <c r="I36" t="n">
        <v>11</v>
      </c>
      <c r="J36" t="n">
        <v>247.51</v>
      </c>
      <c r="K36" t="n">
        <v>57.72</v>
      </c>
      <c r="L36" t="n">
        <v>9.5</v>
      </c>
      <c r="M36" t="n">
        <v>9</v>
      </c>
      <c r="N36" t="n">
        <v>60.29</v>
      </c>
      <c r="O36" t="n">
        <v>30760.6</v>
      </c>
      <c r="P36" t="n">
        <v>122.05</v>
      </c>
      <c r="Q36" t="n">
        <v>198.05</v>
      </c>
      <c r="R36" t="n">
        <v>33.56</v>
      </c>
      <c r="S36" t="n">
        <v>21.27</v>
      </c>
      <c r="T36" t="n">
        <v>3410.9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  <c r="AA36" t="n">
        <v>103.523177195014</v>
      </c>
      <c r="AB36" t="n">
        <v>141.644978158405</v>
      </c>
      <c r="AC36" t="n">
        <v>128.1265802429804</v>
      </c>
      <c r="AD36" t="n">
        <v>103523.177195014</v>
      </c>
      <c r="AE36" t="n">
        <v>141644.978158405</v>
      </c>
      <c r="AF36" t="n">
        <v>2.012657348287647e-06</v>
      </c>
      <c r="AG36" t="n">
        <v>0.1563888888888889</v>
      </c>
      <c r="AH36" t="n">
        <v>128126.5802429804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8.934100000000001</v>
      </c>
      <c r="E37" t="n">
        <v>11.19</v>
      </c>
      <c r="F37" t="n">
        <v>8.029999999999999</v>
      </c>
      <c r="G37" t="n">
        <v>48.17</v>
      </c>
      <c r="H37" t="n">
        <v>0.7</v>
      </c>
      <c r="I37" t="n">
        <v>10</v>
      </c>
      <c r="J37" t="n">
        <v>247.96</v>
      </c>
      <c r="K37" t="n">
        <v>57.72</v>
      </c>
      <c r="L37" t="n">
        <v>9.75</v>
      </c>
      <c r="M37" t="n">
        <v>8</v>
      </c>
      <c r="N37" t="n">
        <v>60.48</v>
      </c>
      <c r="O37" t="n">
        <v>30815.6</v>
      </c>
      <c r="P37" t="n">
        <v>121.56</v>
      </c>
      <c r="Q37" t="n">
        <v>198.05</v>
      </c>
      <c r="R37" t="n">
        <v>32.71</v>
      </c>
      <c r="S37" t="n">
        <v>21.27</v>
      </c>
      <c r="T37" t="n">
        <v>2993.12</v>
      </c>
      <c r="U37" t="n">
        <v>0.65</v>
      </c>
      <c r="V37" t="n">
        <v>0.76</v>
      </c>
      <c r="W37" t="n">
        <v>0.12</v>
      </c>
      <c r="X37" t="n">
        <v>0.18</v>
      </c>
      <c r="Y37" t="n">
        <v>1</v>
      </c>
      <c r="Z37" t="n">
        <v>10</v>
      </c>
      <c r="AA37" t="n">
        <v>102.513776448796</v>
      </c>
      <c r="AB37" t="n">
        <v>140.2638715258122</v>
      </c>
      <c r="AC37" t="n">
        <v>126.8772844890065</v>
      </c>
      <c r="AD37" t="n">
        <v>102513.776448796</v>
      </c>
      <c r="AE37" t="n">
        <v>140263.8715258122</v>
      </c>
      <c r="AF37" t="n">
        <v>2.025489384999907e-06</v>
      </c>
      <c r="AG37" t="n">
        <v>0.1554166666666666</v>
      </c>
      <c r="AH37" t="n">
        <v>126877.2844890065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8.937200000000001</v>
      </c>
      <c r="E38" t="n">
        <v>11.19</v>
      </c>
      <c r="F38" t="n">
        <v>8.02</v>
      </c>
      <c r="G38" t="n">
        <v>48.15</v>
      </c>
      <c r="H38" t="n">
        <v>0.72</v>
      </c>
      <c r="I38" t="n">
        <v>10</v>
      </c>
      <c r="J38" t="n">
        <v>248.4</v>
      </c>
      <c r="K38" t="n">
        <v>57.72</v>
      </c>
      <c r="L38" t="n">
        <v>10</v>
      </c>
      <c r="M38" t="n">
        <v>8</v>
      </c>
      <c r="N38" t="n">
        <v>60.68</v>
      </c>
      <c r="O38" t="n">
        <v>30870.67</v>
      </c>
      <c r="P38" t="n">
        <v>121.62</v>
      </c>
      <c r="Q38" t="n">
        <v>198.05</v>
      </c>
      <c r="R38" t="n">
        <v>32.53</v>
      </c>
      <c r="S38" t="n">
        <v>21.27</v>
      </c>
      <c r="T38" t="n">
        <v>2904.82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102.4827722449421</v>
      </c>
      <c r="AB38" t="n">
        <v>140.2214502062903</v>
      </c>
      <c r="AC38" t="n">
        <v>126.8389118006811</v>
      </c>
      <c r="AD38" t="n">
        <v>102482.7722449421</v>
      </c>
      <c r="AE38" t="n">
        <v>140221.4502062903</v>
      </c>
      <c r="AF38" t="n">
        <v>2.026192199731497e-06</v>
      </c>
      <c r="AG38" t="n">
        <v>0.1554166666666666</v>
      </c>
      <c r="AH38" t="n">
        <v>126838.9118006811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8.9648</v>
      </c>
      <c r="E39" t="n">
        <v>11.15</v>
      </c>
      <c r="F39" t="n">
        <v>7.99</v>
      </c>
      <c r="G39" t="n">
        <v>47.94</v>
      </c>
      <c r="H39" t="n">
        <v>0.73</v>
      </c>
      <c r="I39" t="n">
        <v>10</v>
      </c>
      <c r="J39" t="n">
        <v>248.85</v>
      </c>
      <c r="K39" t="n">
        <v>57.72</v>
      </c>
      <c r="L39" t="n">
        <v>10.25</v>
      </c>
      <c r="M39" t="n">
        <v>8</v>
      </c>
      <c r="N39" t="n">
        <v>60.88</v>
      </c>
      <c r="O39" t="n">
        <v>30925.82</v>
      </c>
      <c r="P39" t="n">
        <v>120.95</v>
      </c>
      <c r="Q39" t="n">
        <v>198.05</v>
      </c>
      <c r="R39" t="n">
        <v>31.42</v>
      </c>
      <c r="S39" t="n">
        <v>21.27</v>
      </c>
      <c r="T39" t="n">
        <v>2348.7</v>
      </c>
      <c r="U39" t="n">
        <v>0.68</v>
      </c>
      <c r="V39" t="n">
        <v>0.76</v>
      </c>
      <c r="W39" t="n">
        <v>0.12</v>
      </c>
      <c r="X39" t="n">
        <v>0.14</v>
      </c>
      <c r="Y39" t="n">
        <v>1</v>
      </c>
      <c r="Z39" t="n">
        <v>10</v>
      </c>
      <c r="AA39" t="n">
        <v>101.6674008531787</v>
      </c>
      <c r="AB39" t="n">
        <v>139.1058230964331</v>
      </c>
      <c r="AC39" t="n">
        <v>125.8297585763959</v>
      </c>
      <c r="AD39" t="n">
        <v>101667.4008531787</v>
      </c>
      <c r="AE39" t="n">
        <v>139105.8230964331</v>
      </c>
      <c r="AF39" t="n">
        <v>2.032449517986945e-06</v>
      </c>
      <c r="AG39" t="n">
        <v>0.1548611111111111</v>
      </c>
      <c r="AH39" t="n">
        <v>125829.7585763959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8.915699999999999</v>
      </c>
      <c r="E40" t="n">
        <v>11.22</v>
      </c>
      <c r="F40" t="n">
        <v>8.050000000000001</v>
      </c>
      <c r="G40" t="n">
        <v>48.31</v>
      </c>
      <c r="H40" t="n">
        <v>0.75</v>
      </c>
      <c r="I40" t="n">
        <v>10</v>
      </c>
      <c r="J40" t="n">
        <v>249.3</v>
      </c>
      <c r="K40" t="n">
        <v>57.72</v>
      </c>
      <c r="L40" t="n">
        <v>10.5</v>
      </c>
      <c r="M40" t="n">
        <v>8</v>
      </c>
      <c r="N40" t="n">
        <v>61.07</v>
      </c>
      <c r="O40" t="n">
        <v>30981.04</v>
      </c>
      <c r="P40" t="n">
        <v>121.78</v>
      </c>
      <c r="Q40" t="n">
        <v>198.05</v>
      </c>
      <c r="R40" t="n">
        <v>33.74</v>
      </c>
      <c r="S40" t="n">
        <v>21.27</v>
      </c>
      <c r="T40" t="n">
        <v>3505.89</v>
      </c>
      <c r="U40" t="n">
        <v>0.63</v>
      </c>
      <c r="V40" t="n">
        <v>0.75</v>
      </c>
      <c r="W40" t="n">
        <v>0.12</v>
      </c>
      <c r="X40" t="n">
        <v>0.2</v>
      </c>
      <c r="Y40" t="n">
        <v>1</v>
      </c>
      <c r="Z40" t="n">
        <v>10</v>
      </c>
      <c r="AA40" t="n">
        <v>102.9222163970376</v>
      </c>
      <c r="AB40" t="n">
        <v>140.8227170820948</v>
      </c>
      <c r="AC40" t="n">
        <v>127.3827946097424</v>
      </c>
      <c r="AD40" t="n">
        <v>102922.2163970376</v>
      </c>
      <c r="AE40" t="n">
        <v>140822.7170820948</v>
      </c>
      <c r="AF40" t="n">
        <v>2.021317839496275e-06</v>
      </c>
      <c r="AG40" t="n">
        <v>0.1558333333333334</v>
      </c>
      <c r="AH40" t="n">
        <v>127382.7946097424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8.923299999999999</v>
      </c>
      <c r="E41" t="n">
        <v>11.21</v>
      </c>
      <c r="F41" t="n">
        <v>8.039999999999999</v>
      </c>
      <c r="G41" t="n">
        <v>48.25</v>
      </c>
      <c r="H41" t="n">
        <v>0.77</v>
      </c>
      <c r="I41" t="n">
        <v>10</v>
      </c>
      <c r="J41" t="n">
        <v>249.75</v>
      </c>
      <c r="K41" t="n">
        <v>57.72</v>
      </c>
      <c r="L41" t="n">
        <v>10.75</v>
      </c>
      <c r="M41" t="n">
        <v>8</v>
      </c>
      <c r="N41" t="n">
        <v>61.27</v>
      </c>
      <c r="O41" t="n">
        <v>31036.33</v>
      </c>
      <c r="P41" t="n">
        <v>121.36</v>
      </c>
      <c r="Q41" t="n">
        <v>198.06</v>
      </c>
      <c r="R41" t="n">
        <v>33.27</v>
      </c>
      <c r="S41" t="n">
        <v>21.27</v>
      </c>
      <c r="T41" t="n">
        <v>3271.68</v>
      </c>
      <c r="U41" t="n">
        <v>0.64</v>
      </c>
      <c r="V41" t="n">
        <v>0.76</v>
      </c>
      <c r="W41" t="n">
        <v>0.12</v>
      </c>
      <c r="X41" t="n">
        <v>0.19</v>
      </c>
      <c r="Y41" t="n">
        <v>1</v>
      </c>
      <c r="Z41" t="n">
        <v>10</v>
      </c>
      <c r="AA41" t="n">
        <v>102.5470000013876</v>
      </c>
      <c r="AB41" t="n">
        <v>140.3093294561877</v>
      </c>
      <c r="AC41" t="n">
        <v>126.9184039783076</v>
      </c>
      <c r="AD41" t="n">
        <v>102547.0000013876</v>
      </c>
      <c r="AE41" t="n">
        <v>140309.3294561877</v>
      </c>
      <c r="AF41" t="n">
        <v>2.023040869160818e-06</v>
      </c>
      <c r="AG41" t="n">
        <v>0.1556944444444445</v>
      </c>
      <c r="AH41" t="n">
        <v>126918.4039783076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8.9796</v>
      </c>
      <c r="E42" t="n">
        <v>11.14</v>
      </c>
      <c r="F42" t="n">
        <v>8.02</v>
      </c>
      <c r="G42" t="n">
        <v>53.45</v>
      </c>
      <c r="H42" t="n">
        <v>0.78</v>
      </c>
      <c r="I42" t="n">
        <v>9</v>
      </c>
      <c r="J42" t="n">
        <v>250.2</v>
      </c>
      <c r="K42" t="n">
        <v>57.72</v>
      </c>
      <c r="L42" t="n">
        <v>11</v>
      </c>
      <c r="M42" t="n">
        <v>7</v>
      </c>
      <c r="N42" t="n">
        <v>61.47</v>
      </c>
      <c r="O42" t="n">
        <v>31091.69</v>
      </c>
      <c r="P42" t="n">
        <v>120.81</v>
      </c>
      <c r="Q42" t="n">
        <v>198.05</v>
      </c>
      <c r="R42" t="n">
        <v>32.37</v>
      </c>
      <c r="S42" t="n">
        <v>21.27</v>
      </c>
      <c r="T42" t="n">
        <v>2830.29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101.5158257453117</v>
      </c>
      <c r="AB42" t="n">
        <v>138.8984313468279</v>
      </c>
      <c r="AC42" t="n">
        <v>125.6421600042967</v>
      </c>
      <c r="AD42" t="n">
        <v>101515.8257453117</v>
      </c>
      <c r="AE42" t="n">
        <v>138898.4313468279</v>
      </c>
      <c r="AF42" t="n">
        <v>2.035804891544214e-06</v>
      </c>
      <c r="AG42" t="n">
        <v>0.1547222222222222</v>
      </c>
      <c r="AH42" t="n">
        <v>125642.1600042967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8.9787</v>
      </c>
      <c r="E43" t="n">
        <v>11.14</v>
      </c>
      <c r="F43" t="n">
        <v>8.02</v>
      </c>
      <c r="G43" t="n">
        <v>53.46</v>
      </c>
      <c r="H43" t="n">
        <v>0.8</v>
      </c>
      <c r="I43" t="n">
        <v>9</v>
      </c>
      <c r="J43" t="n">
        <v>250.65</v>
      </c>
      <c r="K43" t="n">
        <v>57.72</v>
      </c>
      <c r="L43" t="n">
        <v>11.25</v>
      </c>
      <c r="M43" t="n">
        <v>7</v>
      </c>
      <c r="N43" t="n">
        <v>61.67</v>
      </c>
      <c r="O43" t="n">
        <v>31147.12</v>
      </c>
      <c r="P43" t="n">
        <v>120.99</v>
      </c>
      <c r="Q43" t="n">
        <v>198.07</v>
      </c>
      <c r="R43" t="n">
        <v>32.44</v>
      </c>
      <c r="S43" t="n">
        <v>21.27</v>
      </c>
      <c r="T43" t="n">
        <v>2860.96</v>
      </c>
      <c r="U43" t="n">
        <v>0.66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101.6348811100582</v>
      </c>
      <c r="AB43" t="n">
        <v>139.0613281492259</v>
      </c>
      <c r="AC43" t="n">
        <v>125.789510164501</v>
      </c>
      <c r="AD43" t="n">
        <v>101634.8811100582</v>
      </c>
      <c r="AE43" t="n">
        <v>139061.3281492259</v>
      </c>
      <c r="AF43" t="n">
        <v>2.035600848557624e-06</v>
      </c>
      <c r="AG43" t="n">
        <v>0.1547222222222222</v>
      </c>
      <c r="AH43" t="n">
        <v>125789.510164501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8.9749</v>
      </c>
      <c r="E44" t="n">
        <v>11.14</v>
      </c>
      <c r="F44" t="n">
        <v>8.02</v>
      </c>
      <c r="G44" t="n">
        <v>53.49</v>
      </c>
      <c r="H44" t="n">
        <v>0.8100000000000001</v>
      </c>
      <c r="I44" t="n">
        <v>9</v>
      </c>
      <c r="J44" t="n">
        <v>251.1</v>
      </c>
      <c r="K44" t="n">
        <v>57.72</v>
      </c>
      <c r="L44" t="n">
        <v>11.5</v>
      </c>
      <c r="M44" t="n">
        <v>7</v>
      </c>
      <c r="N44" t="n">
        <v>61.87</v>
      </c>
      <c r="O44" t="n">
        <v>31202.63</v>
      </c>
      <c r="P44" t="n">
        <v>121.08</v>
      </c>
      <c r="Q44" t="n">
        <v>198.05</v>
      </c>
      <c r="R44" t="n">
        <v>32.63</v>
      </c>
      <c r="S44" t="n">
        <v>21.27</v>
      </c>
      <c r="T44" t="n">
        <v>2956.6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101.7315659739658</v>
      </c>
      <c r="AB44" t="n">
        <v>139.1936166454594</v>
      </c>
      <c r="AC44" t="n">
        <v>125.9091732323221</v>
      </c>
      <c r="AD44" t="n">
        <v>101731.5659739658</v>
      </c>
      <c r="AE44" t="n">
        <v>139193.6166454594</v>
      </c>
      <c r="AF44" t="n">
        <v>2.034739333725352e-06</v>
      </c>
      <c r="AG44" t="n">
        <v>0.1547222222222222</v>
      </c>
      <c r="AH44" t="n">
        <v>125909.1732323221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8.979100000000001</v>
      </c>
      <c r="E45" t="n">
        <v>11.14</v>
      </c>
      <c r="F45" t="n">
        <v>8.02</v>
      </c>
      <c r="G45" t="n">
        <v>53.45</v>
      </c>
      <c r="H45" t="n">
        <v>0.83</v>
      </c>
      <c r="I45" t="n">
        <v>9</v>
      </c>
      <c r="J45" t="n">
        <v>251.55</v>
      </c>
      <c r="K45" t="n">
        <v>57.72</v>
      </c>
      <c r="L45" t="n">
        <v>11.75</v>
      </c>
      <c r="M45" t="n">
        <v>7</v>
      </c>
      <c r="N45" t="n">
        <v>62.07</v>
      </c>
      <c r="O45" t="n">
        <v>31258.21</v>
      </c>
      <c r="P45" t="n">
        <v>120.75</v>
      </c>
      <c r="Q45" t="n">
        <v>198.08</v>
      </c>
      <c r="R45" t="n">
        <v>32.44</v>
      </c>
      <c r="S45" t="n">
        <v>21.27</v>
      </c>
      <c r="T45" t="n">
        <v>2865.24</v>
      </c>
      <c r="U45" t="n">
        <v>0.66</v>
      </c>
      <c r="V45" t="n">
        <v>0.76</v>
      </c>
      <c r="W45" t="n">
        <v>0.12</v>
      </c>
      <c r="X45" t="n">
        <v>0.17</v>
      </c>
      <c r="Y45" t="n">
        <v>1</v>
      </c>
      <c r="Z45" t="n">
        <v>10</v>
      </c>
      <c r="AA45" t="n">
        <v>101.4849935495686</v>
      </c>
      <c r="AB45" t="n">
        <v>138.8562453763917</v>
      </c>
      <c r="AC45" t="n">
        <v>125.6040002036705</v>
      </c>
      <c r="AD45" t="n">
        <v>101484.9935495686</v>
      </c>
      <c r="AE45" t="n">
        <v>138856.2453763917</v>
      </c>
      <c r="AF45" t="n">
        <v>2.035691534329442e-06</v>
      </c>
      <c r="AG45" t="n">
        <v>0.1547222222222222</v>
      </c>
      <c r="AH45" t="n">
        <v>125604.0002036705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8.9809</v>
      </c>
      <c r="E46" t="n">
        <v>11.13</v>
      </c>
      <c r="F46" t="n">
        <v>8.02</v>
      </c>
      <c r="G46" t="n">
        <v>53.44</v>
      </c>
      <c r="H46" t="n">
        <v>0.85</v>
      </c>
      <c r="I46" t="n">
        <v>9</v>
      </c>
      <c r="J46" t="n">
        <v>252</v>
      </c>
      <c r="K46" t="n">
        <v>57.72</v>
      </c>
      <c r="L46" t="n">
        <v>12</v>
      </c>
      <c r="M46" t="n">
        <v>7</v>
      </c>
      <c r="N46" t="n">
        <v>62.27</v>
      </c>
      <c r="O46" t="n">
        <v>31313.87</v>
      </c>
      <c r="P46" t="n">
        <v>120.53</v>
      </c>
      <c r="Q46" t="n">
        <v>198.05</v>
      </c>
      <c r="R46" t="n">
        <v>32.37</v>
      </c>
      <c r="S46" t="n">
        <v>21.27</v>
      </c>
      <c r="T46" t="n">
        <v>2825.63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101.3312964564968</v>
      </c>
      <c r="AB46" t="n">
        <v>138.6459502330137</v>
      </c>
      <c r="AC46" t="n">
        <v>125.4137753336254</v>
      </c>
      <c r="AD46" t="n">
        <v>101331.2964564968</v>
      </c>
      <c r="AE46" t="n">
        <v>138645.9502330137</v>
      </c>
      <c r="AF46" t="n">
        <v>2.036099620302623e-06</v>
      </c>
      <c r="AG46" t="n">
        <v>0.1545833333333334</v>
      </c>
      <c r="AH46" t="n">
        <v>125413.7753336254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9.0402</v>
      </c>
      <c r="E47" t="n">
        <v>11.06</v>
      </c>
      <c r="F47" t="n">
        <v>7.99</v>
      </c>
      <c r="G47" t="n">
        <v>59.91</v>
      </c>
      <c r="H47" t="n">
        <v>0.86</v>
      </c>
      <c r="I47" t="n">
        <v>8</v>
      </c>
      <c r="J47" t="n">
        <v>252.45</v>
      </c>
      <c r="K47" t="n">
        <v>57.72</v>
      </c>
      <c r="L47" t="n">
        <v>12.25</v>
      </c>
      <c r="M47" t="n">
        <v>6</v>
      </c>
      <c r="N47" t="n">
        <v>62.48</v>
      </c>
      <c r="O47" t="n">
        <v>31369.6</v>
      </c>
      <c r="P47" t="n">
        <v>119.83</v>
      </c>
      <c r="Q47" t="n">
        <v>198.05</v>
      </c>
      <c r="R47" t="n">
        <v>31.42</v>
      </c>
      <c r="S47" t="n">
        <v>21.27</v>
      </c>
      <c r="T47" t="n">
        <v>2359.24</v>
      </c>
      <c r="U47" t="n">
        <v>0.68</v>
      </c>
      <c r="V47" t="n">
        <v>0.76</v>
      </c>
      <c r="W47" t="n">
        <v>0.12</v>
      </c>
      <c r="X47" t="n">
        <v>0.14</v>
      </c>
      <c r="Y47" t="n">
        <v>1</v>
      </c>
      <c r="Z47" t="n">
        <v>10</v>
      </c>
      <c r="AA47" t="n">
        <v>100.1589948985491</v>
      </c>
      <c r="AB47" t="n">
        <v>137.0419555231358</v>
      </c>
      <c r="AC47" t="n">
        <v>123.9628636276371</v>
      </c>
      <c r="AD47" t="n">
        <v>100158.9948985491</v>
      </c>
      <c r="AE47" t="n">
        <v>137041.9555231358</v>
      </c>
      <c r="AF47" t="n">
        <v>2.049543785974654e-06</v>
      </c>
      <c r="AG47" t="n">
        <v>0.1536111111111111</v>
      </c>
      <c r="AH47" t="n">
        <v>123962.8636276371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9.046799999999999</v>
      </c>
      <c r="E48" t="n">
        <v>11.05</v>
      </c>
      <c r="F48" t="n">
        <v>7.98</v>
      </c>
      <c r="G48" t="n">
        <v>59.85</v>
      </c>
      <c r="H48" t="n">
        <v>0.88</v>
      </c>
      <c r="I48" t="n">
        <v>8</v>
      </c>
      <c r="J48" t="n">
        <v>252.9</v>
      </c>
      <c r="K48" t="n">
        <v>57.72</v>
      </c>
      <c r="L48" t="n">
        <v>12.5</v>
      </c>
      <c r="M48" t="n">
        <v>6</v>
      </c>
      <c r="N48" t="n">
        <v>62.68</v>
      </c>
      <c r="O48" t="n">
        <v>31425.4</v>
      </c>
      <c r="P48" t="n">
        <v>119.99</v>
      </c>
      <c r="Q48" t="n">
        <v>198.05</v>
      </c>
      <c r="R48" t="n">
        <v>31.07</v>
      </c>
      <c r="S48" t="n">
        <v>21.27</v>
      </c>
      <c r="T48" t="n">
        <v>2184.24</v>
      </c>
      <c r="U48" t="n">
        <v>0.68</v>
      </c>
      <c r="V48" t="n">
        <v>0.76</v>
      </c>
      <c r="W48" t="n">
        <v>0.12</v>
      </c>
      <c r="X48" t="n">
        <v>0.13</v>
      </c>
      <c r="Y48" t="n">
        <v>1</v>
      </c>
      <c r="Z48" t="n">
        <v>10</v>
      </c>
      <c r="AA48" t="n">
        <v>100.1509302556107</v>
      </c>
      <c r="AB48" t="n">
        <v>137.0309211228806</v>
      </c>
      <c r="AC48" t="n">
        <v>123.9528823350554</v>
      </c>
      <c r="AD48" t="n">
        <v>100150.9302556107</v>
      </c>
      <c r="AE48" t="n">
        <v>137030.9211228807</v>
      </c>
      <c r="AF48" t="n">
        <v>2.051040101209653e-06</v>
      </c>
      <c r="AG48" t="n">
        <v>0.1534722222222222</v>
      </c>
      <c r="AH48" t="n">
        <v>123952.8823350554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9.059799999999999</v>
      </c>
      <c r="E49" t="n">
        <v>11.04</v>
      </c>
      <c r="F49" t="n">
        <v>7.96</v>
      </c>
      <c r="G49" t="n">
        <v>59.73</v>
      </c>
      <c r="H49" t="n">
        <v>0.9</v>
      </c>
      <c r="I49" t="n">
        <v>8</v>
      </c>
      <c r="J49" t="n">
        <v>253.35</v>
      </c>
      <c r="K49" t="n">
        <v>57.72</v>
      </c>
      <c r="L49" t="n">
        <v>12.75</v>
      </c>
      <c r="M49" t="n">
        <v>6</v>
      </c>
      <c r="N49" t="n">
        <v>62.88</v>
      </c>
      <c r="O49" t="n">
        <v>31481.28</v>
      </c>
      <c r="P49" t="n">
        <v>119.68</v>
      </c>
      <c r="Q49" t="n">
        <v>198.05</v>
      </c>
      <c r="R49" t="n">
        <v>30.7</v>
      </c>
      <c r="S49" t="n">
        <v>21.27</v>
      </c>
      <c r="T49" t="n">
        <v>2000.41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99.75905771917422</v>
      </c>
      <c r="AB49" t="n">
        <v>136.4947438303323</v>
      </c>
      <c r="AC49" t="n">
        <v>123.4678770507781</v>
      </c>
      <c r="AD49" t="n">
        <v>99759.05771917422</v>
      </c>
      <c r="AE49" t="n">
        <v>136494.7438303323</v>
      </c>
      <c r="AF49" t="n">
        <v>2.05398738879374e-06</v>
      </c>
      <c r="AG49" t="n">
        <v>0.1533333333333333</v>
      </c>
      <c r="AH49" t="n">
        <v>123467.8770507781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9.0212</v>
      </c>
      <c r="E50" t="n">
        <v>11.08</v>
      </c>
      <c r="F50" t="n">
        <v>8.01</v>
      </c>
      <c r="G50" t="n">
        <v>60.09</v>
      </c>
      <c r="H50" t="n">
        <v>0.91</v>
      </c>
      <c r="I50" t="n">
        <v>8</v>
      </c>
      <c r="J50" t="n">
        <v>253.81</v>
      </c>
      <c r="K50" t="n">
        <v>57.72</v>
      </c>
      <c r="L50" t="n">
        <v>13</v>
      </c>
      <c r="M50" t="n">
        <v>6</v>
      </c>
      <c r="N50" t="n">
        <v>63.08</v>
      </c>
      <c r="O50" t="n">
        <v>31537.23</v>
      </c>
      <c r="P50" t="n">
        <v>120.33</v>
      </c>
      <c r="Q50" t="n">
        <v>198.05</v>
      </c>
      <c r="R50" t="n">
        <v>32.32</v>
      </c>
      <c r="S50" t="n">
        <v>21.27</v>
      </c>
      <c r="T50" t="n">
        <v>2806.39</v>
      </c>
      <c r="U50" t="n">
        <v>0.66</v>
      </c>
      <c r="V50" t="n">
        <v>0.76</v>
      </c>
      <c r="W50" t="n">
        <v>0.12</v>
      </c>
      <c r="X50" t="n">
        <v>0.16</v>
      </c>
      <c r="Y50" t="n">
        <v>1</v>
      </c>
      <c r="Z50" t="n">
        <v>10</v>
      </c>
      <c r="AA50" t="n">
        <v>100.7328264722603</v>
      </c>
      <c r="AB50" t="n">
        <v>137.8270971979495</v>
      </c>
      <c r="AC50" t="n">
        <v>124.67307248296</v>
      </c>
      <c r="AD50" t="n">
        <v>100732.8264722603</v>
      </c>
      <c r="AE50" t="n">
        <v>137827.0971979495</v>
      </c>
      <c r="AF50" t="n">
        <v>2.045236211813295e-06</v>
      </c>
      <c r="AG50" t="n">
        <v>0.1538888888888889</v>
      </c>
      <c r="AH50" t="n">
        <v>124673.07248296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9.0334</v>
      </c>
      <c r="E51" t="n">
        <v>11.07</v>
      </c>
      <c r="F51" t="n">
        <v>8</v>
      </c>
      <c r="G51" t="n">
        <v>59.98</v>
      </c>
      <c r="H51" t="n">
        <v>0.93</v>
      </c>
      <c r="I51" t="n">
        <v>8</v>
      </c>
      <c r="J51" t="n">
        <v>254.26</v>
      </c>
      <c r="K51" t="n">
        <v>57.72</v>
      </c>
      <c r="L51" t="n">
        <v>13.25</v>
      </c>
      <c r="M51" t="n">
        <v>6</v>
      </c>
      <c r="N51" t="n">
        <v>63.29</v>
      </c>
      <c r="O51" t="n">
        <v>31593.26</v>
      </c>
      <c r="P51" t="n">
        <v>120.03</v>
      </c>
      <c r="Q51" t="n">
        <v>198.05</v>
      </c>
      <c r="R51" t="n">
        <v>31.81</v>
      </c>
      <c r="S51" t="n">
        <v>21.27</v>
      </c>
      <c r="T51" t="n">
        <v>2554.68</v>
      </c>
      <c r="U51" t="n">
        <v>0.67</v>
      </c>
      <c r="V51" t="n">
        <v>0.76</v>
      </c>
      <c r="W51" t="n">
        <v>0.12</v>
      </c>
      <c r="X51" t="n">
        <v>0.14</v>
      </c>
      <c r="Y51" t="n">
        <v>1</v>
      </c>
      <c r="Z51" t="n">
        <v>10</v>
      </c>
      <c r="AA51" t="n">
        <v>100.3861138218054</v>
      </c>
      <c r="AB51" t="n">
        <v>137.3527096537148</v>
      </c>
      <c r="AC51" t="n">
        <v>124.2439598201398</v>
      </c>
      <c r="AD51" t="n">
        <v>100386.1138218054</v>
      </c>
      <c r="AE51" t="n">
        <v>137352.7096537148</v>
      </c>
      <c r="AF51" t="n">
        <v>2.048002127853747e-06</v>
      </c>
      <c r="AG51" t="n">
        <v>0.15375</v>
      </c>
      <c r="AH51" t="n">
        <v>124243.9598201398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9.0282</v>
      </c>
      <c r="E52" t="n">
        <v>11.08</v>
      </c>
      <c r="F52" t="n">
        <v>8</v>
      </c>
      <c r="G52" t="n">
        <v>60.02</v>
      </c>
      <c r="H52" t="n">
        <v>0.9399999999999999</v>
      </c>
      <c r="I52" t="n">
        <v>8</v>
      </c>
      <c r="J52" t="n">
        <v>254.72</v>
      </c>
      <c r="K52" t="n">
        <v>57.72</v>
      </c>
      <c r="L52" t="n">
        <v>13.5</v>
      </c>
      <c r="M52" t="n">
        <v>6</v>
      </c>
      <c r="N52" t="n">
        <v>63.49</v>
      </c>
      <c r="O52" t="n">
        <v>31649.36</v>
      </c>
      <c r="P52" t="n">
        <v>120.19</v>
      </c>
      <c r="Q52" t="n">
        <v>198.05</v>
      </c>
      <c r="R52" t="n">
        <v>31.94</v>
      </c>
      <c r="S52" t="n">
        <v>21.27</v>
      </c>
      <c r="T52" t="n">
        <v>2617.48</v>
      </c>
      <c r="U52" t="n">
        <v>0.67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100.5396120572738</v>
      </c>
      <c r="AB52" t="n">
        <v>137.5627327113467</v>
      </c>
      <c r="AC52" t="n">
        <v>124.4339385719206</v>
      </c>
      <c r="AD52" t="n">
        <v>100539.6120572738</v>
      </c>
      <c r="AE52" t="n">
        <v>137562.7327113467</v>
      </c>
      <c r="AF52" t="n">
        <v>2.046823212820112e-06</v>
      </c>
      <c r="AG52" t="n">
        <v>0.1538888888888889</v>
      </c>
      <c r="AH52" t="n">
        <v>124433.9385719206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9.0282</v>
      </c>
      <c r="E53" t="n">
        <v>11.08</v>
      </c>
      <c r="F53" t="n">
        <v>8</v>
      </c>
      <c r="G53" t="n">
        <v>60.02</v>
      </c>
      <c r="H53" t="n">
        <v>0.96</v>
      </c>
      <c r="I53" t="n">
        <v>8</v>
      </c>
      <c r="J53" t="n">
        <v>255.17</v>
      </c>
      <c r="K53" t="n">
        <v>57.72</v>
      </c>
      <c r="L53" t="n">
        <v>13.75</v>
      </c>
      <c r="M53" t="n">
        <v>6</v>
      </c>
      <c r="N53" t="n">
        <v>63.7</v>
      </c>
      <c r="O53" t="n">
        <v>31705.54</v>
      </c>
      <c r="P53" t="n">
        <v>119.69</v>
      </c>
      <c r="Q53" t="n">
        <v>198.05</v>
      </c>
      <c r="R53" t="n">
        <v>31.98</v>
      </c>
      <c r="S53" t="n">
        <v>21.27</v>
      </c>
      <c r="T53" t="n">
        <v>2639.48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100.2382253707273</v>
      </c>
      <c r="AB53" t="n">
        <v>137.1503621505717</v>
      </c>
      <c r="AC53" t="n">
        <v>124.0609240787002</v>
      </c>
      <c r="AD53" t="n">
        <v>100238.2253707273</v>
      </c>
      <c r="AE53" t="n">
        <v>137150.3621505717</v>
      </c>
      <c r="AF53" t="n">
        <v>2.046823212820112e-06</v>
      </c>
      <c r="AG53" t="n">
        <v>0.1538888888888889</v>
      </c>
      <c r="AH53" t="n">
        <v>124060.9240787002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9.0282</v>
      </c>
      <c r="E54" t="n">
        <v>11.08</v>
      </c>
      <c r="F54" t="n">
        <v>8</v>
      </c>
      <c r="G54" t="n">
        <v>60.02</v>
      </c>
      <c r="H54" t="n">
        <v>0.97</v>
      </c>
      <c r="I54" t="n">
        <v>8</v>
      </c>
      <c r="J54" t="n">
        <v>255.63</v>
      </c>
      <c r="K54" t="n">
        <v>57.72</v>
      </c>
      <c r="L54" t="n">
        <v>14</v>
      </c>
      <c r="M54" t="n">
        <v>6</v>
      </c>
      <c r="N54" t="n">
        <v>63.91</v>
      </c>
      <c r="O54" t="n">
        <v>31761.8</v>
      </c>
      <c r="P54" t="n">
        <v>119.61</v>
      </c>
      <c r="Q54" t="n">
        <v>198.05</v>
      </c>
      <c r="R54" t="n">
        <v>31.93</v>
      </c>
      <c r="S54" t="n">
        <v>21.27</v>
      </c>
      <c r="T54" t="n">
        <v>2614.7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100.1900035008798</v>
      </c>
      <c r="AB54" t="n">
        <v>137.0843828608477</v>
      </c>
      <c r="AC54" t="n">
        <v>124.0012417597849</v>
      </c>
      <c r="AD54" t="n">
        <v>100190.0035008798</v>
      </c>
      <c r="AE54" t="n">
        <v>137084.3828608477</v>
      </c>
      <c r="AF54" t="n">
        <v>2.046823212820112e-06</v>
      </c>
      <c r="AG54" t="n">
        <v>0.1538888888888889</v>
      </c>
      <c r="AH54" t="n">
        <v>124001.2417597849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9.092700000000001</v>
      </c>
      <c r="E55" t="n">
        <v>11</v>
      </c>
      <c r="F55" t="n">
        <v>7.97</v>
      </c>
      <c r="G55" t="n">
        <v>68.31</v>
      </c>
      <c r="H55" t="n">
        <v>0.99</v>
      </c>
      <c r="I55" t="n">
        <v>7</v>
      </c>
      <c r="J55" t="n">
        <v>256.09</v>
      </c>
      <c r="K55" t="n">
        <v>57.72</v>
      </c>
      <c r="L55" t="n">
        <v>14.25</v>
      </c>
      <c r="M55" t="n">
        <v>5</v>
      </c>
      <c r="N55" t="n">
        <v>64.11</v>
      </c>
      <c r="O55" t="n">
        <v>31818.13</v>
      </c>
      <c r="P55" t="n">
        <v>118.81</v>
      </c>
      <c r="Q55" t="n">
        <v>198.05</v>
      </c>
      <c r="R55" t="n">
        <v>30.87</v>
      </c>
      <c r="S55" t="n">
        <v>21.27</v>
      </c>
      <c r="T55" t="n">
        <v>2090.36</v>
      </c>
      <c r="U55" t="n">
        <v>0.6899999999999999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98.91548799530487</v>
      </c>
      <c r="AB55" t="n">
        <v>135.3405345184652</v>
      </c>
      <c r="AC55" t="n">
        <v>122.4238238556923</v>
      </c>
      <c r="AD55" t="n">
        <v>98915.48799530487</v>
      </c>
      <c r="AE55" t="n">
        <v>135340.5345184652</v>
      </c>
      <c r="AF55" t="n">
        <v>2.061446293525778e-06</v>
      </c>
      <c r="AG55" t="n">
        <v>0.1527777777777778</v>
      </c>
      <c r="AH55" t="n">
        <v>122423.8238556923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9.091799999999999</v>
      </c>
      <c r="E56" t="n">
        <v>11</v>
      </c>
      <c r="F56" t="n">
        <v>7.97</v>
      </c>
      <c r="G56" t="n">
        <v>68.31999999999999</v>
      </c>
      <c r="H56" t="n">
        <v>1.01</v>
      </c>
      <c r="I56" t="n">
        <v>7</v>
      </c>
      <c r="J56" t="n">
        <v>256.54</v>
      </c>
      <c r="K56" t="n">
        <v>57.72</v>
      </c>
      <c r="L56" t="n">
        <v>14.5</v>
      </c>
      <c r="M56" t="n">
        <v>5</v>
      </c>
      <c r="N56" t="n">
        <v>64.31999999999999</v>
      </c>
      <c r="O56" t="n">
        <v>31874.54</v>
      </c>
      <c r="P56" t="n">
        <v>118.9</v>
      </c>
      <c r="Q56" t="n">
        <v>198.05</v>
      </c>
      <c r="R56" t="n">
        <v>30.93</v>
      </c>
      <c r="S56" t="n">
        <v>21.27</v>
      </c>
      <c r="T56" t="n">
        <v>2119.86</v>
      </c>
      <c r="U56" t="n">
        <v>0.6899999999999999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  <c r="AA56" t="n">
        <v>98.97893548884169</v>
      </c>
      <c r="AB56" t="n">
        <v>135.4273461782281</v>
      </c>
      <c r="AC56" t="n">
        <v>122.5023503324883</v>
      </c>
      <c r="AD56" t="n">
        <v>98978.93548884169</v>
      </c>
      <c r="AE56" t="n">
        <v>135427.3461782281</v>
      </c>
      <c r="AF56" t="n">
        <v>2.061242250539187e-06</v>
      </c>
      <c r="AG56" t="n">
        <v>0.1527777777777778</v>
      </c>
      <c r="AH56" t="n">
        <v>122502.3503324883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9.0907</v>
      </c>
      <c r="E57" t="n">
        <v>11</v>
      </c>
      <c r="F57" t="n">
        <v>7.97</v>
      </c>
      <c r="G57" t="n">
        <v>68.34</v>
      </c>
      <c r="H57" t="n">
        <v>1.02</v>
      </c>
      <c r="I57" t="n">
        <v>7</v>
      </c>
      <c r="J57" t="n">
        <v>257</v>
      </c>
      <c r="K57" t="n">
        <v>57.72</v>
      </c>
      <c r="L57" t="n">
        <v>14.75</v>
      </c>
      <c r="M57" t="n">
        <v>5</v>
      </c>
      <c r="N57" t="n">
        <v>64.53</v>
      </c>
      <c r="O57" t="n">
        <v>31931.15</v>
      </c>
      <c r="P57" t="n">
        <v>119.04</v>
      </c>
      <c r="Q57" t="n">
        <v>198.05</v>
      </c>
      <c r="R57" t="n">
        <v>30.9</v>
      </c>
      <c r="S57" t="n">
        <v>21.27</v>
      </c>
      <c r="T57" t="n">
        <v>2104.87</v>
      </c>
      <c r="U57" t="n">
        <v>0.6899999999999999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99.07445836243019</v>
      </c>
      <c r="AB57" t="n">
        <v>135.5580447880436</v>
      </c>
      <c r="AC57" t="n">
        <v>122.6205752504197</v>
      </c>
      <c r="AD57" t="n">
        <v>99074.45836243019</v>
      </c>
      <c r="AE57" t="n">
        <v>135558.0447880436</v>
      </c>
      <c r="AF57" t="n">
        <v>2.060992864666688e-06</v>
      </c>
      <c r="AG57" t="n">
        <v>0.1527777777777778</v>
      </c>
      <c r="AH57" t="n">
        <v>122620.5752504197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9.1142</v>
      </c>
      <c r="E58" t="n">
        <v>10.97</v>
      </c>
      <c r="F58" t="n">
        <v>7.94</v>
      </c>
      <c r="G58" t="n">
        <v>68.09</v>
      </c>
      <c r="H58" t="n">
        <v>1.04</v>
      </c>
      <c r="I58" t="n">
        <v>7</v>
      </c>
      <c r="J58" t="n">
        <v>257.46</v>
      </c>
      <c r="K58" t="n">
        <v>57.72</v>
      </c>
      <c r="L58" t="n">
        <v>15</v>
      </c>
      <c r="M58" t="n">
        <v>5</v>
      </c>
      <c r="N58" t="n">
        <v>64.73999999999999</v>
      </c>
      <c r="O58" t="n">
        <v>31987.71</v>
      </c>
      <c r="P58" t="n">
        <v>118.52</v>
      </c>
      <c r="Q58" t="n">
        <v>198.05</v>
      </c>
      <c r="R58" t="n">
        <v>30.04</v>
      </c>
      <c r="S58" t="n">
        <v>21.27</v>
      </c>
      <c r="T58" t="n">
        <v>1670.64</v>
      </c>
      <c r="U58" t="n">
        <v>0.71</v>
      </c>
      <c r="V58" t="n">
        <v>0.76</v>
      </c>
      <c r="W58" t="n">
        <v>0.12</v>
      </c>
      <c r="X58" t="n">
        <v>0.09</v>
      </c>
      <c r="Y58" t="n">
        <v>1</v>
      </c>
      <c r="Z58" t="n">
        <v>10</v>
      </c>
      <c r="AA58" t="n">
        <v>98.41635524004109</v>
      </c>
      <c r="AB58" t="n">
        <v>134.6575990625306</v>
      </c>
      <c r="AC58" t="n">
        <v>121.8060668011659</v>
      </c>
      <c r="AD58" t="n">
        <v>98416.35524004108</v>
      </c>
      <c r="AE58" t="n">
        <v>134657.5990625306</v>
      </c>
      <c r="AF58" t="n">
        <v>2.066320653761e-06</v>
      </c>
      <c r="AG58" t="n">
        <v>0.1523611111111111</v>
      </c>
      <c r="AH58" t="n">
        <v>121806.0668011659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9.0962</v>
      </c>
      <c r="E59" t="n">
        <v>10.99</v>
      </c>
      <c r="F59" t="n">
        <v>7.97</v>
      </c>
      <c r="G59" t="n">
        <v>68.28</v>
      </c>
      <c r="H59" t="n">
        <v>1.05</v>
      </c>
      <c r="I59" t="n">
        <v>7</v>
      </c>
      <c r="J59" t="n">
        <v>257.92</v>
      </c>
      <c r="K59" t="n">
        <v>57.72</v>
      </c>
      <c r="L59" t="n">
        <v>15.25</v>
      </c>
      <c r="M59" t="n">
        <v>5</v>
      </c>
      <c r="N59" t="n">
        <v>64.95</v>
      </c>
      <c r="O59" t="n">
        <v>32044.35</v>
      </c>
      <c r="P59" t="n">
        <v>118.91</v>
      </c>
      <c r="Q59" t="n">
        <v>198.05</v>
      </c>
      <c r="R59" t="n">
        <v>30.83</v>
      </c>
      <c r="S59" t="n">
        <v>21.27</v>
      </c>
      <c r="T59" t="n">
        <v>2069.53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98.93760376387971</v>
      </c>
      <c r="AB59" t="n">
        <v>135.3707942887081</v>
      </c>
      <c r="AC59" t="n">
        <v>122.4511956759331</v>
      </c>
      <c r="AD59" t="n">
        <v>98937.60376387971</v>
      </c>
      <c r="AE59" t="n">
        <v>135370.7942887081</v>
      </c>
      <c r="AF59" t="n">
        <v>2.062239794029186e-06</v>
      </c>
      <c r="AG59" t="n">
        <v>0.1526388888888889</v>
      </c>
      <c r="AH59" t="n">
        <v>122451.1956759331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9.0783</v>
      </c>
      <c r="E60" t="n">
        <v>11.02</v>
      </c>
      <c r="F60" t="n">
        <v>7.99</v>
      </c>
      <c r="G60" t="n">
        <v>68.45999999999999</v>
      </c>
      <c r="H60" t="n">
        <v>1.07</v>
      </c>
      <c r="I60" t="n">
        <v>7</v>
      </c>
      <c r="J60" t="n">
        <v>258.38</v>
      </c>
      <c r="K60" t="n">
        <v>57.72</v>
      </c>
      <c r="L60" t="n">
        <v>15.5</v>
      </c>
      <c r="M60" t="n">
        <v>5</v>
      </c>
      <c r="N60" t="n">
        <v>65.16</v>
      </c>
      <c r="O60" t="n">
        <v>32101.07</v>
      </c>
      <c r="P60" t="n">
        <v>119.26</v>
      </c>
      <c r="Q60" t="n">
        <v>198.05</v>
      </c>
      <c r="R60" t="n">
        <v>31.48</v>
      </c>
      <c r="S60" t="n">
        <v>21.27</v>
      </c>
      <c r="T60" t="n">
        <v>2394.21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99.40412373808209</v>
      </c>
      <c r="AB60" t="n">
        <v>136.0091074988202</v>
      </c>
      <c r="AC60" t="n">
        <v>123.0285891691505</v>
      </c>
      <c r="AD60" t="n">
        <v>99404.1237380821</v>
      </c>
      <c r="AE60" t="n">
        <v>136009.1074988202</v>
      </c>
      <c r="AF60" t="n">
        <v>2.058181605740327e-06</v>
      </c>
      <c r="AG60" t="n">
        <v>0.1530555555555556</v>
      </c>
      <c r="AH60" t="n">
        <v>123028.5891691505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9.088200000000001</v>
      </c>
      <c r="E61" t="n">
        <v>11</v>
      </c>
      <c r="F61" t="n">
        <v>7.98</v>
      </c>
      <c r="G61" t="n">
        <v>68.36</v>
      </c>
      <c r="H61" t="n">
        <v>1.08</v>
      </c>
      <c r="I61" t="n">
        <v>7</v>
      </c>
      <c r="J61" t="n">
        <v>258.84</v>
      </c>
      <c r="K61" t="n">
        <v>57.72</v>
      </c>
      <c r="L61" t="n">
        <v>15.75</v>
      </c>
      <c r="M61" t="n">
        <v>5</v>
      </c>
      <c r="N61" t="n">
        <v>65.37</v>
      </c>
      <c r="O61" t="n">
        <v>32157.87</v>
      </c>
      <c r="P61" t="n">
        <v>118.84</v>
      </c>
      <c r="Q61" t="n">
        <v>198.05</v>
      </c>
      <c r="R61" t="n">
        <v>31.12</v>
      </c>
      <c r="S61" t="n">
        <v>21.27</v>
      </c>
      <c r="T61" t="n">
        <v>2215.09</v>
      </c>
      <c r="U61" t="n">
        <v>0.68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99.01354832005963</v>
      </c>
      <c r="AB61" t="n">
        <v>135.4747049809108</v>
      </c>
      <c r="AC61" t="n">
        <v>122.5451892775115</v>
      </c>
      <c r="AD61" t="n">
        <v>99013.54832005962</v>
      </c>
      <c r="AE61" t="n">
        <v>135474.7049809108</v>
      </c>
      <c r="AF61" t="n">
        <v>2.060426078592825e-06</v>
      </c>
      <c r="AG61" t="n">
        <v>0.1527777777777778</v>
      </c>
      <c r="AH61" t="n">
        <v>122545.1892775115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9.0822</v>
      </c>
      <c r="E62" t="n">
        <v>11.01</v>
      </c>
      <c r="F62" t="n">
        <v>7.98</v>
      </c>
      <c r="G62" t="n">
        <v>68.42</v>
      </c>
      <c r="H62" t="n">
        <v>1.1</v>
      </c>
      <c r="I62" t="n">
        <v>7</v>
      </c>
      <c r="J62" t="n">
        <v>259.3</v>
      </c>
      <c r="K62" t="n">
        <v>57.72</v>
      </c>
      <c r="L62" t="n">
        <v>16</v>
      </c>
      <c r="M62" t="n">
        <v>5</v>
      </c>
      <c r="N62" t="n">
        <v>65.58</v>
      </c>
      <c r="O62" t="n">
        <v>32214.75</v>
      </c>
      <c r="P62" t="n">
        <v>118.79</v>
      </c>
      <c r="Q62" t="n">
        <v>198.05</v>
      </c>
      <c r="R62" t="n">
        <v>31.33</v>
      </c>
      <c r="S62" t="n">
        <v>21.27</v>
      </c>
      <c r="T62" t="n">
        <v>2319.16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99.04805393250984</v>
      </c>
      <c r="AB62" t="n">
        <v>135.5219170821454</v>
      </c>
      <c r="AC62" t="n">
        <v>122.5878955220669</v>
      </c>
      <c r="AD62" t="n">
        <v>99048.05393250985</v>
      </c>
      <c r="AE62" t="n">
        <v>135521.9170821454</v>
      </c>
      <c r="AF62" t="n">
        <v>2.059065792015553e-06</v>
      </c>
      <c r="AG62" t="n">
        <v>0.1529166666666667</v>
      </c>
      <c r="AH62" t="n">
        <v>122587.8955220669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9.0806</v>
      </c>
      <c r="E63" t="n">
        <v>11.01</v>
      </c>
      <c r="F63" t="n">
        <v>7.98</v>
      </c>
      <c r="G63" t="n">
        <v>68.44</v>
      </c>
      <c r="H63" t="n">
        <v>1.11</v>
      </c>
      <c r="I63" t="n">
        <v>7</v>
      </c>
      <c r="J63" t="n">
        <v>259.76</v>
      </c>
      <c r="K63" t="n">
        <v>57.72</v>
      </c>
      <c r="L63" t="n">
        <v>16.25</v>
      </c>
      <c r="M63" t="n">
        <v>5</v>
      </c>
      <c r="N63" t="n">
        <v>65.79000000000001</v>
      </c>
      <c r="O63" t="n">
        <v>32271.71</v>
      </c>
      <c r="P63" t="n">
        <v>118.7</v>
      </c>
      <c r="Q63" t="n">
        <v>198.05</v>
      </c>
      <c r="R63" t="n">
        <v>31.42</v>
      </c>
      <c r="S63" t="n">
        <v>21.27</v>
      </c>
      <c r="T63" t="n">
        <v>2363.72</v>
      </c>
      <c r="U63" t="n">
        <v>0.68</v>
      </c>
      <c r="V63" t="n">
        <v>0.76</v>
      </c>
      <c r="W63" t="n">
        <v>0.12</v>
      </c>
      <c r="X63" t="n">
        <v>0.13</v>
      </c>
      <c r="Y63" t="n">
        <v>1</v>
      </c>
      <c r="Z63" t="n">
        <v>10</v>
      </c>
      <c r="AA63" t="n">
        <v>99.01118811059743</v>
      </c>
      <c r="AB63" t="n">
        <v>135.4714756381995</v>
      </c>
      <c r="AC63" t="n">
        <v>122.5422681387362</v>
      </c>
      <c r="AD63" t="n">
        <v>99011.18811059743</v>
      </c>
      <c r="AE63" t="n">
        <v>135471.4756381995</v>
      </c>
      <c r="AF63" t="n">
        <v>2.058703048928281e-06</v>
      </c>
      <c r="AG63" t="n">
        <v>0.1529166666666667</v>
      </c>
      <c r="AH63" t="n">
        <v>122542.2681387362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9.086499999999999</v>
      </c>
      <c r="E64" t="n">
        <v>11.01</v>
      </c>
      <c r="F64" t="n">
        <v>7.98</v>
      </c>
      <c r="G64" t="n">
        <v>68.38</v>
      </c>
      <c r="H64" t="n">
        <v>1.13</v>
      </c>
      <c r="I64" t="n">
        <v>7</v>
      </c>
      <c r="J64" t="n">
        <v>260.23</v>
      </c>
      <c r="K64" t="n">
        <v>57.72</v>
      </c>
      <c r="L64" t="n">
        <v>16.5</v>
      </c>
      <c r="M64" t="n">
        <v>5</v>
      </c>
      <c r="N64" t="n">
        <v>66</v>
      </c>
      <c r="O64" t="n">
        <v>32328.74</v>
      </c>
      <c r="P64" t="n">
        <v>118.43</v>
      </c>
      <c r="Q64" t="n">
        <v>198.05</v>
      </c>
      <c r="R64" t="n">
        <v>31.11</v>
      </c>
      <c r="S64" t="n">
        <v>21.27</v>
      </c>
      <c r="T64" t="n">
        <v>2208.96</v>
      </c>
      <c r="U64" t="n">
        <v>0.68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98.78660000116847</v>
      </c>
      <c r="AB64" t="n">
        <v>135.1641842787509</v>
      </c>
      <c r="AC64" t="n">
        <v>122.2643042353471</v>
      </c>
      <c r="AD64" t="n">
        <v>98786.60000116847</v>
      </c>
      <c r="AE64" t="n">
        <v>135164.1842787509</v>
      </c>
      <c r="AF64" t="n">
        <v>2.060040664062597e-06</v>
      </c>
      <c r="AG64" t="n">
        <v>0.1529166666666667</v>
      </c>
      <c r="AH64" t="n">
        <v>122264.3042353471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9.084899999999999</v>
      </c>
      <c r="E65" t="n">
        <v>11.01</v>
      </c>
      <c r="F65" t="n">
        <v>7.98</v>
      </c>
      <c r="G65" t="n">
        <v>68.40000000000001</v>
      </c>
      <c r="H65" t="n">
        <v>1.14</v>
      </c>
      <c r="I65" t="n">
        <v>7</v>
      </c>
      <c r="J65" t="n">
        <v>260.69</v>
      </c>
      <c r="K65" t="n">
        <v>57.72</v>
      </c>
      <c r="L65" t="n">
        <v>16.75</v>
      </c>
      <c r="M65" t="n">
        <v>5</v>
      </c>
      <c r="N65" t="n">
        <v>66.20999999999999</v>
      </c>
      <c r="O65" t="n">
        <v>32385.86</v>
      </c>
      <c r="P65" t="n">
        <v>118.21</v>
      </c>
      <c r="Q65" t="n">
        <v>198.05</v>
      </c>
      <c r="R65" t="n">
        <v>31.28</v>
      </c>
      <c r="S65" t="n">
        <v>21.27</v>
      </c>
      <c r="T65" t="n">
        <v>2293.36</v>
      </c>
      <c r="U65" t="n">
        <v>0.68</v>
      </c>
      <c r="V65" t="n">
        <v>0.76</v>
      </c>
      <c r="W65" t="n">
        <v>0.12</v>
      </c>
      <c r="X65" t="n">
        <v>0.13</v>
      </c>
      <c r="Y65" t="n">
        <v>1</v>
      </c>
      <c r="Z65" t="n">
        <v>10</v>
      </c>
      <c r="AA65" t="n">
        <v>98.67183410143896</v>
      </c>
      <c r="AB65" t="n">
        <v>135.0071565116269</v>
      </c>
      <c r="AC65" t="n">
        <v>122.1222629779275</v>
      </c>
      <c r="AD65" t="n">
        <v>98671.83410143896</v>
      </c>
      <c r="AE65" t="n">
        <v>135007.1565116269</v>
      </c>
      <c r="AF65" t="n">
        <v>2.059677920975325e-06</v>
      </c>
      <c r="AG65" t="n">
        <v>0.1529166666666667</v>
      </c>
      <c r="AH65" t="n">
        <v>122122.2629779275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9.1456</v>
      </c>
      <c r="E66" t="n">
        <v>10.93</v>
      </c>
      <c r="F66" t="n">
        <v>7.95</v>
      </c>
      <c r="G66" t="n">
        <v>79.52</v>
      </c>
      <c r="H66" t="n">
        <v>1.16</v>
      </c>
      <c r="I66" t="n">
        <v>6</v>
      </c>
      <c r="J66" t="n">
        <v>261.15</v>
      </c>
      <c r="K66" t="n">
        <v>57.72</v>
      </c>
      <c r="L66" t="n">
        <v>17</v>
      </c>
      <c r="M66" t="n">
        <v>4</v>
      </c>
      <c r="N66" t="n">
        <v>66.43000000000001</v>
      </c>
      <c r="O66" t="n">
        <v>32443.05</v>
      </c>
      <c r="P66" t="n">
        <v>117.6</v>
      </c>
      <c r="Q66" t="n">
        <v>198.05</v>
      </c>
      <c r="R66" t="n">
        <v>30.33</v>
      </c>
      <c r="S66" t="n">
        <v>21.27</v>
      </c>
      <c r="T66" t="n">
        <v>1825.45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97.56850670261905</v>
      </c>
      <c r="AB66" t="n">
        <v>133.4975352891927</v>
      </c>
      <c r="AC66" t="n">
        <v>120.7567178861953</v>
      </c>
      <c r="AD66" t="n">
        <v>97568.50670261905</v>
      </c>
      <c r="AE66" t="n">
        <v>133497.5352891927</v>
      </c>
      <c r="AF66" t="n">
        <v>2.07343948684872e-06</v>
      </c>
      <c r="AG66" t="n">
        <v>0.1518055555555556</v>
      </c>
      <c r="AH66" t="n">
        <v>120756.7178861953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9.1601</v>
      </c>
      <c r="E67" t="n">
        <v>10.92</v>
      </c>
      <c r="F67" t="n">
        <v>7.93</v>
      </c>
      <c r="G67" t="n">
        <v>79.34999999999999</v>
      </c>
      <c r="H67" t="n">
        <v>1.17</v>
      </c>
      <c r="I67" t="n">
        <v>6</v>
      </c>
      <c r="J67" t="n">
        <v>261.62</v>
      </c>
      <c r="K67" t="n">
        <v>57.72</v>
      </c>
      <c r="L67" t="n">
        <v>17.25</v>
      </c>
      <c r="M67" t="n">
        <v>4</v>
      </c>
      <c r="N67" t="n">
        <v>66.64</v>
      </c>
      <c r="O67" t="n">
        <v>32500.33</v>
      </c>
      <c r="P67" t="n">
        <v>117.33</v>
      </c>
      <c r="Q67" t="n">
        <v>198.05</v>
      </c>
      <c r="R67" t="n">
        <v>29.6</v>
      </c>
      <c r="S67" t="n">
        <v>21.27</v>
      </c>
      <c r="T67" t="n">
        <v>1458.51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97.19271696317016</v>
      </c>
      <c r="AB67" t="n">
        <v>132.9833631890058</v>
      </c>
      <c r="AC67" t="n">
        <v>120.291617649605</v>
      </c>
      <c r="AD67" t="n">
        <v>97192.71696317015</v>
      </c>
      <c r="AE67" t="n">
        <v>132983.3631890058</v>
      </c>
      <c r="AF67" t="n">
        <v>2.076726846077125e-06</v>
      </c>
      <c r="AG67" t="n">
        <v>0.1516666666666667</v>
      </c>
      <c r="AH67" t="n">
        <v>120291.617649605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9.161199999999999</v>
      </c>
      <c r="E68" t="n">
        <v>10.92</v>
      </c>
      <c r="F68" t="n">
        <v>7.93</v>
      </c>
      <c r="G68" t="n">
        <v>79.33</v>
      </c>
      <c r="H68" t="n">
        <v>1.19</v>
      </c>
      <c r="I68" t="n">
        <v>6</v>
      </c>
      <c r="J68" t="n">
        <v>262.08</v>
      </c>
      <c r="K68" t="n">
        <v>57.72</v>
      </c>
      <c r="L68" t="n">
        <v>17.5</v>
      </c>
      <c r="M68" t="n">
        <v>4</v>
      </c>
      <c r="N68" t="n">
        <v>66.86</v>
      </c>
      <c r="O68" t="n">
        <v>32557.69</v>
      </c>
      <c r="P68" t="n">
        <v>117.44</v>
      </c>
      <c r="Q68" t="n">
        <v>198.05</v>
      </c>
      <c r="R68" t="n">
        <v>29.78</v>
      </c>
      <c r="S68" t="n">
        <v>21.27</v>
      </c>
      <c r="T68" t="n">
        <v>1545.78</v>
      </c>
      <c r="U68" t="n">
        <v>0.71</v>
      </c>
      <c r="V68" t="n">
        <v>0.77</v>
      </c>
      <c r="W68" t="n">
        <v>0.11</v>
      </c>
      <c r="X68" t="n">
        <v>0.08</v>
      </c>
      <c r="Y68" t="n">
        <v>1</v>
      </c>
      <c r="Z68" t="n">
        <v>10</v>
      </c>
      <c r="AA68" t="n">
        <v>97.24664881047788</v>
      </c>
      <c r="AB68" t="n">
        <v>133.0571551217973</v>
      </c>
      <c r="AC68" t="n">
        <v>120.3583669838986</v>
      </c>
      <c r="AD68" t="n">
        <v>97246.64881047788</v>
      </c>
      <c r="AE68" t="n">
        <v>133057.1551217973</v>
      </c>
      <c r="AF68" t="n">
        <v>2.076976231949625e-06</v>
      </c>
      <c r="AG68" t="n">
        <v>0.1516666666666667</v>
      </c>
      <c r="AH68" t="n">
        <v>120358.3669838986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9.140499999999999</v>
      </c>
      <c r="E69" t="n">
        <v>10.94</v>
      </c>
      <c r="F69" t="n">
        <v>7.96</v>
      </c>
      <c r="G69" t="n">
        <v>79.58</v>
      </c>
      <c r="H69" t="n">
        <v>1.2</v>
      </c>
      <c r="I69" t="n">
        <v>6</v>
      </c>
      <c r="J69" t="n">
        <v>262.55</v>
      </c>
      <c r="K69" t="n">
        <v>57.72</v>
      </c>
      <c r="L69" t="n">
        <v>17.75</v>
      </c>
      <c r="M69" t="n">
        <v>4</v>
      </c>
      <c r="N69" t="n">
        <v>67.06999999999999</v>
      </c>
      <c r="O69" t="n">
        <v>32615.12</v>
      </c>
      <c r="P69" t="n">
        <v>117.93</v>
      </c>
      <c r="Q69" t="n">
        <v>198.08</v>
      </c>
      <c r="R69" t="n">
        <v>30.65</v>
      </c>
      <c r="S69" t="n">
        <v>21.27</v>
      </c>
      <c r="T69" t="n">
        <v>1983.05</v>
      </c>
      <c r="U69" t="n">
        <v>0.6899999999999999</v>
      </c>
      <c r="V69" t="n">
        <v>0.76</v>
      </c>
      <c r="W69" t="n">
        <v>0.12</v>
      </c>
      <c r="X69" t="n">
        <v>0.1</v>
      </c>
      <c r="Y69" t="n">
        <v>1</v>
      </c>
      <c r="Z69" t="n">
        <v>10</v>
      </c>
      <c r="AA69" t="n">
        <v>97.85070109049032</v>
      </c>
      <c r="AB69" t="n">
        <v>133.8836461002157</v>
      </c>
      <c r="AC69" t="n">
        <v>121.1059788233244</v>
      </c>
      <c r="AD69" t="n">
        <v>97850.70109049031</v>
      </c>
      <c r="AE69" t="n">
        <v>133883.6461002157</v>
      </c>
      <c r="AF69" t="n">
        <v>2.072283243258039e-06</v>
      </c>
      <c r="AG69" t="n">
        <v>0.1519444444444444</v>
      </c>
      <c r="AH69" t="n">
        <v>121105.9788233244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9.1417</v>
      </c>
      <c r="E70" t="n">
        <v>10.94</v>
      </c>
      <c r="F70" t="n">
        <v>7.96</v>
      </c>
      <c r="G70" t="n">
        <v>79.56999999999999</v>
      </c>
      <c r="H70" t="n">
        <v>1.22</v>
      </c>
      <c r="I70" t="n">
        <v>6</v>
      </c>
      <c r="J70" t="n">
        <v>263.01</v>
      </c>
      <c r="K70" t="n">
        <v>57.72</v>
      </c>
      <c r="L70" t="n">
        <v>18</v>
      </c>
      <c r="M70" t="n">
        <v>4</v>
      </c>
      <c r="N70" t="n">
        <v>67.29000000000001</v>
      </c>
      <c r="O70" t="n">
        <v>32672.64</v>
      </c>
      <c r="P70" t="n">
        <v>117.84</v>
      </c>
      <c r="Q70" t="n">
        <v>198.05</v>
      </c>
      <c r="R70" t="n">
        <v>30.51</v>
      </c>
      <c r="S70" t="n">
        <v>21.27</v>
      </c>
      <c r="T70" t="n">
        <v>1912.39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97.78456428046196</v>
      </c>
      <c r="AB70" t="n">
        <v>133.7931547989849</v>
      </c>
      <c r="AC70" t="n">
        <v>121.0241238848776</v>
      </c>
      <c r="AD70" t="n">
        <v>97784.56428046197</v>
      </c>
      <c r="AE70" t="n">
        <v>133793.1547989849</v>
      </c>
      <c r="AF70" t="n">
        <v>2.072555300573493e-06</v>
      </c>
      <c r="AG70" t="n">
        <v>0.1519444444444444</v>
      </c>
      <c r="AH70" t="n">
        <v>121024.1238848776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9.1431</v>
      </c>
      <c r="E71" t="n">
        <v>10.94</v>
      </c>
      <c r="F71" t="n">
        <v>7.96</v>
      </c>
      <c r="G71" t="n">
        <v>79.55</v>
      </c>
      <c r="H71" t="n">
        <v>1.23</v>
      </c>
      <c r="I71" t="n">
        <v>6</v>
      </c>
      <c r="J71" t="n">
        <v>263.48</v>
      </c>
      <c r="K71" t="n">
        <v>57.72</v>
      </c>
      <c r="L71" t="n">
        <v>18.25</v>
      </c>
      <c r="M71" t="n">
        <v>4</v>
      </c>
      <c r="N71" t="n">
        <v>67.51000000000001</v>
      </c>
      <c r="O71" t="n">
        <v>32730.24</v>
      </c>
      <c r="P71" t="n">
        <v>117.9</v>
      </c>
      <c r="Q71" t="n">
        <v>198.05</v>
      </c>
      <c r="R71" t="n">
        <v>30.48</v>
      </c>
      <c r="S71" t="n">
        <v>21.27</v>
      </c>
      <c r="T71" t="n">
        <v>1897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97.80563434781405</v>
      </c>
      <c r="AB71" t="n">
        <v>133.8219837946817</v>
      </c>
      <c r="AC71" t="n">
        <v>121.0502014816869</v>
      </c>
      <c r="AD71" t="n">
        <v>97805.63434781405</v>
      </c>
      <c r="AE71" t="n">
        <v>133821.9837946817</v>
      </c>
      <c r="AF71" t="n">
        <v>2.072872700774857e-06</v>
      </c>
      <c r="AG71" t="n">
        <v>0.1519444444444444</v>
      </c>
      <c r="AH71" t="n">
        <v>121050.2014816869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9.138</v>
      </c>
      <c r="E72" t="n">
        <v>10.94</v>
      </c>
      <c r="F72" t="n">
        <v>7.96</v>
      </c>
      <c r="G72" t="n">
        <v>79.61</v>
      </c>
      <c r="H72" t="n">
        <v>1.25</v>
      </c>
      <c r="I72" t="n">
        <v>6</v>
      </c>
      <c r="J72" t="n">
        <v>263.95</v>
      </c>
      <c r="K72" t="n">
        <v>57.72</v>
      </c>
      <c r="L72" t="n">
        <v>18.5</v>
      </c>
      <c r="M72" t="n">
        <v>4</v>
      </c>
      <c r="N72" t="n">
        <v>67.72</v>
      </c>
      <c r="O72" t="n">
        <v>32787.92</v>
      </c>
      <c r="P72" t="n">
        <v>118.15</v>
      </c>
      <c r="Q72" t="n">
        <v>198.05</v>
      </c>
      <c r="R72" t="n">
        <v>30.68</v>
      </c>
      <c r="S72" t="n">
        <v>21.27</v>
      </c>
      <c r="T72" t="n">
        <v>1999.6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98.00789664519787</v>
      </c>
      <c r="AB72" t="n">
        <v>134.0987279931449</v>
      </c>
      <c r="AC72" t="n">
        <v>121.3005336022618</v>
      </c>
      <c r="AD72" t="n">
        <v>98007.89664519788</v>
      </c>
      <c r="AE72" t="n">
        <v>134098.7279931449</v>
      </c>
      <c r="AF72" t="n">
        <v>2.071716457184176e-06</v>
      </c>
      <c r="AG72" t="n">
        <v>0.1519444444444444</v>
      </c>
      <c r="AH72" t="n">
        <v>121300.5336022618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9.144299999999999</v>
      </c>
      <c r="E73" t="n">
        <v>10.94</v>
      </c>
      <c r="F73" t="n">
        <v>7.95</v>
      </c>
      <c r="G73" t="n">
        <v>79.54000000000001</v>
      </c>
      <c r="H73" t="n">
        <v>1.26</v>
      </c>
      <c r="I73" t="n">
        <v>6</v>
      </c>
      <c r="J73" t="n">
        <v>264.42</v>
      </c>
      <c r="K73" t="n">
        <v>57.72</v>
      </c>
      <c r="L73" t="n">
        <v>18.75</v>
      </c>
      <c r="M73" t="n">
        <v>4</v>
      </c>
      <c r="N73" t="n">
        <v>67.94</v>
      </c>
      <c r="O73" t="n">
        <v>32845.69</v>
      </c>
      <c r="P73" t="n">
        <v>117.92</v>
      </c>
      <c r="Q73" t="n">
        <v>198.05</v>
      </c>
      <c r="R73" t="n">
        <v>30.38</v>
      </c>
      <c r="S73" t="n">
        <v>21.27</v>
      </c>
      <c r="T73" t="n">
        <v>1850.21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97.77299235371403</v>
      </c>
      <c r="AB73" t="n">
        <v>133.777321578291</v>
      </c>
      <c r="AC73" t="n">
        <v>121.0098017645446</v>
      </c>
      <c r="AD73" t="n">
        <v>97772.99235371403</v>
      </c>
      <c r="AE73" t="n">
        <v>133777.321578291</v>
      </c>
      <c r="AF73" t="n">
        <v>2.073144758090311e-06</v>
      </c>
      <c r="AG73" t="n">
        <v>0.1519444444444444</v>
      </c>
      <c r="AH73" t="n">
        <v>121009.8017645446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9.1401</v>
      </c>
      <c r="E74" t="n">
        <v>10.94</v>
      </c>
      <c r="F74" t="n">
        <v>7.96</v>
      </c>
      <c r="G74" t="n">
        <v>79.59</v>
      </c>
      <c r="H74" t="n">
        <v>1.28</v>
      </c>
      <c r="I74" t="n">
        <v>6</v>
      </c>
      <c r="J74" t="n">
        <v>264.89</v>
      </c>
      <c r="K74" t="n">
        <v>57.72</v>
      </c>
      <c r="L74" t="n">
        <v>19</v>
      </c>
      <c r="M74" t="n">
        <v>4</v>
      </c>
      <c r="N74" t="n">
        <v>68.16</v>
      </c>
      <c r="O74" t="n">
        <v>32903.54</v>
      </c>
      <c r="P74" t="n">
        <v>117.83</v>
      </c>
      <c r="Q74" t="n">
        <v>198.05</v>
      </c>
      <c r="R74" t="n">
        <v>30.6</v>
      </c>
      <c r="S74" t="n">
        <v>21.27</v>
      </c>
      <c r="T74" t="n">
        <v>1960.05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97.79534936330722</v>
      </c>
      <c r="AB74" t="n">
        <v>133.807911425138</v>
      </c>
      <c r="AC74" t="n">
        <v>121.0374721593417</v>
      </c>
      <c r="AD74" t="n">
        <v>97795.34936330722</v>
      </c>
      <c r="AE74" t="n">
        <v>133807.911425138</v>
      </c>
      <c r="AF74" t="n">
        <v>2.072192557486221e-06</v>
      </c>
      <c r="AG74" t="n">
        <v>0.1519444444444444</v>
      </c>
      <c r="AH74" t="n">
        <v>121037.4721593417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9.1412</v>
      </c>
      <c r="E75" t="n">
        <v>10.94</v>
      </c>
      <c r="F75" t="n">
        <v>7.96</v>
      </c>
      <c r="G75" t="n">
        <v>79.56999999999999</v>
      </c>
      <c r="H75" t="n">
        <v>1.29</v>
      </c>
      <c r="I75" t="n">
        <v>6</v>
      </c>
      <c r="J75" t="n">
        <v>265.36</v>
      </c>
      <c r="K75" t="n">
        <v>57.72</v>
      </c>
      <c r="L75" t="n">
        <v>19.25</v>
      </c>
      <c r="M75" t="n">
        <v>4</v>
      </c>
      <c r="N75" t="n">
        <v>68.38</v>
      </c>
      <c r="O75" t="n">
        <v>32961.47</v>
      </c>
      <c r="P75" t="n">
        <v>117.64</v>
      </c>
      <c r="Q75" t="n">
        <v>198.05</v>
      </c>
      <c r="R75" t="n">
        <v>30.52</v>
      </c>
      <c r="S75" t="n">
        <v>21.27</v>
      </c>
      <c r="T75" t="n">
        <v>1917.46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97.67073017083091</v>
      </c>
      <c r="AB75" t="n">
        <v>133.6374019481813</v>
      </c>
      <c r="AC75" t="n">
        <v>120.8832358675541</v>
      </c>
      <c r="AD75" t="n">
        <v>97670.73017083091</v>
      </c>
      <c r="AE75" t="n">
        <v>133637.4019481813</v>
      </c>
      <c r="AF75" t="n">
        <v>2.072441943358721e-06</v>
      </c>
      <c r="AG75" t="n">
        <v>0.1519444444444444</v>
      </c>
      <c r="AH75" t="n">
        <v>120883.2358675541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9.146100000000001</v>
      </c>
      <c r="E76" t="n">
        <v>10.93</v>
      </c>
      <c r="F76" t="n">
        <v>7.95</v>
      </c>
      <c r="G76" t="n">
        <v>79.51000000000001</v>
      </c>
      <c r="H76" t="n">
        <v>1.31</v>
      </c>
      <c r="I76" t="n">
        <v>6</v>
      </c>
      <c r="J76" t="n">
        <v>265.83</v>
      </c>
      <c r="K76" t="n">
        <v>57.72</v>
      </c>
      <c r="L76" t="n">
        <v>19.5</v>
      </c>
      <c r="M76" t="n">
        <v>4</v>
      </c>
      <c r="N76" t="n">
        <v>68.59999999999999</v>
      </c>
      <c r="O76" t="n">
        <v>33019.48</v>
      </c>
      <c r="P76" t="n">
        <v>117.5</v>
      </c>
      <c r="Q76" t="n">
        <v>198.05</v>
      </c>
      <c r="R76" t="n">
        <v>30.27</v>
      </c>
      <c r="S76" t="n">
        <v>21.27</v>
      </c>
      <c r="T76" t="n">
        <v>1791.06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97.5037906575139</v>
      </c>
      <c r="AB76" t="n">
        <v>133.4089879412095</v>
      </c>
      <c r="AC76" t="n">
        <v>120.6766213728266</v>
      </c>
      <c r="AD76" t="n">
        <v>97503.79065751391</v>
      </c>
      <c r="AE76" t="n">
        <v>133408.9879412095</v>
      </c>
      <c r="AF76" t="n">
        <v>2.073552844063492e-06</v>
      </c>
      <c r="AG76" t="n">
        <v>0.1518055555555556</v>
      </c>
      <c r="AH76" t="n">
        <v>120676.6213728266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9.1601</v>
      </c>
      <c r="E77" t="n">
        <v>10.92</v>
      </c>
      <c r="F77" t="n">
        <v>7.93</v>
      </c>
      <c r="G77" t="n">
        <v>79.34999999999999</v>
      </c>
      <c r="H77" t="n">
        <v>1.32</v>
      </c>
      <c r="I77" t="n">
        <v>6</v>
      </c>
      <c r="J77" t="n">
        <v>266.3</v>
      </c>
      <c r="K77" t="n">
        <v>57.72</v>
      </c>
      <c r="L77" t="n">
        <v>19.75</v>
      </c>
      <c r="M77" t="n">
        <v>4</v>
      </c>
      <c r="N77" t="n">
        <v>68.81999999999999</v>
      </c>
      <c r="O77" t="n">
        <v>33077.58</v>
      </c>
      <c r="P77" t="n">
        <v>117.01</v>
      </c>
      <c r="Q77" t="n">
        <v>198.05</v>
      </c>
      <c r="R77" t="n">
        <v>29.77</v>
      </c>
      <c r="S77" t="n">
        <v>21.27</v>
      </c>
      <c r="T77" t="n">
        <v>1543.48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97.0026069489316</v>
      </c>
      <c r="AB77" t="n">
        <v>132.7232462804628</v>
      </c>
      <c r="AC77" t="n">
        <v>120.0563259337369</v>
      </c>
      <c r="AD77" t="n">
        <v>97002.6069489316</v>
      </c>
      <c r="AE77" t="n">
        <v>132723.2462804628</v>
      </c>
      <c r="AF77" t="n">
        <v>2.076726846077125e-06</v>
      </c>
      <c r="AG77" t="n">
        <v>0.1516666666666667</v>
      </c>
      <c r="AH77" t="n">
        <v>120056.3259337369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9.148</v>
      </c>
      <c r="E78" t="n">
        <v>10.93</v>
      </c>
      <c r="F78" t="n">
        <v>7.95</v>
      </c>
      <c r="G78" t="n">
        <v>79.48999999999999</v>
      </c>
      <c r="H78" t="n">
        <v>1.33</v>
      </c>
      <c r="I78" t="n">
        <v>6</v>
      </c>
      <c r="J78" t="n">
        <v>266.77</v>
      </c>
      <c r="K78" t="n">
        <v>57.72</v>
      </c>
      <c r="L78" t="n">
        <v>20</v>
      </c>
      <c r="M78" t="n">
        <v>4</v>
      </c>
      <c r="N78" t="n">
        <v>69.05</v>
      </c>
      <c r="O78" t="n">
        <v>33135.76</v>
      </c>
      <c r="P78" t="n">
        <v>117.09</v>
      </c>
      <c r="Q78" t="n">
        <v>198.05</v>
      </c>
      <c r="R78" t="n">
        <v>30.3</v>
      </c>
      <c r="S78" t="n">
        <v>21.27</v>
      </c>
      <c r="T78" t="n">
        <v>1808.75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97.24008781612322</v>
      </c>
      <c r="AB78" t="n">
        <v>133.0481780798706</v>
      </c>
      <c r="AC78" t="n">
        <v>120.350246698254</v>
      </c>
      <c r="AD78" t="n">
        <v>97240.08781612322</v>
      </c>
      <c r="AE78" t="n">
        <v>133048.1780798706</v>
      </c>
      <c r="AF78" t="n">
        <v>2.073983601479628e-06</v>
      </c>
      <c r="AG78" t="n">
        <v>0.1518055555555556</v>
      </c>
      <c r="AH78" t="n">
        <v>120350.246698254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9.134</v>
      </c>
      <c r="E79" t="n">
        <v>10.95</v>
      </c>
      <c r="F79" t="n">
        <v>7.97</v>
      </c>
      <c r="G79" t="n">
        <v>79.66</v>
      </c>
      <c r="H79" t="n">
        <v>1.35</v>
      </c>
      <c r="I79" t="n">
        <v>6</v>
      </c>
      <c r="J79" t="n">
        <v>267.24</v>
      </c>
      <c r="K79" t="n">
        <v>57.72</v>
      </c>
      <c r="L79" t="n">
        <v>20.25</v>
      </c>
      <c r="M79" t="n">
        <v>4</v>
      </c>
      <c r="N79" t="n">
        <v>69.27</v>
      </c>
      <c r="O79" t="n">
        <v>33194.02</v>
      </c>
      <c r="P79" t="n">
        <v>117.21</v>
      </c>
      <c r="Q79" t="n">
        <v>198.05</v>
      </c>
      <c r="R79" t="n">
        <v>30.82</v>
      </c>
      <c r="S79" t="n">
        <v>21.27</v>
      </c>
      <c r="T79" t="n">
        <v>2070.27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97.52233884628812</v>
      </c>
      <c r="AB79" t="n">
        <v>133.4343663913787</v>
      </c>
      <c r="AC79" t="n">
        <v>120.6995777393306</v>
      </c>
      <c r="AD79" t="n">
        <v>97522.33884628813</v>
      </c>
      <c r="AE79" t="n">
        <v>133434.3663913787</v>
      </c>
      <c r="AF79" t="n">
        <v>2.070809599465996e-06</v>
      </c>
      <c r="AG79" t="n">
        <v>0.1520833333333333</v>
      </c>
      <c r="AH79" t="n">
        <v>120699.5777393306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9.138400000000001</v>
      </c>
      <c r="E80" t="n">
        <v>10.94</v>
      </c>
      <c r="F80" t="n">
        <v>7.96</v>
      </c>
      <c r="G80" t="n">
        <v>79.61</v>
      </c>
      <c r="H80" t="n">
        <v>1.36</v>
      </c>
      <c r="I80" t="n">
        <v>6</v>
      </c>
      <c r="J80" t="n">
        <v>267.71</v>
      </c>
      <c r="K80" t="n">
        <v>57.72</v>
      </c>
      <c r="L80" t="n">
        <v>20.5</v>
      </c>
      <c r="M80" t="n">
        <v>4</v>
      </c>
      <c r="N80" t="n">
        <v>69.48999999999999</v>
      </c>
      <c r="O80" t="n">
        <v>33252.37</v>
      </c>
      <c r="P80" t="n">
        <v>116.79</v>
      </c>
      <c r="Q80" t="n">
        <v>198.05</v>
      </c>
      <c r="R80" t="n">
        <v>30.65</v>
      </c>
      <c r="S80" t="n">
        <v>21.27</v>
      </c>
      <c r="T80" t="n">
        <v>1984.28</v>
      </c>
      <c r="U80" t="n">
        <v>0.6899999999999999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97.19381517969455</v>
      </c>
      <c r="AB80" t="n">
        <v>132.9848658173044</v>
      </c>
      <c r="AC80" t="n">
        <v>120.2929768691677</v>
      </c>
      <c r="AD80" t="n">
        <v>97193.81517969456</v>
      </c>
      <c r="AE80" t="n">
        <v>132984.8658173044</v>
      </c>
      <c r="AF80" t="n">
        <v>2.071807142955995e-06</v>
      </c>
      <c r="AG80" t="n">
        <v>0.1519444444444444</v>
      </c>
      <c r="AH80" t="n">
        <v>120292.9768691677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9.1989</v>
      </c>
      <c r="E81" t="n">
        <v>10.87</v>
      </c>
      <c r="F81" t="n">
        <v>7.93</v>
      </c>
      <c r="G81" t="n">
        <v>95.20999999999999</v>
      </c>
      <c r="H81" t="n">
        <v>1.38</v>
      </c>
      <c r="I81" t="n">
        <v>5</v>
      </c>
      <c r="J81" t="n">
        <v>268.19</v>
      </c>
      <c r="K81" t="n">
        <v>57.72</v>
      </c>
      <c r="L81" t="n">
        <v>20.75</v>
      </c>
      <c r="M81" t="n">
        <v>3</v>
      </c>
      <c r="N81" t="n">
        <v>69.70999999999999</v>
      </c>
      <c r="O81" t="n">
        <v>33310.81</v>
      </c>
      <c r="P81" t="n">
        <v>115.98</v>
      </c>
      <c r="Q81" t="n">
        <v>198.06</v>
      </c>
      <c r="R81" t="n">
        <v>29.8</v>
      </c>
      <c r="S81" t="n">
        <v>21.27</v>
      </c>
      <c r="T81" t="n">
        <v>1564.49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95.99082093256527</v>
      </c>
      <c r="AB81" t="n">
        <v>131.3388760160223</v>
      </c>
      <c r="AC81" t="n">
        <v>118.8040780243583</v>
      </c>
      <c r="AD81" t="n">
        <v>95990.82093256527</v>
      </c>
      <c r="AE81" t="n">
        <v>131338.8760160223</v>
      </c>
      <c r="AF81" t="n">
        <v>2.08552336594348e-06</v>
      </c>
      <c r="AG81" t="n">
        <v>0.1509722222222222</v>
      </c>
      <c r="AH81" t="n">
        <v>118804.0780243583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9.1966</v>
      </c>
      <c r="E82" t="n">
        <v>10.87</v>
      </c>
      <c r="F82" t="n">
        <v>7.94</v>
      </c>
      <c r="G82" t="n">
        <v>95.23999999999999</v>
      </c>
      <c r="H82" t="n">
        <v>1.39</v>
      </c>
      <c r="I82" t="n">
        <v>5</v>
      </c>
      <c r="J82" t="n">
        <v>268.66</v>
      </c>
      <c r="K82" t="n">
        <v>57.72</v>
      </c>
      <c r="L82" t="n">
        <v>21</v>
      </c>
      <c r="M82" t="n">
        <v>3</v>
      </c>
      <c r="N82" t="n">
        <v>69.94</v>
      </c>
      <c r="O82" t="n">
        <v>33369.33</v>
      </c>
      <c r="P82" t="n">
        <v>116.09</v>
      </c>
      <c r="Q82" t="n">
        <v>198.05</v>
      </c>
      <c r="R82" t="n">
        <v>29.87</v>
      </c>
      <c r="S82" t="n">
        <v>21.27</v>
      </c>
      <c r="T82" t="n">
        <v>1599.22</v>
      </c>
      <c r="U82" t="n">
        <v>0.71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96.1111898366597</v>
      </c>
      <c r="AB82" t="n">
        <v>131.5035700609055</v>
      </c>
      <c r="AC82" t="n">
        <v>118.9530539007474</v>
      </c>
      <c r="AD82" t="n">
        <v>96111.1898366597</v>
      </c>
      <c r="AE82" t="n">
        <v>131503.5700609055</v>
      </c>
      <c r="AF82" t="n">
        <v>2.085001922755526e-06</v>
      </c>
      <c r="AG82" t="n">
        <v>0.1509722222222222</v>
      </c>
      <c r="AH82" t="n">
        <v>118953.0539007474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9.2041</v>
      </c>
      <c r="E83" t="n">
        <v>10.86</v>
      </c>
      <c r="F83" t="n">
        <v>7.93</v>
      </c>
      <c r="G83" t="n">
        <v>95.14</v>
      </c>
      <c r="H83" t="n">
        <v>1.41</v>
      </c>
      <c r="I83" t="n">
        <v>5</v>
      </c>
      <c r="J83" t="n">
        <v>269.14</v>
      </c>
      <c r="K83" t="n">
        <v>57.72</v>
      </c>
      <c r="L83" t="n">
        <v>21.25</v>
      </c>
      <c r="M83" t="n">
        <v>3</v>
      </c>
      <c r="N83" t="n">
        <v>70.16</v>
      </c>
      <c r="O83" t="n">
        <v>33427.94</v>
      </c>
      <c r="P83" t="n">
        <v>116.01</v>
      </c>
      <c r="Q83" t="n">
        <v>198.05</v>
      </c>
      <c r="R83" t="n">
        <v>29.54</v>
      </c>
      <c r="S83" t="n">
        <v>21.27</v>
      </c>
      <c r="T83" t="n">
        <v>1434.92</v>
      </c>
      <c r="U83" t="n">
        <v>0.72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95.95506290333894</v>
      </c>
      <c r="AB83" t="n">
        <v>131.289950302902</v>
      </c>
      <c r="AC83" t="n">
        <v>118.7598217126305</v>
      </c>
      <c r="AD83" t="n">
        <v>95955.06290333894</v>
      </c>
      <c r="AE83" t="n">
        <v>131289.950302902</v>
      </c>
      <c r="AF83" t="n">
        <v>2.086702280977115e-06</v>
      </c>
      <c r="AG83" t="n">
        <v>0.1508333333333333</v>
      </c>
      <c r="AH83" t="n">
        <v>118759.8217126305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9.2003</v>
      </c>
      <c r="E84" t="n">
        <v>10.87</v>
      </c>
      <c r="F84" t="n">
        <v>7.93</v>
      </c>
      <c r="G84" t="n">
        <v>95.19</v>
      </c>
      <c r="H84" t="n">
        <v>1.42</v>
      </c>
      <c r="I84" t="n">
        <v>5</v>
      </c>
      <c r="J84" t="n">
        <v>269.61</v>
      </c>
      <c r="K84" t="n">
        <v>57.72</v>
      </c>
      <c r="L84" t="n">
        <v>21.5</v>
      </c>
      <c r="M84" t="n">
        <v>3</v>
      </c>
      <c r="N84" t="n">
        <v>70.39</v>
      </c>
      <c r="O84" t="n">
        <v>33486.63</v>
      </c>
      <c r="P84" t="n">
        <v>116.28</v>
      </c>
      <c r="Q84" t="n">
        <v>198.05</v>
      </c>
      <c r="R84" t="n">
        <v>29.77</v>
      </c>
      <c r="S84" t="n">
        <v>21.27</v>
      </c>
      <c r="T84" t="n">
        <v>1547.67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96.15399194767762</v>
      </c>
      <c r="AB84" t="n">
        <v>131.5621337974961</v>
      </c>
      <c r="AC84" t="n">
        <v>119.0060283965125</v>
      </c>
      <c r="AD84" t="n">
        <v>96153.99194767763</v>
      </c>
      <c r="AE84" t="n">
        <v>131562.1337974961</v>
      </c>
      <c r="AF84" t="n">
        <v>2.085840766144843e-06</v>
      </c>
      <c r="AG84" t="n">
        <v>0.1509722222222222</v>
      </c>
      <c r="AH84" t="n">
        <v>119006.0283965125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9.202500000000001</v>
      </c>
      <c r="E85" t="n">
        <v>10.87</v>
      </c>
      <c r="F85" t="n">
        <v>7.93</v>
      </c>
      <c r="G85" t="n">
        <v>95.16</v>
      </c>
      <c r="H85" t="n">
        <v>1.43</v>
      </c>
      <c r="I85" t="n">
        <v>5</v>
      </c>
      <c r="J85" t="n">
        <v>270.09</v>
      </c>
      <c r="K85" t="n">
        <v>57.72</v>
      </c>
      <c r="L85" t="n">
        <v>21.75</v>
      </c>
      <c r="M85" t="n">
        <v>3</v>
      </c>
      <c r="N85" t="n">
        <v>70.62</v>
      </c>
      <c r="O85" t="n">
        <v>33545.41</v>
      </c>
      <c r="P85" t="n">
        <v>116.35</v>
      </c>
      <c r="Q85" t="n">
        <v>198.05</v>
      </c>
      <c r="R85" t="n">
        <v>29.57</v>
      </c>
      <c r="S85" t="n">
        <v>21.27</v>
      </c>
      <c r="T85" t="n">
        <v>1448.72</v>
      </c>
      <c r="U85" t="n">
        <v>0.72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96.17291582375061</v>
      </c>
      <c r="AB85" t="n">
        <v>131.5880262796016</v>
      </c>
      <c r="AC85" t="n">
        <v>119.0294497364663</v>
      </c>
      <c r="AD85" t="n">
        <v>96172.91582375062</v>
      </c>
      <c r="AE85" t="n">
        <v>131588.0262796016</v>
      </c>
      <c r="AF85" t="n">
        <v>2.086339537889843e-06</v>
      </c>
      <c r="AG85" t="n">
        <v>0.1509722222222222</v>
      </c>
      <c r="AH85" t="n">
        <v>119029.4497364663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9.214499999999999</v>
      </c>
      <c r="E86" t="n">
        <v>10.85</v>
      </c>
      <c r="F86" t="n">
        <v>7.92</v>
      </c>
      <c r="G86" t="n">
        <v>94.98999999999999</v>
      </c>
      <c r="H86" t="n">
        <v>1.45</v>
      </c>
      <c r="I86" t="n">
        <v>5</v>
      </c>
      <c r="J86" t="n">
        <v>270.57</v>
      </c>
      <c r="K86" t="n">
        <v>57.72</v>
      </c>
      <c r="L86" t="n">
        <v>22</v>
      </c>
      <c r="M86" t="n">
        <v>3</v>
      </c>
      <c r="N86" t="n">
        <v>70.84</v>
      </c>
      <c r="O86" t="n">
        <v>33604.28</v>
      </c>
      <c r="P86" t="n">
        <v>116.13</v>
      </c>
      <c r="Q86" t="n">
        <v>198.05</v>
      </c>
      <c r="R86" t="n">
        <v>29.1</v>
      </c>
      <c r="S86" t="n">
        <v>21.27</v>
      </c>
      <c r="T86" t="n">
        <v>1212.07</v>
      </c>
      <c r="U86" t="n">
        <v>0.73</v>
      </c>
      <c r="V86" t="n">
        <v>0.77</v>
      </c>
      <c r="W86" t="n">
        <v>0.12</v>
      </c>
      <c r="X86" t="n">
        <v>0.06</v>
      </c>
      <c r="Y86" t="n">
        <v>1</v>
      </c>
      <c r="Z86" t="n">
        <v>10</v>
      </c>
      <c r="AA86" t="n">
        <v>95.88783566411456</v>
      </c>
      <c r="AB86" t="n">
        <v>131.1979670283388</v>
      </c>
      <c r="AC86" t="n">
        <v>118.6766171926922</v>
      </c>
      <c r="AD86" t="n">
        <v>95887.83566411457</v>
      </c>
      <c r="AE86" t="n">
        <v>131197.9670283388</v>
      </c>
      <c r="AF86" t="n">
        <v>2.089060111044385e-06</v>
      </c>
      <c r="AG86" t="n">
        <v>0.1506944444444444</v>
      </c>
      <c r="AH86" t="n">
        <v>118676.6171926922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9.209300000000001</v>
      </c>
      <c r="E87" t="n">
        <v>10.86</v>
      </c>
      <c r="F87" t="n">
        <v>7.92</v>
      </c>
      <c r="G87" t="n">
        <v>95.06</v>
      </c>
      <c r="H87" t="n">
        <v>1.46</v>
      </c>
      <c r="I87" t="n">
        <v>5</v>
      </c>
      <c r="J87" t="n">
        <v>271.05</v>
      </c>
      <c r="K87" t="n">
        <v>57.72</v>
      </c>
      <c r="L87" t="n">
        <v>22.25</v>
      </c>
      <c r="M87" t="n">
        <v>3</v>
      </c>
      <c r="N87" t="n">
        <v>71.06999999999999</v>
      </c>
      <c r="O87" t="n">
        <v>33663.24</v>
      </c>
      <c r="P87" t="n">
        <v>116.34</v>
      </c>
      <c r="Q87" t="n">
        <v>198.05</v>
      </c>
      <c r="R87" t="n">
        <v>29.41</v>
      </c>
      <c r="S87" t="n">
        <v>21.27</v>
      </c>
      <c r="T87" t="n">
        <v>1368.38</v>
      </c>
      <c r="U87" t="n">
        <v>0.72</v>
      </c>
      <c r="V87" t="n">
        <v>0.77</v>
      </c>
      <c r="W87" t="n">
        <v>0.11</v>
      </c>
      <c r="X87" t="n">
        <v>0.07000000000000001</v>
      </c>
      <c r="Y87" t="n">
        <v>1</v>
      </c>
      <c r="Z87" t="n">
        <v>10</v>
      </c>
      <c r="AA87" t="n">
        <v>96.06533694581346</v>
      </c>
      <c r="AB87" t="n">
        <v>131.440832112763</v>
      </c>
      <c r="AC87" t="n">
        <v>118.8963035743224</v>
      </c>
      <c r="AD87" t="n">
        <v>96065.33694581345</v>
      </c>
      <c r="AE87" t="n">
        <v>131440.832112763</v>
      </c>
      <c r="AF87" t="n">
        <v>2.08788119601075e-06</v>
      </c>
      <c r="AG87" t="n">
        <v>0.1508333333333333</v>
      </c>
      <c r="AH87" t="n">
        <v>118896.3035743224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9.193300000000001</v>
      </c>
      <c r="E88" t="n">
        <v>10.88</v>
      </c>
      <c r="F88" t="n">
        <v>7.94</v>
      </c>
      <c r="G88" t="n">
        <v>95.29000000000001</v>
      </c>
      <c r="H88" t="n">
        <v>1.47</v>
      </c>
      <c r="I88" t="n">
        <v>5</v>
      </c>
      <c r="J88" t="n">
        <v>271.52</v>
      </c>
      <c r="K88" t="n">
        <v>57.72</v>
      </c>
      <c r="L88" t="n">
        <v>22.5</v>
      </c>
      <c r="M88" t="n">
        <v>3</v>
      </c>
      <c r="N88" t="n">
        <v>71.3</v>
      </c>
      <c r="O88" t="n">
        <v>33722.28</v>
      </c>
      <c r="P88" t="n">
        <v>116.57</v>
      </c>
      <c r="Q88" t="n">
        <v>198.05</v>
      </c>
      <c r="R88" t="n">
        <v>30.07</v>
      </c>
      <c r="S88" t="n">
        <v>21.27</v>
      </c>
      <c r="T88" t="n">
        <v>1696.78</v>
      </c>
      <c r="U88" t="n">
        <v>0.71</v>
      </c>
      <c r="V88" t="n">
        <v>0.76</v>
      </c>
      <c r="W88" t="n">
        <v>0.12</v>
      </c>
      <c r="X88" t="n">
        <v>0.09</v>
      </c>
      <c r="Y88" t="n">
        <v>1</v>
      </c>
      <c r="Z88" t="n">
        <v>10</v>
      </c>
      <c r="AA88" t="n">
        <v>96.42953361848187</v>
      </c>
      <c r="AB88" t="n">
        <v>131.9391420675309</v>
      </c>
      <c r="AC88" t="n">
        <v>119.3470555263897</v>
      </c>
      <c r="AD88" t="n">
        <v>96429.53361848187</v>
      </c>
      <c r="AE88" t="n">
        <v>131939.1420675309</v>
      </c>
      <c r="AF88" t="n">
        <v>2.084253765138027e-06</v>
      </c>
      <c r="AG88" t="n">
        <v>0.1511111111111111</v>
      </c>
      <c r="AH88" t="n">
        <v>119347.0555263897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9.1966</v>
      </c>
      <c r="E89" t="n">
        <v>10.87</v>
      </c>
      <c r="F89" t="n">
        <v>7.94</v>
      </c>
      <c r="G89" t="n">
        <v>95.23999999999999</v>
      </c>
      <c r="H89" t="n">
        <v>1.49</v>
      </c>
      <c r="I89" t="n">
        <v>5</v>
      </c>
      <c r="J89" t="n">
        <v>272</v>
      </c>
      <c r="K89" t="n">
        <v>57.72</v>
      </c>
      <c r="L89" t="n">
        <v>22.75</v>
      </c>
      <c r="M89" t="n">
        <v>3</v>
      </c>
      <c r="N89" t="n">
        <v>71.53</v>
      </c>
      <c r="O89" t="n">
        <v>33781.41</v>
      </c>
      <c r="P89" t="n">
        <v>116.61</v>
      </c>
      <c r="Q89" t="n">
        <v>198.05</v>
      </c>
      <c r="R89" t="n">
        <v>29.89</v>
      </c>
      <c r="S89" t="n">
        <v>21.27</v>
      </c>
      <c r="T89" t="n">
        <v>1606.7</v>
      </c>
      <c r="U89" t="n">
        <v>0.71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96.4188925153473</v>
      </c>
      <c r="AB89" t="n">
        <v>131.9245824407698</v>
      </c>
      <c r="AC89" t="n">
        <v>119.3338854499722</v>
      </c>
      <c r="AD89" t="n">
        <v>96418.8925153473</v>
      </c>
      <c r="AE89" t="n">
        <v>131924.5824407698</v>
      </c>
      <c r="AF89" t="n">
        <v>2.085001922755526e-06</v>
      </c>
      <c r="AG89" t="n">
        <v>0.1509722222222222</v>
      </c>
      <c r="AH89" t="n">
        <v>119333.8854499722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9.1996</v>
      </c>
      <c r="E90" t="n">
        <v>10.87</v>
      </c>
      <c r="F90" t="n">
        <v>7.93</v>
      </c>
      <c r="G90" t="n">
        <v>95.2</v>
      </c>
      <c r="H90" t="n">
        <v>1.5</v>
      </c>
      <c r="I90" t="n">
        <v>5</v>
      </c>
      <c r="J90" t="n">
        <v>272.49</v>
      </c>
      <c r="K90" t="n">
        <v>57.72</v>
      </c>
      <c r="L90" t="n">
        <v>23</v>
      </c>
      <c r="M90" t="n">
        <v>3</v>
      </c>
      <c r="N90" t="n">
        <v>71.76000000000001</v>
      </c>
      <c r="O90" t="n">
        <v>33840.76</v>
      </c>
      <c r="P90" t="n">
        <v>116.48</v>
      </c>
      <c r="Q90" t="n">
        <v>198.05</v>
      </c>
      <c r="R90" t="n">
        <v>29.8</v>
      </c>
      <c r="S90" t="n">
        <v>21.27</v>
      </c>
      <c r="T90" t="n">
        <v>1561.86</v>
      </c>
      <c r="U90" t="n">
        <v>0.71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96.27945268216357</v>
      </c>
      <c r="AB90" t="n">
        <v>131.7337947093567</v>
      </c>
      <c r="AC90" t="n">
        <v>119.1613062318728</v>
      </c>
      <c r="AD90" t="n">
        <v>96279.45268216357</v>
      </c>
      <c r="AE90" t="n">
        <v>131733.7947093566</v>
      </c>
      <c r="AF90" t="n">
        <v>2.085682066044161e-06</v>
      </c>
      <c r="AG90" t="n">
        <v>0.1509722222222222</v>
      </c>
      <c r="AH90" t="n">
        <v>119161.3062318728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9.193300000000001</v>
      </c>
      <c r="E91" t="n">
        <v>10.88</v>
      </c>
      <c r="F91" t="n">
        <v>7.94</v>
      </c>
      <c r="G91" t="n">
        <v>95.29000000000001</v>
      </c>
      <c r="H91" t="n">
        <v>1.52</v>
      </c>
      <c r="I91" t="n">
        <v>5</v>
      </c>
      <c r="J91" t="n">
        <v>272.97</v>
      </c>
      <c r="K91" t="n">
        <v>57.72</v>
      </c>
      <c r="L91" t="n">
        <v>23.25</v>
      </c>
      <c r="M91" t="n">
        <v>3</v>
      </c>
      <c r="N91" t="n">
        <v>71.98999999999999</v>
      </c>
      <c r="O91" t="n">
        <v>33900.07</v>
      </c>
      <c r="P91" t="n">
        <v>116.7</v>
      </c>
      <c r="Q91" t="n">
        <v>198.05</v>
      </c>
      <c r="R91" t="n">
        <v>30.04</v>
      </c>
      <c r="S91" t="n">
        <v>21.27</v>
      </c>
      <c r="T91" t="n">
        <v>1683.88</v>
      </c>
      <c r="U91" t="n">
        <v>0.71</v>
      </c>
      <c r="V91" t="n">
        <v>0.76</v>
      </c>
      <c r="W91" t="n">
        <v>0.12</v>
      </c>
      <c r="X91" t="n">
        <v>0.09</v>
      </c>
      <c r="Y91" t="n">
        <v>1</v>
      </c>
      <c r="Z91" t="n">
        <v>10</v>
      </c>
      <c r="AA91" t="n">
        <v>96.50648690116651</v>
      </c>
      <c r="AB91" t="n">
        <v>132.0444329438392</v>
      </c>
      <c r="AC91" t="n">
        <v>119.4422975892399</v>
      </c>
      <c r="AD91" t="n">
        <v>96506.48690116651</v>
      </c>
      <c r="AE91" t="n">
        <v>132044.4329438392</v>
      </c>
      <c r="AF91" t="n">
        <v>2.084253765138027e-06</v>
      </c>
      <c r="AG91" t="n">
        <v>0.1511111111111111</v>
      </c>
      <c r="AH91" t="n">
        <v>119442.2975892399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9.197800000000001</v>
      </c>
      <c r="E92" t="n">
        <v>10.87</v>
      </c>
      <c r="F92" t="n">
        <v>7.94</v>
      </c>
      <c r="G92" t="n">
        <v>95.23</v>
      </c>
      <c r="H92" t="n">
        <v>1.53</v>
      </c>
      <c r="I92" t="n">
        <v>5</v>
      </c>
      <c r="J92" t="n">
        <v>273.45</v>
      </c>
      <c r="K92" t="n">
        <v>57.72</v>
      </c>
      <c r="L92" t="n">
        <v>23.5</v>
      </c>
      <c r="M92" t="n">
        <v>3</v>
      </c>
      <c r="N92" t="n">
        <v>72.22</v>
      </c>
      <c r="O92" t="n">
        <v>33959.47</v>
      </c>
      <c r="P92" t="n">
        <v>116.65</v>
      </c>
      <c r="Q92" t="n">
        <v>198.05</v>
      </c>
      <c r="R92" t="n">
        <v>29.81</v>
      </c>
      <c r="S92" t="n">
        <v>21.27</v>
      </c>
      <c r="T92" t="n">
        <v>1568.54</v>
      </c>
      <c r="U92" t="n">
        <v>0.71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96.43026108669757</v>
      </c>
      <c r="AB92" t="n">
        <v>131.9401374216372</v>
      </c>
      <c r="AC92" t="n">
        <v>119.3479558852972</v>
      </c>
      <c r="AD92" t="n">
        <v>96430.26108669757</v>
      </c>
      <c r="AE92" t="n">
        <v>131940.1374216372</v>
      </c>
      <c r="AF92" t="n">
        <v>2.08527398007098e-06</v>
      </c>
      <c r="AG92" t="n">
        <v>0.1509722222222222</v>
      </c>
      <c r="AH92" t="n">
        <v>119347.9558852972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9.196999999999999</v>
      </c>
      <c r="E93" t="n">
        <v>10.87</v>
      </c>
      <c r="F93" t="n">
        <v>7.94</v>
      </c>
      <c r="G93" t="n">
        <v>95.23999999999999</v>
      </c>
      <c r="H93" t="n">
        <v>1.54</v>
      </c>
      <c r="I93" t="n">
        <v>5</v>
      </c>
      <c r="J93" t="n">
        <v>273.93</v>
      </c>
      <c r="K93" t="n">
        <v>57.72</v>
      </c>
      <c r="L93" t="n">
        <v>23.75</v>
      </c>
      <c r="M93" t="n">
        <v>3</v>
      </c>
      <c r="N93" t="n">
        <v>72.45999999999999</v>
      </c>
      <c r="O93" t="n">
        <v>34018.96</v>
      </c>
      <c r="P93" t="n">
        <v>116.69</v>
      </c>
      <c r="Q93" t="n">
        <v>198.05</v>
      </c>
      <c r="R93" t="n">
        <v>29.86</v>
      </c>
      <c r="S93" t="n">
        <v>21.27</v>
      </c>
      <c r="T93" t="n">
        <v>1592.01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96.46212971439618</v>
      </c>
      <c r="AB93" t="n">
        <v>131.9837414839991</v>
      </c>
      <c r="AC93" t="n">
        <v>119.3873984371459</v>
      </c>
      <c r="AD93" t="n">
        <v>96462.12971439619</v>
      </c>
      <c r="AE93" t="n">
        <v>131983.7414839991</v>
      </c>
      <c r="AF93" t="n">
        <v>2.085092608527344e-06</v>
      </c>
      <c r="AG93" t="n">
        <v>0.1509722222222222</v>
      </c>
      <c r="AH93" t="n">
        <v>119387.3984371459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9.2013</v>
      </c>
      <c r="E94" t="n">
        <v>10.87</v>
      </c>
      <c r="F94" t="n">
        <v>7.93</v>
      </c>
      <c r="G94" t="n">
        <v>95.18000000000001</v>
      </c>
      <c r="H94" t="n">
        <v>1.56</v>
      </c>
      <c r="I94" t="n">
        <v>5</v>
      </c>
      <c r="J94" t="n">
        <v>274.41</v>
      </c>
      <c r="K94" t="n">
        <v>57.72</v>
      </c>
      <c r="L94" t="n">
        <v>24</v>
      </c>
      <c r="M94" t="n">
        <v>3</v>
      </c>
      <c r="N94" t="n">
        <v>72.69</v>
      </c>
      <c r="O94" t="n">
        <v>34078.55</v>
      </c>
      <c r="P94" t="n">
        <v>116.61</v>
      </c>
      <c r="Q94" t="n">
        <v>198.05</v>
      </c>
      <c r="R94" t="n">
        <v>29.66</v>
      </c>
      <c r="S94" t="n">
        <v>21.27</v>
      </c>
      <c r="T94" t="n">
        <v>1494.35</v>
      </c>
      <c r="U94" t="n">
        <v>0.72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96.33894959642323</v>
      </c>
      <c r="AB94" t="n">
        <v>131.8152010122653</v>
      </c>
      <c r="AC94" t="n">
        <v>119.2349432314863</v>
      </c>
      <c r="AD94" t="n">
        <v>96338.94959642323</v>
      </c>
      <c r="AE94" t="n">
        <v>131815.2010122653</v>
      </c>
      <c r="AF94" t="n">
        <v>2.086067480574388e-06</v>
      </c>
      <c r="AG94" t="n">
        <v>0.1509722222222222</v>
      </c>
      <c r="AH94" t="n">
        <v>119234.9432314863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9.2105</v>
      </c>
      <c r="E95" t="n">
        <v>10.86</v>
      </c>
      <c r="F95" t="n">
        <v>7.92</v>
      </c>
      <c r="G95" t="n">
        <v>95.05</v>
      </c>
      <c r="H95" t="n">
        <v>1.57</v>
      </c>
      <c r="I95" t="n">
        <v>5</v>
      </c>
      <c r="J95" t="n">
        <v>274.9</v>
      </c>
      <c r="K95" t="n">
        <v>57.72</v>
      </c>
      <c r="L95" t="n">
        <v>24.25</v>
      </c>
      <c r="M95" t="n">
        <v>3</v>
      </c>
      <c r="N95" t="n">
        <v>72.92</v>
      </c>
      <c r="O95" t="n">
        <v>34138.22</v>
      </c>
      <c r="P95" t="n">
        <v>116.3</v>
      </c>
      <c r="Q95" t="n">
        <v>198.05</v>
      </c>
      <c r="R95" t="n">
        <v>29.32</v>
      </c>
      <c r="S95" t="n">
        <v>21.27</v>
      </c>
      <c r="T95" t="n">
        <v>1322.05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96.02946840953194</v>
      </c>
      <c r="AB95" t="n">
        <v>131.3917551990145</v>
      </c>
      <c r="AC95" t="n">
        <v>118.8519104923421</v>
      </c>
      <c r="AD95" t="n">
        <v>96029.46840953194</v>
      </c>
      <c r="AE95" t="n">
        <v>131391.7551990145</v>
      </c>
      <c r="AF95" t="n">
        <v>2.088153253326204e-06</v>
      </c>
      <c r="AG95" t="n">
        <v>0.1508333333333333</v>
      </c>
      <c r="AH95" t="n">
        <v>118851.9104923421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9.209300000000001</v>
      </c>
      <c r="E96" t="n">
        <v>10.86</v>
      </c>
      <c r="F96" t="n">
        <v>7.92</v>
      </c>
      <c r="G96" t="n">
        <v>95.06</v>
      </c>
      <c r="H96" t="n">
        <v>1.58</v>
      </c>
      <c r="I96" t="n">
        <v>5</v>
      </c>
      <c r="J96" t="n">
        <v>275.38</v>
      </c>
      <c r="K96" t="n">
        <v>57.72</v>
      </c>
      <c r="L96" t="n">
        <v>24.5</v>
      </c>
      <c r="M96" t="n">
        <v>3</v>
      </c>
      <c r="N96" t="n">
        <v>73.16</v>
      </c>
      <c r="O96" t="n">
        <v>34197.98</v>
      </c>
      <c r="P96" t="n">
        <v>116.28</v>
      </c>
      <c r="Q96" t="n">
        <v>198.05</v>
      </c>
      <c r="R96" t="n">
        <v>29.43</v>
      </c>
      <c r="S96" t="n">
        <v>21.27</v>
      </c>
      <c r="T96" t="n">
        <v>1377.71</v>
      </c>
      <c r="U96" t="n">
        <v>0.72</v>
      </c>
      <c r="V96" t="n">
        <v>0.77</v>
      </c>
      <c r="W96" t="n">
        <v>0.11</v>
      </c>
      <c r="X96" t="n">
        <v>0.07000000000000001</v>
      </c>
      <c r="Y96" t="n">
        <v>1</v>
      </c>
      <c r="Z96" t="n">
        <v>10</v>
      </c>
      <c r="AA96" t="n">
        <v>96.02988175225725</v>
      </c>
      <c r="AB96" t="n">
        <v>131.3923207527667</v>
      </c>
      <c r="AC96" t="n">
        <v>118.8524220704379</v>
      </c>
      <c r="AD96" t="n">
        <v>96029.88175225725</v>
      </c>
      <c r="AE96" t="n">
        <v>131392.3207527667</v>
      </c>
      <c r="AF96" t="n">
        <v>2.08788119601075e-06</v>
      </c>
      <c r="AG96" t="n">
        <v>0.1508333333333333</v>
      </c>
      <c r="AH96" t="n">
        <v>118852.4220704379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9.195399999999999</v>
      </c>
      <c r="E97" t="n">
        <v>10.88</v>
      </c>
      <c r="F97" t="n">
        <v>7.94</v>
      </c>
      <c r="G97" t="n">
        <v>95.26000000000001</v>
      </c>
      <c r="H97" t="n">
        <v>1.6</v>
      </c>
      <c r="I97" t="n">
        <v>5</v>
      </c>
      <c r="J97" t="n">
        <v>275.87</v>
      </c>
      <c r="K97" t="n">
        <v>57.72</v>
      </c>
      <c r="L97" t="n">
        <v>24.75</v>
      </c>
      <c r="M97" t="n">
        <v>3</v>
      </c>
      <c r="N97" t="n">
        <v>73.39</v>
      </c>
      <c r="O97" t="n">
        <v>34257.84</v>
      </c>
      <c r="P97" t="n">
        <v>116.3</v>
      </c>
      <c r="Q97" t="n">
        <v>198.05</v>
      </c>
      <c r="R97" t="n">
        <v>30.03</v>
      </c>
      <c r="S97" t="n">
        <v>21.27</v>
      </c>
      <c r="T97" t="n">
        <v>1677.17</v>
      </c>
      <c r="U97" t="n">
        <v>0.71</v>
      </c>
      <c r="V97" t="n">
        <v>0.76</v>
      </c>
      <c r="W97" t="n">
        <v>0.11</v>
      </c>
      <c r="X97" t="n">
        <v>0.09</v>
      </c>
      <c r="Y97" t="n">
        <v>1</v>
      </c>
      <c r="Z97" t="n">
        <v>10</v>
      </c>
      <c r="AA97" t="n">
        <v>96.24821502290204</v>
      </c>
      <c r="AB97" t="n">
        <v>131.6910539658468</v>
      </c>
      <c r="AC97" t="n">
        <v>119.1226446049365</v>
      </c>
      <c r="AD97" t="n">
        <v>96248.21502290205</v>
      </c>
      <c r="AE97" t="n">
        <v>131691.0539658468</v>
      </c>
      <c r="AF97" t="n">
        <v>2.084729865440071e-06</v>
      </c>
      <c r="AG97" t="n">
        <v>0.1511111111111111</v>
      </c>
      <c r="AH97" t="n">
        <v>119122.6446049365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9.1914</v>
      </c>
      <c r="E98" t="n">
        <v>10.88</v>
      </c>
      <c r="F98" t="n">
        <v>7.94</v>
      </c>
      <c r="G98" t="n">
        <v>95.31999999999999</v>
      </c>
      <c r="H98" t="n">
        <v>1.61</v>
      </c>
      <c r="I98" t="n">
        <v>5</v>
      </c>
      <c r="J98" t="n">
        <v>276.35</v>
      </c>
      <c r="K98" t="n">
        <v>57.72</v>
      </c>
      <c r="L98" t="n">
        <v>25</v>
      </c>
      <c r="M98" t="n">
        <v>3</v>
      </c>
      <c r="N98" t="n">
        <v>73.63</v>
      </c>
      <c r="O98" t="n">
        <v>34317.79</v>
      </c>
      <c r="P98" t="n">
        <v>116.22</v>
      </c>
      <c r="Q98" t="n">
        <v>198.05</v>
      </c>
      <c r="R98" t="n">
        <v>30.07</v>
      </c>
      <c r="S98" t="n">
        <v>21.27</v>
      </c>
      <c r="T98" t="n">
        <v>1698.45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96.24179601462681</v>
      </c>
      <c r="AB98" t="n">
        <v>131.682271195538</v>
      </c>
      <c r="AC98" t="n">
        <v>119.1147000498992</v>
      </c>
      <c r="AD98" t="n">
        <v>96241.79601462682</v>
      </c>
      <c r="AE98" t="n">
        <v>131682.271195538</v>
      </c>
      <c r="AF98" t="n">
        <v>2.083823007721891e-06</v>
      </c>
      <c r="AG98" t="n">
        <v>0.1511111111111111</v>
      </c>
      <c r="AH98" t="n">
        <v>119114.7000498992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9.196999999999999</v>
      </c>
      <c r="E99" t="n">
        <v>10.87</v>
      </c>
      <c r="F99" t="n">
        <v>7.94</v>
      </c>
      <c r="G99" t="n">
        <v>95.23999999999999</v>
      </c>
      <c r="H99" t="n">
        <v>1.62</v>
      </c>
      <c r="I99" t="n">
        <v>5</v>
      </c>
      <c r="J99" t="n">
        <v>276.84</v>
      </c>
      <c r="K99" t="n">
        <v>57.72</v>
      </c>
      <c r="L99" t="n">
        <v>25.25</v>
      </c>
      <c r="M99" t="n">
        <v>3</v>
      </c>
      <c r="N99" t="n">
        <v>73.87</v>
      </c>
      <c r="O99" t="n">
        <v>34377.83</v>
      </c>
      <c r="P99" t="n">
        <v>115.99</v>
      </c>
      <c r="Q99" t="n">
        <v>198.05</v>
      </c>
      <c r="R99" t="n">
        <v>29.9</v>
      </c>
      <c r="S99" t="n">
        <v>21.27</v>
      </c>
      <c r="T99" t="n">
        <v>1611.97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96.04793258523766</v>
      </c>
      <c r="AB99" t="n">
        <v>131.417018698797</v>
      </c>
      <c r="AC99" t="n">
        <v>118.8747628791629</v>
      </c>
      <c r="AD99" t="n">
        <v>96047.93258523766</v>
      </c>
      <c r="AE99" t="n">
        <v>131417.018698797</v>
      </c>
      <c r="AF99" t="n">
        <v>2.085092608527344e-06</v>
      </c>
      <c r="AG99" t="n">
        <v>0.1509722222222222</v>
      </c>
      <c r="AH99" t="n">
        <v>118874.7628791629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9.1921</v>
      </c>
      <c r="E100" t="n">
        <v>10.88</v>
      </c>
      <c r="F100" t="n">
        <v>7.94</v>
      </c>
      <c r="G100" t="n">
        <v>95.31</v>
      </c>
      <c r="H100" t="n">
        <v>1.64</v>
      </c>
      <c r="I100" t="n">
        <v>5</v>
      </c>
      <c r="J100" t="n">
        <v>277.33</v>
      </c>
      <c r="K100" t="n">
        <v>57.72</v>
      </c>
      <c r="L100" t="n">
        <v>25.5</v>
      </c>
      <c r="M100" t="n">
        <v>3</v>
      </c>
      <c r="N100" t="n">
        <v>74.09999999999999</v>
      </c>
      <c r="O100" t="n">
        <v>34437.96</v>
      </c>
      <c r="P100" t="n">
        <v>115.82</v>
      </c>
      <c r="Q100" t="n">
        <v>198.05</v>
      </c>
      <c r="R100" t="n">
        <v>30.09</v>
      </c>
      <c r="S100" t="n">
        <v>21.27</v>
      </c>
      <c r="T100" t="n">
        <v>1708.86</v>
      </c>
      <c r="U100" t="n">
        <v>0.71</v>
      </c>
      <c r="V100" t="n">
        <v>0.76</v>
      </c>
      <c r="W100" t="n">
        <v>0.12</v>
      </c>
      <c r="X100" t="n">
        <v>0.09</v>
      </c>
      <c r="Y100" t="n">
        <v>1</v>
      </c>
      <c r="Z100" t="n">
        <v>10</v>
      </c>
      <c r="AA100" t="n">
        <v>95.99782114373778</v>
      </c>
      <c r="AB100" t="n">
        <v>131.3484540137761</v>
      </c>
      <c r="AC100" t="n">
        <v>118.8127419114492</v>
      </c>
      <c r="AD100" t="n">
        <v>95997.82114373778</v>
      </c>
      <c r="AE100" t="n">
        <v>131348.4540137761</v>
      </c>
      <c r="AF100" t="n">
        <v>2.083981707822572e-06</v>
      </c>
      <c r="AG100" t="n">
        <v>0.1511111111111111</v>
      </c>
      <c r="AH100" t="n">
        <v>118812.7419114492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9.194000000000001</v>
      </c>
      <c r="E101" t="n">
        <v>10.88</v>
      </c>
      <c r="F101" t="n">
        <v>7.94</v>
      </c>
      <c r="G101" t="n">
        <v>95.28</v>
      </c>
      <c r="H101" t="n">
        <v>1.65</v>
      </c>
      <c r="I101" t="n">
        <v>5</v>
      </c>
      <c r="J101" t="n">
        <v>277.82</v>
      </c>
      <c r="K101" t="n">
        <v>57.72</v>
      </c>
      <c r="L101" t="n">
        <v>25.75</v>
      </c>
      <c r="M101" t="n">
        <v>3</v>
      </c>
      <c r="N101" t="n">
        <v>74.34</v>
      </c>
      <c r="O101" t="n">
        <v>34498.19</v>
      </c>
      <c r="P101" t="n">
        <v>115.81</v>
      </c>
      <c r="Q101" t="n">
        <v>198.05</v>
      </c>
      <c r="R101" t="n">
        <v>29.99</v>
      </c>
      <c r="S101" t="n">
        <v>21.27</v>
      </c>
      <c r="T101" t="n">
        <v>1656.38</v>
      </c>
      <c r="U101" t="n">
        <v>0.71</v>
      </c>
      <c r="V101" t="n">
        <v>0.76</v>
      </c>
      <c r="W101" t="n">
        <v>0.12</v>
      </c>
      <c r="X101" t="n">
        <v>0.09</v>
      </c>
      <c r="Y101" t="n">
        <v>1</v>
      </c>
      <c r="Z101" t="n">
        <v>10</v>
      </c>
      <c r="AA101" t="n">
        <v>95.97250969949917</v>
      </c>
      <c r="AB101" t="n">
        <v>131.3138217791067</v>
      </c>
      <c r="AC101" t="n">
        <v>118.7814149286501</v>
      </c>
      <c r="AD101" t="n">
        <v>95972.50969949918</v>
      </c>
      <c r="AE101" t="n">
        <v>131313.8217791067</v>
      </c>
      <c r="AF101" t="n">
        <v>2.084412465238708e-06</v>
      </c>
      <c r="AG101" t="n">
        <v>0.1511111111111111</v>
      </c>
      <c r="AH101" t="n">
        <v>118781.4149286501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9.195600000000001</v>
      </c>
      <c r="E102" t="n">
        <v>10.87</v>
      </c>
      <c r="F102" t="n">
        <v>7.94</v>
      </c>
      <c r="G102" t="n">
        <v>95.26000000000001</v>
      </c>
      <c r="H102" t="n">
        <v>1.66</v>
      </c>
      <c r="I102" t="n">
        <v>5</v>
      </c>
      <c r="J102" t="n">
        <v>278.31</v>
      </c>
      <c r="K102" t="n">
        <v>57.72</v>
      </c>
      <c r="L102" t="n">
        <v>26</v>
      </c>
      <c r="M102" t="n">
        <v>3</v>
      </c>
      <c r="N102" t="n">
        <v>74.58</v>
      </c>
      <c r="O102" t="n">
        <v>34558.51</v>
      </c>
      <c r="P102" t="n">
        <v>115.46</v>
      </c>
      <c r="Q102" t="n">
        <v>198.05</v>
      </c>
      <c r="R102" t="n">
        <v>29.95</v>
      </c>
      <c r="S102" t="n">
        <v>21.27</v>
      </c>
      <c r="T102" t="n">
        <v>1639.29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95.74857280399176</v>
      </c>
      <c r="AB102" t="n">
        <v>131.0074214392751</v>
      </c>
      <c r="AC102" t="n">
        <v>118.5042570072163</v>
      </c>
      <c r="AD102" t="n">
        <v>95748.57280399176</v>
      </c>
      <c r="AE102" t="n">
        <v>131007.4214392751</v>
      </c>
      <c r="AF102" t="n">
        <v>2.084775208325981e-06</v>
      </c>
      <c r="AG102" t="n">
        <v>0.1509722222222222</v>
      </c>
      <c r="AH102" t="n">
        <v>118504.2570072163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9.198700000000001</v>
      </c>
      <c r="E103" t="n">
        <v>10.87</v>
      </c>
      <c r="F103" t="n">
        <v>7.93</v>
      </c>
      <c r="G103" t="n">
        <v>95.20999999999999</v>
      </c>
      <c r="H103" t="n">
        <v>1.68</v>
      </c>
      <c r="I103" t="n">
        <v>5</v>
      </c>
      <c r="J103" t="n">
        <v>278.79</v>
      </c>
      <c r="K103" t="n">
        <v>57.72</v>
      </c>
      <c r="L103" t="n">
        <v>26.25</v>
      </c>
      <c r="M103" t="n">
        <v>3</v>
      </c>
      <c r="N103" t="n">
        <v>74.81999999999999</v>
      </c>
      <c r="O103" t="n">
        <v>34618.92</v>
      </c>
      <c r="P103" t="n">
        <v>114.93</v>
      </c>
      <c r="Q103" t="n">
        <v>198.06</v>
      </c>
      <c r="R103" t="n">
        <v>29.77</v>
      </c>
      <c r="S103" t="n">
        <v>21.27</v>
      </c>
      <c r="T103" t="n">
        <v>1547.75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95.37168018150579</v>
      </c>
      <c r="AB103" t="n">
        <v>130.491740325861</v>
      </c>
      <c r="AC103" t="n">
        <v>118.0377917755033</v>
      </c>
      <c r="AD103" t="n">
        <v>95371.6801815058</v>
      </c>
      <c r="AE103" t="n">
        <v>130491.740325861</v>
      </c>
      <c r="AF103" t="n">
        <v>2.085478023057571e-06</v>
      </c>
      <c r="AG103" t="n">
        <v>0.1509722222222222</v>
      </c>
      <c r="AH103" t="n">
        <v>118037.7917755033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9.206200000000001</v>
      </c>
      <c r="E104" t="n">
        <v>10.86</v>
      </c>
      <c r="F104" t="n">
        <v>7.93</v>
      </c>
      <c r="G104" t="n">
        <v>95.11</v>
      </c>
      <c r="H104" t="n">
        <v>1.69</v>
      </c>
      <c r="I104" t="n">
        <v>5</v>
      </c>
      <c r="J104" t="n">
        <v>279.29</v>
      </c>
      <c r="K104" t="n">
        <v>57.72</v>
      </c>
      <c r="L104" t="n">
        <v>26.5</v>
      </c>
      <c r="M104" t="n">
        <v>3</v>
      </c>
      <c r="N104" t="n">
        <v>75.06</v>
      </c>
      <c r="O104" t="n">
        <v>34679.43</v>
      </c>
      <c r="P104" t="n">
        <v>114.77</v>
      </c>
      <c r="Q104" t="n">
        <v>198.05</v>
      </c>
      <c r="R104" t="n">
        <v>29.5</v>
      </c>
      <c r="S104" t="n">
        <v>21.27</v>
      </c>
      <c r="T104" t="n">
        <v>1411.13</v>
      </c>
      <c r="U104" t="n">
        <v>0.72</v>
      </c>
      <c r="V104" t="n">
        <v>0.77</v>
      </c>
      <c r="W104" t="n">
        <v>0.12</v>
      </c>
      <c r="X104" t="n">
        <v>0.07000000000000001</v>
      </c>
      <c r="Y104" t="n">
        <v>1</v>
      </c>
      <c r="Z104" t="n">
        <v>10</v>
      </c>
      <c r="AA104" t="n">
        <v>95.20067971957799</v>
      </c>
      <c r="AB104" t="n">
        <v>130.2577699498436</v>
      </c>
      <c r="AC104" t="n">
        <v>117.8261512037934</v>
      </c>
      <c r="AD104" t="n">
        <v>95200.67971957799</v>
      </c>
      <c r="AE104" t="n">
        <v>130257.7699498436</v>
      </c>
      <c r="AF104" t="n">
        <v>2.08717838127916e-06</v>
      </c>
      <c r="AG104" t="n">
        <v>0.1508333333333333</v>
      </c>
      <c r="AH104" t="n">
        <v>117826.1512037934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9.206</v>
      </c>
      <c r="E105" t="n">
        <v>10.86</v>
      </c>
      <c r="F105" t="n">
        <v>7.93</v>
      </c>
      <c r="G105" t="n">
        <v>95.11</v>
      </c>
      <c r="H105" t="n">
        <v>1.7</v>
      </c>
      <c r="I105" t="n">
        <v>5</v>
      </c>
      <c r="J105" t="n">
        <v>279.78</v>
      </c>
      <c r="K105" t="n">
        <v>57.72</v>
      </c>
      <c r="L105" t="n">
        <v>26.75</v>
      </c>
      <c r="M105" t="n">
        <v>3</v>
      </c>
      <c r="N105" t="n">
        <v>75.3</v>
      </c>
      <c r="O105" t="n">
        <v>34740.03</v>
      </c>
      <c r="P105" t="n">
        <v>114.5</v>
      </c>
      <c r="Q105" t="n">
        <v>198.05</v>
      </c>
      <c r="R105" t="n">
        <v>29.58</v>
      </c>
      <c r="S105" t="n">
        <v>21.27</v>
      </c>
      <c r="T105" t="n">
        <v>1451.21</v>
      </c>
      <c r="U105" t="n">
        <v>0.72</v>
      </c>
      <c r="V105" t="n">
        <v>0.77</v>
      </c>
      <c r="W105" t="n">
        <v>0.11</v>
      </c>
      <c r="X105" t="n">
        <v>0.07000000000000001</v>
      </c>
      <c r="Y105" t="n">
        <v>1</v>
      </c>
      <c r="Z105" t="n">
        <v>10</v>
      </c>
      <c r="AA105" t="n">
        <v>95.04309550536266</v>
      </c>
      <c r="AB105" t="n">
        <v>130.0421562758294</v>
      </c>
      <c r="AC105" t="n">
        <v>117.6311153962114</v>
      </c>
      <c r="AD105" t="n">
        <v>95043.09550536265</v>
      </c>
      <c r="AE105" t="n">
        <v>130042.1562758294</v>
      </c>
      <c r="AF105" t="n">
        <v>2.087133038393251e-06</v>
      </c>
      <c r="AG105" t="n">
        <v>0.1508333333333333</v>
      </c>
      <c r="AH105" t="n">
        <v>117631.1153962114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9.1935</v>
      </c>
      <c r="E106" t="n">
        <v>10.88</v>
      </c>
      <c r="F106" t="n">
        <v>7.94</v>
      </c>
      <c r="G106" t="n">
        <v>95.29000000000001</v>
      </c>
      <c r="H106" t="n">
        <v>1.72</v>
      </c>
      <c r="I106" t="n">
        <v>5</v>
      </c>
      <c r="J106" t="n">
        <v>280.27</v>
      </c>
      <c r="K106" t="n">
        <v>57.72</v>
      </c>
      <c r="L106" t="n">
        <v>27</v>
      </c>
      <c r="M106" t="n">
        <v>3</v>
      </c>
      <c r="N106" t="n">
        <v>75.54000000000001</v>
      </c>
      <c r="O106" t="n">
        <v>34800.73</v>
      </c>
      <c r="P106" t="n">
        <v>114.42</v>
      </c>
      <c r="Q106" t="n">
        <v>198.05</v>
      </c>
      <c r="R106" t="n">
        <v>30.12</v>
      </c>
      <c r="S106" t="n">
        <v>21.27</v>
      </c>
      <c r="T106" t="n">
        <v>1721.54</v>
      </c>
      <c r="U106" t="n">
        <v>0.71</v>
      </c>
      <c r="V106" t="n">
        <v>0.76</v>
      </c>
      <c r="W106" t="n">
        <v>0.11</v>
      </c>
      <c r="X106" t="n">
        <v>0.09</v>
      </c>
      <c r="Y106" t="n">
        <v>1</v>
      </c>
      <c r="Z106" t="n">
        <v>10</v>
      </c>
      <c r="AA106" t="n">
        <v>95.15482159005801</v>
      </c>
      <c r="AB106" t="n">
        <v>130.1950248339165</v>
      </c>
      <c r="AC106" t="n">
        <v>117.769394393667</v>
      </c>
      <c r="AD106" t="n">
        <v>95154.82159005801</v>
      </c>
      <c r="AE106" t="n">
        <v>130195.0248339165</v>
      </c>
      <c r="AF106" t="n">
        <v>2.084299108023936e-06</v>
      </c>
      <c r="AG106" t="n">
        <v>0.1511111111111111</v>
      </c>
      <c r="AH106" t="n">
        <v>117769.394393667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9.2545</v>
      </c>
      <c r="E107" t="n">
        <v>10.81</v>
      </c>
      <c r="F107" t="n">
        <v>7.91</v>
      </c>
      <c r="G107" t="n">
        <v>118.72</v>
      </c>
      <c r="H107" t="n">
        <v>1.73</v>
      </c>
      <c r="I107" t="n">
        <v>4</v>
      </c>
      <c r="J107" t="n">
        <v>280.76</v>
      </c>
      <c r="K107" t="n">
        <v>57.72</v>
      </c>
      <c r="L107" t="n">
        <v>27.25</v>
      </c>
      <c r="M107" t="n">
        <v>2</v>
      </c>
      <c r="N107" t="n">
        <v>75.79000000000001</v>
      </c>
      <c r="O107" t="n">
        <v>34861.53</v>
      </c>
      <c r="P107" t="n">
        <v>113.81</v>
      </c>
      <c r="Q107" t="n">
        <v>198.07</v>
      </c>
      <c r="R107" t="n">
        <v>29.17</v>
      </c>
      <c r="S107" t="n">
        <v>21.27</v>
      </c>
      <c r="T107" t="n">
        <v>1255.21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94.08492752295705</v>
      </c>
      <c r="AB107" t="n">
        <v>128.7311485709147</v>
      </c>
      <c r="AC107" t="n">
        <v>116.4452284266425</v>
      </c>
      <c r="AD107" t="n">
        <v>94084.92752295705</v>
      </c>
      <c r="AE107" t="n">
        <v>128731.1485709147</v>
      </c>
      <c r="AF107" t="n">
        <v>2.098128688226194e-06</v>
      </c>
      <c r="AG107" t="n">
        <v>0.1501388888888889</v>
      </c>
      <c r="AH107" t="n">
        <v>116445.2284266425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9.2555</v>
      </c>
      <c r="E108" t="n">
        <v>10.8</v>
      </c>
      <c r="F108" t="n">
        <v>7.91</v>
      </c>
      <c r="G108" t="n">
        <v>118.7</v>
      </c>
      <c r="H108" t="n">
        <v>1.74</v>
      </c>
      <c r="I108" t="n">
        <v>4</v>
      </c>
      <c r="J108" t="n">
        <v>281.26</v>
      </c>
      <c r="K108" t="n">
        <v>57.72</v>
      </c>
      <c r="L108" t="n">
        <v>27.5</v>
      </c>
      <c r="M108" t="n">
        <v>2</v>
      </c>
      <c r="N108" t="n">
        <v>76.03</v>
      </c>
      <c r="O108" t="n">
        <v>34922.42</v>
      </c>
      <c r="P108" t="n">
        <v>114.05</v>
      </c>
      <c r="Q108" t="n">
        <v>198.05</v>
      </c>
      <c r="R108" t="n">
        <v>29.15</v>
      </c>
      <c r="S108" t="n">
        <v>21.27</v>
      </c>
      <c r="T108" t="n">
        <v>1241.97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94.2156243839148</v>
      </c>
      <c r="AB108" t="n">
        <v>128.9099737820155</v>
      </c>
      <c r="AC108" t="n">
        <v>116.6069868105787</v>
      </c>
      <c r="AD108" t="n">
        <v>94215.62438391479</v>
      </c>
      <c r="AE108" t="n">
        <v>128909.9737820155</v>
      </c>
      <c r="AF108" t="n">
        <v>2.098355402655739e-06</v>
      </c>
      <c r="AG108" t="n">
        <v>0.15</v>
      </c>
      <c r="AH108" t="n">
        <v>116606.9868105787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9.255000000000001</v>
      </c>
      <c r="E109" t="n">
        <v>10.8</v>
      </c>
      <c r="F109" t="n">
        <v>7.91</v>
      </c>
      <c r="G109" t="n">
        <v>118.71</v>
      </c>
      <c r="H109" t="n">
        <v>1.75</v>
      </c>
      <c r="I109" t="n">
        <v>4</v>
      </c>
      <c r="J109" t="n">
        <v>281.75</v>
      </c>
      <c r="K109" t="n">
        <v>57.72</v>
      </c>
      <c r="L109" t="n">
        <v>27.75</v>
      </c>
      <c r="M109" t="n">
        <v>2</v>
      </c>
      <c r="N109" t="n">
        <v>76.28</v>
      </c>
      <c r="O109" t="n">
        <v>34983.41</v>
      </c>
      <c r="P109" t="n">
        <v>114.11</v>
      </c>
      <c r="Q109" t="n">
        <v>198.05</v>
      </c>
      <c r="R109" t="n">
        <v>29.15</v>
      </c>
      <c r="S109" t="n">
        <v>21.27</v>
      </c>
      <c r="T109" t="n">
        <v>1245.34</v>
      </c>
      <c r="U109" t="n">
        <v>0.73</v>
      </c>
      <c r="V109" t="n">
        <v>0.77</v>
      </c>
      <c r="W109" t="n">
        <v>0.11</v>
      </c>
      <c r="X109" t="n">
        <v>0.06</v>
      </c>
      <c r="Y109" t="n">
        <v>1</v>
      </c>
      <c r="Z109" t="n">
        <v>10</v>
      </c>
      <c r="AA109" t="n">
        <v>94.25587806080975</v>
      </c>
      <c r="AB109" t="n">
        <v>128.9650506386101</v>
      </c>
      <c r="AC109" t="n">
        <v>116.6568072092807</v>
      </c>
      <c r="AD109" t="n">
        <v>94255.87806080974</v>
      </c>
      <c r="AE109" t="n">
        <v>128965.0506386101</v>
      </c>
      <c r="AF109" t="n">
        <v>2.098242045440967e-06</v>
      </c>
      <c r="AG109" t="n">
        <v>0.15</v>
      </c>
      <c r="AH109" t="n">
        <v>116656.8072092807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9.2555</v>
      </c>
      <c r="E110" t="n">
        <v>10.8</v>
      </c>
      <c r="F110" t="n">
        <v>7.91</v>
      </c>
      <c r="G110" t="n">
        <v>118.7</v>
      </c>
      <c r="H110" t="n">
        <v>1.77</v>
      </c>
      <c r="I110" t="n">
        <v>4</v>
      </c>
      <c r="J110" t="n">
        <v>282.25</v>
      </c>
      <c r="K110" t="n">
        <v>57.72</v>
      </c>
      <c r="L110" t="n">
        <v>28</v>
      </c>
      <c r="M110" t="n">
        <v>2</v>
      </c>
      <c r="N110" t="n">
        <v>76.52</v>
      </c>
      <c r="O110" t="n">
        <v>35044.49</v>
      </c>
      <c r="P110" t="n">
        <v>114.14</v>
      </c>
      <c r="Q110" t="n">
        <v>198.05</v>
      </c>
      <c r="R110" t="n">
        <v>29.15</v>
      </c>
      <c r="S110" t="n">
        <v>21.27</v>
      </c>
      <c r="T110" t="n">
        <v>1245.12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94.26854170561823</v>
      </c>
      <c r="AB110" t="n">
        <v>128.9823775961176</v>
      </c>
      <c r="AC110" t="n">
        <v>116.6724805062823</v>
      </c>
      <c r="AD110" t="n">
        <v>94268.54170561823</v>
      </c>
      <c r="AE110" t="n">
        <v>128982.3775961176</v>
      </c>
      <c r="AF110" t="n">
        <v>2.098355402655739e-06</v>
      </c>
      <c r="AG110" t="n">
        <v>0.15</v>
      </c>
      <c r="AH110" t="n">
        <v>116672.4805062823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9.255000000000001</v>
      </c>
      <c r="E111" t="n">
        <v>10.8</v>
      </c>
      <c r="F111" t="n">
        <v>7.91</v>
      </c>
      <c r="G111" t="n">
        <v>118.71</v>
      </c>
      <c r="H111" t="n">
        <v>1.78</v>
      </c>
      <c r="I111" t="n">
        <v>4</v>
      </c>
      <c r="J111" t="n">
        <v>282.74</v>
      </c>
      <c r="K111" t="n">
        <v>57.72</v>
      </c>
      <c r="L111" t="n">
        <v>28.25</v>
      </c>
      <c r="M111" t="n">
        <v>2</v>
      </c>
      <c r="N111" t="n">
        <v>76.77</v>
      </c>
      <c r="O111" t="n">
        <v>35105.68</v>
      </c>
      <c r="P111" t="n">
        <v>114.33</v>
      </c>
      <c r="Q111" t="n">
        <v>198.07</v>
      </c>
      <c r="R111" t="n">
        <v>29.13</v>
      </c>
      <c r="S111" t="n">
        <v>21.27</v>
      </c>
      <c r="T111" t="n">
        <v>1234.52</v>
      </c>
      <c r="U111" t="n">
        <v>0.73</v>
      </c>
      <c r="V111" t="n">
        <v>0.77</v>
      </c>
      <c r="W111" t="n">
        <v>0.12</v>
      </c>
      <c r="X111" t="n">
        <v>0.06</v>
      </c>
      <c r="Y111" t="n">
        <v>1</v>
      </c>
      <c r="Z111" t="n">
        <v>10</v>
      </c>
      <c r="AA111" t="n">
        <v>94.38523850216369</v>
      </c>
      <c r="AB111" t="n">
        <v>129.1420473014504</v>
      </c>
      <c r="AC111" t="n">
        <v>116.8169115590359</v>
      </c>
      <c r="AD111" t="n">
        <v>94385.23850216369</v>
      </c>
      <c r="AE111" t="n">
        <v>129142.0473014504</v>
      </c>
      <c r="AF111" t="n">
        <v>2.098242045440967e-06</v>
      </c>
      <c r="AG111" t="n">
        <v>0.15</v>
      </c>
      <c r="AH111" t="n">
        <v>116816.9115590359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9.2652</v>
      </c>
      <c r="E112" t="n">
        <v>10.79</v>
      </c>
      <c r="F112" t="n">
        <v>7.9</v>
      </c>
      <c r="G112" t="n">
        <v>118.53</v>
      </c>
      <c r="H112" t="n">
        <v>1.79</v>
      </c>
      <c r="I112" t="n">
        <v>4</v>
      </c>
      <c r="J112" t="n">
        <v>283.24</v>
      </c>
      <c r="K112" t="n">
        <v>57.72</v>
      </c>
      <c r="L112" t="n">
        <v>28.5</v>
      </c>
      <c r="M112" t="n">
        <v>2</v>
      </c>
      <c r="N112" t="n">
        <v>77.01000000000001</v>
      </c>
      <c r="O112" t="n">
        <v>35166.96</v>
      </c>
      <c r="P112" t="n">
        <v>114.11</v>
      </c>
      <c r="Q112" t="n">
        <v>198.05</v>
      </c>
      <c r="R112" t="n">
        <v>28.71</v>
      </c>
      <c r="S112" t="n">
        <v>21.27</v>
      </c>
      <c r="T112" t="n">
        <v>1023.89</v>
      </c>
      <c r="U112" t="n">
        <v>0.74</v>
      </c>
      <c r="V112" t="n">
        <v>0.77</v>
      </c>
      <c r="W112" t="n">
        <v>0.12</v>
      </c>
      <c r="X112" t="n">
        <v>0.05</v>
      </c>
      <c r="Y112" t="n">
        <v>1</v>
      </c>
      <c r="Z112" t="n">
        <v>10</v>
      </c>
      <c r="AA112" t="n">
        <v>94.12242563247072</v>
      </c>
      <c r="AB112" t="n">
        <v>128.7824551386511</v>
      </c>
      <c r="AC112" t="n">
        <v>116.4916383675633</v>
      </c>
      <c r="AD112" t="n">
        <v>94122.42563247072</v>
      </c>
      <c r="AE112" t="n">
        <v>128782.4551386511</v>
      </c>
      <c r="AF112" t="n">
        <v>2.100554532622327e-06</v>
      </c>
      <c r="AG112" t="n">
        <v>0.1498611111111111</v>
      </c>
      <c r="AH112" t="n">
        <v>116491.6383675633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9.2676</v>
      </c>
      <c r="E113" t="n">
        <v>10.79</v>
      </c>
      <c r="F113" t="n">
        <v>7.9</v>
      </c>
      <c r="G113" t="n">
        <v>118.49</v>
      </c>
      <c r="H113" t="n">
        <v>1.8</v>
      </c>
      <c r="I113" t="n">
        <v>4</v>
      </c>
      <c r="J113" t="n">
        <v>283.74</v>
      </c>
      <c r="K113" t="n">
        <v>57.72</v>
      </c>
      <c r="L113" t="n">
        <v>28.75</v>
      </c>
      <c r="M113" t="n">
        <v>2</v>
      </c>
      <c r="N113" t="n">
        <v>77.26000000000001</v>
      </c>
      <c r="O113" t="n">
        <v>35228.34</v>
      </c>
      <c r="P113" t="n">
        <v>114.11</v>
      </c>
      <c r="Q113" t="n">
        <v>198.05</v>
      </c>
      <c r="R113" t="n">
        <v>28.69</v>
      </c>
      <c r="S113" t="n">
        <v>21.27</v>
      </c>
      <c r="T113" t="n">
        <v>1013.44</v>
      </c>
      <c r="U113" t="n">
        <v>0.74</v>
      </c>
      <c r="V113" t="n">
        <v>0.77</v>
      </c>
      <c r="W113" t="n">
        <v>0.11</v>
      </c>
      <c r="X113" t="n">
        <v>0.05</v>
      </c>
      <c r="Y113" t="n">
        <v>1</v>
      </c>
      <c r="Z113" t="n">
        <v>10</v>
      </c>
      <c r="AA113" t="n">
        <v>94.09860902852564</v>
      </c>
      <c r="AB113" t="n">
        <v>128.749868210419</v>
      </c>
      <c r="AC113" t="n">
        <v>116.4621614900257</v>
      </c>
      <c r="AD113" t="n">
        <v>94098.60902852565</v>
      </c>
      <c r="AE113" t="n">
        <v>128749.8682104191</v>
      </c>
      <c r="AF113" t="n">
        <v>2.101098647253236e-06</v>
      </c>
      <c r="AG113" t="n">
        <v>0.1498611111111111</v>
      </c>
      <c r="AH113" t="n">
        <v>116462.1614900257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9.2616</v>
      </c>
      <c r="E114" t="n">
        <v>10.8</v>
      </c>
      <c r="F114" t="n">
        <v>7.91</v>
      </c>
      <c r="G114" t="n">
        <v>118.59</v>
      </c>
      <c r="H114" t="n">
        <v>1.82</v>
      </c>
      <c r="I114" t="n">
        <v>4</v>
      </c>
      <c r="J114" t="n">
        <v>284.23</v>
      </c>
      <c r="K114" t="n">
        <v>57.72</v>
      </c>
      <c r="L114" t="n">
        <v>29</v>
      </c>
      <c r="M114" t="n">
        <v>2</v>
      </c>
      <c r="N114" t="n">
        <v>77.51000000000001</v>
      </c>
      <c r="O114" t="n">
        <v>35289.82</v>
      </c>
      <c r="P114" t="n">
        <v>114.19</v>
      </c>
      <c r="Q114" t="n">
        <v>198.05</v>
      </c>
      <c r="R114" t="n">
        <v>28.94</v>
      </c>
      <c r="S114" t="n">
        <v>21.27</v>
      </c>
      <c r="T114" t="n">
        <v>1136.66</v>
      </c>
      <c r="U114" t="n">
        <v>0.73</v>
      </c>
      <c r="V114" t="n">
        <v>0.77</v>
      </c>
      <c r="W114" t="n">
        <v>0.11</v>
      </c>
      <c r="X114" t="n">
        <v>0.05</v>
      </c>
      <c r="Y114" t="n">
        <v>1</v>
      </c>
      <c r="Z114" t="n">
        <v>10</v>
      </c>
      <c r="AA114" t="n">
        <v>94.2372518520089</v>
      </c>
      <c r="AB114" t="n">
        <v>128.9395654379984</v>
      </c>
      <c r="AC114" t="n">
        <v>116.6337542804467</v>
      </c>
      <c r="AD114" t="n">
        <v>94237.25185200889</v>
      </c>
      <c r="AE114" t="n">
        <v>128939.5654379984</v>
      </c>
      <c r="AF114" t="n">
        <v>2.099738360675965e-06</v>
      </c>
      <c r="AG114" t="n">
        <v>0.15</v>
      </c>
      <c r="AH114" t="n">
        <v>116633.7542804467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9.2521</v>
      </c>
      <c r="E115" t="n">
        <v>10.81</v>
      </c>
      <c r="F115" t="n">
        <v>7.92</v>
      </c>
      <c r="G115" t="n">
        <v>118.76</v>
      </c>
      <c r="H115" t="n">
        <v>1.83</v>
      </c>
      <c r="I115" t="n">
        <v>4</v>
      </c>
      <c r="J115" t="n">
        <v>284.73</v>
      </c>
      <c r="K115" t="n">
        <v>57.72</v>
      </c>
      <c r="L115" t="n">
        <v>29.25</v>
      </c>
      <c r="M115" t="n">
        <v>2</v>
      </c>
      <c r="N115" t="n">
        <v>77.76000000000001</v>
      </c>
      <c r="O115" t="n">
        <v>35351.4</v>
      </c>
      <c r="P115" t="n">
        <v>114.36</v>
      </c>
      <c r="Q115" t="n">
        <v>198.05</v>
      </c>
      <c r="R115" t="n">
        <v>29.28</v>
      </c>
      <c r="S115" t="n">
        <v>21.27</v>
      </c>
      <c r="T115" t="n">
        <v>1307.52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94.46389689063595</v>
      </c>
      <c r="AB115" t="n">
        <v>129.2496711787212</v>
      </c>
      <c r="AC115" t="n">
        <v>116.9142639645112</v>
      </c>
      <c r="AD115" t="n">
        <v>94463.89689063595</v>
      </c>
      <c r="AE115" t="n">
        <v>129249.6711787212</v>
      </c>
      <c r="AF115" t="n">
        <v>2.097584573595285e-06</v>
      </c>
      <c r="AG115" t="n">
        <v>0.1501388888888889</v>
      </c>
      <c r="AH115" t="n">
        <v>116914.2639645112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9.2555</v>
      </c>
      <c r="E116" t="n">
        <v>10.8</v>
      </c>
      <c r="F116" t="n">
        <v>7.91</v>
      </c>
      <c r="G116" t="n">
        <v>118.7</v>
      </c>
      <c r="H116" t="n">
        <v>1.84</v>
      </c>
      <c r="I116" t="n">
        <v>4</v>
      </c>
      <c r="J116" t="n">
        <v>285.23</v>
      </c>
      <c r="K116" t="n">
        <v>57.72</v>
      </c>
      <c r="L116" t="n">
        <v>29.5</v>
      </c>
      <c r="M116" t="n">
        <v>2</v>
      </c>
      <c r="N116" t="n">
        <v>78.01000000000001</v>
      </c>
      <c r="O116" t="n">
        <v>35413.08</v>
      </c>
      <c r="P116" t="n">
        <v>114.4</v>
      </c>
      <c r="Q116" t="n">
        <v>198.05</v>
      </c>
      <c r="R116" t="n">
        <v>29.15</v>
      </c>
      <c r="S116" t="n">
        <v>21.27</v>
      </c>
      <c r="T116" t="n">
        <v>1244.04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94.42141396831708</v>
      </c>
      <c r="AB116" t="n">
        <v>129.1915441701903</v>
      </c>
      <c r="AC116" t="n">
        <v>116.8616845160927</v>
      </c>
      <c r="AD116" t="n">
        <v>94421.41396831708</v>
      </c>
      <c r="AE116" t="n">
        <v>129191.5441701903</v>
      </c>
      <c r="AF116" t="n">
        <v>2.098355402655739e-06</v>
      </c>
      <c r="AG116" t="n">
        <v>0.15</v>
      </c>
      <c r="AH116" t="n">
        <v>116861.6845160927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9.2545</v>
      </c>
      <c r="E117" t="n">
        <v>10.81</v>
      </c>
      <c r="F117" t="n">
        <v>7.91</v>
      </c>
      <c r="G117" t="n">
        <v>118.72</v>
      </c>
      <c r="H117" t="n">
        <v>1.85</v>
      </c>
      <c r="I117" t="n">
        <v>4</v>
      </c>
      <c r="J117" t="n">
        <v>285.73</v>
      </c>
      <c r="K117" t="n">
        <v>57.72</v>
      </c>
      <c r="L117" t="n">
        <v>29.75</v>
      </c>
      <c r="M117" t="n">
        <v>2</v>
      </c>
      <c r="N117" t="n">
        <v>78.26000000000001</v>
      </c>
      <c r="O117" t="n">
        <v>35474.86</v>
      </c>
      <c r="P117" t="n">
        <v>114.38</v>
      </c>
      <c r="Q117" t="n">
        <v>198.05</v>
      </c>
      <c r="R117" t="n">
        <v>29.19</v>
      </c>
      <c r="S117" t="n">
        <v>21.27</v>
      </c>
      <c r="T117" t="n">
        <v>1263.11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94.42010677447431</v>
      </c>
      <c r="AB117" t="n">
        <v>129.1897556099053</v>
      </c>
      <c r="AC117" t="n">
        <v>116.860066653491</v>
      </c>
      <c r="AD117" t="n">
        <v>94420.1067744743</v>
      </c>
      <c r="AE117" t="n">
        <v>129189.7556099053</v>
      </c>
      <c r="AF117" t="n">
        <v>2.098128688226194e-06</v>
      </c>
      <c r="AG117" t="n">
        <v>0.1501388888888889</v>
      </c>
      <c r="AH117" t="n">
        <v>116860.066653491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9.2538</v>
      </c>
      <c r="E118" t="n">
        <v>10.81</v>
      </c>
      <c r="F118" t="n">
        <v>7.92</v>
      </c>
      <c r="G118" t="n">
        <v>118.73</v>
      </c>
      <c r="H118" t="n">
        <v>1.87</v>
      </c>
      <c r="I118" t="n">
        <v>4</v>
      </c>
      <c r="J118" t="n">
        <v>286.24</v>
      </c>
      <c r="K118" t="n">
        <v>57.72</v>
      </c>
      <c r="L118" t="n">
        <v>30</v>
      </c>
      <c r="M118" t="n">
        <v>2</v>
      </c>
      <c r="N118" t="n">
        <v>78.51000000000001</v>
      </c>
      <c r="O118" t="n">
        <v>35536.74</v>
      </c>
      <c r="P118" t="n">
        <v>114.29</v>
      </c>
      <c r="Q118" t="n">
        <v>198.05</v>
      </c>
      <c r="R118" t="n">
        <v>29.24</v>
      </c>
      <c r="S118" t="n">
        <v>21.27</v>
      </c>
      <c r="T118" t="n">
        <v>1288.68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94.40577360679234</v>
      </c>
      <c r="AB118" t="n">
        <v>129.1701443375482</v>
      </c>
      <c r="AC118" t="n">
        <v>116.842327053443</v>
      </c>
      <c r="AD118" t="n">
        <v>94405.77360679234</v>
      </c>
      <c r="AE118" t="n">
        <v>129170.1443375481</v>
      </c>
      <c r="AF118" t="n">
        <v>2.097969988125512e-06</v>
      </c>
      <c r="AG118" t="n">
        <v>0.1501388888888889</v>
      </c>
      <c r="AH118" t="n">
        <v>116842.327053443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9.2507</v>
      </c>
      <c r="E119" t="n">
        <v>10.81</v>
      </c>
      <c r="F119" t="n">
        <v>7.92</v>
      </c>
      <c r="G119" t="n">
        <v>118.78</v>
      </c>
      <c r="H119" t="n">
        <v>1.88</v>
      </c>
      <c r="I119" t="n">
        <v>4</v>
      </c>
      <c r="J119" t="n">
        <v>286.74</v>
      </c>
      <c r="K119" t="n">
        <v>57.72</v>
      </c>
      <c r="L119" t="n">
        <v>30.25</v>
      </c>
      <c r="M119" t="n">
        <v>2</v>
      </c>
      <c r="N119" t="n">
        <v>78.77</v>
      </c>
      <c r="O119" t="n">
        <v>35598.85</v>
      </c>
      <c r="P119" t="n">
        <v>114.4</v>
      </c>
      <c r="Q119" t="n">
        <v>198.08</v>
      </c>
      <c r="R119" t="n">
        <v>29.3</v>
      </c>
      <c r="S119" t="n">
        <v>21.27</v>
      </c>
      <c r="T119" t="n">
        <v>1319.12</v>
      </c>
      <c r="U119" t="n">
        <v>0.73</v>
      </c>
      <c r="V119" t="n">
        <v>0.77</v>
      </c>
      <c r="W119" t="n">
        <v>0.12</v>
      </c>
      <c r="X119" t="n">
        <v>0.07000000000000001</v>
      </c>
      <c r="Y119" t="n">
        <v>1</v>
      </c>
      <c r="Z119" t="n">
        <v>10</v>
      </c>
      <c r="AA119" t="n">
        <v>94.50139783553338</v>
      </c>
      <c r="AB119" t="n">
        <v>129.3009816259548</v>
      </c>
      <c r="AC119" t="n">
        <v>116.9606774146754</v>
      </c>
      <c r="AD119" t="n">
        <v>94501.39783553338</v>
      </c>
      <c r="AE119" t="n">
        <v>129300.9816259548</v>
      </c>
      <c r="AF119" t="n">
        <v>2.097267173393922e-06</v>
      </c>
      <c r="AG119" t="n">
        <v>0.1501388888888889</v>
      </c>
      <c r="AH119" t="n">
        <v>116960.6774146754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9.258800000000001</v>
      </c>
      <c r="E120" t="n">
        <v>10.8</v>
      </c>
      <c r="F120" t="n">
        <v>7.91</v>
      </c>
      <c r="G120" t="n">
        <v>118.64</v>
      </c>
      <c r="H120" t="n">
        <v>1.89</v>
      </c>
      <c r="I120" t="n">
        <v>4</v>
      </c>
      <c r="J120" t="n">
        <v>287.24</v>
      </c>
      <c r="K120" t="n">
        <v>57.72</v>
      </c>
      <c r="L120" t="n">
        <v>30.5</v>
      </c>
      <c r="M120" t="n">
        <v>2</v>
      </c>
      <c r="N120" t="n">
        <v>79.02</v>
      </c>
      <c r="O120" t="n">
        <v>35660.94</v>
      </c>
      <c r="P120" t="n">
        <v>114.21</v>
      </c>
      <c r="Q120" t="n">
        <v>198.05</v>
      </c>
      <c r="R120" t="n">
        <v>28.95</v>
      </c>
      <c r="S120" t="n">
        <v>21.27</v>
      </c>
      <c r="T120" t="n">
        <v>1145.33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94.27685409159328</v>
      </c>
      <c r="AB120" t="n">
        <v>128.9937509693253</v>
      </c>
      <c r="AC120" t="n">
        <v>116.6827684207136</v>
      </c>
      <c r="AD120" t="n">
        <v>94276.85409159328</v>
      </c>
      <c r="AE120" t="n">
        <v>128993.7509693253</v>
      </c>
      <c r="AF120" t="n">
        <v>2.099103560273238e-06</v>
      </c>
      <c r="AG120" t="n">
        <v>0.15</v>
      </c>
      <c r="AH120" t="n">
        <v>116682.7684207136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9.2659</v>
      </c>
      <c r="E121" t="n">
        <v>10.79</v>
      </c>
      <c r="F121" t="n">
        <v>7.9</v>
      </c>
      <c r="G121" t="n">
        <v>118.52</v>
      </c>
      <c r="H121" t="n">
        <v>1.9</v>
      </c>
      <c r="I121" t="n">
        <v>4</v>
      </c>
      <c r="J121" t="n">
        <v>287.75</v>
      </c>
      <c r="K121" t="n">
        <v>57.72</v>
      </c>
      <c r="L121" t="n">
        <v>30.75</v>
      </c>
      <c r="M121" t="n">
        <v>2</v>
      </c>
      <c r="N121" t="n">
        <v>79.27</v>
      </c>
      <c r="O121" t="n">
        <v>35723.13</v>
      </c>
      <c r="P121" t="n">
        <v>114.08</v>
      </c>
      <c r="Q121" t="n">
        <v>198.05</v>
      </c>
      <c r="R121" t="n">
        <v>28.73</v>
      </c>
      <c r="S121" t="n">
        <v>21.27</v>
      </c>
      <c r="T121" t="n">
        <v>1031.72</v>
      </c>
      <c r="U121" t="n">
        <v>0.74</v>
      </c>
      <c r="V121" t="n">
        <v>0.77</v>
      </c>
      <c r="W121" t="n">
        <v>0.11</v>
      </c>
      <c r="X121" t="n">
        <v>0.05</v>
      </c>
      <c r="Y121" t="n">
        <v>1</v>
      </c>
      <c r="Z121" t="n">
        <v>10</v>
      </c>
      <c r="AA121" t="n">
        <v>94.09785853933323</v>
      </c>
      <c r="AB121" t="n">
        <v>128.7488413579967</v>
      </c>
      <c r="AC121" t="n">
        <v>116.4612326389574</v>
      </c>
      <c r="AD121" t="n">
        <v>94097.85853933323</v>
      </c>
      <c r="AE121" t="n">
        <v>128748.8413579967</v>
      </c>
      <c r="AF121" t="n">
        <v>2.100713232723009e-06</v>
      </c>
      <c r="AG121" t="n">
        <v>0.1498611111111111</v>
      </c>
      <c r="AH121" t="n">
        <v>116461.2326389574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9.2643</v>
      </c>
      <c r="E122" t="n">
        <v>10.79</v>
      </c>
      <c r="F122" t="n">
        <v>7.9</v>
      </c>
      <c r="G122" t="n">
        <v>118.55</v>
      </c>
      <c r="H122" t="n">
        <v>1.92</v>
      </c>
      <c r="I122" t="n">
        <v>4</v>
      </c>
      <c r="J122" t="n">
        <v>288.25</v>
      </c>
      <c r="K122" t="n">
        <v>57.72</v>
      </c>
      <c r="L122" t="n">
        <v>31</v>
      </c>
      <c r="M122" t="n">
        <v>2</v>
      </c>
      <c r="N122" t="n">
        <v>79.53</v>
      </c>
      <c r="O122" t="n">
        <v>35785.42</v>
      </c>
      <c r="P122" t="n">
        <v>114.11</v>
      </c>
      <c r="Q122" t="n">
        <v>198.05</v>
      </c>
      <c r="R122" t="n">
        <v>28.84</v>
      </c>
      <c r="S122" t="n">
        <v>21.27</v>
      </c>
      <c r="T122" t="n">
        <v>1088.85</v>
      </c>
      <c r="U122" t="n">
        <v>0.74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94.13136004030726</v>
      </c>
      <c r="AB122" t="n">
        <v>128.7946795896113</v>
      </c>
      <c r="AC122" t="n">
        <v>116.502696134081</v>
      </c>
      <c r="AD122" t="n">
        <v>94131.36004030726</v>
      </c>
      <c r="AE122" t="n">
        <v>128794.6795896113</v>
      </c>
      <c r="AF122" t="n">
        <v>2.100350489635737e-06</v>
      </c>
      <c r="AG122" t="n">
        <v>0.1498611111111111</v>
      </c>
      <c r="AH122" t="n">
        <v>116502.696134081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9.256600000000001</v>
      </c>
      <c r="E123" t="n">
        <v>10.8</v>
      </c>
      <c r="F123" t="n">
        <v>7.91</v>
      </c>
      <c r="G123" t="n">
        <v>118.68</v>
      </c>
      <c r="H123" t="n">
        <v>1.93</v>
      </c>
      <c r="I123" t="n">
        <v>4</v>
      </c>
      <c r="J123" t="n">
        <v>288.76</v>
      </c>
      <c r="K123" t="n">
        <v>57.72</v>
      </c>
      <c r="L123" t="n">
        <v>31.25</v>
      </c>
      <c r="M123" t="n">
        <v>2</v>
      </c>
      <c r="N123" t="n">
        <v>79.78</v>
      </c>
      <c r="O123" t="n">
        <v>35847.82</v>
      </c>
      <c r="P123" t="n">
        <v>114.28</v>
      </c>
      <c r="Q123" t="n">
        <v>198.05</v>
      </c>
      <c r="R123" t="n">
        <v>29.13</v>
      </c>
      <c r="S123" t="n">
        <v>21.27</v>
      </c>
      <c r="T123" t="n">
        <v>1233.72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94.33990153599876</v>
      </c>
      <c r="AB123" t="n">
        <v>129.0800152642178</v>
      </c>
      <c r="AC123" t="n">
        <v>116.7607997723743</v>
      </c>
      <c r="AD123" t="n">
        <v>94339.90153599877</v>
      </c>
      <c r="AE123" t="n">
        <v>129080.0152642178</v>
      </c>
      <c r="AF123" t="n">
        <v>2.098604788528239e-06</v>
      </c>
      <c r="AG123" t="n">
        <v>0.15</v>
      </c>
      <c r="AH123" t="n">
        <v>116760.7997723743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9.253500000000001</v>
      </c>
      <c r="E124" t="n">
        <v>10.81</v>
      </c>
      <c r="F124" t="n">
        <v>7.92</v>
      </c>
      <c r="G124" t="n">
        <v>118.73</v>
      </c>
      <c r="H124" t="n">
        <v>1.94</v>
      </c>
      <c r="I124" t="n">
        <v>4</v>
      </c>
      <c r="J124" t="n">
        <v>289.27</v>
      </c>
      <c r="K124" t="n">
        <v>57.72</v>
      </c>
      <c r="L124" t="n">
        <v>31.5</v>
      </c>
      <c r="M124" t="n">
        <v>2</v>
      </c>
      <c r="N124" t="n">
        <v>80.04000000000001</v>
      </c>
      <c r="O124" t="n">
        <v>35910.33</v>
      </c>
      <c r="P124" t="n">
        <v>114.39</v>
      </c>
      <c r="Q124" t="n">
        <v>198.05</v>
      </c>
      <c r="R124" t="n">
        <v>29.23</v>
      </c>
      <c r="S124" t="n">
        <v>21.27</v>
      </c>
      <c r="T124" t="n">
        <v>1284.25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94.46757410560593</v>
      </c>
      <c r="AB124" t="n">
        <v>129.2547025064704</v>
      </c>
      <c r="AC124" t="n">
        <v>116.9188151094015</v>
      </c>
      <c r="AD124" t="n">
        <v>94467.57410560593</v>
      </c>
      <c r="AE124" t="n">
        <v>129254.7025064704</v>
      </c>
      <c r="AF124" t="n">
        <v>2.097901973796649e-06</v>
      </c>
      <c r="AG124" t="n">
        <v>0.1501388888888889</v>
      </c>
      <c r="AH124" t="n">
        <v>116918.8151094015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9.255000000000001</v>
      </c>
      <c r="E125" t="n">
        <v>10.8</v>
      </c>
      <c r="F125" t="n">
        <v>7.91</v>
      </c>
      <c r="G125" t="n">
        <v>118.71</v>
      </c>
      <c r="H125" t="n">
        <v>1.95</v>
      </c>
      <c r="I125" t="n">
        <v>4</v>
      </c>
      <c r="J125" t="n">
        <v>289.77</v>
      </c>
      <c r="K125" t="n">
        <v>57.72</v>
      </c>
      <c r="L125" t="n">
        <v>31.75</v>
      </c>
      <c r="M125" t="n">
        <v>2</v>
      </c>
      <c r="N125" t="n">
        <v>80.3</v>
      </c>
      <c r="O125" t="n">
        <v>35972.93</v>
      </c>
      <c r="P125" t="n">
        <v>114.33</v>
      </c>
      <c r="Q125" t="n">
        <v>198.05</v>
      </c>
      <c r="R125" t="n">
        <v>29.18</v>
      </c>
      <c r="S125" t="n">
        <v>21.27</v>
      </c>
      <c r="T125" t="n">
        <v>1260.18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94.38523850216369</v>
      </c>
      <c r="AB125" t="n">
        <v>129.1420473014504</v>
      </c>
      <c r="AC125" t="n">
        <v>116.8169115590359</v>
      </c>
      <c r="AD125" t="n">
        <v>94385.23850216369</v>
      </c>
      <c r="AE125" t="n">
        <v>129142.0473014504</v>
      </c>
      <c r="AF125" t="n">
        <v>2.098242045440967e-06</v>
      </c>
      <c r="AG125" t="n">
        <v>0.15</v>
      </c>
      <c r="AH125" t="n">
        <v>116816.9115590359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9.2531</v>
      </c>
      <c r="E126" t="n">
        <v>10.81</v>
      </c>
      <c r="F126" t="n">
        <v>7.92</v>
      </c>
      <c r="G126" t="n">
        <v>118.74</v>
      </c>
      <c r="H126" t="n">
        <v>1.96</v>
      </c>
      <c r="I126" t="n">
        <v>4</v>
      </c>
      <c r="J126" t="n">
        <v>290.28</v>
      </c>
      <c r="K126" t="n">
        <v>57.72</v>
      </c>
      <c r="L126" t="n">
        <v>32</v>
      </c>
      <c r="M126" t="n">
        <v>2</v>
      </c>
      <c r="N126" t="n">
        <v>80.56</v>
      </c>
      <c r="O126" t="n">
        <v>36035.65</v>
      </c>
      <c r="P126" t="n">
        <v>114.35</v>
      </c>
      <c r="Q126" t="n">
        <v>198.05</v>
      </c>
      <c r="R126" t="n">
        <v>29.3</v>
      </c>
      <c r="S126" t="n">
        <v>21.27</v>
      </c>
      <c r="T126" t="n">
        <v>1318.04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94.44803972861756</v>
      </c>
      <c r="AB126" t="n">
        <v>129.2279747100791</v>
      </c>
      <c r="AC126" t="n">
        <v>116.894638176385</v>
      </c>
      <c r="AD126" t="n">
        <v>94448.03972861756</v>
      </c>
      <c r="AE126" t="n">
        <v>129227.9747100791</v>
      </c>
      <c r="AF126" t="n">
        <v>2.09781128802483e-06</v>
      </c>
      <c r="AG126" t="n">
        <v>0.1501388888888889</v>
      </c>
      <c r="AH126" t="n">
        <v>116894.638176385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9.2521</v>
      </c>
      <c r="E127" t="n">
        <v>10.81</v>
      </c>
      <c r="F127" t="n">
        <v>7.92</v>
      </c>
      <c r="G127" t="n">
        <v>118.76</v>
      </c>
      <c r="H127" t="n">
        <v>1.97</v>
      </c>
      <c r="I127" t="n">
        <v>4</v>
      </c>
      <c r="J127" t="n">
        <v>290.79</v>
      </c>
      <c r="K127" t="n">
        <v>57.72</v>
      </c>
      <c r="L127" t="n">
        <v>32.25</v>
      </c>
      <c r="M127" t="n">
        <v>2</v>
      </c>
      <c r="N127" t="n">
        <v>80.81999999999999</v>
      </c>
      <c r="O127" t="n">
        <v>36098.46</v>
      </c>
      <c r="P127" t="n">
        <v>114.27</v>
      </c>
      <c r="Q127" t="n">
        <v>198.06</v>
      </c>
      <c r="R127" t="n">
        <v>29.29</v>
      </c>
      <c r="S127" t="n">
        <v>21.27</v>
      </c>
      <c r="T127" t="n">
        <v>1310.79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94.41096012265611</v>
      </c>
      <c r="AB127" t="n">
        <v>129.1772407573659</v>
      </c>
      <c r="AC127" t="n">
        <v>116.8487462009132</v>
      </c>
      <c r="AD127" t="n">
        <v>94410.96012265611</v>
      </c>
      <c r="AE127" t="n">
        <v>129177.2407573659</v>
      </c>
      <c r="AF127" t="n">
        <v>2.097584573595285e-06</v>
      </c>
      <c r="AG127" t="n">
        <v>0.1501388888888889</v>
      </c>
      <c r="AH127" t="n">
        <v>116848.7462009132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9.2507</v>
      </c>
      <c r="E128" t="n">
        <v>10.81</v>
      </c>
      <c r="F128" t="n">
        <v>7.92</v>
      </c>
      <c r="G128" t="n">
        <v>118.78</v>
      </c>
      <c r="H128" t="n">
        <v>1.99</v>
      </c>
      <c r="I128" t="n">
        <v>4</v>
      </c>
      <c r="J128" t="n">
        <v>291.3</v>
      </c>
      <c r="K128" t="n">
        <v>57.72</v>
      </c>
      <c r="L128" t="n">
        <v>32.5</v>
      </c>
      <c r="M128" t="n">
        <v>2</v>
      </c>
      <c r="N128" t="n">
        <v>81.08</v>
      </c>
      <c r="O128" t="n">
        <v>36161.39</v>
      </c>
      <c r="P128" t="n">
        <v>114.33</v>
      </c>
      <c r="Q128" t="n">
        <v>198.05</v>
      </c>
      <c r="R128" t="n">
        <v>29.33</v>
      </c>
      <c r="S128" t="n">
        <v>21.27</v>
      </c>
      <c r="T128" t="n">
        <v>1334.16</v>
      </c>
      <c r="U128" t="n">
        <v>0.73</v>
      </c>
      <c r="V128" t="n">
        <v>0.77</v>
      </c>
      <c r="W128" t="n">
        <v>0.12</v>
      </c>
      <c r="X128" t="n">
        <v>0.07000000000000001</v>
      </c>
      <c r="Y128" t="n">
        <v>1</v>
      </c>
      <c r="Z128" t="n">
        <v>10</v>
      </c>
      <c r="AA128" t="n">
        <v>94.4602185626473</v>
      </c>
      <c r="AB128" t="n">
        <v>129.2446383280908</v>
      </c>
      <c r="AC128" t="n">
        <v>116.9097114420812</v>
      </c>
      <c r="AD128" t="n">
        <v>94460.21856264729</v>
      </c>
      <c r="AE128" t="n">
        <v>129244.6383280908</v>
      </c>
      <c r="AF128" t="n">
        <v>2.097267173393922e-06</v>
      </c>
      <c r="AG128" t="n">
        <v>0.1501388888888889</v>
      </c>
      <c r="AH128" t="n">
        <v>116909.7114420812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9.2597</v>
      </c>
      <c r="E129" t="n">
        <v>10.8</v>
      </c>
      <c r="F129" t="n">
        <v>7.91</v>
      </c>
      <c r="G129" t="n">
        <v>118.62</v>
      </c>
      <c r="H129" t="n">
        <v>2</v>
      </c>
      <c r="I129" t="n">
        <v>4</v>
      </c>
      <c r="J129" t="n">
        <v>291.81</v>
      </c>
      <c r="K129" t="n">
        <v>57.72</v>
      </c>
      <c r="L129" t="n">
        <v>32.75</v>
      </c>
      <c r="M129" t="n">
        <v>2</v>
      </c>
      <c r="N129" t="n">
        <v>81.34</v>
      </c>
      <c r="O129" t="n">
        <v>36224.42</v>
      </c>
      <c r="P129" t="n">
        <v>113.99</v>
      </c>
      <c r="Q129" t="n">
        <v>198.05</v>
      </c>
      <c r="R129" t="n">
        <v>28.94</v>
      </c>
      <c r="S129" t="n">
        <v>21.27</v>
      </c>
      <c r="T129" t="n">
        <v>1135.73</v>
      </c>
      <c r="U129" t="n">
        <v>0.74</v>
      </c>
      <c r="V129" t="n">
        <v>0.77</v>
      </c>
      <c r="W129" t="n">
        <v>0.12</v>
      </c>
      <c r="X129" t="n">
        <v>0.06</v>
      </c>
      <c r="Y129" t="n">
        <v>1</v>
      </c>
      <c r="Z129" t="n">
        <v>10</v>
      </c>
      <c r="AA129" t="n">
        <v>94.13860550150618</v>
      </c>
      <c r="AB129" t="n">
        <v>128.8045931492709</v>
      </c>
      <c r="AC129" t="n">
        <v>116.5116635575204</v>
      </c>
      <c r="AD129" t="n">
        <v>94138.60550150617</v>
      </c>
      <c r="AE129" t="n">
        <v>128804.5931492709</v>
      </c>
      <c r="AF129" t="n">
        <v>2.099307603259829e-06</v>
      </c>
      <c r="AG129" t="n">
        <v>0.15</v>
      </c>
      <c r="AH129" t="n">
        <v>116511.6635575204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9.263299999999999</v>
      </c>
      <c r="E130" t="n">
        <v>10.8</v>
      </c>
      <c r="F130" t="n">
        <v>7.9</v>
      </c>
      <c r="G130" t="n">
        <v>118.56</v>
      </c>
      <c r="H130" t="n">
        <v>2.01</v>
      </c>
      <c r="I130" t="n">
        <v>4</v>
      </c>
      <c r="J130" t="n">
        <v>292.32</v>
      </c>
      <c r="K130" t="n">
        <v>57.72</v>
      </c>
      <c r="L130" t="n">
        <v>33</v>
      </c>
      <c r="M130" t="n">
        <v>2</v>
      </c>
      <c r="N130" t="n">
        <v>81.59999999999999</v>
      </c>
      <c r="O130" t="n">
        <v>36287.56</v>
      </c>
      <c r="P130" t="n">
        <v>113.8</v>
      </c>
      <c r="Q130" t="n">
        <v>198.05</v>
      </c>
      <c r="R130" t="n">
        <v>28.8</v>
      </c>
      <c r="S130" t="n">
        <v>21.27</v>
      </c>
      <c r="T130" t="n">
        <v>1070.11</v>
      </c>
      <c r="U130" t="n">
        <v>0.74</v>
      </c>
      <c r="V130" t="n">
        <v>0.77</v>
      </c>
      <c r="W130" t="n">
        <v>0.11</v>
      </c>
      <c r="X130" t="n">
        <v>0.05</v>
      </c>
      <c r="Y130" t="n">
        <v>1</v>
      </c>
      <c r="Z130" t="n">
        <v>10</v>
      </c>
      <c r="AA130" t="n">
        <v>93.9596554939212</v>
      </c>
      <c r="AB130" t="n">
        <v>128.559745854176</v>
      </c>
      <c r="AC130" t="n">
        <v>116.2901841446241</v>
      </c>
      <c r="AD130" t="n">
        <v>93959.65549392121</v>
      </c>
      <c r="AE130" t="n">
        <v>128559.745854176</v>
      </c>
      <c r="AF130" t="n">
        <v>2.100123775206192e-06</v>
      </c>
      <c r="AG130" t="n">
        <v>0.15</v>
      </c>
      <c r="AH130" t="n">
        <v>116290.1841446241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9.2614</v>
      </c>
      <c r="E131" t="n">
        <v>10.8</v>
      </c>
      <c r="F131" t="n">
        <v>7.91</v>
      </c>
      <c r="G131" t="n">
        <v>118.6</v>
      </c>
      <c r="H131" t="n">
        <v>2.02</v>
      </c>
      <c r="I131" t="n">
        <v>4</v>
      </c>
      <c r="J131" t="n">
        <v>292.84</v>
      </c>
      <c r="K131" t="n">
        <v>57.72</v>
      </c>
      <c r="L131" t="n">
        <v>33.25</v>
      </c>
      <c r="M131" t="n">
        <v>2</v>
      </c>
      <c r="N131" t="n">
        <v>81.86</v>
      </c>
      <c r="O131" t="n">
        <v>36350.81</v>
      </c>
      <c r="P131" t="n">
        <v>113.8</v>
      </c>
      <c r="Q131" t="n">
        <v>198.05</v>
      </c>
      <c r="R131" t="n">
        <v>28.95</v>
      </c>
      <c r="S131" t="n">
        <v>21.27</v>
      </c>
      <c r="T131" t="n">
        <v>1143.96</v>
      </c>
      <c r="U131" t="n">
        <v>0.73</v>
      </c>
      <c r="V131" t="n">
        <v>0.77</v>
      </c>
      <c r="W131" t="n">
        <v>0.11</v>
      </c>
      <c r="X131" t="n">
        <v>0.05</v>
      </c>
      <c r="Y131" t="n">
        <v>1</v>
      </c>
      <c r="Z131" t="n">
        <v>10</v>
      </c>
      <c r="AA131" t="n">
        <v>94.01007805437979</v>
      </c>
      <c r="AB131" t="n">
        <v>128.6287362258818</v>
      </c>
      <c r="AC131" t="n">
        <v>116.3525901720829</v>
      </c>
      <c r="AD131" t="n">
        <v>94010.07805437979</v>
      </c>
      <c r="AE131" t="n">
        <v>128628.7362258818</v>
      </c>
      <c r="AF131" t="n">
        <v>2.099693017790056e-06</v>
      </c>
      <c r="AG131" t="n">
        <v>0.15</v>
      </c>
      <c r="AH131" t="n">
        <v>116352.5901720829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9.254300000000001</v>
      </c>
      <c r="E132" t="n">
        <v>10.81</v>
      </c>
      <c r="F132" t="n">
        <v>7.91</v>
      </c>
      <c r="G132" t="n">
        <v>118.72</v>
      </c>
      <c r="H132" t="n">
        <v>2.03</v>
      </c>
      <c r="I132" t="n">
        <v>4</v>
      </c>
      <c r="J132" t="n">
        <v>293.35</v>
      </c>
      <c r="K132" t="n">
        <v>57.72</v>
      </c>
      <c r="L132" t="n">
        <v>33.5</v>
      </c>
      <c r="M132" t="n">
        <v>2</v>
      </c>
      <c r="N132" t="n">
        <v>82.13</v>
      </c>
      <c r="O132" t="n">
        <v>36414.16</v>
      </c>
      <c r="P132" t="n">
        <v>113.92</v>
      </c>
      <c r="Q132" t="n">
        <v>198.05</v>
      </c>
      <c r="R132" t="n">
        <v>29.23</v>
      </c>
      <c r="S132" t="n">
        <v>21.27</v>
      </c>
      <c r="T132" t="n">
        <v>1282.59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94.15159937415407</v>
      </c>
      <c r="AB132" t="n">
        <v>128.8223719390769</v>
      </c>
      <c r="AC132" t="n">
        <v>116.5277455645801</v>
      </c>
      <c r="AD132" t="n">
        <v>94151.59937415407</v>
      </c>
      <c r="AE132" t="n">
        <v>128822.3719390769</v>
      </c>
      <c r="AF132" t="n">
        <v>2.098083345340285e-06</v>
      </c>
      <c r="AG132" t="n">
        <v>0.1501388888888889</v>
      </c>
      <c r="AH132" t="n">
        <v>116527.7455645801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9.2524</v>
      </c>
      <c r="E133" t="n">
        <v>10.81</v>
      </c>
      <c r="F133" t="n">
        <v>7.92</v>
      </c>
      <c r="G133" t="n">
        <v>118.75</v>
      </c>
      <c r="H133" t="n">
        <v>2.05</v>
      </c>
      <c r="I133" t="n">
        <v>4</v>
      </c>
      <c r="J133" t="n">
        <v>293.87</v>
      </c>
      <c r="K133" t="n">
        <v>57.72</v>
      </c>
      <c r="L133" t="n">
        <v>33.75</v>
      </c>
      <c r="M133" t="n">
        <v>2</v>
      </c>
      <c r="N133" t="n">
        <v>82.39</v>
      </c>
      <c r="O133" t="n">
        <v>36477.63</v>
      </c>
      <c r="P133" t="n">
        <v>113.77</v>
      </c>
      <c r="Q133" t="n">
        <v>198.05</v>
      </c>
      <c r="R133" t="n">
        <v>29.28</v>
      </c>
      <c r="S133" t="n">
        <v>21.27</v>
      </c>
      <c r="T133" t="n">
        <v>1309.08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94.11388521252361</v>
      </c>
      <c r="AB133" t="n">
        <v>128.7707697593028</v>
      </c>
      <c r="AC133" t="n">
        <v>116.4810682244195</v>
      </c>
      <c r="AD133" t="n">
        <v>94113.88521252362</v>
      </c>
      <c r="AE133" t="n">
        <v>128770.7697593028</v>
      </c>
      <c r="AF133" t="n">
        <v>2.097652587924149e-06</v>
      </c>
      <c r="AG133" t="n">
        <v>0.1501388888888889</v>
      </c>
      <c r="AH133" t="n">
        <v>116481.0682244195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9.252599999999999</v>
      </c>
      <c r="E134" t="n">
        <v>10.81</v>
      </c>
      <c r="F134" t="n">
        <v>7.92</v>
      </c>
      <c r="G134" t="n">
        <v>118.75</v>
      </c>
      <c r="H134" t="n">
        <v>2.06</v>
      </c>
      <c r="I134" t="n">
        <v>4</v>
      </c>
      <c r="J134" t="n">
        <v>294.38</v>
      </c>
      <c r="K134" t="n">
        <v>57.72</v>
      </c>
      <c r="L134" t="n">
        <v>34</v>
      </c>
      <c r="M134" t="n">
        <v>2</v>
      </c>
      <c r="N134" t="n">
        <v>82.66</v>
      </c>
      <c r="O134" t="n">
        <v>36541.2</v>
      </c>
      <c r="P134" t="n">
        <v>113.63</v>
      </c>
      <c r="Q134" t="n">
        <v>198.05</v>
      </c>
      <c r="R134" t="n">
        <v>29.26</v>
      </c>
      <c r="S134" t="n">
        <v>21.27</v>
      </c>
      <c r="T134" t="n">
        <v>1298.84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94.02955584984946</v>
      </c>
      <c r="AB134" t="n">
        <v>128.6553866049431</v>
      </c>
      <c r="AC134" t="n">
        <v>116.3766970763706</v>
      </c>
      <c r="AD134" t="n">
        <v>94029.55584984946</v>
      </c>
      <c r="AE134" t="n">
        <v>128655.3866049431</v>
      </c>
      <c r="AF134" t="n">
        <v>2.097697930810058e-06</v>
      </c>
      <c r="AG134" t="n">
        <v>0.1501388888888889</v>
      </c>
      <c r="AH134" t="n">
        <v>116376.6970763706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9.250500000000001</v>
      </c>
      <c r="E135" t="n">
        <v>10.81</v>
      </c>
      <c r="F135" t="n">
        <v>7.92</v>
      </c>
      <c r="G135" t="n">
        <v>118.79</v>
      </c>
      <c r="H135" t="n">
        <v>2.07</v>
      </c>
      <c r="I135" t="n">
        <v>4</v>
      </c>
      <c r="J135" t="n">
        <v>294.9</v>
      </c>
      <c r="K135" t="n">
        <v>57.72</v>
      </c>
      <c r="L135" t="n">
        <v>34.25</v>
      </c>
      <c r="M135" t="n">
        <v>2</v>
      </c>
      <c r="N135" t="n">
        <v>82.92</v>
      </c>
      <c r="O135" t="n">
        <v>36604.89</v>
      </c>
      <c r="P135" t="n">
        <v>113.63</v>
      </c>
      <c r="Q135" t="n">
        <v>198.05</v>
      </c>
      <c r="R135" t="n">
        <v>29.36</v>
      </c>
      <c r="S135" t="n">
        <v>21.27</v>
      </c>
      <c r="T135" t="n">
        <v>1345.77</v>
      </c>
      <c r="U135" t="n">
        <v>0.72</v>
      </c>
      <c r="V135" t="n">
        <v>0.77</v>
      </c>
      <c r="W135" t="n">
        <v>0.11</v>
      </c>
      <c r="X135" t="n">
        <v>0.07000000000000001</v>
      </c>
      <c r="Y135" t="n">
        <v>1</v>
      </c>
      <c r="Z135" t="n">
        <v>10</v>
      </c>
      <c r="AA135" t="n">
        <v>94.05041259880797</v>
      </c>
      <c r="AB135" t="n">
        <v>128.6839237290029</v>
      </c>
      <c r="AC135" t="n">
        <v>116.4025106573623</v>
      </c>
      <c r="AD135" t="n">
        <v>94050.41259880796</v>
      </c>
      <c r="AE135" t="n">
        <v>128683.9237290029</v>
      </c>
      <c r="AF135" t="n">
        <v>2.097221830508013e-06</v>
      </c>
      <c r="AG135" t="n">
        <v>0.1501388888888889</v>
      </c>
      <c r="AH135" t="n">
        <v>116402.5106573623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9.249499999999999</v>
      </c>
      <c r="E136" t="n">
        <v>10.81</v>
      </c>
      <c r="F136" t="n">
        <v>7.92</v>
      </c>
      <c r="G136" t="n">
        <v>118.8</v>
      </c>
      <c r="H136" t="n">
        <v>2.08</v>
      </c>
      <c r="I136" t="n">
        <v>4</v>
      </c>
      <c r="J136" t="n">
        <v>295.41</v>
      </c>
      <c r="K136" t="n">
        <v>57.72</v>
      </c>
      <c r="L136" t="n">
        <v>34.5</v>
      </c>
      <c r="M136" t="n">
        <v>2</v>
      </c>
      <c r="N136" t="n">
        <v>83.19</v>
      </c>
      <c r="O136" t="n">
        <v>36668.68</v>
      </c>
      <c r="P136" t="n">
        <v>113.33</v>
      </c>
      <c r="Q136" t="n">
        <v>198.05</v>
      </c>
      <c r="R136" t="n">
        <v>29.4</v>
      </c>
      <c r="S136" t="n">
        <v>21.27</v>
      </c>
      <c r="T136" t="n">
        <v>1368.08</v>
      </c>
      <c r="U136" t="n">
        <v>0.72</v>
      </c>
      <c r="V136" t="n">
        <v>0.77</v>
      </c>
      <c r="W136" t="n">
        <v>0.11</v>
      </c>
      <c r="X136" t="n">
        <v>0.07000000000000001</v>
      </c>
      <c r="Y136" t="n">
        <v>1</v>
      </c>
      <c r="Z136" t="n">
        <v>10</v>
      </c>
      <c r="AA136" t="n">
        <v>93.88384221833589</v>
      </c>
      <c r="AB136" t="n">
        <v>128.4560147858746</v>
      </c>
      <c r="AC136" t="n">
        <v>116.1963530238938</v>
      </c>
      <c r="AD136" t="n">
        <v>93883.84221833589</v>
      </c>
      <c r="AE136" t="n">
        <v>128456.0147858746</v>
      </c>
      <c r="AF136" t="n">
        <v>2.096995116078468e-06</v>
      </c>
      <c r="AG136" t="n">
        <v>0.1501388888888889</v>
      </c>
      <c r="AH136" t="n">
        <v>116196.3530238938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9.2531</v>
      </c>
      <c r="E137" t="n">
        <v>10.81</v>
      </c>
      <c r="F137" t="n">
        <v>7.92</v>
      </c>
      <c r="G137" t="n">
        <v>118.74</v>
      </c>
      <c r="H137" t="n">
        <v>2.09</v>
      </c>
      <c r="I137" t="n">
        <v>4</v>
      </c>
      <c r="J137" t="n">
        <v>295.93</v>
      </c>
      <c r="K137" t="n">
        <v>57.72</v>
      </c>
      <c r="L137" t="n">
        <v>34.75</v>
      </c>
      <c r="M137" t="n">
        <v>2</v>
      </c>
      <c r="N137" t="n">
        <v>83.45999999999999</v>
      </c>
      <c r="O137" t="n">
        <v>36732.59</v>
      </c>
      <c r="P137" t="n">
        <v>113.07</v>
      </c>
      <c r="Q137" t="n">
        <v>198.05</v>
      </c>
      <c r="R137" t="n">
        <v>29.19</v>
      </c>
      <c r="S137" t="n">
        <v>21.27</v>
      </c>
      <c r="T137" t="n">
        <v>1261.25</v>
      </c>
      <c r="U137" t="n">
        <v>0.73</v>
      </c>
      <c r="V137" t="n">
        <v>0.77</v>
      </c>
      <c r="W137" t="n">
        <v>0.12</v>
      </c>
      <c r="X137" t="n">
        <v>0.06</v>
      </c>
      <c r="Y137" t="n">
        <v>1</v>
      </c>
      <c r="Z137" t="n">
        <v>10</v>
      </c>
      <c r="AA137" t="n">
        <v>93.69524261568168</v>
      </c>
      <c r="AB137" t="n">
        <v>128.197964489096</v>
      </c>
      <c r="AC137" t="n">
        <v>115.9629306852638</v>
      </c>
      <c r="AD137" t="n">
        <v>93695.24261568168</v>
      </c>
      <c r="AE137" t="n">
        <v>128197.964489096</v>
      </c>
      <c r="AF137" t="n">
        <v>2.09781128802483e-06</v>
      </c>
      <c r="AG137" t="n">
        <v>0.1501388888888889</v>
      </c>
      <c r="AH137" t="n">
        <v>115962.9306852638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9.26</v>
      </c>
      <c r="E138" t="n">
        <v>10.8</v>
      </c>
      <c r="F138" t="n">
        <v>7.91</v>
      </c>
      <c r="G138" t="n">
        <v>118.62</v>
      </c>
      <c r="H138" t="n">
        <v>2.1</v>
      </c>
      <c r="I138" t="n">
        <v>4</v>
      </c>
      <c r="J138" t="n">
        <v>296.45</v>
      </c>
      <c r="K138" t="n">
        <v>57.72</v>
      </c>
      <c r="L138" t="n">
        <v>35</v>
      </c>
      <c r="M138" t="n">
        <v>2</v>
      </c>
      <c r="N138" t="n">
        <v>83.73</v>
      </c>
      <c r="O138" t="n">
        <v>36796.61</v>
      </c>
      <c r="P138" t="n">
        <v>113.18</v>
      </c>
      <c r="Q138" t="n">
        <v>198.05</v>
      </c>
      <c r="R138" t="n">
        <v>28.95</v>
      </c>
      <c r="S138" t="n">
        <v>21.27</v>
      </c>
      <c r="T138" t="n">
        <v>1142.87</v>
      </c>
      <c r="U138" t="n">
        <v>0.73</v>
      </c>
      <c r="V138" t="n">
        <v>0.77</v>
      </c>
      <c r="W138" t="n">
        <v>0.12</v>
      </c>
      <c r="X138" t="n">
        <v>0.06</v>
      </c>
      <c r="Y138" t="n">
        <v>1</v>
      </c>
      <c r="Z138" t="n">
        <v>10</v>
      </c>
      <c r="AA138" t="n">
        <v>93.65960102062513</v>
      </c>
      <c r="AB138" t="n">
        <v>128.1491980863435</v>
      </c>
      <c r="AC138" t="n">
        <v>115.9188184795459</v>
      </c>
      <c r="AD138" t="n">
        <v>93659.60102062514</v>
      </c>
      <c r="AE138" t="n">
        <v>128149.1980863435</v>
      </c>
      <c r="AF138" t="n">
        <v>2.099375617588692e-06</v>
      </c>
      <c r="AG138" t="n">
        <v>0.15</v>
      </c>
      <c r="AH138" t="n">
        <v>115918.8184795459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9.261900000000001</v>
      </c>
      <c r="E139" t="n">
        <v>10.8</v>
      </c>
      <c r="F139" t="n">
        <v>7.91</v>
      </c>
      <c r="G139" t="n">
        <v>118.59</v>
      </c>
      <c r="H139" t="n">
        <v>2.11</v>
      </c>
      <c r="I139" t="n">
        <v>4</v>
      </c>
      <c r="J139" t="n">
        <v>296.97</v>
      </c>
      <c r="K139" t="n">
        <v>57.72</v>
      </c>
      <c r="L139" t="n">
        <v>35.25</v>
      </c>
      <c r="M139" t="n">
        <v>2</v>
      </c>
      <c r="N139" t="n">
        <v>84</v>
      </c>
      <c r="O139" t="n">
        <v>36860.74</v>
      </c>
      <c r="P139" t="n">
        <v>112.89</v>
      </c>
      <c r="Q139" t="n">
        <v>198.07</v>
      </c>
      <c r="R139" t="n">
        <v>28.9</v>
      </c>
      <c r="S139" t="n">
        <v>21.27</v>
      </c>
      <c r="T139" t="n">
        <v>1115.69</v>
      </c>
      <c r="U139" t="n">
        <v>0.74</v>
      </c>
      <c r="V139" t="n">
        <v>0.77</v>
      </c>
      <c r="W139" t="n">
        <v>0.11</v>
      </c>
      <c r="X139" t="n">
        <v>0.05</v>
      </c>
      <c r="Y139" t="n">
        <v>1</v>
      </c>
      <c r="Z139" t="n">
        <v>10</v>
      </c>
      <c r="AA139" t="n">
        <v>93.47043610311573</v>
      </c>
      <c r="AB139" t="n">
        <v>127.8903743008401</v>
      </c>
      <c r="AC139" t="n">
        <v>115.6846964728694</v>
      </c>
      <c r="AD139" t="n">
        <v>93470.43610311573</v>
      </c>
      <c r="AE139" t="n">
        <v>127890.37430084</v>
      </c>
      <c r="AF139" t="n">
        <v>2.099806375004829e-06</v>
      </c>
      <c r="AG139" t="n">
        <v>0.15</v>
      </c>
      <c r="AH139" t="n">
        <v>115684.6964728694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9.2583</v>
      </c>
      <c r="E140" t="n">
        <v>10.8</v>
      </c>
      <c r="F140" t="n">
        <v>7.91</v>
      </c>
      <c r="G140" t="n">
        <v>118.65</v>
      </c>
      <c r="H140" t="n">
        <v>2.13</v>
      </c>
      <c r="I140" t="n">
        <v>4</v>
      </c>
      <c r="J140" t="n">
        <v>297.49</v>
      </c>
      <c r="K140" t="n">
        <v>57.72</v>
      </c>
      <c r="L140" t="n">
        <v>35.5</v>
      </c>
      <c r="M140" t="n">
        <v>2</v>
      </c>
      <c r="N140" t="n">
        <v>84.27</v>
      </c>
      <c r="O140" t="n">
        <v>36924.99</v>
      </c>
      <c r="P140" t="n">
        <v>112.81</v>
      </c>
      <c r="Q140" t="n">
        <v>198.05</v>
      </c>
      <c r="R140" t="n">
        <v>29.08</v>
      </c>
      <c r="S140" t="n">
        <v>21.27</v>
      </c>
      <c r="T140" t="n">
        <v>1209.1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93.45891979336979</v>
      </c>
      <c r="AB140" t="n">
        <v>127.8746171777819</v>
      </c>
      <c r="AC140" t="n">
        <v>115.6704431875207</v>
      </c>
      <c r="AD140" t="n">
        <v>93458.91979336979</v>
      </c>
      <c r="AE140" t="n">
        <v>127874.6171777819</v>
      </c>
      <c r="AF140" t="n">
        <v>2.098990203058465e-06</v>
      </c>
      <c r="AG140" t="n">
        <v>0.15</v>
      </c>
      <c r="AH140" t="n">
        <v>115670.4431875207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9.2483</v>
      </c>
      <c r="E141" t="n">
        <v>10.81</v>
      </c>
      <c r="F141" t="n">
        <v>7.92</v>
      </c>
      <c r="G141" t="n">
        <v>118.83</v>
      </c>
      <c r="H141" t="n">
        <v>2.14</v>
      </c>
      <c r="I141" t="n">
        <v>4</v>
      </c>
      <c r="J141" t="n">
        <v>298.01</v>
      </c>
      <c r="K141" t="n">
        <v>57.72</v>
      </c>
      <c r="L141" t="n">
        <v>35.75</v>
      </c>
      <c r="M141" t="n">
        <v>2</v>
      </c>
      <c r="N141" t="n">
        <v>84.54000000000001</v>
      </c>
      <c r="O141" t="n">
        <v>36989.35</v>
      </c>
      <c r="P141" t="n">
        <v>112.72</v>
      </c>
      <c r="Q141" t="n">
        <v>198.05</v>
      </c>
      <c r="R141" t="n">
        <v>29.43</v>
      </c>
      <c r="S141" t="n">
        <v>21.27</v>
      </c>
      <c r="T141" t="n">
        <v>1381.85</v>
      </c>
      <c r="U141" t="n">
        <v>0.72</v>
      </c>
      <c r="V141" t="n">
        <v>0.77</v>
      </c>
      <c r="W141" t="n">
        <v>0.12</v>
      </c>
      <c r="X141" t="n">
        <v>0.07000000000000001</v>
      </c>
      <c r="Y141" t="n">
        <v>1</v>
      </c>
      <c r="Z141" t="n">
        <v>10</v>
      </c>
      <c r="AA141" t="n">
        <v>93.53680321579402</v>
      </c>
      <c r="AB141" t="n">
        <v>127.9811807123168</v>
      </c>
      <c r="AC141" t="n">
        <v>115.7668364478824</v>
      </c>
      <c r="AD141" t="n">
        <v>93536.80321579402</v>
      </c>
      <c r="AE141" t="n">
        <v>127981.1807123168</v>
      </c>
      <c r="AF141" t="n">
        <v>2.096723058763013e-06</v>
      </c>
      <c r="AG141" t="n">
        <v>0.1501388888888889</v>
      </c>
      <c r="AH141" t="n">
        <v>115766.8364478824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9.251899999999999</v>
      </c>
      <c r="E142" t="n">
        <v>10.81</v>
      </c>
      <c r="F142" t="n">
        <v>7.92</v>
      </c>
      <c r="G142" t="n">
        <v>118.76</v>
      </c>
      <c r="H142" t="n">
        <v>2.15</v>
      </c>
      <c r="I142" t="n">
        <v>4</v>
      </c>
      <c r="J142" t="n">
        <v>298.54</v>
      </c>
      <c r="K142" t="n">
        <v>57.72</v>
      </c>
      <c r="L142" t="n">
        <v>36</v>
      </c>
      <c r="M142" t="n">
        <v>2</v>
      </c>
      <c r="N142" t="n">
        <v>84.81</v>
      </c>
      <c r="O142" t="n">
        <v>37053.82</v>
      </c>
      <c r="P142" t="n">
        <v>112.39</v>
      </c>
      <c r="Q142" t="n">
        <v>198.05</v>
      </c>
      <c r="R142" t="n">
        <v>29.31</v>
      </c>
      <c r="S142" t="n">
        <v>21.27</v>
      </c>
      <c r="T142" t="n">
        <v>1321.13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93.30714025547263</v>
      </c>
      <c r="AB142" t="n">
        <v>127.6669457179905</v>
      </c>
      <c r="AC142" t="n">
        <v>115.482591600383</v>
      </c>
      <c r="AD142" t="n">
        <v>93307.14025547264</v>
      </c>
      <c r="AE142" t="n">
        <v>127666.9457179905</v>
      </c>
      <c r="AF142" t="n">
        <v>2.097539230709376e-06</v>
      </c>
      <c r="AG142" t="n">
        <v>0.1501388888888889</v>
      </c>
      <c r="AH142" t="n">
        <v>115482.591600383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9.2502</v>
      </c>
      <c r="E143" t="n">
        <v>10.81</v>
      </c>
      <c r="F143" t="n">
        <v>7.92</v>
      </c>
      <c r="G143" t="n">
        <v>118.79</v>
      </c>
      <c r="H143" t="n">
        <v>2.16</v>
      </c>
      <c r="I143" t="n">
        <v>4</v>
      </c>
      <c r="J143" t="n">
        <v>299.06</v>
      </c>
      <c r="K143" t="n">
        <v>57.72</v>
      </c>
      <c r="L143" t="n">
        <v>36.25</v>
      </c>
      <c r="M143" t="n">
        <v>2</v>
      </c>
      <c r="N143" t="n">
        <v>85.09</v>
      </c>
      <c r="O143" t="n">
        <v>37118.41</v>
      </c>
      <c r="P143" t="n">
        <v>112.31</v>
      </c>
      <c r="Q143" t="n">
        <v>198.05</v>
      </c>
      <c r="R143" t="n">
        <v>29.38</v>
      </c>
      <c r="S143" t="n">
        <v>21.27</v>
      </c>
      <c r="T143" t="n">
        <v>1355.92</v>
      </c>
      <c r="U143" t="n">
        <v>0.72</v>
      </c>
      <c r="V143" t="n">
        <v>0.77</v>
      </c>
      <c r="W143" t="n">
        <v>0.11</v>
      </c>
      <c r="X143" t="n">
        <v>0.07000000000000001</v>
      </c>
      <c r="Y143" t="n">
        <v>1</v>
      </c>
      <c r="Z143" t="n">
        <v>10</v>
      </c>
      <c r="AA143" t="n">
        <v>93.27682750252765</v>
      </c>
      <c r="AB143" t="n">
        <v>127.625470472107</v>
      </c>
      <c r="AC143" t="n">
        <v>115.4450746937556</v>
      </c>
      <c r="AD143" t="n">
        <v>93276.82750252765</v>
      </c>
      <c r="AE143" t="n">
        <v>127625.470472107</v>
      </c>
      <c r="AF143" t="n">
        <v>2.097153816179149e-06</v>
      </c>
      <c r="AG143" t="n">
        <v>0.1501388888888889</v>
      </c>
      <c r="AH143" t="n">
        <v>115445.0746937556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9.2502</v>
      </c>
      <c r="E144" t="n">
        <v>10.81</v>
      </c>
      <c r="F144" t="n">
        <v>7.92</v>
      </c>
      <c r="G144" t="n">
        <v>118.79</v>
      </c>
      <c r="H144" t="n">
        <v>2.17</v>
      </c>
      <c r="I144" t="n">
        <v>4</v>
      </c>
      <c r="J144" t="n">
        <v>299.59</v>
      </c>
      <c r="K144" t="n">
        <v>57.72</v>
      </c>
      <c r="L144" t="n">
        <v>36.5</v>
      </c>
      <c r="M144" t="n">
        <v>2</v>
      </c>
      <c r="N144" t="n">
        <v>85.36</v>
      </c>
      <c r="O144" t="n">
        <v>37183.24</v>
      </c>
      <c r="P144" t="n">
        <v>112.1</v>
      </c>
      <c r="Q144" t="n">
        <v>198.05</v>
      </c>
      <c r="R144" t="n">
        <v>29.37</v>
      </c>
      <c r="S144" t="n">
        <v>21.27</v>
      </c>
      <c r="T144" t="n">
        <v>1353.72</v>
      </c>
      <c r="U144" t="n">
        <v>0.72</v>
      </c>
      <c r="V144" t="n">
        <v>0.77</v>
      </c>
      <c r="W144" t="n">
        <v>0.11</v>
      </c>
      <c r="X144" t="n">
        <v>0.07000000000000001</v>
      </c>
      <c r="Y144" t="n">
        <v>1</v>
      </c>
      <c r="Z144" t="n">
        <v>10</v>
      </c>
      <c r="AA144" t="n">
        <v>93.15328300629392</v>
      </c>
      <c r="AB144" t="n">
        <v>127.4564314419615</v>
      </c>
      <c r="AC144" t="n">
        <v>115.2921685113995</v>
      </c>
      <c r="AD144" t="n">
        <v>93153.28300629392</v>
      </c>
      <c r="AE144" t="n">
        <v>127456.4314419615</v>
      </c>
      <c r="AF144" t="n">
        <v>2.097153816179149e-06</v>
      </c>
      <c r="AG144" t="n">
        <v>0.1501388888888889</v>
      </c>
      <c r="AH144" t="n">
        <v>115292.1685113995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9.249000000000001</v>
      </c>
      <c r="E145" t="n">
        <v>10.81</v>
      </c>
      <c r="F145" t="n">
        <v>7.92</v>
      </c>
      <c r="G145" t="n">
        <v>118.81</v>
      </c>
      <c r="H145" t="n">
        <v>2.18</v>
      </c>
      <c r="I145" t="n">
        <v>4</v>
      </c>
      <c r="J145" t="n">
        <v>300.11</v>
      </c>
      <c r="K145" t="n">
        <v>57.72</v>
      </c>
      <c r="L145" t="n">
        <v>36.75</v>
      </c>
      <c r="M145" t="n">
        <v>2</v>
      </c>
      <c r="N145" t="n">
        <v>85.64</v>
      </c>
      <c r="O145" t="n">
        <v>37248.06</v>
      </c>
      <c r="P145" t="n">
        <v>112.02</v>
      </c>
      <c r="Q145" t="n">
        <v>198.08</v>
      </c>
      <c r="R145" t="n">
        <v>29.39</v>
      </c>
      <c r="S145" t="n">
        <v>21.27</v>
      </c>
      <c r="T145" t="n">
        <v>1362.34</v>
      </c>
      <c r="U145" t="n">
        <v>0.72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93.11801871417867</v>
      </c>
      <c r="AB145" t="n">
        <v>127.4081812817387</v>
      </c>
      <c r="AC145" t="n">
        <v>115.2485232787488</v>
      </c>
      <c r="AD145" t="n">
        <v>93118.01871417867</v>
      </c>
      <c r="AE145" t="n">
        <v>127408.1812817387</v>
      </c>
      <c r="AF145" t="n">
        <v>2.096881758863695e-06</v>
      </c>
      <c r="AG145" t="n">
        <v>0.1501388888888889</v>
      </c>
      <c r="AH145" t="n">
        <v>115248.5232787488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9.2538</v>
      </c>
      <c r="E146" t="n">
        <v>10.81</v>
      </c>
      <c r="F146" t="n">
        <v>7.92</v>
      </c>
      <c r="G146" t="n">
        <v>118.73</v>
      </c>
      <c r="H146" t="n">
        <v>2.19</v>
      </c>
      <c r="I146" t="n">
        <v>4</v>
      </c>
      <c r="J146" t="n">
        <v>300.64</v>
      </c>
      <c r="K146" t="n">
        <v>57.72</v>
      </c>
      <c r="L146" t="n">
        <v>37</v>
      </c>
      <c r="M146" t="n">
        <v>2</v>
      </c>
      <c r="N146" t="n">
        <v>85.91</v>
      </c>
      <c r="O146" t="n">
        <v>37313</v>
      </c>
      <c r="P146" t="n">
        <v>111.7</v>
      </c>
      <c r="Q146" t="n">
        <v>198.05</v>
      </c>
      <c r="R146" t="n">
        <v>29.17</v>
      </c>
      <c r="S146" t="n">
        <v>21.27</v>
      </c>
      <c r="T146" t="n">
        <v>1253.61</v>
      </c>
      <c r="U146" t="n">
        <v>0.73</v>
      </c>
      <c r="V146" t="n">
        <v>0.77</v>
      </c>
      <c r="W146" t="n">
        <v>0.12</v>
      </c>
      <c r="X146" t="n">
        <v>0.06</v>
      </c>
      <c r="Y146" t="n">
        <v>1</v>
      </c>
      <c r="Z146" t="n">
        <v>10</v>
      </c>
      <c r="AA146" t="n">
        <v>92.88265092330852</v>
      </c>
      <c r="AB146" t="n">
        <v>127.0861406865762</v>
      </c>
      <c r="AC146" t="n">
        <v>114.9572177860017</v>
      </c>
      <c r="AD146" t="n">
        <v>92882.65092330852</v>
      </c>
      <c r="AE146" t="n">
        <v>127086.1406865762</v>
      </c>
      <c r="AF146" t="n">
        <v>2.097969988125512e-06</v>
      </c>
      <c r="AG146" t="n">
        <v>0.1501388888888889</v>
      </c>
      <c r="AH146" t="n">
        <v>114957.2177860017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9.259499999999999</v>
      </c>
      <c r="E147" t="n">
        <v>10.8</v>
      </c>
      <c r="F147" t="n">
        <v>7.91</v>
      </c>
      <c r="G147" t="n">
        <v>118.63</v>
      </c>
      <c r="H147" t="n">
        <v>2.2</v>
      </c>
      <c r="I147" t="n">
        <v>4</v>
      </c>
      <c r="J147" t="n">
        <v>301.17</v>
      </c>
      <c r="K147" t="n">
        <v>57.72</v>
      </c>
      <c r="L147" t="n">
        <v>37.25</v>
      </c>
      <c r="M147" t="n">
        <v>2</v>
      </c>
      <c r="N147" t="n">
        <v>86.19</v>
      </c>
      <c r="O147" t="n">
        <v>37378.06</v>
      </c>
      <c r="P147" t="n">
        <v>111.41</v>
      </c>
      <c r="Q147" t="n">
        <v>198.05</v>
      </c>
      <c r="R147" t="n">
        <v>28.95</v>
      </c>
      <c r="S147" t="n">
        <v>21.27</v>
      </c>
      <c r="T147" t="n">
        <v>1143.21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92.624284382626</v>
      </c>
      <c r="AB147" t="n">
        <v>126.7326321872873</v>
      </c>
      <c r="AC147" t="n">
        <v>114.6374476417324</v>
      </c>
      <c r="AD147" t="n">
        <v>92624.28438262601</v>
      </c>
      <c r="AE147" t="n">
        <v>126732.6321872873</v>
      </c>
      <c r="AF147" t="n">
        <v>2.09926226037392e-06</v>
      </c>
      <c r="AG147" t="n">
        <v>0.15</v>
      </c>
      <c r="AH147" t="n">
        <v>114637.4476417324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9.259499999999999</v>
      </c>
      <c r="E148" t="n">
        <v>10.8</v>
      </c>
      <c r="F148" t="n">
        <v>7.91</v>
      </c>
      <c r="G148" t="n">
        <v>118.63</v>
      </c>
      <c r="H148" t="n">
        <v>2.21</v>
      </c>
      <c r="I148" t="n">
        <v>4</v>
      </c>
      <c r="J148" t="n">
        <v>301.69</v>
      </c>
      <c r="K148" t="n">
        <v>57.72</v>
      </c>
      <c r="L148" t="n">
        <v>37.5</v>
      </c>
      <c r="M148" t="n">
        <v>2</v>
      </c>
      <c r="N148" t="n">
        <v>86.47</v>
      </c>
      <c r="O148" t="n">
        <v>37443.23</v>
      </c>
      <c r="P148" t="n">
        <v>110.98</v>
      </c>
      <c r="Q148" t="n">
        <v>198.05</v>
      </c>
      <c r="R148" t="n">
        <v>29.03</v>
      </c>
      <c r="S148" t="n">
        <v>21.27</v>
      </c>
      <c r="T148" t="n">
        <v>1181.49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92.37156639744407</v>
      </c>
      <c r="AB148" t="n">
        <v>126.3868522908309</v>
      </c>
      <c r="AC148" t="n">
        <v>114.3246684932886</v>
      </c>
      <c r="AD148" t="n">
        <v>92371.56639744407</v>
      </c>
      <c r="AE148" t="n">
        <v>126386.8522908309</v>
      </c>
      <c r="AF148" t="n">
        <v>2.09926226037392e-06</v>
      </c>
      <c r="AG148" t="n">
        <v>0.15</v>
      </c>
      <c r="AH148" t="n">
        <v>114324.6684932886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9.253299999999999</v>
      </c>
      <c r="E149" t="n">
        <v>10.81</v>
      </c>
      <c r="F149" t="n">
        <v>7.92</v>
      </c>
      <c r="G149" t="n">
        <v>118.74</v>
      </c>
      <c r="H149" t="n">
        <v>2.22</v>
      </c>
      <c r="I149" t="n">
        <v>4</v>
      </c>
      <c r="J149" t="n">
        <v>302.22</v>
      </c>
      <c r="K149" t="n">
        <v>57.72</v>
      </c>
      <c r="L149" t="n">
        <v>37.75</v>
      </c>
      <c r="M149" t="n">
        <v>2</v>
      </c>
      <c r="N149" t="n">
        <v>86.75</v>
      </c>
      <c r="O149" t="n">
        <v>37508.53</v>
      </c>
      <c r="P149" t="n">
        <v>110.88</v>
      </c>
      <c r="Q149" t="n">
        <v>198.05</v>
      </c>
      <c r="R149" t="n">
        <v>29.28</v>
      </c>
      <c r="S149" t="n">
        <v>21.27</v>
      </c>
      <c r="T149" t="n">
        <v>1310.3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92.40530311357705</v>
      </c>
      <c r="AB149" t="n">
        <v>126.4330123542029</v>
      </c>
      <c r="AC149" t="n">
        <v>114.3664231049984</v>
      </c>
      <c r="AD149" t="n">
        <v>92405.30311357704</v>
      </c>
      <c r="AE149" t="n">
        <v>126433.0123542029</v>
      </c>
      <c r="AF149" t="n">
        <v>2.097856630910739e-06</v>
      </c>
      <c r="AG149" t="n">
        <v>0.1501388888888889</v>
      </c>
      <c r="AH149" t="n">
        <v>114366.4231049985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9.248100000000001</v>
      </c>
      <c r="E150" t="n">
        <v>10.81</v>
      </c>
      <c r="F150" t="n">
        <v>7.92</v>
      </c>
      <c r="G150" t="n">
        <v>118.83</v>
      </c>
      <c r="H150" t="n">
        <v>2.24</v>
      </c>
      <c r="I150" t="n">
        <v>4</v>
      </c>
      <c r="J150" t="n">
        <v>302.75</v>
      </c>
      <c r="K150" t="n">
        <v>57.72</v>
      </c>
      <c r="L150" t="n">
        <v>38</v>
      </c>
      <c r="M150" t="n">
        <v>2</v>
      </c>
      <c r="N150" t="n">
        <v>87.03</v>
      </c>
      <c r="O150" t="n">
        <v>37573.94</v>
      </c>
      <c r="P150" t="n">
        <v>110.75</v>
      </c>
      <c r="Q150" t="n">
        <v>198.05</v>
      </c>
      <c r="R150" t="n">
        <v>29.46</v>
      </c>
      <c r="S150" t="n">
        <v>21.27</v>
      </c>
      <c r="T150" t="n">
        <v>1398.66</v>
      </c>
      <c r="U150" t="n">
        <v>0.72</v>
      </c>
      <c r="V150" t="n">
        <v>0.77</v>
      </c>
      <c r="W150" t="n">
        <v>0.11</v>
      </c>
      <c r="X150" t="n">
        <v>0.07000000000000001</v>
      </c>
      <c r="Y150" t="n">
        <v>1</v>
      </c>
      <c r="Z150" t="n">
        <v>10</v>
      </c>
      <c r="AA150" t="n">
        <v>92.37955122548225</v>
      </c>
      <c r="AB150" t="n">
        <v>126.3977774848184</v>
      </c>
      <c r="AC150" t="n">
        <v>114.3345510020956</v>
      </c>
      <c r="AD150" t="n">
        <v>92379.55122548224</v>
      </c>
      <c r="AE150" t="n">
        <v>126397.7774848184</v>
      </c>
      <c r="AF150" t="n">
        <v>2.096677715877105e-06</v>
      </c>
      <c r="AG150" t="n">
        <v>0.1501388888888889</v>
      </c>
      <c r="AH150" t="n">
        <v>114334.5510020956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9.248799999999999</v>
      </c>
      <c r="E151" t="n">
        <v>10.81</v>
      </c>
      <c r="F151" t="n">
        <v>7.92</v>
      </c>
      <c r="G151" t="n">
        <v>118.82</v>
      </c>
      <c r="H151" t="n">
        <v>2.25</v>
      </c>
      <c r="I151" t="n">
        <v>4</v>
      </c>
      <c r="J151" t="n">
        <v>303.29</v>
      </c>
      <c r="K151" t="n">
        <v>57.72</v>
      </c>
      <c r="L151" t="n">
        <v>38.25</v>
      </c>
      <c r="M151" t="n">
        <v>2</v>
      </c>
      <c r="N151" t="n">
        <v>87.31</v>
      </c>
      <c r="O151" t="n">
        <v>37639.48</v>
      </c>
      <c r="P151" t="n">
        <v>110.49</v>
      </c>
      <c r="Q151" t="n">
        <v>198.05</v>
      </c>
      <c r="R151" t="n">
        <v>29.42</v>
      </c>
      <c r="S151" t="n">
        <v>21.27</v>
      </c>
      <c r="T151" t="n">
        <v>1379.54</v>
      </c>
      <c r="U151" t="n">
        <v>0.72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92.21973957320456</v>
      </c>
      <c r="AB151" t="n">
        <v>126.1791161317798</v>
      </c>
      <c r="AC151" t="n">
        <v>114.1367583816977</v>
      </c>
      <c r="AD151" t="n">
        <v>92219.73957320457</v>
      </c>
      <c r="AE151" t="n">
        <v>126179.1161317798</v>
      </c>
      <c r="AF151" t="n">
        <v>2.096836415977786e-06</v>
      </c>
      <c r="AG151" t="n">
        <v>0.1501388888888889</v>
      </c>
      <c r="AH151" t="n">
        <v>114136.7583816977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9.248799999999999</v>
      </c>
      <c r="E152" t="n">
        <v>10.81</v>
      </c>
      <c r="F152" t="n">
        <v>7.92</v>
      </c>
      <c r="G152" t="n">
        <v>118.82</v>
      </c>
      <c r="H152" t="n">
        <v>2.26</v>
      </c>
      <c r="I152" t="n">
        <v>4</v>
      </c>
      <c r="J152" t="n">
        <v>303.82</v>
      </c>
      <c r="K152" t="n">
        <v>57.72</v>
      </c>
      <c r="L152" t="n">
        <v>38.5</v>
      </c>
      <c r="M152" t="n">
        <v>2</v>
      </c>
      <c r="N152" t="n">
        <v>87.59</v>
      </c>
      <c r="O152" t="n">
        <v>37705.13</v>
      </c>
      <c r="P152" t="n">
        <v>110.17</v>
      </c>
      <c r="Q152" t="n">
        <v>198.05</v>
      </c>
      <c r="R152" t="n">
        <v>29.45</v>
      </c>
      <c r="S152" t="n">
        <v>21.27</v>
      </c>
      <c r="T152" t="n">
        <v>1394.16</v>
      </c>
      <c r="U152" t="n">
        <v>0.72</v>
      </c>
      <c r="V152" t="n">
        <v>0.77</v>
      </c>
      <c r="W152" t="n">
        <v>0.11</v>
      </c>
      <c r="X152" t="n">
        <v>0.07000000000000001</v>
      </c>
      <c r="Y152" t="n">
        <v>1</v>
      </c>
      <c r="Z152" t="n">
        <v>10</v>
      </c>
      <c r="AA152" t="n">
        <v>92.0314527963874</v>
      </c>
      <c r="AB152" t="n">
        <v>125.9214938571123</v>
      </c>
      <c r="AC152" t="n">
        <v>113.9037232153493</v>
      </c>
      <c r="AD152" t="n">
        <v>92031.4527963874</v>
      </c>
      <c r="AE152" t="n">
        <v>125921.4938571123</v>
      </c>
      <c r="AF152" t="n">
        <v>2.096836415977786e-06</v>
      </c>
      <c r="AG152" t="n">
        <v>0.1501388888888889</v>
      </c>
      <c r="AH152" t="n">
        <v>113903.7232153493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9.250500000000001</v>
      </c>
      <c r="E153" t="n">
        <v>10.81</v>
      </c>
      <c r="F153" t="n">
        <v>7.92</v>
      </c>
      <c r="G153" t="n">
        <v>118.79</v>
      </c>
      <c r="H153" t="n">
        <v>2.27</v>
      </c>
      <c r="I153" t="n">
        <v>4</v>
      </c>
      <c r="J153" t="n">
        <v>304.35</v>
      </c>
      <c r="K153" t="n">
        <v>57.72</v>
      </c>
      <c r="L153" t="n">
        <v>38.75</v>
      </c>
      <c r="M153" t="n">
        <v>2</v>
      </c>
      <c r="N153" t="n">
        <v>87.88</v>
      </c>
      <c r="O153" t="n">
        <v>37770.91</v>
      </c>
      <c r="P153" t="n">
        <v>110.04</v>
      </c>
      <c r="Q153" t="n">
        <v>198.05</v>
      </c>
      <c r="R153" t="n">
        <v>29.35</v>
      </c>
      <c r="S153" t="n">
        <v>21.27</v>
      </c>
      <c r="T153" t="n">
        <v>1343.81</v>
      </c>
      <c r="U153" t="n">
        <v>0.72</v>
      </c>
      <c r="V153" t="n">
        <v>0.77</v>
      </c>
      <c r="W153" t="n">
        <v>0.11</v>
      </c>
      <c r="X153" t="n">
        <v>0.07000000000000001</v>
      </c>
      <c r="Y153" t="n">
        <v>1</v>
      </c>
      <c r="Z153" t="n">
        <v>10</v>
      </c>
      <c r="AA153" t="n">
        <v>91.93845851466321</v>
      </c>
      <c r="AB153" t="n">
        <v>125.7942549782392</v>
      </c>
      <c r="AC153" t="n">
        <v>113.7886278364949</v>
      </c>
      <c r="AD153" t="n">
        <v>91938.45851466322</v>
      </c>
      <c r="AE153" t="n">
        <v>125794.2549782392</v>
      </c>
      <c r="AF153" t="n">
        <v>2.097221830508013e-06</v>
      </c>
      <c r="AG153" t="n">
        <v>0.1501388888888889</v>
      </c>
      <c r="AH153" t="n">
        <v>113788.6278364949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9.2483</v>
      </c>
      <c r="E154" t="n">
        <v>10.81</v>
      </c>
      <c r="F154" t="n">
        <v>7.92</v>
      </c>
      <c r="G154" t="n">
        <v>118.83</v>
      </c>
      <c r="H154" t="n">
        <v>2.28</v>
      </c>
      <c r="I154" t="n">
        <v>4</v>
      </c>
      <c r="J154" t="n">
        <v>304.89</v>
      </c>
      <c r="K154" t="n">
        <v>57.72</v>
      </c>
      <c r="L154" t="n">
        <v>39</v>
      </c>
      <c r="M154" t="n">
        <v>2</v>
      </c>
      <c r="N154" t="n">
        <v>88.16</v>
      </c>
      <c r="O154" t="n">
        <v>37836.81</v>
      </c>
      <c r="P154" t="n">
        <v>109.73</v>
      </c>
      <c r="Q154" t="n">
        <v>198.05</v>
      </c>
      <c r="R154" t="n">
        <v>29.43</v>
      </c>
      <c r="S154" t="n">
        <v>21.27</v>
      </c>
      <c r="T154" t="n">
        <v>1385.36</v>
      </c>
      <c r="U154" t="n">
        <v>0.72</v>
      </c>
      <c r="V154" t="n">
        <v>0.77</v>
      </c>
      <c r="W154" t="n">
        <v>0.12</v>
      </c>
      <c r="X154" t="n">
        <v>0.07000000000000001</v>
      </c>
      <c r="Y154" t="n">
        <v>1</v>
      </c>
      <c r="Z154" t="n">
        <v>10</v>
      </c>
      <c r="AA154" t="n">
        <v>91.77740352988356</v>
      </c>
      <c r="AB154" t="n">
        <v>125.5738924428193</v>
      </c>
      <c r="AC154" t="n">
        <v>113.5892963921746</v>
      </c>
      <c r="AD154" t="n">
        <v>91777.40352988355</v>
      </c>
      <c r="AE154" t="n">
        <v>125573.8924428193</v>
      </c>
      <c r="AF154" t="n">
        <v>2.096723058763013e-06</v>
      </c>
      <c r="AG154" t="n">
        <v>0.1501388888888889</v>
      </c>
      <c r="AH154" t="n">
        <v>113589.2963921746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9.3192</v>
      </c>
      <c r="E155" t="n">
        <v>10.73</v>
      </c>
      <c r="F155" t="n">
        <v>7.88</v>
      </c>
      <c r="G155" t="n">
        <v>157.7</v>
      </c>
      <c r="H155" t="n">
        <v>2.29</v>
      </c>
      <c r="I155" t="n">
        <v>3</v>
      </c>
      <c r="J155" t="n">
        <v>305.42</v>
      </c>
      <c r="K155" t="n">
        <v>57.72</v>
      </c>
      <c r="L155" t="n">
        <v>39.25</v>
      </c>
      <c r="M155" t="n">
        <v>1</v>
      </c>
      <c r="N155" t="n">
        <v>88.45</v>
      </c>
      <c r="O155" t="n">
        <v>37902.83</v>
      </c>
      <c r="P155" t="n">
        <v>109.16</v>
      </c>
      <c r="Q155" t="n">
        <v>198.07</v>
      </c>
      <c r="R155" t="n">
        <v>28.2</v>
      </c>
      <c r="S155" t="n">
        <v>21.27</v>
      </c>
      <c r="T155" t="n">
        <v>774.33</v>
      </c>
      <c r="U155" t="n">
        <v>0.75</v>
      </c>
      <c r="V155" t="n">
        <v>0.77</v>
      </c>
      <c r="W155" t="n">
        <v>0.11</v>
      </c>
      <c r="X155" t="n">
        <v>0.03</v>
      </c>
      <c r="Y155" t="n">
        <v>1</v>
      </c>
      <c r="Z155" t="n">
        <v>10</v>
      </c>
      <c r="AA155" t="n">
        <v>90.63327346006749</v>
      </c>
      <c r="AB155" t="n">
        <v>124.0084432058414</v>
      </c>
      <c r="AC155" t="n">
        <v>112.1732514332517</v>
      </c>
      <c r="AD155" t="n">
        <v>90633.27346006749</v>
      </c>
      <c r="AE155" t="n">
        <v>124008.4432058414</v>
      </c>
      <c r="AF155" t="n">
        <v>2.112797111817769e-06</v>
      </c>
      <c r="AG155" t="n">
        <v>0.1490277777777778</v>
      </c>
      <c r="AH155" t="n">
        <v>112173.2514332516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9.320399999999999</v>
      </c>
      <c r="E156" t="n">
        <v>10.73</v>
      </c>
      <c r="F156" t="n">
        <v>7.88</v>
      </c>
      <c r="G156" t="n">
        <v>157.67</v>
      </c>
      <c r="H156" t="n">
        <v>2.3</v>
      </c>
      <c r="I156" t="n">
        <v>3</v>
      </c>
      <c r="J156" t="n">
        <v>305.96</v>
      </c>
      <c r="K156" t="n">
        <v>57.72</v>
      </c>
      <c r="L156" t="n">
        <v>39.5</v>
      </c>
      <c r="M156" t="n">
        <v>1</v>
      </c>
      <c r="N156" t="n">
        <v>88.73</v>
      </c>
      <c r="O156" t="n">
        <v>37968.98</v>
      </c>
      <c r="P156" t="n">
        <v>109.24</v>
      </c>
      <c r="Q156" t="n">
        <v>198.05</v>
      </c>
      <c r="R156" t="n">
        <v>28.2</v>
      </c>
      <c r="S156" t="n">
        <v>21.27</v>
      </c>
      <c r="T156" t="n">
        <v>773.8</v>
      </c>
      <c r="U156" t="n">
        <v>0.75</v>
      </c>
      <c r="V156" t="n">
        <v>0.77</v>
      </c>
      <c r="W156" t="n">
        <v>0.11</v>
      </c>
      <c r="X156" t="n">
        <v>0.03</v>
      </c>
      <c r="Y156" t="n">
        <v>1</v>
      </c>
      <c r="Z156" t="n">
        <v>10</v>
      </c>
      <c r="AA156" t="n">
        <v>90.66859155872451</v>
      </c>
      <c r="AB156" t="n">
        <v>124.0567669865485</v>
      </c>
      <c r="AC156" t="n">
        <v>112.2169632601509</v>
      </c>
      <c r="AD156" t="n">
        <v>90668.59155872451</v>
      </c>
      <c r="AE156" t="n">
        <v>124056.7669865484</v>
      </c>
      <c r="AF156" t="n">
        <v>2.113069169133223e-06</v>
      </c>
      <c r="AG156" t="n">
        <v>0.1490277777777778</v>
      </c>
      <c r="AH156" t="n">
        <v>112216.9632601509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9.3185</v>
      </c>
      <c r="E157" t="n">
        <v>10.73</v>
      </c>
      <c r="F157" t="n">
        <v>7.89</v>
      </c>
      <c r="G157" t="n">
        <v>157.72</v>
      </c>
      <c r="H157" t="n">
        <v>2.31</v>
      </c>
      <c r="I157" t="n">
        <v>3</v>
      </c>
      <c r="J157" t="n">
        <v>306.49</v>
      </c>
      <c r="K157" t="n">
        <v>57.72</v>
      </c>
      <c r="L157" t="n">
        <v>39.75</v>
      </c>
      <c r="M157" t="n">
        <v>1</v>
      </c>
      <c r="N157" t="n">
        <v>89.02</v>
      </c>
      <c r="O157" t="n">
        <v>38035.25</v>
      </c>
      <c r="P157" t="n">
        <v>109.4</v>
      </c>
      <c r="Q157" t="n">
        <v>198.05</v>
      </c>
      <c r="R157" t="n">
        <v>28.27</v>
      </c>
      <c r="S157" t="n">
        <v>21.27</v>
      </c>
      <c r="T157" t="n">
        <v>805.8</v>
      </c>
      <c r="U157" t="n">
        <v>0.75</v>
      </c>
      <c r="V157" t="n">
        <v>0.77</v>
      </c>
      <c r="W157" t="n">
        <v>0.11</v>
      </c>
      <c r="X157" t="n">
        <v>0.03</v>
      </c>
      <c r="Y157" t="n">
        <v>1</v>
      </c>
      <c r="Z157" t="n">
        <v>10</v>
      </c>
      <c r="AA157" t="n">
        <v>90.81147402719844</v>
      </c>
      <c r="AB157" t="n">
        <v>124.252265083444</v>
      </c>
      <c r="AC157" t="n">
        <v>112.3938032930621</v>
      </c>
      <c r="AD157" t="n">
        <v>90811.47402719845</v>
      </c>
      <c r="AE157" t="n">
        <v>124252.265083444</v>
      </c>
      <c r="AF157" t="n">
        <v>2.112638411717088e-06</v>
      </c>
      <c r="AG157" t="n">
        <v>0.1490277777777778</v>
      </c>
      <c r="AH157" t="n">
        <v>112393.8032930621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9.315799999999999</v>
      </c>
      <c r="E158" t="n">
        <v>10.73</v>
      </c>
      <c r="F158" t="n">
        <v>7.89</v>
      </c>
      <c r="G158" t="n">
        <v>157.78</v>
      </c>
      <c r="H158" t="n">
        <v>2.32</v>
      </c>
      <c r="I158" t="n">
        <v>3</v>
      </c>
      <c r="J158" t="n">
        <v>307.03</v>
      </c>
      <c r="K158" t="n">
        <v>57.72</v>
      </c>
      <c r="L158" t="n">
        <v>40</v>
      </c>
      <c r="M158" t="n">
        <v>1</v>
      </c>
      <c r="N158" t="n">
        <v>89.31</v>
      </c>
      <c r="O158" t="n">
        <v>38101.64</v>
      </c>
      <c r="P158" t="n">
        <v>109.58</v>
      </c>
      <c r="Q158" t="n">
        <v>198.05</v>
      </c>
      <c r="R158" t="n">
        <v>28.38</v>
      </c>
      <c r="S158" t="n">
        <v>21.27</v>
      </c>
      <c r="T158" t="n">
        <v>863.17</v>
      </c>
      <c r="U158" t="n">
        <v>0.75</v>
      </c>
      <c r="V158" t="n">
        <v>0.77</v>
      </c>
      <c r="W158" t="n">
        <v>0.11</v>
      </c>
      <c r="X158" t="n">
        <v>0.04</v>
      </c>
      <c r="Y158" t="n">
        <v>1</v>
      </c>
      <c r="Z158" t="n">
        <v>10</v>
      </c>
      <c r="AA158" t="n">
        <v>90.94231989234262</v>
      </c>
      <c r="AB158" t="n">
        <v>124.4312941686464</v>
      </c>
      <c r="AC158" t="n">
        <v>112.5557460936417</v>
      </c>
      <c r="AD158" t="n">
        <v>90942.31989234262</v>
      </c>
      <c r="AE158" t="n">
        <v>124431.2941686464</v>
      </c>
      <c r="AF158" t="n">
        <v>2.112026282757315e-06</v>
      </c>
      <c r="AG158" t="n">
        <v>0.1490277777777778</v>
      </c>
      <c r="AH158" t="n">
        <v>112555.7460936417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4.7588</v>
      </c>
      <c r="E2" t="n">
        <v>21.01</v>
      </c>
      <c r="F2" t="n">
        <v>10.68</v>
      </c>
      <c r="G2" t="n">
        <v>4.68</v>
      </c>
      <c r="H2" t="n">
        <v>0.06</v>
      </c>
      <c r="I2" t="n">
        <v>137</v>
      </c>
      <c r="J2" t="n">
        <v>285.18</v>
      </c>
      <c r="K2" t="n">
        <v>61.2</v>
      </c>
      <c r="L2" t="n">
        <v>1</v>
      </c>
      <c r="M2" t="n">
        <v>135</v>
      </c>
      <c r="N2" t="n">
        <v>77.98</v>
      </c>
      <c r="O2" t="n">
        <v>35406.83</v>
      </c>
      <c r="P2" t="n">
        <v>189.03</v>
      </c>
      <c r="Q2" t="n">
        <v>198.12</v>
      </c>
      <c r="R2" t="n">
        <v>115.81</v>
      </c>
      <c r="S2" t="n">
        <v>21.27</v>
      </c>
      <c r="T2" t="n">
        <v>43908.9</v>
      </c>
      <c r="U2" t="n">
        <v>0.18</v>
      </c>
      <c r="V2" t="n">
        <v>0.57</v>
      </c>
      <c r="W2" t="n">
        <v>0.32</v>
      </c>
      <c r="X2" t="n">
        <v>2.83</v>
      </c>
      <c r="Y2" t="n">
        <v>1</v>
      </c>
      <c r="Z2" t="n">
        <v>10</v>
      </c>
      <c r="AA2" t="n">
        <v>289.7117835137175</v>
      </c>
      <c r="AB2" t="n">
        <v>396.3964433853073</v>
      </c>
      <c r="AC2" t="n">
        <v>358.5649231745153</v>
      </c>
      <c r="AD2" t="n">
        <v>289711.7835137175</v>
      </c>
      <c r="AE2" t="n">
        <v>396396.4433853073</v>
      </c>
      <c r="AF2" t="n">
        <v>1.045317273521314e-06</v>
      </c>
      <c r="AG2" t="n">
        <v>0.2918055555555556</v>
      </c>
      <c r="AH2" t="n">
        <v>358564.9231745153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5.4405</v>
      </c>
      <c r="E3" t="n">
        <v>18.38</v>
      </c>
      <c r="F3" t="n">
        <v>9.93</v>
      </c>
      <c r="G3" t="n">
        <v>5.84</v>
      </c>
      <c r="H3" t="n">
        <v>0.08</v>
      </c>
      <c r="I3" t="n">
        <v>102</v>
      </c>
      <c r="J3" t="n">
        <v>285.68</v>
      </c>
      <c r="K3" t="n">
        <v>61.2</v>
      </c>
      <c r="L3" t="n">
        <v>1.25</v>
      </c>
      <c r="M3" t="n">
        <v>100</v>
      </c>
      <c r="N3" t="n">
        <v>78.23999999999999</v>
      </c>
      <c r="O3" t="n">
        <v>35468.6</v>
      </c>
      <c r="P3" t="n">
        <v>175.69</v>
      </c>
      <c r="Q3" t="n">
        <v>198.1</v>
      </c>
      <c r="R3" t="n">
        <v>92.36</v>
      </c>
      <c r="S3" t="n">
        <v>21.27</v>
      </c>
      <c r="T3" t="n">
        <v>32359.49</v>
      </c>
      <c r="U3" t="n">
        <v>0.23</v>
      </c>
      <c r="V3" t="n">
        <v>0.61</v>
      </c>
      <c r="W3" t="n">
        <v>0.27</v>
      </c>
      <c r="X3" t="n">
        <v>2.08</v>
      </c>
      <c r="Y3" t="n">
        <v>1</v>
      </c>
      <c r="Z3" t="n">
        <v>10</v>
      </c>
      <c r="AA3" t="n">
        <v>235.9188313934853</v>
      </c>
      <c r="AB3" t="n">
        <v>322.7945531166969</v>
      </c>
      <c r="AC3" t="n">
        <v>291.9874940123359</v>
      </c>
      <c r="AD3" t="n">
        <v>235918.8313934853</v>
      </c>
      <c r="AE3" t="n">
        <v>322794.5531166969</v>
      </c>
      <c r="AF3" t="n">
        <v>1.195059390306949e-06</v>
      </c>
      <c r="AG3" t="n">
        <v>0.2552777777777778</v>
      </c>
      <c r="AH3" t="n">
        <v>291987.4940123359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5.956</v>
      </c>
      <c r="E4" t="n">
        <v>16.79</v>
      </c>
      <c r="F4" t="n">
        <v>9.48</v>
      </c>
      <c r="G4" t="n">
        <v>7.02</v>
      </c>
      <c r="H4" t="n">
        <v>0.09</v>
      </c>
      <c r="I4" t="n">
        <v>81</v>
      </c>
      <c r="J4" t="n">
        <v>286.19</v>
      </c>
      <c r="K4" t="n">
        <v>61.2</v>
      </c>
      <c r="L4" t="n">
        <v>1.5</v>
      </c>
      <c r="M4" t="n">
        <v>79</v>
      </c>
      <c r="N4" t="n">
        <v>78.48999999999999</v>
      </c>
      <c r="O4" t="n">
        <v>35530.47</v>
      </c>
      <c r="P4" t="n">
        <v>167.46</v>
      </c>
      <c r="Q4" t="n">
        <v>198.1</v>
      </c>
      <c r="R4" t="n">
        <v>78.06</v>
      </c>
      <c r="S4" t="n">
        <v>21.27</v>
      </c>
      <c r="T4" t="n">
        <v>25311.28</v>
      </c>
      <c r="U4" t="n">
        <v>0.27</v>
      </c>
      <c r="V4" t="n">
        <v>0.64</v>
      </c>
      <c r="W4" t="n">
        <v>0.23</v>
      </c>
      <c r="X4" t="n">
        <v>1.62</v>
      </c>
      <c r="Y4" t="n">
        <v>1</v>
      </c>
      <c r="Z4" t="n">
        <v>10</v>
      </c>
      <c r="AA4" t="n">
        <v>205.7356924702221</v>
      </c>
      <c r="AB4" t="n">
        <v>281.4966508557983</v>
      </c>
      <c r="AC4" t="n">
        <v>254.6310055812344</v>
      </c>
      <c r="AD4" t="n">
        <v>205735.6924702221</v>
      </c>
      <c r="AE4" t="n">
        <v>281496.6508557983</v>
      </c>
      <c r="AF4" t="n">
        <v>1.308294040744084e-06</v>
      </c>
      <c r="AG4" t="n">
        <v>0.2331944444444444</v>
      </c>
      <c r="AH4" t="n">
        <v>254631.0055812344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6.3213</v>
      </c>
      <c r="E5" t="n">
        <v>15.82</v>
      </c>
      <c r="F5" t="n">
        <v>9.210000000000001</v>
      </c>
      <c r="G5" t="n">
        <v>8.119999999999999</v>
      </c>
      <c r="H5" t="n">
        <v>0.11</v>
      </c>
      <c r="I5" t="n">
        <v>68</v>
      </c>
      <c r="J5" t="n">
        <v>286.69</v>
      </c>
      <c r="K5" t="n">
        <v>61.2</v>
      </c>
      <c r="L5" t="n">
        <v>1.75</v>
      </c>
      <c r="M5" t="n">
        <v>66</v>
      </c>
      <c r="N5" t="n">
        <v>78.73999999999999</v>
      </c>
      <c r="O5" t="n">
        <v>35592.57</v>
      </c>
      <c r="P5" t="n">
        <v>162.6</v>
      </c>
      <c r="Q5" t="n">
        <v>198.1</v>
      </c>
      <c r="R5" t="n">
        <v>69.26000000000001</v>
      </c>
      <c r="S5" t="n">
        <v>21.27</v>
      </c>
      <c r="T5" t="n">
        <v>20977.56</v>
      </c>
      <c r="U5" t="n">
        <v>0.31</v>
      </c>
      <c r="V5" t="n">
        <v>0.66</v>
      </c>
      <c r="W5" t="n">
        <v>0.22</v>
      </c>
      <c r="X5" t="n">
        <v>1.35</v>
      </c>
      <c r="Y5" t="n">
        <v>1</v>
      </c>
      <c r="Z5" t="n">
        <v>10</v>
      </c>
      <c r="AA5" t="n">
        <v>188.4082174260885</v>
      </c>
      <c r="AB5" t="n">
        <v>257.7884350661787</v>
      </c>
      <c r="AC5" t="n">
        <v>233.1854686318787</v>
      </c>
      <c r="AD5" t="n">
        <v>188408.2174260885</v>
      </c>
      <c r="AE5" t="n">
        <v>257788.4350661787</v>
      </c>
      <c r="AF5" t="n">
        <v>1.38853578236326e-06</v>
      </c>
      <c r="AG5" t="n">
        <v>0.2197222222222222</v>
      </c>
      <c r="AH5" t="n">
        <v>233185.4686318787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6.6342</v>
      </c>
      <c r="E6" t="n">
        <v>15.07</v>
      </c>
      <c r="F6" t="n">
        <v>9</v>
      </c>
      <c r="G6" t="n">
        <v>9.31</v>
      </c>
      <c r="H6" t="n">
        <v>0.12</v>
      </c>
      <c r="I6" t="n">
        <v>58</v>
      </c>
      <c r="J6" t="n">
        <v>287.19</v>
      </c>
      <c r="K6" t="n">
        <v>61.2</v>
      </c>
      <c r="L6" t="n">
        <v>2</v>
      </c>
      <c r="M6" t="n">
        <v>56</v>
      </c>
      <c r="N6" t="n">
        <v>78.98999999999999</v>
      </c>
      <c r="O6" t="n">
        <v>35654.65</v>
      </c>
      <c r="P6" t="n">
        <v>158.85</v>
      </c>
      <c r="Q6" t="n">
        <v>198.1</v>
      </c>
      <c r="R6" t="n">
        <v>63.01</v>
      </c>
      <c r="S6" t="n">
        <v>21.27</v>
      </c>
      <c r="T6" t="n">
        <v>17901.88</v>
      </c>
      <c r="U6" t="n">
        <v>0.34</v>
      </c>
      <c r="V6" t="n">
        <v>0.68</v>
      </c>
      <c r="W6" t="n">
        <v>0.2</v>
      </c>
      <c r="X6" t="n">
        <v>1.14</v>
      </c>
      <c r="Y6" t="n">
        <v>1</v>
      </c>
      <c r="Z6" t="n">
        <v>10</v>
      </c>
      <c r="AA6" t="n">
        <v>175.5232230806301</v>
      </c>
      <c r="AB6" t="n">
        <v>240.1586173568997</v>
      </c>
      <c r="AC6" t="n">
        <v>217.2382159811632</v>
      </c>
      <c r="AD6" t="n">
        <v>175523.2230806301</v>
      </c>
      <c r="AE6" t="n">
        <v>240158.6173568997</v>
      </c>
      <c r="AF6" t="n">
        <v>1.457267348069912e-06</v>
      </c>
      <c r="AG6" t="n">
        <v>0.2093055555555556</v>
      </c>
      <c r="AH6" t="n">
        <v>217238.2159811632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6.8717</v>
      </c>
      <c r="E7" t="n">
        <v>14.55</v>
      </c>
      <c r="F7" t="n">
        <v>8.859999999999999</v>
      </c>
      <c r="G7" t="n">
        <v>10.42</v>
      </c>
      <c r="H7" t="n">
        <v>0.14</v>
      </c>
      <c r="I7" t="n">
        <v>51</v>
      </c>
      <c r="J7" t="n">
        <v>287.7</v>
      </c>
      <c r="K7" t="n">
        <v>61.2</v>
      </c>
      <c r="L7" t="n">
        <v>2.25</v>
      </c>
      <c r="M7" t="n">
        <v>49</v>
      </c>
      <c r="N7" t="n">
        <v>79.25</v>
      </c>
      <c r="O7" t="n">
        <v>35716.83</v>
      </c>
      <c r="P7" t="n">
        <v>156.26</v>
      </c>
      <c r="Q7" t="n">
        <v>198.05</v>
      </c>
      <c r="R7" t="n">
        <v>58.38</v>
      </c>
      <c r="S7" t="n">
        <v>21.27</v>
      </c>
      <c r="T7" t="n">
        <v>15622.87</v>
      </c>
      <c r="U7" t="n">
        <v>0.36</v>
      </c>
      <c r="V7" t="n">
        <v>0.6899999999999999</v>
      </c>
      <c r="W7" t="n">
        <v>0.19</v>
      </c>
      <c r="X7" t="n">
        <v>1</v>
      </c>
      <c r="Y7" t="n">
        <v>1</v>
      </c>
      <c r="Z7" t="n">
        <v>10</v>
      </c>
      <c r="AA7" t="n">
        <v>166.8188251290011</v>
      </c>
      <c r="AB7" t="n">
        <v>228.2488760685514</v>
      </c>
      <c r="AC7" t="n">
        <v>206.4651236859441</v>
      </c>
      <c r="AD7" t="n">
        <v>166818.8251290011</v>
      </c>
      <c r="AE7" t="n">
        <v>228248.8760685514</v>
      </c>
      <c r="AF7" t="n">
        <v>1.509436561413888e-06</v>
      </c>
      <c r="AG7" t="n">
        <v>0.2020833333333333</v>
      </c>
      <c r="AH7" t="n">
        <v>206465.1236859441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7.0496</v>
      </c>
      <c r="E8" t="n">
        <v>14.19</v>
      </c>
      <c r="F8" t="n">
        <v>8.76</v>
      </c>
      <c r="G8" t="n">
        <v>11.42</v>
      </c>
      <c r="H8" t="n">
        <v>0.15</v>
      </c>
      <c r="I8" t="n">
        <v>46</v>
      </c>
      <c r="J8" t="n">
        <v>288.2</v>
      </c>
      <c r="K8" t="n">
        <v>61.2</v>
      </c>
      <c r="L8" t="n">
        <v>2.5</v>
      </c>
      <c r="M8" t="n">
        <v>44</v>
      </c>
      <c r="N8" t="n">
        <v>79.5</v>
      </c>
      <c r="O8" t="n">
        <v>35779.11</v>
      </c>
      <c r="P8" t="n">
        <v>154.48</v>
      </c>
      <c r="Q8" t="n">
        <v>198.08</v>
      </c>
      <c r="R8" t="n">
        <v>55.32</v>
      </c>
      <c r="S8" t="n">
        <v>21.27</v>
      </c>
      <c r="T8" t="n">
        <v>14119.17</v>
      </c>
      <c r="U8" t="n">
        <v>0.38</v>
      </c>
      <c r="V8" t="n">
        <v>0.6899999999999999</v>
      </c>
      <c r="W8" t="n">
        <v>0.18</v>
      </c>
      <c r="X8" t="n">
        <v>0.9</v>
      </c>
      <c r="Y8" t="n">
        <v>1</v>
      </c>
      <c r="Z8" t="n">
        <v>10</v>
      </c>
      <c r="AA8" t="n">
        <v>160.8286457423922</v>
      </c>
      <c r="AB8" t="n">
        <v>220.0528483637337</v>
      </c>
      <c r="AC8" t="n">
        <v>199.0513133620746</v>
      </c>
      <c r="AD8" t="n">
        <v>160828.6457423922</v>
      </c>
      <c r="AE8" t="n">
        <v>220052.8483637337</v>
      </c>
      <c r="AF8" t="n">
        <v>1.548514047956597e-06</v>
      </c>
      <c r="AG8" t="n">
        <v>0.1970833333333333</v>
      </c>
      <c r="AH8" t="n">
        <v>199051.3133620746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7.2471</v>
      </c>
      <c r="E9" t="n">
        <v>13.8</v>
      </c>
      <c r="F9" t="n">
        <v>8.640000000000001</v>
      </c>
      <c r="G9" t="n">
        <v>12.64</v>
      </c>
      <c r="H9" t="n">
        <v>0.17</v>
      </c>
      <c r="I9" t="n">
        <v>41</v>
      </c>
      <c r="J9" t="n">
        <v>288.71</v>
      </c>
      <c r="K9" t="n">
        <v>61.2</v>
      </c>
      <c r="L9" t="n">
        <v>2.75</v>
      </c>
      <c r="M9" t="n">
        <v>39</v>
      </c>
      <c r="N9" t="n">
        <v>79.76000000000001</v>
      </c>
      <c r="O9" t="n">
        <v>35841.5</v>
      </c>
      <c r="P9" t="n">
        <v>152.33</v>
      </c>
      <c r="Q9" t="n">
        <v>198.07</v>
      </c>
      <c r="R9" t="n">
        <v>51.64</v>
      </c>
      <c r="S9" t="n">
        <v>21.27</v>
      </c>
      <c r="T9" t="n">
        <v>12302.89</v>
      </c>
      <c r="U9" t="n">
        <v>0.41</v>
      </c>
      <c r="V9" t="n">
        <v>0.7</v>
      </c>
      <c r="W9" t="n">
        <v>0.17</v>
      </c>
      <c r="X9" t="n">
        <v>0.79</v>
      </c>
      <c r="Y9" t="n">
        <v>1</v>
      </c>
      <c r="Z9" t="n">
        <v>10</v>
      </c>
      <c r="AA9" t="n">
        <v>154.3527158666154</v>
      </c>
      <c r="AB9" t="n">
        <v>211.1921954098378</v>
      </c>
      <c r="AC9" t="n">
        <v>191.036308690091</v>
      </c>
      <c r="AD9" t="n">
        <v>154352.7158666154</v>
      </c>
      <c r="AE9" t="n">
        <v>211192.1954098378</v>
      </c>
      <c r="AF9" t="n">
        <v>1.591896867474219e-06</v>
      </c>
      <c r="AG9" t="n">
        <v>0.1916666666666667</v>
      </c>
      <c r="AH9" t="n">
        <v>191036.308690091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7.4503</v>
      </c>
      <c r="E10" t="n">
        <v>13.42</v>
      </c>
      <c r="F10" t="n">
        <v>8.48</v>
      </c>
      <c r="G10" t="n">
        <v>13.75</v>
      </c>
      <c r="H10" t="n">
        <v>0.18</v>
      </c>
      <c r="I10" t="n">
        <v>37</v>
      </c>
      <c r="J10" t="n">
        <v>289.21</v>
      </c>
      <c r="K10" t="n">
        <v>61.2</v>
      </c>
      <c r="L10" t="n">
        <v>3</v>
      </c>
      <c r="M10" t="n">
        <v>35</v>
      </c>
      <c r="N10" t="n">
        <v>80.02</v>
      </c>
      <c r="O10" t="n">
        <v>35903.99</v>
      </c>
      <c r="P10" t="n">
        <v>149.41</v>
      </c>
      <c r="Q10" t="n">
        <v>198.06</v>
      </c>
      <c r="R10" t="n">
        <v>46.25</v>
      </c>
      <c r="S10" t="n">
        <v>21.27</v>
      </c>
      <c r="T10" t="n">
        <v>9625.93</v>
      </c>
      <c r="U10" t="n">
        <v>0.46</v>
      </c>
      <c r="V10" t="n">
        <v>0.72</v>
      </c>
      <c r="W10" t="n">
        <v>0.17</v>
      </c>
      <c r="X10" t="n">
        <v>0.63</v>
      </c>
      <c r="Y10" t="n">
        <v>1</v>
      </c>
      <c r="Z10" t="n">
        <v>10</v>
      </c>
      <c r="AA10" t="n">
        <v>147.3762549600792</v>
      </c>
      <c r="AB10" t="n">
        <v>201.6466938177865</v>
      </c>
      <c r="AC10" t="n">
        <v>182.4018163727865</v>
      </c>
      <c r="AD10" t="n">
        <v>147376.2549600792</v>
      </c>
      <c r="AE10" t="n">
        <v>201646.6938177866</v>
      </c>
      <c r="AF10" t="n">
        <v>1.636531748112096e-06</v>
      </c>
      <c r="AG10" t="n">
        <v>0.1863888888888889</v>
      </c>
      <c r="AH10" t="n">
        <v>182401.8163727865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7.4499</v>
      </c>
      <c r="E11" t="n">
        <v>13.42</v>
      </c>
      <c r="F11" t="n">
        <v>8.59</v>
      </c>
      <c r="G11" t="n">
        <v>14.72</v>
      </c>
      <c r="H11" t="n">
        <v>0.2</v>
      </c>
      <c r="I11" t="n">
        <v>35</v>
      </c>
      <c r="J11" t="n">
        <v>289.72</v>
      </c>
      <c r="K11" t="n">
        <v>61.2</v>
      </c>
      <c r="L11" t="n">
        <v>3.25</v>
      </c>
      <c r="M11" t="n">
        <v>33</v>
      </c>
      <c r="N11" t="n">
        <v>80.27</v>
      </c>
      <c r="O11" t="n">
        <v>35966.59</v>
      </c>
      <c r="P11" t="n">
        <v>151.32</v>
      </c>
      <c r="Q11" t="n">
        <v>198.09</v>
      </c>
      <c r="R11" t="n">
        <v>51.17</v>
      </c>
      <c r="S11" t="n">
        <v>21.27</v>
      </c>
      <c r="T11" t="n">
        <v>12098.3</v>
      </c>
      <c r="U11" t="n">
        <v>0.42</v>
      </c>
      <c r="V11" t="n">
        <v>0.71</v>
      </c>
      <c r="W11" t="n">
        <v>0.14</v>
      </c>
      <c r="X11" t="n">
        <v>0.73</v>
      </c>
      <c r="Y11" t="n">
        <v>1</v>
      </c>
      <c r="Z11" t="n">
        <v>10</v>
      </c>
      <c r="AA11" t="n">
        <v>149.2454805917059</v>
      </c>
      <c r="AB11" t="n">
        <v>204.2042507913917</v>
      </c>
      <c r="AC11" t="n">
        <v>184.7152836983854</v>
      </c>
      <c r="AD11" t="n">
        <v>149245.4805917059</v>
      </c>
      <c r="AE11" t="n">
        <v>204204.2507913917</v>
      </c>
      <c r="AF11" t="n">
        <v>1.636443884173833e-06</v>
      </c>
      <c r="AG11" t="n">
        <v>0.1863888888888889</v>
      </c>
      <c r="AH11" t="n">
        <v>184715.2836983854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7.5774</v>
      </c>
      <c r="E12" t="n">
        <v>13.2</v>
      </c>
      <c r="F12" t="n">
        <v>8.52</v>
      </c>
      <c r="G12" t="n">
        <v>15.98</v>
      </c>
      <c r="H12" t="n">
        <v>0.21</v>
      </c>
      <c r="I12" t="n">
        <v>32</v>
      </c>
      <c r="J12" t="n">
        <v>290.23</v>
      </c>
      <c r="K12" t="n">
        <v>61.2</v>
      </c>
      <c r="L12" t="n">
        <v>3.5</v>
      </c>
      <c r="M12" t="n">
        <v>30</v>
      </c>
      <c r="N12" t="n">
        <v>80.53</v>
      </c>
      <c r="O12" t="n">
        <v>36029.29</v>
      </c>
      <c r="P12" t="n">
        <v>150.14</v>
      </c>
      <c r="Q12" t="n">
        <v>198.05</v>
      </c>
      <c r="R12" t="n">
        <v>48.31</v>
      </c>
      <c r="S12" t="n">
        <v>21.27</v>
      </c>
      <c r="T12" t="n">
        <v>10683.79</v>
      </c>
      <c r="U12" t="n">
        <v>0.44</v>
      </c>
      <c r="V12" t="n">
        <v>0.71</v>
      </c>
      <c r="W12" t="n">
        <v>0.16</v>
      </c>
      <c r="X12" t="n">
        <v>0.67</v>
      </c>
      <c r="Y12" t="n">
        <v>1</v>
      </c>
      <c r="Z12" t="n">
        <v>10</v>
      </c>
      <c r="AA12" t="n">
        <v>145.6228315796392</v>
      </c>
      <c r="AB12" t="n">
        <v>199.2475825930897</v>
      </c>
      <c r="AC12" t="n">
        <v>180.2316729562003</v>
      </c>
      <c r="AD12" t="n">
        <v>145622.8315796392</v>
      </c>
      <c r="AE12" t="n">
        <v>199247.5825930897</v>
      </c>
      <c r="AF12" t="n">
        <v>1.664450514495335e-06</v>
      </c>
      <c r="AG12" t="n">
        <v>0.1833333333333333</v>
      </c>
      <c r="AH12" t="n">
        <v>180231.6729562003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7.6807</v>
      </c>
      <c r="E13" t="n">
        <v>13.02</v>
      </c>
      <c r="F13" t="n">
        <v>8.449999999999999</v>
      </c>
      <c r="G13" t="n">
        <v>16.91</v>
      </c>
      <c r="H13" t="n">
        <v>0.23</v>
      </c>
      <c r="I13" t="n">
        <v>30</v>
      </c>
      <c r="J13" t="n">
        <v>290.74</v>
      </c>
      <c r="K13" t="n">
        <v>61.2</v>
      </c>
      <c r="L13" t="n">
        <v>3.75</v>
      </c>
      <c r="M13" t="n">
        <v>28</v>
      </c>
      <c r="N13" t="n">
        <v>80.79000000000001</v>
      </c>
      <c r="O13" t="n">
        <v>36092.1</v>
      </c>
      <c r="P13" t="n">
        <v>148.82</v>
      </c>
      <c r="Q13" t="n">
        <v>198.09</v>
      </c>
      <c r="R13" t="n">
        <v>45.99</v>
      </c>
      <c r="S13" t="n">
        <v>21.27</v>
      </c>
      <c r="T13" t="n">
        <v>9531.440000000001</v>
      </c>
      <c r="U13" t="n">
        <v>0.46</v>
      </c>
      <c r="V13" t="n">
        <v>0.72</v>
      </c>
      <c r="W13" t="n">
        <v>0.15</v>
      </c>
      <c r="X13" t="n">
        <v>0.6</v>
      </c>
      <c r="Y13" t="n">
        <v>1</v>
      </c>
      <c r="Z13" t="n">
        <v>10</v>
      </c>
      <c r="AA13" t="n">
        <v>142.4631158855179</v>
      </c>
      <c r="AB13" t="n">
        <v>194.9243201835769</v>
      </c>
      <c r="AC13" t="n">
        <v>176.321016643313</v>
      </c>
      <c r="AD13" t="n">
        <v>142463.1158855179</v>
      </c>
      <c r="AE13" t="n">
        <v>194924.3201835769</v>
      </c>
      <c r="AF13" t="n">
        <v>1.687141376551894e-06</v>
      </c>
      <c r="AG13" t="n">
        <v>0.1808333333333333</v>
      </c>
      <c r="AH13" t="n">
        <v>176321.016643313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7.7713</v>
      </c>
      <c r="E14" t="n">
        <v>12.87</v>
      </c>
      <c r="F14" t="n">
        <v>8.41</v>
      </c>
      <c r="G14" t="n">
        <v>18.02</v>
      </c>
      <c r="H14" t="n">
        <v>0.24</v>
      </c>
      <c r="I14" t="n">
        <v>28</v>
      </c>
      <c r="J14" t="n">
        <v>291.25</v>
      </c>
      <c r="K14" t="n">
        <v>61.2</v>
      </c>
      <c r="L14" t="n">
        <v>4</v>
      </c>
      <c r="M14" t="n">
        <v>26</v>
      </c>
      <c r="N14" t="n">
        <v>81.05</v>
      </c>
      <c r="O14" t="n">
        <v>36155.02</v>
      </c>
      <c r="P14" t="n">
        <v>148.04</v>
      </c>
      <c r="Q14" t="n">
        <v>198.12</v>
      </c>
      <c r="R14" t="n">
        <v>44.62</v>
      </c>
      <c r="S14" t="n">
        <v>21.27</v>
      </c>
      <c r="T14" t="n">
        <v>8859.84</v>
      </c>
      <c r="U14" t="n">
        <v>0.48</v>
      </c>
      <c r="V14" t="n">
        <v>0.72</v>
      </c>
      <c r="W14" t="n">
        <v>0.15</v>
      </c>
      <c r="X14" t="n">
        <v>0.5600000000000001</v>
      </c>
      <c r="Y14" t="n">
        <v>1</v>
      </c>
      <c r="Z14" t="n">
        <v>10</v>
      </c>
      <c r="AA14" t="n">
        <v>140.1126334125158</v>
      </c>
      <c r="AB14" t="n">
        <v>191.7082863680488</v>
      </c>
      <c r="AC14" t="n">
        <v>173.4119165814061</v>
      </c>
      <c r="AD14" t="n">
        <v>140112.6334125158</v>
      </c>
      <c r="AE14" t="n">
        <v>191708.2863680488</v>
      </c>
      <c r="AF14" t="n">
        <v>1.707042558568586e-06</v>
      </c>
      <c r="AG14" t="n">
        <v>0.17875</v>
      </c>
      <c r="AH14" t="n">
        <v>173411.9165814061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7.8615</v>
      </c>
      <c r="E15" t="n">
        <v>12.72</v>
      </c>
      <c r="F15" t="n">
        <v>8.369999999999999</v>
      </c>
      <c r="G15" t="n">
        <v>19.32</v>
      </c>
      <c r="H15" t="n">
        <v>0.26</v>
      </c>
      <c r="I15" t="n">
        <v>26</v>
      </c>
      <c r="J15" t="n">
        <v>291.76</v>
      </c>
      <c r="K15" t="n">
        <v>61.2</v>
      </c>
      <c r="L15" t="n">
        <v>4.25</v>
      </c>
      <c r="M15" t="n">
        <v>24</v>
      </c>
      <c r="N15" t="n">
        <v>81.31</v>
      </c>
      <c r="O15" t="n">
        <v>36218.04</v>
      </c>
      <c r="P15" t="n">
        <v>147.29</v>
      </c>
      <c r="Q15" t="n">
        <v>198.07</v>
      </c>
      <c r="R15" t="n">
        <v>43.41</v>
      </c>
      <c r="S15" t="n">
        <v>21.27</v>
      </c>
      <c r="T15" t="n">
        <v>8264.940000000001</v>
      </c>
      <c r="U15" t="n">
        <v>0.49</v>
      </c>
      <c r="V15" t="n">
        <v>0.73</v>
      </c>
      <c r="W15" t="n">
        <v>0.15</v>
      </c>
      <c r="X15" t="n">
        <v>0.52</v>
      </c>
      <c r="Y15" t="n">
        <v>1</v>
      </c>
      <c r="Z15" t="n">
        <v>10</v>
      </c>
      <c r="AA15" t="n">
        <v>137.8438159472872</v>
      </c>
      <c r="AB15" t="n">
        <v>188.6039902189622</v>
      </c>
      <c r="AC15" t="n">
        <v>170.6038900998804</v>
      </c>
      <c r="AD15" t="n">
        <v>137843.8159472872</v>
      </c>
      <c r="AE15" t="n">
        <v>188603.9902189622</v>
      </c>
      <c r="AF15" t="n">
        <v>1.726855876647013e-06</v>
      </c>
      <c r="AG15" t="n">
        <v>0.1766666666666667</v>
      </c>
      <c r="AH15" t="n">
        <v>170603.8900998804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7.9126</v>
      </c>
      <c r="E16" t="n">
        <v>12.64</v>
      </c>
      <c r="F16" t="n">
        <v>8.34</v>
      </c>
      <c r="G16" t="n">
        <v>20.02</v>
      </c>
      <c r="H16" t="n">
        <v>0.27</v>
      </c>
      <c r="I16" t="n">
        <v>25</v>
      </c>
      <c r="J16" t="n">
        <v>292.27</v>
      </c>
      <c r="K16" t="n">
        <v>61.2</v>
      </c>
      <c r="L16" t="n">
        <v>4.5</v>
      </c>
      <c r="M16" t="n">
        <v>23</v>
      </c>
      <c r="N16" t="n">
        <v>81.56999999999999</v>
      </c>
      <c r="O16" t="n">
        <v>36281.16</v>
      </c>
      <c r="P16" t="n">
        <v>146.73</v>
      </c>
      <c r="Q16" t="n">
        <v>198.05</v>
      </c>
      <c r="R16" t="n">
        <v>42.5</v>
      </c>
      <c r="S16" t="n">
        <v>21.27</v>
      </c>
      <c r="T16" t="n">
        <v>7813.92</v>
      </c>
      <c r="U16" t="n">
        <v>0.5</v>
      </c>
      <c r="V16" t="n">
        <v>0.73</v>
      </c>
      <c r="W16" t="n">
        <v>0.15</v>
      </c>
      <c r="X16" t="n">
        <v>0.49</v>
      </c>
      <c r="Y16" t="n">
        <v>1</v>
      </c>
      <c r="Z16" t="n">
        <v>10</v>
      </c>
      <c r="AA16" t="n">
        <v>136.4594016972876</v>
      </c>
      <c r="AB16" t="n">
        <v>186.7097735660675</v>
      </c>
      <c r="AC16" t="n">
        <v>168.8904548257875</v>
      </c>
      <c r="AD16" t="n">
        <v>136459.4016972876</v>
      </c>
      <c r="AE16" t="n">
        <v>186709.7735660675</v>
      </c>
      <c r="AF16" t="n">
        <v>1.738080494760181e-06</v>
      </c>
      <c r="AG16" t="n">
        <v>0.1755555555555556</v>
      </c>
      <c r="AH16" t="n">
        <v>168890.4548257875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8.0069</v>
      </c>
      <c r="E17" t="n">
        <v>12.49</v>
      </c>
      <c r="F17" t="n">
        <v>8.300000000000001</v>
      </c>
      <c r="G17" t="n">
        <v>21.65</v>
      </c>
      <c r="H17" t="n">
        <v>0.29</v>
      </c>
      <c r="I17" t="n">
        <v>23</v>
      </c>
      <c r="J17" t="n">
        <v>292.79</v>
      </c>
      <c r="K17" t="n">
        <v>61.2</v>
      </c>
      <c r="L17" t="n">
        <v>4.75</v>
      </c>
      <c r="M17" t="n">
        <v>21</v>
      </c>
      <c r="N17" t="n">
        <v>81.84</v>
      </c>
      <c r="O17" t="n">
        <v>36344.4</v>
      </c>
      <c r="P17" t="n">
        <v>145.89</v>
      </c>
      <c r="Q17" t="n">
        <v>198.07</v>
      </c>
      <c r="R17" t="n">
        <v>41.26</v>
      </c>
      <c r="S17" t="n">
        <v>21.27</v>
      </c>
      <c r="T17" t="n">
        <v>7201.2</v>
      </c>
      <c r="U17" t="n">
        <v>0.52</v>
      </c>
      <c r="V17" t="n">
        <v>0.73</v>
      </c>
      <c r="W17" t="n">
        <v>0.14</v>
      </c>
      <c r="X17" t="n">
        <v>0.45</v>
      </c>
      <c r="Y17" t="n">
        <v>1</v>
      </c>
      <c r="Z17" t="n">
        <v>10</v>
      </c>
      <c r="AA17" t="n">
        <v>134.1427884869169</v>
      </c>
      <c r="AB17" t="n">
        <v>183.5400811698781</v>
      </c>
      <c r="AC17" t="n">
        <v>166.0232734231983</v>
      </c>
      <c r="AD17" t="n">
        <v>134142.788486917</v>
      </c>
      <c r="AE17" t="n">
        <v>183540.0811698781</v>
      </c>
      <c r="AF17" t="n">
        <v>1.75879441820581e-06</v>
      </c>
      <c r="AG17" t="n">
        <v>0.1734722222222222</v>
      </c>
      <c r="AH17" t="n">
        <v>166023.2734231983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8.0578</v>
      </c>
      <c r="E18" t="n">
        <v>12.41</v>
      </c>
      <c r="F18" t="n">
        <v>8.279999999999999</v>
      </c>
      <c r="G18" t="n">
        <v>22.57</v>
      </c>
      <c r="H18" t="n">
        <v>0.3</v>
      </c>
      <c r="I18" t="n">
        <v>22</v>
      </c>
      <c r="J18" t="n">
        <v>293.3</v>
      </c>
      <c r="K18" t="n">
        <v>61.2</v>
      </c>
      <c r="L18" t="n">
        <v>5</v>
      </c>
      <c r="M18" t="n">
        <v>20</v>
      </c>
      <c r="N18" t="n">
        <v>82.09999999999999</v>
      </c>
      <c r="O18" t="n">
        <v>36407.75</v>
      </c>
      <c r="P18" t="n">
        <v>145.5</v>
      </c>
      <c r="Q18" t="n">
        <v>198.13</v>
      </c>
      <c r="R18" t="n">
        <v>40.37</v>
      </c>
      <c r="S18" t="n">
        <v>21.27</v>
      </c>
      <c r="T18" t="n">
        <v>6764.79</v>
      </c>
      <c r="U18" t="n">
        <v>0.53</v>
      </c>
      <c r="V18" t="n">
        <v>0.73</v>
      </c>
      <c r="W18" t="n">
        <v>0.14</v>
      </c>
      <c r="X18" t="n">
        <v>0.42</v>
      </c>
      <c r="Y18" t="n">
        <v>1</v>
      </c>
      <c r="Z18" t="n">
        <v>10</v>
      </c>
      <c r="AA18" t="n">
        <v>132.9639199480278</v>
      </c>
      <c r="AB18" t="n">
        <v>181.9271012269614</v>
      </c>
      <c r="AC18" t="n">
        <v>164.5642340222015</v>
      </c>
      <c r="AD18" t="n">
        <v>132963.9199480278</v>
      </c>
      <c r="AE18" t="n">
        <v>181927.1012269614</v>
      </c>
      <c r="AF18" t="n">
        <v>1.769975104349845e-06</v>
      </c>
      <c r="AG18" t="n">
        <v>0.1723611111111111</v>
      </c>
      <c r="AH18" t="n">
        <v>164564.2340222015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8.107900000000001</v>
      </c>
      <c r="E19" t="n">
        <v>12.33</v>
      </c>
      <c r="F19" t="n">
        <v>8.25</v>
      </c>
      <c r="G19" t="n">
        <v>23.58</v>
      </c>
      <c r="H19" t="n">
        <v>0.32</v>
      </c>
      <c r="I19" t="n">
        <v>21</v>
      </c>
      <c r="J19" t="n">
        <v>293.81</v>
      </c>
      <c r="K19" t="n">
        <v>61.2</v>
      </c>
      <c r="L19" t="n">
        <v>5.25</v>
      </c>
      <c r="M19" t="n">
        <v>19</v>
      </c>
      <c r="N19" t="n">
        <v>82.36</v>
      </c>
      <c r="O19" t="n">
        <v>36471.2</v>
      </c>
      <c r="P19" t="n">
        <v>145.04</v>
      </c>
      <c r="Q19" t="n">
        <v>198.06</v>
      </c>
      <c r="R19" t="n">
        <v>39.69</v>
      </c>
      <c r="S19" t="n">
        <v>21.27</v>
      </c>
      <c r="T19" t="n">
        <v>6430.28</v>
      </c>
      <c r="U19" t="n">
        <v>0.54</v>
      </c>
      <c r="V19" t="n">
        <v>0.74</v>
      </c>
      <c r="W19" t="n">
        <v>0.14</v>
      </c>
      <c r="X19" t="n">
        <v>0.4</v>
      </c>
      <c r="Y19" t="n">
        <v>1</v>
      </c>
      <c r="Z19" t="n">
        <v>10</v>
      </c>
      <c r="AA19" t="n">
        <v>131.7266558507453</v>
      </c>
      <c r="AB19" t="n">
        <v>180.2342219048208</v>
      </c>
      <c r="AC19" t="n">
        <v>163.0329207265943</v>
      </c>
      <c r="AD19" t="n">
        <v>131726.6558507453</v>
      </c>
      <c r="AE19" t="n">
        <v>180234.2219048208</v>
      </c>
      <c r="AF19" t="n">
        <v>1.780980062617353e-06</v>
      </c>
      <c r="AG19" t="n">
        <v>0.17125</v>
      </c>
      <c r="AH19" t="n">
        <v>163032.9207265943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8.161199999999999</v>
      </c>
      <c r="E20" t="n">
        <v>12.25</v>
      </c>
      <c r="F20" t="n">
        <v>8.23</v>
      </c>
      <c r="G20" t="n">
        <v>24.68</v>
      </c>
      <c r="H20" t="n">
        <v>0.33</v>
      </c>
      <c r="I20" t="n">
        <v>20</v>
      </c>
      <c r="J20" t="n">
        <v>294.33</v>
      </c>
      <c r="K20" t="n">
        <v>61.2</v>
      </c>
      <c r="L20" t="n">
        <v>5.5</v>
      </c>
      <c r="M20" t="n">
        <v>18</v>
      </c>
      <c r="N20" t="n">
        <v>82.63</v>
      </c>
      <c r="O20" t="n">
        <v>36534.76</v>
      </c>
      <c r="P20" t="n">
        <v>144.46</v>
      </c>
      <c r="Q20" t="n">
        <v>198.05</v>
      </c>
      <c r="R20" t="n">
        <v>38.92</v>
      </c>
      <c r="S20" t="n">
        <v>21.27</v>
      </c>
      <c r="T20" t="n">
        <v>6046.61</v>
      </c>
      <c r="U20" t="n">
        <v>0.55</v>
      </c>
      <c r="V20" t="n">
        <v>0.74</v>
      </c>
      <c r="W20" t="n">
        <v>0.14</v>
      </c>
      <c r="X20" t="n">
        <v>0.37</v>
      </c>
      <c r="Y20" t="n">
        <v>1</v>
      </c>
      <c r="Z20" t="n">
        <v>10</v>
      </c>
      <c r="AA20" t="n">
        <v>130.4129218000574</v>
      </c>
      <c r="AB20" t="n">
        <v>178.4367130188146</v>
      </c>
      <c r="AC20" t="n">
        <v>161.4069635658485</v>
      </c>
      <c r="AD20" t="n">
        <v>130412.9218000574</v>
      </c>
      <c r="AE20" t="n">
        <v>178436.7130188146</v>
      </c>
      <c r="AF20" t="n">
        <v>1.792687932390969e-06</v>
      </c>
      <c r="AG20" t="n">
        <v>0.1701388888888889</v>
      </c>
      <c r="AH20" t="n">
        <v>161406.9635658485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8.2166</v>
      </c>
      <c r="E21" t="n">
        <v>12.17</v>
      </c>
      <c r="F21" t="n">
        <v>8.199999999999999</v>
      </c>
      <c r="G21" t="n">
        <v>25.89</v>
      </c>
      <c r="H21" t="n">
        <v>0.35</v>
      </c>
      <c r="I21" t="n">
        <v>19</v>
      </c>
      <c r="J21" t="n">
        <v>294.84</v>
      </c>
      <c r="K21" t="n">
        <v>61.2</v>
      </c>
      <c r="L21" t="n">
        <v>5.75</v>
      </c>
      <c r="M21" t="n">
        <v>17</v>
      </c>
      <c r="N21" t="n">
        <v>82.90000000000001</v>
      </c>
      <c r="O21" t="n">
        <v>36598.44</v>
      </c>
      <c r="P21" t="n">
        <v>143.87</v>
      </c>
      <c r="Q21" t="n">
        <v>198.05</v>
      </c>
      <c r="R21" t="n">
        <v>37.85</v>
      </c>
      <c r="S21" t="n">
        <v>21.27</v>
      </c>
      <c r="T21" t="n">
        <v>5518.77</v>
      </c>
      <c r="U21" t="n">
        <v>0.5600000000000001</v>
      </c>
      <c r="V21" t="n">
        <v>0.74</v>
      </c>
      <c r="W21" t="n">
        <v>0.14</v>
      </c>
      <c r="X21" t="n">
        <v>0.34</v>
      </c>
      <c r="Y21" t="n">
        <v>1</v>
      </c>
      <c r="Z21" t="n">
        <v>10</v>
      </c>
      <c r="AA21" t="n">
        <v>129.0387044229029</v>
      </c>
      <c r="AB21" t="n">
        <v>176.5564481772009</v>
      </c>
      <c r="AC21" t="n">
        <v>159.7061485617495</v>
      </c>
      <c r="AD21" t="n">
        <v>129038.7044229029</v>
      </c>
      <c r="AE21" t="n">
        <v>176556.4481772009</v>
      </c>
      <c r="AF21" t="n">
        <v>1.80485708784047e-06</v>
      </c>
      <c r="AG21" t="n">
        <v>0.1690277777777778</v>
      </c>
      <c r="AH21" t="n">
        <v>159706.1485617495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8.3116</v>
      </c>
      <c r="E22" t="n">
        <v>12.03</v>
      </c>
      <c r="F22" t="n">
        <v>8.109999999999999</v>
      </c>
      <c r="G22" t="n">
        <v>27.04</v>
      </c>
      <c r="H22" t="n">
        <v>0.36</v>
      </c>
      <c r="I22" t="n">
        <v>18</v>
      </c>
      <c r="J22" t="n">
        <v>295.36</v>
      </c>
      <c r="K22" t="n">
        <v>61.2</v>
      </c>
      <c r="L22" t="n">
        <v>6</v>
      </c>
      <c r="M22" t="n">
        <v>16</v>
      </c>
      <c r="N22" t="n">
        <v>83.16</v>
      </c>
      <c r="O22" t="n">
        <v>36662.22</v>
      </c>
      <c r="P22" t="n">
        <v>142.35</v>
      </c>
      <c r="Q22" t="n">
        <v>198.07</v>
      </c>
      <c r="R22" t="n">
        <v>35</v>
      </c>
      <c r="S22" t="n">
        <v>21.27</v>
      </c>
      <c r="T22" t="n">
        <v>4100.42</v>
      </c>
      <c r="U22" t="n">
        <v>0.61</v>
      </c>
      <c r="V22" t="n">
        <v>0.75</v>
      </c>
      <c r="W22" t="n">
        <v>0.14</v>
      </c>
      <c r="X22" t="n">
        <v>0.26</v>
      </c>
      <c r="Y22" t="n">
        <v>1</v>
      </c>
      <c r="Z22" t="n">
        <v>10</v>
      </c>
      <c r="AA22" t="n">
        <v>126.2453120091739</v>
      </c>
      <c r="AB22" t="n">
        <v>172.734405440963</v>
      </c>
      <c r="AC22" t="n">
        <v>156.2488762199862</v>
      </c>
      <c r="AD22" t="n">
        <v>126245.3120091739</v>
      </c>
      <c r="AE22" t="n">
        <v>172734.405440963</v>
      </c>
      <c r="AF22" t="n">
        <v>1.82572477317806e-06</v>
      </c>
      <c r="AG22" t="n">
        <v>0.1670833333333333</v>
      </c>
      <c r="AH22" t="n">
        <v>156248.8762199862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8.221399999999999</v>
      </c>
      <c r="E23" t="n">
        <v>12.16</v>
      </c>
      <c r="F23" t="n">
        <v>8.24</v>
      </c>
      <c r="G23" t="n">
        <v>27.48</v>
      </c>
      <c r="H23" t="n">
        <v>0.38</v>
      </c>
      <c r="I23" t="n">
        <v>18</v>
      </c>
      <c r="J23" t="n">
        <v>295.88</v>
      </c>
      <c r="K23" t="n">
        <v>61.2</v>
      </c>
      <c r="L23" t="n">
        <v>6.25</v>
      </c>
      <c r="M23" t="n">
        <v>16</v>
      </c>
      <c r="N23" t="n">
        <v>83.43000000000001</v>
      </c>
      <c r="O23" t="n">
        <v>36726.12</v>
      </c>
      <c r="P23" t="n">
        <v>144.76</v>
      </c>
      <c r="Q23" t="n">
        <v>198.06</v>
      </c>
      <c r="R23" t="n">
        <v>40</v>
      </c>
      <c r="S23" t="n">
        <v>21.27</v>
      </c>
      <c r="T23" t="n">
        <v>6597.29</v>
      </c>
      <c r="U23" t="n">
        <v>0.53</v>
      </c>
      <c r="V23" t="n">
        <v>0.74</v>
      </c>
      <c r="W23" t="n">
        <v>0.13</v>
      </c>
      <c r="X23" t="n">
        <v>0.39</v>
      </c>
      <c r="Y23" t="n">
        <v>1</v>
      </c>
      <c r="Z23" t="n">
        <v>10</v>
      </c>
      <c r="AA23" t="n">
        <v>129.7069182846447</v>
      </c>
      <c r="AB23" t="n">
        <v>177.4707278623505</v>
      </c>
      <c r="AC23" t="n">
        <v>160.5331706769483</v>
      </c>
      <c r="AD23" t="n">
        <v>129706.9182846447</v>
      </c>
      <c r="AE23" t="n">
        <v>177470.7278623506</v>
      </c>
      <c r="AF23" t="n">
        <v>1.805911455099632e-06</v>
      </c>
      <c r="AG23" t="n">
        <v>0.1688888888888889</v>
      </c>
      <c r="AH23" t="n">
        <v>160533.1706769484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8.291499999999999</v>
      </c>
      <c r="E24" t="n">
        <v>12.06</v>
      </c>
      <c r="F24" t="n">
        <v>8.199999999999999</v>
      </c>
      <c r="G24" t="n">
        <v>28.92</v>
      </c>
      <c r="H24" t="n">
        <v>0.39</v>
      </c>
      <c r="I24" t="n">
        <v>17</v>
      </c>
      <c r="J24" t="n">
        <v>296.4</v>
      </c>
      <c r="K24" t="n">
        <v>61.2</v>
      </c>
      <c r="L24" t="n">
        <v>6.5</v>
      </c>
      <c r="M24" t="n">
        <v>15</v>
      </c>
      <c r="N24" t="n">
        <v>83.7</v>
      </c>
      <c r="O24" t="n">
        <v>36790.13</v>
      </c>
      <c r="P24" t="n">
        <v>143.79</v>
      </c>
      <c r="Q24" t="n">
        <v>198.06</v>
      </c>
      <c r="R24" t="n">
        <v>38.01</v>
      </c>
      <c r="S24" t="n">
        <v>21.27</v>
      </c>
      <c r="T24" t="n">
        <v>5607.99</v>
      </c>
      <c r="U24" t="n">
        <v>0.5600000000000001</v>
      </c>
      <c r="V24" t="n">
        <v>0.74</v>
      </c>
      <c r="W24" t="n">
        <v>0.14</v>
      </c>
      <c r="X24" t="n">
        <v>0.34</v>
      </c>
      <c r="Y24" t="n">
        <v>1</v>
      </c>
      <c r="Z24" t="n">
        <v>10</v>
      </c>
      <c r="AA24" t="n">
        <v>127.8352931442975</v>
      </c>
      <c r="AB24" t="n">
        <v>174.9098877750552</v>
      </c>
      <c r="AC24" t="n">
        <v>158.216733573422</v>
      </c>
      <c r="AD24" t="n">
        <v>127835.2931442975</v>
      </c>
      <c r="AE24" t="n">
        <v>174909.8877750552</v>
      </c>
      <c r="AF24" t="n">
        <v>1.821309610280317e-06</v>
      </c>
      <c r="AG24" t="n">
        <v>0.1675</v>
      </c>
      <c r="AH24" t="n">
        <v>158216.733573422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8.2988</v>
      </c>
      <c r="E25" t="n">
        <v>12.05</v>
      </c>
      <c r="F25" t="n">
        <v>8.18</v>
      </c>
      <c r="G25" t="n">
        <v>28.89</v>
      </c>
      <c r="H25" t="n">
        <v>0.4</v>
      </c>
      <c r="I25" t="n">
        <v>17</v>
      </c>
      <c r="J25" t="n">
        <v>296.92</v>
      </c>
      <c r="K25" t="n">
        <v>61.2</v>
      </c>
      <c r="L25" t="n">
        <v>6.75</v>
      </c>
      <c r="M25" t="n">
        <v>15</v>
      </c>
      <c r="N25" t="n">
        <v>83.97</v>
      </c>
      <c r="O25" t="n">
        <v>36854.25</v>
      </c>
      <c r="P25" t="n">
        <v>143.63</v>
      </c>
      <c r="Q25" t="n">
        <v>198.07</v>
      </c>
      <c r="R25" t="n">
        <v>37.63</v>
      </c>
      <c r="S25" t="n">
        <v>21.27</v>
      </c>
      <c r="T25" t="n">
        <v>5419.73</v>
      </c>
      <c r="U25" t="n">
        <v>0.57</v>
      </c>
      <c r="V25" t="n">
        <v>0.74</v>
      </c>
      <c r="W25" t="n">
        <v>0.14</v>
      </c>
      <c r="X25" t="n">
        <v>0.33</v>
      </c>
      <c r="Y25" t="n">
        <v>1</v>
      </c>
      <c r="Z25" t="n">
        <v>10</v>
      </c>
      <c r="AA25" t="n">
        <v>127.5432916266953</v>
      </c>
      <c r="AB25" t="n">
        <v>174.5103584164742</v>
      </c>
      <c r="AC25" t="n">
        <v>157.8553347360809</v>
      </c>
      <c r="AD25" t="n">
        <v>127543.2916266953</v>
      </c>
      <c r="AE25" t="n">
        <v>174510.3584164742</v>
      </c>
      <c r="AF25" t="n">
        <v>1.822913127153627e-06</v>
      </c>
      <c r="AG25" t="n">
        <v>0.1673611111111111</v>
      </c>
      <c r="AH25" t="n">
        <v>157855.3347360809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8.355</v>
      </c>
      <c r="E26" t="n">
        <v>11.97</v>
      </c>
      <c r="F26" t="n">
        <v>8.16</v>
      </c>
      <c r="G26" t="n">
        <v>30.59</v>
      </c>
      <c r="H26" t="n">
        <v>0.42</v>
      </c>
      <c r="I26" t="n">
        <v>16</v>
      </c>
      <c r="J26" t="n">
        <v>297.44</v>
      </c>
      <c r="K26" t="n">
        <v>61.2</v>
      </c>
      <c r="L26" t="n">
        <v>7</v>
      </c>
      <c r="M26" t="n">
        <v>14</v>
      </c>
      <c r="N26" t="n">
        <v>84.23999999999999</v>
      </c>
      <c r="O26" t="n">
        <v>36918.48</v>
      </c>
      <c r="P26" t="n">
        <v>142.98</v>
      </c>
      <c r="Q26" t="n">
        <v>198.05</v>
      </c>
      <c r="R26" t="n">
        <v>36.69</v>
      </c>
      <c r="S26" t="n">
        <v>21.27</v>
      </c>
      <c r="T26" t="n">
        <v>4954.74</v>
      </c>
      <c r="U26" t="n">
        <v>0.58</v>
      </c>
      <c r="V26" t="n">
        <v>0.74</v>
      </c>
      <c r="W26" t="n">
        <v>0.14</v>
      </c>
      <c r="X26" t="n">
        <v>0.3</v>
      </c>
      <c r="Y26" t="n">
        <v>1</v>
      </c>
      <c r="Z26" t="n">
        <v>10</v>
      </c>
      <c r="AA26" t="n">
        <v>126.1974477779351</v>
      </c>
      <c r="AB26" t="n">
        <v>172.6689154881614</v>
      </c>
      <c r="AC26" t="n">
        <v>156.1896365363642</v>
      </c>
      <c r="AD26" t="n">
        <v>126197.4477779351</v>
      </c>
      <c r="AE26" t="n">
        <v>172668.9154881614</v>
      </c>
      <c r="AF26" t="n">
        <v>1.835258010479654e-06</v>
      </c>
      <c r="AG26" t="n">
        <v>0.16625</v>
      </c>
      <c r="AH26" t="n">
        <v>156189.6365363642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8.3527</v>
      </c>
      <c r="E27" t="n">
        <v>11.97</v>
      </c>
      <c r="F27" t="n">
        <v>8.16</v>
      </c>
      <c r="G27" t="n">
        <v>30.6</v>
      </c>
      <c r="H27" t="n">
        <v>0.43</v>
      </c>
      <c r="I27" t="n">
        <v>16</v>
      </c>
      <c r="J27" t="n">
        <v>297.96</v>
      </c>
      <c r="K27" t="n">
        <v>61.2</v>
      </c>
      <c r="L27" t="n">
        <v>7.25</v>
      </c>
      <c r="M27" t="n">
        <v>14</v>
      </c>
      <c r="N27" t="n">
        <v>84.51000000000001</v>
      </c>
      <c r="O27" t="n">
        <v>36982.83</v>
      </c>
      <c r="P27" t="n">
        <v>143.04</v>
      </c>
      <c r="Q27" t="n">
        <v>198.05</v>
      </c>
      <c r="R27" t="n">
        <v>36.92</v>
      </c>
      <c r="S27" t="n">
        <v>21.27</v>
      </c>
      <c r="T27" t="n">
        <v>5070.06</v>
      </c>
      <c r="U27" t="n">
        <v>0.58</v>
      </c>
      <c r="V27" t="n">
        <v>0.74</v>
      </c>
      <c r="W27" t="n">
        <v>0.13</v>
      </c>
      <c r="X27" t="n">
        <v>0.31</v>
      </c>
      <c r="Y27" t="n">
        <v>1</v>
      </c>
      <c r="Z27" t="n">
        <v>10</v>
      </c>
      <c r="AA27" t="n">
        <v>126.2706748595468</v>
      </c>
      <c r="AB27" t="n">
        <v>172.7691080117732</v>
      </c>
      <c r="AC27" t="n">
        <v>156.2802668261438</v>
      </c>
      <c r="AD27" t="n">
        <v>126270.6748595468</v>
      </c>
      <c r="AE27" t="n">
        <v>172769.1080117732</v>
      </c>
      <c r="AF27" t="n">
        <v>1.834752792834638e-06</v>
      </c>
      <c r="AG27" t="n">
        <v>0.16625</v>
      </c>
      <c r="AH27" t="n">
        <v>156280.2668261438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8.4085</v>
      </c>
      <c r="E28" t="n">
        <v>11.89</v>
      </c>
      <c r="F28" t="n">
        <v>8.140000000000001</v>
      </c>
      <c r="G28" t="n">
        <v>32.54</v>
      </c>
      <c r="H28" t="n">
        <v>0.45</v>
      </c>
      <c r="I28" t="n">
        <v>15</v>
      </c>
      <c r="J28" t="n">
        <v>298.48</v>
      </c>
      <c r="K28" t="n">
        <v>61.2</v>
      </c>
      <c r="L28" t="n">
        <v>7.5</v>
      </c>
      <c r="M28" t="n">
        <v>13</v>
      </c>
      <c r="N28" t="n">
        <v>84.79000000000001</v>
      </c>
      <c r="O28" t="n">
        <v>37047.29</v>
      </c>
      <c r="P28" t="n">
        <v>142.62</v>
      </c>
      <c r="Q28" t="n">
        <v>198.05</v>
      </c>
      <c r="R28" t="n">
        <v>36.17</v>
      </c>
      <c r="S28" t="n">
        <v>21.27</v>
      </c>
      <c r="T28" t="n">
        <v>4699.34</v>
      </c>
      <c r="U28" t="n">
        <v>0.59</v>
      </c>
      <c r="V28" t="n">
        <v>0.75</v>
      </c>
      <c r="W28" t="n">
        <v>0.13</v>
      </c>
      <c r="X28" t="n">
        <v>0.28</v>
      </c>
      <c r="Y28" t="n">
        <v>1</v>
      </c>
      <c r="Z28" t="n">
        <v>10</v>
      </c>
      <c r="AA28" t="n">
        <v>125.0966040025619</v>
      </c>
      <c r="AB28" t="n">
        <v>171.1626924688967</v>
      </c>
      <c r="AC28" t="n">
        <v>154.8271653280605</v>
      </c>
      <c r="AD28" t="n">
        <v>125096.6040025619</v>
      </c>
      <c r="AE28" t="n">
        <v>171162.6924688967</v>
      </c>
      <c r="AF28" t="n">
        <v>1.847009812222402e-06</v>
      </c>
      <c r="AG28" t="n">
        <v>0.1651388888888889</v>
      </c>
      <c r="AH28" t="n">
        <v>154827.1653280605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8.4069</v>
      </c>
      <c r="E29" t="n">
        <v>11.9</v>
      </c>
      <c r="F29" t="n">
        <v>8.140000000000001</v>
      </c>
      <c r="G29" t="n">
        <v>32.55</v>
      </c>
      <c r="H29" t="n">
        <v>0.46</v>
      </c>
      <c r="I29" t="n">
        <v>15</v>
      </c>
      <c r="J29" t="n">
        <v>299.01</v>
      </c>
      <c r="K29" t="n">
        <v>61.2</v>
      </c>
      <c r="L29" t="n">
        <v>7.75</v>
      </c>
      <c r="M29" t="n">
        <v>13</v>
      </c>
      <c r="N29" t="n">
        <v>85.06</v>
      </c>
      <c r="O29" t="n">
        <v>37111.87</v>
      </c>
      <c r="P29" t="n">
        <v>142.54</v>
      </c>
      <c r="Q29" t="n">
        <v>198.06</v>
      </c>
      <c r="R29" t="n">
        <v>36.22</v>
      </c>
      <c r="S29" t="n">
        <v>21.27</v>
      </c>
      <c r="T29" t="n">
        <v>4722.7</v>
      </c>
      <c r="U29" t="n">
        <v>0.59</v>
      </c>
      <c r="V29" t="n">
        <v>0.75</v>
      </c>
      <c r="W29" t="n">
        <v>0.13</v>
      </c>
      <c r="X29" t="n">
        <v>0.28</v>
      </c>
      <c r="Y29" t="n">
        <v>1</v>
      </c>
      <c r="Z29" t="n">
        <v>10</v>
      </c>
      <c r="AA29" t="n">
        <v>125.0687016452496</v>
      </c>
      <c r="AB29" t="n">
        <v>171.1245152326568</v>
      </c>
      <c r="AC29" t="n">
        <v>154.7926316736652</v>
      </c>
      <c r="AD29" t="n">
        <v>125068.7016452496</v>
      </c>
      <c r="AE29" t="n">
        <v>171124.5152326568</v>
      </c>
      <c r="AF29" t="n">
        <v>1.846658356469348e-06</v>
      </c>
      <c r="AG29" t="n">
        <v>0.1652777777777778</v>
      </c>
      <c r="AH29" t="n">
        <v>154792.6316736652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8.464</v>
      </c>
      <c r="E30" t="n">
        <v>11.81</v>
      </c>
      <c r="F30" t="n">
        <v>8.109999999999999</v>
      </c>
      <c r="G30" t="n">
        <v>34.76</v>
      </c>
      <c r="H30" t="n">
        <v>0.48</v>
      </c>
      <c r="I30" t="n">
        <v>14</v>
      </c>
      <c r="J30" t="n">
        <v>299.53</v>
      </c>
      <c r="K30" t="n">
        <v>61.2</v>
      </c>
      <c r="L30" t="n">
        <v>8</v>
      </c>
      <c r="M30" t="n">
        <v>12</v>
      </c>
      <c r="N30" t="n">
        <v>85.33</v>
      </c>
      <c r="O30" t="n">
        <v>37176.68</v>
      </c>
      <c r="P30" t="n">
        <v>142.22</v>
      </c>
      <c r="Q30" t="n">
        <v>198.05</v>
      </c>
      <c r="R30" t="n">
        <v>35.34</v>
      </c>
      <c r="S30" t="n">
        <v>21.27</v>
      </c>
      <c r="T30" t="n">
        <v>4289.9</v>
      </c>
      <c r="U30" t="n">
        <v>0.6</v>
      </c>
      <c r="V30" t="n">
        <v>0.75</v>
      </c>
      <c r="W30" t="n">
        <v>0.13</v>
      </c>
      <c r="X30" t="n">
        <v>0.26</v>
      </c>
      <c r="Y30" t="n">
        <v>1</v>
      </c>
      <c r="Z30" t="n">
        <v>10</v>
      </c>
      <c r="AA30" t="n">
        <v>123.9178272783648</v>
      </c>
      <c r="AB30" t="n">
        <v>169.5498381508922</v>
      </c>
      <c r="AC30" t="n">
        <v>153.3682395625106</v>
      </c>
      <c r="AD30" t="n">
        <v>123917.8272783648</v>
      </c>
      <c r="AE30" t="n">
        <v>169549.8381508922</v>
      </c>
      <c r="AF30" t="n">
        <v>1.859200933656468e-06</v>
      </c>
      <c r="AG30" t="n">
        <v>0.1640277777777778</v>
      </c>
      <c r="AH30" t="n">
        <v>153368.2395625105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8.460800000000001</v>
      </c>
      <c r="E31" t="n">
        <v>11.82</v>
      </c>
      <c r="F31" t="n">
        <v>8.119999999999999</v>
      </c>
      <c r="G31" t="n">
        <v>34.78</v>
      </c>
      <c r="H31" t="n">
        <v>0.49</v>
      </c>
      <c r="I31" t="n">
        <v>14</v>
      </c>
      <c r="J31" t="n">
        <v>300.06</v>
      </c>
      <c r="K31" t="n">
        <v>61.2</v>
      </c>
      <c r="L31" t="n">
        <v>8.25</v>
      </c>
      <c r="M31" t="n">
        <v>12</v>
      </c>
      <c r="N31" t="n">
        <v>85.61</v>
      </c>
      <c r="O31" t="n">
        <v>37241.49</v>
      </c>
      <c r="P31" t="n">
        <v>142.26</v>
      </c>
      <c r="Q31" t="n">
        <v>198.05</v>
      </c>
      <c r="R31" t="n">
        <v>35.46</v>
      </c>
      <c r="S31" t="n">
        <v>21.27</v>
      </c>
      <c r="T31" t="n">
        <v>4347.05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124.0274014605507</v>
      </c>
      <c r="AB31" t="n">
        <v>169.6997623810306</v>
      </c>
      <c r="AC31" t="n">
        <v>153.5038552345445</v>
      </c>
      <c r="AD31" t="n">
        <v>124027.4014605507</v>
      </c>
      <c r="AE31" t="n">
        <v>169699.7623810306</v>
      </c>
      <c r="AF31" t="n">
        <v>1.85849802215036e-06</v>
      </c>
      <c r="AG31" t="n">
        <v>0.1641666666666667</v>
      </c>
      <c r="AH31" t="n">
        <v>153503.8552345445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8.5227</v>
      </c>
      <c r="E32" t="n">
        <v>11.73</v>
      </c>
      <c r="F32" t="n">
        <v>8.08</v>
      </c>
      <c r="G32" t="n">
        <v>37.31</v>
      </c>
      <c r="H32" t="n">
        <v>0.5</v>
      </c>
      <c r="I32" t="n">
        <v>13</v>
      </c>
      <c r="J32" t="n">
        <v>300.59</v>
      </c>
      <c r="K32" t="n">
        <v>61.2</v>
      </c>
      <c r="L32" t="n">
        <v>8.5</v>
      </c>
      <c r="M32" t="n">
        <v>11</v>
      </c>
      <c r="N32" t="n">
        <v>85.89</v>
      </c>
      <c r="O32" t="n">
        <v>37306.42</v>
      </c>
      <c r="P32" t="n">
        <v>141.54</v>
      </c>
      <c r="Q32" t="n">
        <v>198.06</v>
      </c>
      <c r="R32" t="n">
        <v>34.44</v>
      </c>
      <c r="S32" t="n">
        <v>21.27</v>
      </c>
      <c r="T32" t="n">
        <v>3844.12</v>
      </c>
      <c r="U32" t="n">
        <v>0.62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122.530312039714</v>
      </c>
      <c r="AB32" t="n">
        <v>167.6513785885191</v>
      </c>
      <c r="AC32" t="n">
        <v>151.650966316265</v>
      </c>
      <c r="AD32" t="n">
        <v>122530.312039714</v>
      </c>
      <c r="AE32" t="n">
        <v>167651.3785885191</v>
      </c>
      <c r="AF32" t="n">
        <v>1.872094966596642e-06</v>
      </c>
      <c r="AG32" t="n">
        <v>0.1629166666666667</v>
      </c>
      <c r="AH32" t="n">
        <v>151650.966316265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8.529999999999999</v>
      </c>
      <c r="E33" t="n">
        <v>11.72</v>
      </c>
      <c r="F33" t="n">
        <v>8.07</v>
      </c>
      <c r="G33" t="n">
        <v>37.26</v>
      </c>
      <c r="H33" t="n">
        <v>0.52</v>
      </c>
      <c r="I33" t="n">
        <v>13</v>
      </c>
      <c r="J33" t="n">
        <v>301.11</v>
      </c>
      <c r="K33" t="n">
        <v>61.2</v>
      </c>
      <c r="L33" t="n">
        <v>8.75</v>
      </c>
      <c r="M33" t="n">
        <v>11</v>
      </c>
      <c r="N33" t="n">
        <v>86.16</v>
      </c>
      <c r="O33" t="n">
        <v>37371.47</v>
      </c>
      <c r="P33" t="n">
        <v>141.33</v>
      </c>
      <c r="Q33" t="n">
        <v>198.05</v>
      </c>
      <c r="R33" t="n">
        <v>34</v>
      </c>
      <c r="S33" t="n">
        <v>21.27</v>
      </c>
      <c r="T33" t="n">
        <v>3623.24</v>
      </c>
      <c r="U33" t="n">
        <v>0.63</v>
      </c>
      <c r="V33" t="n">
        <v>0.75</v>
      </c>
      <c r="W33" t="n">
        <v>0.13</v>
      </c>
      <c r="X33" t="n">
        <v>0.22</v>
      </c>
      <c r="Y33" t="n">
        <v>1</v>
      </c>
      <c r="Z33" t="n">
        <v>10</v>
      </c>
      <c r="AA33" t="n">
        <v>122.2558562516625</v>
      </c>
      <c r="AB33" t="n">
        <v>167.2758560711723</v>
      </c>
      <c r="AC33" t="n">
        <v>151.3112831409244</v>
      </c>
      <c r="AD33" t="n">
        <v>122255.8562516625</v>
      </c>
      <c r="AE33" t="n">
        <v>167275.8560711723</v>
      </c>
      <c r="AF33" t="n">
        <v>1.873698483469952e-06</v>
      </c>
      <c r="AG33" t="n">
        <v>0.1627777777777778</v>
      </c>
      <c r="AH33" t="n">
        <v>151311.2831409244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8.546200000000001</v>
      </c>
      <c r="E34" t="n">
        <v>11.7</v>
      </c>
      <c r="F34" t="n">
        <v>8.050000000000001</v>
      </c>
      <c r="G34" t="n">
        <v>37.16</v>
      </c>
      <c r="H34" t="n">
        <v>0.53</v>
      </c>
      <c r="I34" t="n">
        <v>13</v>
      </c>
      <c r="J34" t="n">
        <v>301.64</v>
      </c>
      <c r="K34" t="n">
        <v>61.2</v>
      </c>
      <c r="L34" t="n">
        <v>9</v>
      </c>
      <c r="M34" t="n">
        <v>11</v>
      </c>
      <c r="N34" t="n">
        <v>86.44</v>
      </c>
      <c r="O34" t="n">
        <v>37436.63</v>
      </c>
      <c r="P34" t="n">
        <v>140.79</v>
      </c>
      <c r="Q34" t="n">
        <v>198.05</v>
      </c>
      <c r="R34" t="n">
        <v>33.44</v>
      </c>
      <c r="S34" t="n">
        <v>21.27</v>
      </c>
      <c r="T34" t="n">
        <v>3345.07</v>
      </c>
      <c r="U34" t="n">
        <v>0.64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121.6095655856694</v>
      </c>
      <c r="AB34" t="n">
        <v>166.3915726696291</v>
      </c>
      <c r="AC34" t="n">
        <v>150.5113945061247</v>
      </c>
      <c r="AD34" t="n">
        <v>121609.5655856694</v>
      </c>
      <c r="AE34" t="n">
        <v>166391.5726696291</v>
      </c>
      <c r="AF34" t="n">
        <v>1.877256972969625e-06</v>
      </c>
      <c r="AG34" t="n">
        <v>0.1625</v>
      </c>
      <c r="AH34" t="n">
        <v>150511.3945061247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8.545999999999999</v>
      </c>
      <c r="E35" t="n">
        <v>11.7</v>
      </c>
      <c r="F35" t="n">
        <v>8.109999999999999</v>
      </c>
      <c r="G35" t="n">
        <v>40.53</v>
      </c>
      <c r="H35" t="n">
        <v>0.55</v>
      </c>
      <c r="I35" t="n">
        <v>12</v>
      </c>
      <c r="J35" t="n">
        <v>302.17</v>
      </c>
      <c r="K35" t="n">
        <v>61.2</v>
      </c>
      <c r="L35" t="n">
        <v>9.25</v>
      </c>
      <c r="M35" t="n">
        <v>10</v>
      </c>
      <c r="N35" t="n">
        <v>86.72</v>
      </c>
      <c r="O35" t="n">
        <v>37501.91</v>
      </c>
      <c r="P35" t="n">
        <v>141.7</v>
      </c>
      <c r="Q35" t="n">
        <v>198.05</v>
      </c>
      <c r="R35" t="n">
        <v>35.31</v>
      </c>
      <c r="S35" t="n">
        <v>21.27</v>
      </c>
      <c r="T35" t="n">
        <v>4282.9</v>
      </c>
      <c r="U35" t="n">
        <v>0.6</v>
      </c>
      <c r="V35" t="n">
        <v>0.75</v>
      </c>
      <c r="W35" t="n">
        <v>0.13</v>
      </c>
      <c r="X35" t="n">
        <v>0.25</v>
      </c>
      <c r="Y35" t="n">
        <v>1</v>
      </c>
      <c r="Z35" t="n">
        <v>10</v>
      </c>
      <c r="AA35" t="n">
        <v>122.4135239636488</v>
      </c>
      <c r="AB35" t="n">
        <v>167.4915839905203</v>
      </c>
      <c r="AC35" t="n">
        <v>151.506422290426</v>
      </c>
      <c r="AD35" t="n">
        <v>122413.5239636488</v>
      </c>
      <c r="AE35" t="n">
        <v>167491.5839905203</v>
      </c>
      <c r="AF35" t="n">
        <v>1.877213041000493e-06</v>
      </c>
      <c r="AG35" t="n">
        <v>0.1625</v>
      </c>
      <c r="AH35" t="n">
        <v>151506.422290426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8.5594</v>
      </c>
      <c r="E36" t="n">
        <v>11.68</v>
      </c>
      <c r="F36" t="n">
        <v>8.09</v>
      </c>
      <c r="G36" t="n">
        <v>40.44</v>
      </c>
      <c r="H36" t="n">
        <v>0.5600000000000001</v>
      </c>
      <c r="I36" t="n">
        <v>12</v>
      </c>
      <c r="J36" t="n">
        <v>302.7</v>
      </c>
      <c r="K36" t="n">
        <v>61.2</v>
      </c>
      <c r="L36" t="n">
        <v>9.5</v>
      </c>
      <c r="M36" t="n">
        <v>10</v>
      </c>
      <c r="N36" t="n">
        <v>87</v>
      </c>
      <c r="O36" t="n">
        <v>37567.32</v>
      </c>
      <c r="P36" t="n">
        <v>141.47</v>
      </c>
      <c r="Q36" t="n">
        <v>198.05</v>
      </c>
      <c r="R36" t="n">
        <v>34.66</v>
      </c>
      <c r="S36" t="n">
        <v>21.27</v>
      </c>
      <c r="T36" t="n">
        <v>3959.56</v>
      </c>
      <c r="U36" t="n">
        <v>0.61</v>
      </c>
      <c r="V36" t="n">
        <v>0.75</v>
      </c>
      <c r="W36" t="n">
        <v>0.13</v>
      </c>
      <c r="X36" t="n">
        <v>0.23</v>
      </c>
      <c r="Y36" t="n">
        <v>1</v>
      </c>
      <c r="Z36" t="n">
        <v>10</v>
      </c>
      <c r="AA36" t="n">
        <v>122.0043419359565</v>
      </c>
      <c r="AB36" t="n">
        <v>166.931723088395</v>
      </c>
      <c r="AC36" t="n">
        <v>150.9999937270296</v>
      </c>
      <c r="AD36" t="n">
        <v>122004.3419359565</v>
      </c>
      <c r="AE36" t="n">
        <v>166931.723088395</v>
      </c>
      <c r="AF36" t="n">
        <v>1.880156482932322e-06</v>
      </c>
      <c r="AG36" t="n">
        <v>0.1622222222222222</v>
      </c>
      <c r="AH36" t="n">
        <v>150999.9937270297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8.5631</v>
      </c>
      <c r="E37" t="n">
        <v>11.68</v>
      </c>
      <c r="F37" t="n">
        <v>8.08</v>
      </c>
      <c r="G37" t="n">
        <v>40.41</v>
      </c>
      <c r="H37" t="n">
        <v>0.57</v>
      </c>
      <c r="I37" t="n">
        <v>12</v>
      </c>
      <c r="J37" t="n">
        <v>303.23</v>
      </c>
      <c r="K37" t="n">
        <v>61.2</v>
      </c>
      <c r="L37" t="n">
        <v>9.75</v>
      </c>
      <c r="M37" t="n">
        <v>10</v>
      </c>
      <c r="N37" t="n">
        <v>87.28</v>
      </c>
      <c r="O37" t="n">
        <v>37632.84</v>
      </c>
      <c r="P37" t="n">
        <v>141.45</v>
      </c>
      <c r="Q37" t="n">
        <v>198.08</v>
      </c>
      <c r="R37" t="n">
        <v>34.45</v>
      </c>
      <c r="S37" t="n">
        <v>21.27</v>
      </c>
      <c r="T37" t="n">
        <v>3854.95</v>
      </c>
      <c r="U37" t="n">
        <v>0.62</v>
      </c>
      <c r="V37" t="n">
        <v>0.75</v>
      </c>
      <c r="W37" t="n">
        <v>0.13</v>
      </c>
      <c r="X37" t="n">
        <v>0.23</v>
      </c>
      <c r="Y37" t="n">
        <v>1</v>
      </c>
      <c r="Z37" t="n">
        <v>10</v>
      </c>
      <c r="AA37" t="n">
        <v>121.9029976950622</v>
      </c>
      <c r="AB37" t="n">
        <v>166.7930594270111</v>
      </c>
      <c r="AC37" t="n">
        <v>150.8745639308726</v>
      </c>
      <c r="AD37" t="n">
        <v>121902.9976950622</v>
      </c>
      <c r="AE37" t="n">
        <v>166793.0594270111</v>
      </c>
      <c r="AF37" t="n">
        <v>1.880969224361259e-06</v>
      </c>
      <c r="AG37" t="n">
        <v>0.1622222222222222</v>
      </c>
      <c r="AH37" t="n">
        <v>150874.5639308726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8.565099999999999</v>
      </c>
      <c r="E38" t="n">
        <v>11.68</v>
      </c>
      <c r="F38" t="n">
        <v>8.08</v>
      </c>
      <c r="G38" t="n">
        <v>40.4</v>
      </c>
      <c r="H38" t="n">
        <v>0.59</v>
      </c>
      <c r="I38" t="n">
        <v>12</v>
      </c>
      <c r="J38" t="n">
        <v>303.76</v>
      </c>
      <c r="K38" t="n">
        <v>61.2</v>
      </c>
      <c r="L38" t="n">
        <v>10</v>
      </c>
      <c r="M38" t="n">
        <v>10</v>
      </c>
      <c r="N38" t="n">
        <v>87.56999999999999</v>
      </c>
      <c r="O38" t="n">
        <v>37698.48</v>
      </c>
      <c r="P38" t="n">
        <v>141.28</v>
      </c>
      <c r="Q38" t="n">
        <v>198.06</v>
      </c>
      <c r="R38" t="n">
        <v>34.4</v>
      </c>
      <c r="S38" t="n">
        <v>21.27</v>
      </c>
      <c r="T38" t="n">
        <v>3826.37</v>
      </c>
      <c r="U38" t="n">
        <v>0.62</v>
      </c>
      <c r="V38" t="n">
        <v>0.75</v>
      </c>
      <c r="W38" t="n">
        <v>0.13</v>
      </c>
      <c r="X38" t="n">
        <v>0.23</v>
      </c>
      <c r="Y38" t="n">
        <v>1</v>
      </c>
      <c r="Z38" t="n">
        <v>10</v>
      </c>
      <c r="AA38" t="n">
        <v>121.7670379389573</v>
      </c>
      <c r="AB38" t="n">
        <v>166.6070332905875</v>
      </c>
      <c r="AC38" t="n">
        <v>150.7062918678198</v>
      </c>
      <c r="AD38" t="n">
        <v>121767.0379389573</v>
      </c>
      <c r="AE38" t="n">
        <v>166607.0332905875</v>
      </c>
      <c r="AF38" t="n">
        <v>1.881408544052577e-06</v>
      </c>
      <c r="AG38" t="n">
        <v>0.1622222222222222</v>
      </c>
      <c r="AH38" t="n">
        <v>150706.2918678198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8.6221</v>
      </c>
      <c r="E39" t="n">
        <v>11.6</v>
      </c>
      <c r="F39" t="n">
        <v>8.06</v>
      </c>
      <c r="G39" t="n">
        <v>43.94</v>
      </c>
      <c r="H39" t="n">
        <v>0.6</v>
      </c>
      <c r="I39" t="n">
        <v>11</v>
      </c>
      <c r="J39" t="n">
        <v>304.3</v>
      </c>
      <c r="K39" t="n">
        <v>61.2</v>
      </c>
      <c r="L39" t="n">
        <v>10.25</v>
      </c>
      <c r="M39" t="n">
        <v>9</v>
      </c>
      <c r="N39" t="n">
        <v>87.84999999999999</v>
      </c>
      <c r="O39" t="n">
        <v>37764.25</v>
      </c>
      <c r="P39" t="n">
        <v>140.76</v>
      </c>
      <c r="Q39" t="n">
        <v>198.06</v>
      </c>
      <c r="R39" t="n">
        <v>33.56</v>
      </c>
      <c r="S39" t="n">
        <v>21.27</v>
      </c>
      <c r="T39" t="n">
        <v>3415</v>
      </c>
      <c r="U39" t="n">
        <v>0.63</v>
      </c>
      <c r="V39" t="n">
        <v>0.75</v>
      </c>
      <c r="W39" t="n">
        <v>0.13</v>
      </c>
      <c r="X39" t="n">
        <v>0.2</v>
      </c>
      <c r="Y39" t="n">
        <v>1</v>
      </c>
      <c r="Z39" t="n">
        <v>10</v>
      </c>
      <c r="AA39" t="n">
        <v>120.571251698811</v>
      </c>
      <c r="AB39" t="n">
        <v>164.9709058024543</v>
      </c>
      <c r="AC39" t="n">
        <v>149.2263140908342</v>
      </c>
      <c r="AD39" t="n">
        <v>120571.251698811</v>
      </c>
      <c r="AE39" t="n">
        <v>164970.9058024543</v>
      </c>
      <c r="AF39" t="n">
        <v>1.893929155255131e-06</v>
      </c>
      <c r="AG39" t="n">
        <v>0.1611111111111111</v>
      </c>
      <c r="AH39" t="n">
        <v>149226.3140908342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8.618600000000001</v>
      </c>
      <c r="E40" t="n">
        <v>11.6</v>
      </c>
      <c r="F40" t="n">
        <v>8.06</v>
      </c>
      <c r="G40" t="n">
        <v>43.97</v>
      </c>
      <c r="H40" t="n">
        <v>0.61</v>
      </c>
      <c r="I40" t="n">
        <v>11</v>
      </c>
      <c r="J40" t="n">
        <v>304.83</v>
      </c>
      <c r="K40" t="n">
        <v>61.2</v>
      </c>
      <c r="L40" t="n">
        <v>10.5</v>
      </c>
      <c r="M40" t="n">
        <v>9</v>
      </c>
      <c r="N40" t="n">
        <v>88.13</v>
      </c>
      <c r="O40" t="n">
        <v>37830.13</v>
      </c>
      <c r="P40" t="n">
        <v>140.89</v>
      </c>
      <c r="Q40" t="n">
        <v>198.05</v>
      </c>
      <c r="R40" t="n">
        <v>33.78</v>
      </c>
      <c r="S40" t="n">
        <v>21.27</v>
      </c>
      <c r="T40" t="n">
        <v>3524.05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120.7014022306192</v>
      </c>
      <c r="AB40" t="n">
        <v>165.1489835019104</v>
      </c>
      <c r="AC40" t="n">
        <v>149.3873963045879</v>
      </c>
      <c r="AD40" t="n">
        <v>120701.4022306192</v>
      </c>
      <c r="AE40" t="n">
        <v>165148.9835019104</v>
      </c>
      <c r="AF40" t="n">
        <v>1.893160345795326e-06</v>
      </c>
      <c r="AG40" t="n">
        <v>0.1611111111111111</v>
      </c>
      <c r="AH40" t="n">
        <v>149387.3963045879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8.6219</v>
      </c>
      <c r="E41" t="n">
        <v>11.6</v>
      </c>
      <c r="F41" t="n">
        <v>8.06</v>
      </c>
      <c r="G41" t="n">
        <v>43.94</v>
      </c>
      <c r="H41" t="n">
        <v>0.63</v>
      </c>
      <c r="I41" t="n">
        <v>11</v>
      </c>
      <c r="J41" t="n">
        <v>305.37</v>
      </c>
      <c r="K41" t="n">
        <v>61.2</v>
      </c>
      <c r="L41" t="n">
        <v>10.75</v>
      </c>
      <c r="M41" t="n">
        <v>9</v>
      </c>
      <c r="N41" t="n">
        <v>88.42</v>
      </c>
      <c r="O41" t="n">
        <v>37896.14</v>
      </c>
      <c r="P41" t="n">
        <v>140.77</v>
      </c>
      <c r="Q41" t="n">
        <v>198.08</v>
      </c>
      <c r="R41" t="n">
        <v>33.61</v>
      </c>
      <c r="S41" t="n">
        <v>21.27</v>
      </c>
      <c r="T41" t="n">
        <v>3438.38</v>
      </c>
      <c r="U41" t="n">
        <v>0.63</v>
      </c>
      <c r="V41" t="n">
        <v>0.75</v>
      </c>
      <c r="W41" t="n">
        <v>0.12</v>
      </c>
      <c r="X41" t="n">
        <v>0.2</v>
      </c>
      <c r="Y41" t="n">
        <v>1</v>
      </c>
      <c r="Z41" t="n">
        <v>10</v>
      </c>
      <c r="AA41" t="n">
        <v>120.5803090561317</v>
      </c>
      <c r="AB41" t="n">
        <v>164.9832984783229</v>
      </c>
      <c r="AC41" t="n">
        <v>149.2375240271111</v>
      </c>
      <c r="AD41" t="n">
        <v>120580.3090561317</v>
      </c>
      <c r="AE41" t="n">
        <v>164983.2984783229</v>
      </c>
      <c r="AF41" t="n">
        <v>1.893885223286e-06</v>
      </c>
      <c r="AG41" t="n">
        <v>0.1611111111111111</v>
      </c>
      <c r="AH41" t="n">
        <v>149237.5240271111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8.619899999999999</v>
      </c>
      <c r="E42" t="n">
        <v>11.6</v>
      </c>
      <c r="F42" t="n">
        <v>8.06</v>
      </c>
      <c r="G42" t="n">
        <v>43.96</v>
      </c>
      <c r="H42" t="n">
        <v>0.64</v>
      </c>
      <c r="I42" t="n">
        <v>11</v>
      </c>
      <c r="J42" t="n">
        <v>305.9</v>
      </c>
      <c r="K42" t="n">
        <v>61.2</v>
      </c>
      <c r="L42" t="n">
        <v>11</v>
      </c>
      <c r="M42" t="n">
        <v>9</v>
      </c>
      <c r="N42" t="n">
        <v>88.7</v>
      </c>
      <c r="O42" t="n">
        <v>37962.28</v>
      </c>
      <c r="P42" t="n">
        <v>140.83</v>
      </c>
      <c r="Q42" t="n">
        <v>198.06</v>
      </c>
      <c r="R42" t="n">
        <v>33.71</v>
      </c>
      <c r="S42" t="n">
        <v>21.27</v>
      </c>
      <c r="T42" t="n">
        <v>3485.9</v>
      </c>
      <c r="U42" t="n">
        <v>0.63</v>
      </c>
      <c r="V42" t="n">
        <v>0.75</v>
      </c>
      <c r="W42" t="n">
        <v>0.12</v>
      </c>
      <c r="X42" t="n">
        <v>0.21</v>
      </c>
      <c r="Y42" t="n">
        <v>1</v>
      </c>
      <c r="Z42" t="n">
        <v>10</v>
      </c>
      <c r="AA42" t="n">
        <v>120.6456527449063</v>
      </c>
      <c r="AB42" t="n">
        <v>165.0727045960643</v>
      </c>
      <c r="AC42" t="n">
        <v>149.3183973504576</v>
      </c>
      <c r="AD42" t="n">
        <v>120645.6527449063</v>
      </c>
      <c r="AE42" t="n">
        <v>165072.7045960643</v>
      </c>
      <c r="AF42" t="n">
        <v>1.893445903594682e-06</v>
      </c>
      <c r="AG42" t="n">
        <v>0.1611111111111111</v>
      </c>
      <c r="AH42" t="n">
        <v>149318.3973504576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8.6829</v>
      </c>
      <c r="E43" t="n">
        <v>11.52</v>
      </c>
      <c r="F43" t="n">
        <v>8.029999999999999</v>
      </c>
      <c r="G43" t="n">
        <v>48.17</v>
      </c>
      <c r="H43" t="n">
        <v>0.65</v>
      </c>
      <c r="I43" t="n">
        <v>10</v>
      </c>
      <c r="J43" t="n">
        <v>306.44</v>
      </c>
      <c r="K43" t="n">
        <v>61.2</v>
      </c>
      <c r="L43" t="n">
        <v>11.25</v>
      </c>
      <c r="M43" t="n">
        <v>8</v>
      </c>
      <c r="N43" t="n">
        <v>88.98999999999999</v>
      </c>
      <c r="O43" t="n">
        <v>38028.53</v>
      </c>
      <c r="P43" t="n">
        <v>140.24</v>
      </c>
      <c r="Q43" t="n">
        <v>198.05</v>
      </c>
      <c r="R43" t="n">
        <v>32.72</v>
      </c>
      <c r="S43" t="n">
        <v>21.27</v>
      </c>
      <c r="T43" t="n">
        <v>2996.91</v>
      </c>
      <c r="U43" t="n">
        <v>0.65</v>
      </c>
      <c r="V43" t="n">
        <v>0.76</v>
      </c>
      <c r="W43" t="n">
        <v>0.12</v>
      </c>
      <c r="X43" t="n">
        <v>0.18</v>
      </c>
      <c r="Y43" t="n">
        <v>1</v>
      </c>
      <c r="Z43" t="n">
        <v>10</v>
      </c>
      <c r="AA43" t="n">
        <v>119.3034692156956</v>
      </c>
      <c r="AB43" t="n">
        <v>163.236269878441</v>
      </c>
      <c r="AC43" t="n">
        <v>147.6572293848313</v>
      </c>
      <c r="AD43" t="n">
        <v>119303.4692156956</v>
      </c>
      <c r="AE43" t="n">
        <v>163236.269878441</v>
      </c>
      <c r="AF43" t="n">
        <v>1.907284473871189e-06</v>
      </c>
      <c r="AG43" t="n">
        <v>0.16</v>
      </c>
      <c r="AH43" t="n">
        <v>147657.2293848313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8.6852</v>
      </c>
      <c r="E44" t="n">
        <v>11.51</v>
      </c>
      <c r="F44" t="n">
        <v>8.029999999999999</v>
      </c>
      <c r="G44" t="n">
        <v>48.16</v>
      </c>
      <c r="H44" t="n">
        <v>0.67</v>
      </c>
      <c r="I44" t="n">
        <v>10</v>
      </c>
      <c r="J44" t="n">
        <v>306.98</v>
      </c>
      <c r="K44" t="n">
        <v>61.2</v>
      </c>
      <c r="L44" t="n">
        <v>11.5</v>
      </c>
      <c r="M44" t="n">
        <v>8</v>
      </c>
      <c r="N44" t="n">
        <v>89.28</v>
      </c>
      <c r="O44" t="n">
        <v>38094.91</v>
      </c>
      <c r="P44" t="n">
        <v>140.31</v>
      </c>
      <c r="Q44" t="n">
        <v>198.05</v>
      </c>
      <c r="R44" t="n">
        <v>32.61</v>
      </c>
      <c r="S44" t="n">
        <v>21.27</v>
      </c>
      <c r="T44" t="n">
        <v>2945.24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119.3158219570136</v>
      </c>
      <c r="AB44" t="n">
        <v>163.2531714440767</v>
      </c>
      <c r="AC44" t="n">
        <v>147.6725178887643</v>
      </c>
      <c r="AD44" t="n">
        <v>119315.8219570136</v>
      </c>
      <c r="AE44" t="n">
        <v>163253.1714440767</v>
      </c>
      <c r="AF44" t="n">
        <v>1.907789691516204e-06</v>
      </c>
      <c r="AG44" t="n">
        <v>0.1598611111111111</v>
      </c>
      <c r="AH44" t="n">
        <v>147672.5178887643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8.7036</v>
      </c>
      <c r="E45" t="n">
        <v>11.49</v>
      </c>
      <c r="F45" t="n">
        <v>8</v>
      </c>
      <c r="G45" t="n">
        <v>48.01</v>
      </c>
      <c r="H45" t="n">
        <v>0.68</v>
      </c>
      <c r="I45" t="n">
        <v>10</v>
      </c>
      <c r="J45" t="n">
        <v>307.52</v>
      </c>
      <c r="K45" t="n">
        <v>61.2</v>
      </c>
      <c r="L45" t="n">
        <v>11.75</v>
      </c>
      <c r="M45" t="n">
        <v>8</v>
      </c>
      <c r="N45" t="n">
        <v>89.56999999999999</v>
      </c>
      <c r="O45" t="n">
        <v>38161.42</v>
      </c>
      <c r="P45" t="n">
        <v>139.95</v>
      </c>
      <c r="Q45" t="n">
        <v>198.05</v>
      </c>
      <c r="R45" t="n">
        <v>31.65</v>
      </c>
      <c r="S45" t="n">
        <v>21.27</v>
      </c>
      <c r="T45" t="n">
        <v>2461</v>
      </c>
      <c r="U45" t="n">
        <v>0.67</v>
      </c>
      <c r="V45" t="n">
        <v>0.76</v>
      </c>
      <c r="W45" t="n">
        <v>0.13</v>
      </c>
      <c r="X45" t="n">
        <v>0.15</v>
      </c>
      <c r="Y45" t="n">
        <v>1</v>
      </c>
      <c r="Z45" t="n">
        <v>10</v>
      </c>
      <c r="AA45" t="n">
        <v>118.7333185898652</v>
      </c>
      <c r="AB45" t="n">
        <v>162.4561646389098</v>
      </c>
      <c r="AC45" t="n">
        <v>146.9515762944762</v>
      </c>
      <c r="AD45" t="n">
        <v>118733.3185898652</v>
      </c>
      <c r="AE45" t="n">
        <v>162456.1646389098</v>
      </c>
      <c r="AF45" t="n">
        <v>1.911831432676327e-06</v>
      </c>
      <c r="AG45" t="n">
        <v>0.1595833333333333</v>
      </c>
      <c r="AH45" t="n">
        <v>146951.5762944762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8.692299999999999</v>
      </c>
      <c r="E46" t="n">
        <v>11.5</v>
      </c>
      <c r="F46" t="n">
        <v>8.02</v>
      </c>
      <c r="G46" t="n">
        <v>48.1</v>
      </c>
      <c r="H46" t="n">
        <v>0.6899999999999999</v>
      </c>
      <c r="I46" t="n">
        <v>10</v>
      </c>
      <c r="J46" t="n">
        <v>308.06</v>
      </c>
      <c r="K46" t="n">
        <v>61.2</v>
      </c>
      <c r="L46" t="n">
        <v>12</v>
      </c>
      <c r="M46" t="n">
        <v>8</v>
      </c>
      <c r="N46" t="n">
        <v>89.86</v>
      </c>
      <c r="O46" t="n">
        <v>38228.06</v>
      </c>
      <c r="P46" t="n">
        <v>140.08</v>
      </c>
      <c r="Q46" t="n">
        <v>198.05</v>
      </c>
      <c r="R46" t="n">
        <v>32.41</v>
      </c>
      <c r="S46" t="n">
        <v>21.27</v>
      </c>
      <c r="T46" t="n">
        <v>2841.4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119.0393450329986</v>
      </c>
      <c r="AB46" t="n">
        <v>162.8748835193385</v>
      </c>
      <c r="AC46" t="n">
        <v>147.3303332326325</v>
      </c>
      <c r="AD46" t="n">
        <v>119039.3450329986</v>
      </c>
      <c r="AE46" t="n">
        <v>162874.8835193385</v>
      </c>
      <c r="AF46" t="n">
        <v>1.909349276420382e-06</v>
      </c>
      <c r="AG46" t="n">
        <v>0.1597222222222222</v>
      </c>
      <c r="AH46" t="n">
        <v>147330.3332326325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8.665900000000001</v>
      </c>
      <c r="E47" t="n">
        <v>11.54</v>
      </c>
      <c r="F47" t="n">
        <v>8.050000000000001</v>
      </c>
      <c r="G47" t="n">
        <v>48.31</v>
      </c>
      <c r="H47" t="n">
        <v>0.71</v>
      </c>
      <c r="I47" t="n">
        <v>10</v>
      </c>
      <c r="J47" t="n">
        <v>308.6</v>
      </c>
      <c r="K47" t="n">
        <v>61.2</v>
      </c>
      <c r="L47" t="n">
        <v>12.25</v>
      </c>
      <c r="M47" t="n">
        <v>8</v>
      </c>
      <c r="N47" t="n">
        <v>90.15000000000001</v>
      </c>
      <c r="O47" t="n">
        <v>38294.82</v>
      </c>
      <c r="P47" t="n">
        <v>140.58</v>
      </c>
      <c r="Q47" t="n">
        <v>198.05</v>
      </c>
      <c r="R47" t="n">
        <v>33.56</v>
      </c>
      <c r="S47" t="n">
        <v>21.27</v>
      </c>
      <c r="T47" t="n">
        <v>3417.09</v>
      </c>
      <c r="U47" t="n">
        <v>0.63</v>
      </c>
      <c r="V47" t="n">
        <v>0.75</v>
      </c>
      <c r="W47" t="n">
        <v>0.12</v>
      </c>
      <c r="X47" t="n">
        <v>0.2</v>
      </c>
      <c r="Y47" t="n">
        <v>1</v>
      </c>
      <c r="Z47" t="n">
        <v>10</v>
      </c>
      <c r="AA47" t="n">
        <v>119.8205611370666</v>
      </c>
      <c r="AB47" t="n">
        <v>163.9437778577459</v>
      </c>
      <c r="AC47" t="n">
        <v>148.2972137955853</v>
      </c>
      <c r="AD47" t="n">
        <v>119820.5611370666</v>
      </c>
      <c r="AE47" t="n">
        <v>163943.7778577459</v>
      </c>
      <c r="AF47" t="n">
        <v>1.903550256494989e-06</v>
      </c>
      <c r="AG47" t="n">
        <v>0.1602777777777778</v>
      </c>
      <c r="AH47" t="n">
        <v>148297.2137955853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8.734500000000001</v>
      </c>
      <c r="E48" t="n">
        <v>11.45</v>
      </c>
      <c r="F48" t="n">
        <v>8.01</v>
      </c>
      <c r="G48" t="n">
        <v>53.43</v>
      </c>
      <c r="H48" t="n">
        <v>0.72</v>
      </c>
      <c r="I48" t="n">
        <v>9</v>
      </c>
      <c r="J48" t="n">
        <v>309.14</v>
      </c>
      <c r="K48" t="n">
        <v>61.2</v>
      </c>
      <c r="L48" t="n">
        <v>12.5</v>
      </c>
      <c r="M48" t="n">
        <v>7</v>
      </c>
      <c r="N48" t="n">
        <v>90.44</v>
      </c>
      <c r="O48" t="n">
        <v>38361.7</v>
      </c>
      <c r="P48" t="n">
        <v>139.69</v>
      </c>
      <c r="Q48" t="n">
        <v>198.09</v>
      </c>
      <c r="R48" t="n">
        <v>32.4</v>
      </c>
      <c r="S48" t="n">
        <v>21.27</v>
      </c>
      <c r="T48" t="n">
        <v>2843.85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118.1932451441705</v>
      </c>
      <c r="AB48" t="n">
        <v>161.7172123241518</v>
      </c>
      <c r="AC48" t="n">
        <v>146.2831485515124</v>
      </c>
      <c r="AD48" t="n">
        <v>118193.2451441705</v>
      </c>
      <c r="AE48" t="n">
        <v>161717.2123241518</v>
      </c>
      <c r="AF48" t="n">
        <v>1.918618921907186e-06</v>
      </c>
      <c r="AG48" t="n">
        <v>0.1590277777777778</v>
      </c>
      <c r="AH48" t="n">
        <v>146283.1485515124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8.7334</v>
      </c>
      <c r="E49" t="n">
        <v>11.45</v>
      </c>
      <c r="F49" t="n">
        <v>8.02</v>
      </c>
      <c r="G49" t="n">
        <v>53.44</v>
      </c>
      <c r="H49" t="n">
        <v>0.73</v>
      </c>
      <c r="I49" t="n">
        <v>9</v>
      </c>
      <c r="J49" t="n">
        <v>309.68</v>
      </c>
      <c r="K49" t="n">
        <v>61.2</v>
      </c>
      <c r="L49" t="n">
        <v>12.75</v>
      </c>
      <c r="M49" t="n">
        <v>7</v>
      </c>
      <c r="N49" t="n">
        <v>90.73999999999999</v>
      </c>
      <c r="O49" t="n">
        <v>38428.72</v>
      </c>
      <c r="P49" t="n">
        <v>139.72</v>
      </c>
      <c r="Q49" t="n">
        <v>198.05</v>
      </c>
      <c r="R49" t="n">
        <v>32.31</v>
      </c>
      <c r="S49" t="n">
        <v>21.27</v>
      </c>
      <c r="T49" t="n">
        <v>2800.35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118.262703617252</v>
      </c>
      <c r="AB49" t="n">
        <v>161.8122484713134</v>
      </c>
      <c r="AC49" t="n">
        <v>146.369114582173</v>
      </c>
      <c r="AD49" t="n">
        <v>118262.703617252</v>
      </c>
      <c r="AE49" t="n">
        <v>161812.2484713134</v>
      </c>
      <c r="AF49" t="n">
        <v>1.918377296076961e-06</v>
      </c>
      <c r="AG49" t="n">
        <v>0.1590277777777778</v>
      </c>
      <c r="AH49" t="n">
        <v>146369.114582173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8.729799999999999</v>
      </c>
      <c r="E50" t="n">
        <v>11.46</v>
      </c>
      <c r="F50" t="n">
        <v>8.02</v>
      </c>
      <c r="G50" t="n">
        <v>53.47</v>
      </c>
      <c r="H50" t="n">
        <v>0.75</v>
      </c>
      <c r="I50" t="n">
        <v>9</v>
      </c>
      <c r="J50" t="n">
        <v>310.23</v>
      </c>
      <c r="K50" t="n">
        <v>61.2</v>
      </c>
      <c r="L50" t="n">
        <v>13</v>
      </c>
      <c r="M50" t="n">
        <v>7</v>
      </c>
      <c r="N50" t="n">
        <v>91.03</v>
      </c>
      <c r="O50" t="n">
        <v>38495.87</v>
      </c>
      <c r="P50" t="n">
        <v>139.97</v>
      </c>
      <c r="Q50" t="n">
        <v>198.05</v>
      </c>
      <c r="R50" t="n">
        <v>32.48</v>
      </c>
      <c r="S50" t="n">
        <v>21.27</v>
      </c>
      <c r="T50" t="n">
        <v>2882.68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118.466906932164</v>
      </c>
      <c r="AB50" t="n">
        <v>162.0916484555904</v>
      </c>
      <c r="AC50" t="n">
        <v>146.621849024091</v>
      </c>
      <c r="AD50" t="n">
        <v>118466.906932164</v>
      </c>
      <c r="AE50" t="n">
        <v>162091.6484555904</v>
      </c>
      <c r="AF50" t="n">
        <v>1.917586520632589e-06</v>
      </c>
      <c r="AG50" t="n">
        <v>0.1591666666666667</v>
      </c>
      <c r="AH50" t="n">
        <v>146621.849024091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8.733000000000001</v>
      </c>
      <c r="E51" t="n">
        <v>11.45</v>
      </c>
      <c r="F51" t="n">
        <v>8.02</v>
      </c>
      <c r="G51" t="n">
        <v>53.44</v>
      </c>
      <c r="H51" t="n">
        <v>0.76</v>
      </c>
      <c r="I51" t="n">
        <v>9</v>
      </c>
      <c r="J51" t="n">
        <v>310.77</v>
      </c>
      <c r="K51" t="n">
        <v>61.2</v>
      </c>
      <c r="L51" t="n">
        <v>13.25</v>
      </c>
      <c r="M51" t="n">
        <v>7</v>
      </c>
      <c r="N51" t="n">
        <v>91.33</v>
      </c>
      <c r="O51" t="n">
        <v>38563.14</v>
      </c>
      <c r="P51" t="n">
        <v>140.01</v>
      </c>
      <c r="Q51" t="n">
        <v>198.05</v>
      </c>
      <c r="R51" t="n">
        <v>32.42</v>
      </c>
      <c r="S51" t="n">
        <v>21.27</v>
      </c>
      <c r="T51" t="n">
        <v>2854.99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118.4487326614319</v>
      </c>
      <c r="AB51" t="n">
        <v>162.0667816165826</v>
      </c>
      <c r="AC51" t="n">
        <v>146.5993554412972</v>
      </c>
      <c r="AD51" t="n">
        <v>118448.7326614319</v>
      </c>
      <c r="AE51" t="n">
        <v>162066.7816165826</v>
      </c>
      <c r="AF51" t="n">
        <v>1.918289432138698e-06</v>
      </c>
      <c r="AG51" t="n">
        <v>0.1590277777777778</v>
      </c>
      <c r="AH51" t="n">
        <v>146599.3554412972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8.7349</v>
      </c>
      <c r="E52" t="n">
        <v>11.45</v>
      </c>
      <c r="F52" t="n">
        <v>8.01</v>
      </c>
      <c r="G52" t="n">
        <v>53.43</v>
      </c>
      <c r="H52" t="n">
        <v>0.77</v>
      </c>
      <c r="I52" t="n">
        <v>9</v>
      </c>
      <c r="J52" t="n">
        <v>311.32</v>
      </c>
      <c r="K52" t="n">
        <v>61.2</v>
      </c>
      <c r="L52" t="n">
        <v>13.5</v>
      </c>
      <c r="M52" t="n">
        <v>7</v>
      </c>
      <c r="N52" t="n">
        <v>91.62</v>
      </c>
      <c r="O52" t="n">
        <v>38630.55</v>
      </c>
      <c r="P52" t="n">
        <v>139.95</v>
      </c>
      <c r="Q52" t="n">
        <v>198.05</v>
      </c>
      <c r="R52" t="n">
        <v>32.26</v>
      </c>
      <c r="S52" t="n">
        <v>21.27</v>
      </c>
      <c r="T52" t="n">
        <v>2771.83</v>
      </c>
      <c r="U52" t="n">
        <v>0.66</v>
      </c>
      <c r="V52" t="n">
        <v>0.76</v>
      </c>
      <c r="W52" t="n">
        <v>0.12</v>
      </c>
      <c r="X52" t="n">
        <v>0.16</v>
      </c>
      <c r="Y52" t="n">
        <v>1</v>
      </c>
      <c r="Z52" t="n">
        <v>10</v>
      </c>
      <c r="AA52" t="n">
        <v>118.3499170410889</v>
      </c>
      <c r="AB52" t="n">
        <v>161.9315777253917</v>
      </c>
      <c r="AC52" t="n">
        <v>146.4770552197218</v>
      </c>
      <c r="AD52" t="n">
        <v>118349.9170410889</v>
      </c>
      <c r="AE52" t="n">
        <v>161931.5777253917</v>
      </c>
      <c r="AF52" t="n">
        <v>1.918706785845449e-06</v>
      </c>
      <c r="AG52" t="n">
        <v>0.1590277777777778</v>
      </c>
      <c r="AH52" t="n">
        <v>146477.0552197218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8.7311</v>
      </c>
      <c r="E53" t="n">
        <v>11.45</v>
      </c>
      <c r="F53" t="n">
        <v>8.02</v>
      </c>
      <c r="G53" t="n">
        <v>53.46</v>
      </c>
      <c r="H53" t="n">
        <v>0.79</v>
      </c>
      <c r="I53" t="n">
        <v>9</v>
      </c>
      <c r="J53" t="n">
        <v>311.87</v>
      </c>
      <c r="K53" t="n">
        <v>61.2</v>
      </c>
      <c r="L53" t="n">
        <v>13.75</v>
      </c>
      <c r="M53" t="n">
        <v>7</v>
      </c>
      <c r="N53" t="n">
        <v>91.92</v>
      </c>
      <c r="O53" t="n">
        <v>38698.21</v>
      </c>
      <c r="P53" t="n">
        <v>139.84</v>
      </c>
      <c r="Q53" t="n">
        <v>198.05</v>
      </c>
      <c r="R53" t="n">
        <v>32.43</v>
      </c>
      <c r="S53" t="n">
        <v>21.27</v>
      </c>
      <c r="T53" t="n">
        <v>2859.04</v>
      </c>
      <c r="U53" t="n">
        <v>0.66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118.3680707604378</v>
      </c>
      <c r="AB53" t="n">
        <v>161.9564164450906</v>
      </c>
      <c r="AC53" t="n">
        <v>146.4995233668739</v>
      </c>
      <c r="AD53" t="n">
        <v>118368.0707604378</v>
      </c>
      <c r="AE53" t="n">
        <v>161956.4164450906</v>
      </c>
      <c r="AF53" t="n">
        <v>1.917872078431945e-06</v>
      </c>
      <c r="AG53" t="n">
        <v>0.1590277777777778</v>
      </c>
      <c r="AH53" t="n">
        <v>146499.5233668739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8.733000000000001</v>
      </c>
      <c r="E54" t="n">
        <v>11.45</v>
      </c>
      <c r="F54" t="n">
        <v>8.02</v>
      </c>
      <c r="G54" t="n">
        <v>53.44</v>
      </c>
      <c r="H54" t="n">
        <v>0.8</v>
      </c>
      <c r="I54" t="n">
        <v>9</v>
      </c>
      <c r="J54" t="n">
        <v>312.42</v>
      </c>
      <c r="K54" t="n">
        <v>61.2</v>
      </c>
      <c r="L54" t="n">
        <v>14</v>
      </c>
      <c r="M54" t="n">
        <v>7</v>
      </c>
      <c r="N54" t="n">
        <v>92.22</v>
      </c>
      <c r="O54" t="n">
        <v>38765.89</v>
      </c>
      <c r="P54" t="n">
        <v>139.67</v>
      </c>
      <c r="Q54" t="n">
        <v>198.05</v>
      </c>
      <c r="R54" t="n">
        <v>32.4</v>
      </c>
      <c r="S54" t="n">
        <v>21.27</v>
      </c>
      <c r="T54" t="n">
        <v>2841.22</v>
      </c>
      <c r="U54" t="n">
        <v>0.66</v>
      </c>
      <c r="V54" t="n">
        <v>0.76</v>
      </c>
      <c r="W54" t="n">
        <v>0.12</v>
      </c>
      <c r="X54" t="n">
        <v>0.16</v>
      </c>
      <c r="Y54" t="n">
        <v>1</v>
      </c>
      <c r="Z54" t="n">
        <v>10</v>
      </c>
      <c r="AA54" t="n">
        <v>118.2368620656727</v>
      </c>
      <c r="AB54" t="n">
        <v>161.7768909203938</v>
      </c>
      <c r="AC54" t="n">
        <v>146.3371315062886</v>
      </c>
      <c r="AD54" t="n">
        <v>118236.8620656727</v>
      </c>
      <c r="AE54" t="n">
        <v>161776.8909203938</v>
      </c>
      <c r="AF54" t="n">
        <v>1.918289432138698e-06</v>
      </c>
      <c r="AG54" t="n">
        <v>0.1590277777777778</v>
      </c>
      <c r="AH54" t="n">
        <v>146337.1315062886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8.7957</v>
      </c>
      <c r="E55" t="n">
        <v>11.37</v>
      </c>
      <c r="F55" t="n">
        <v>7.99</v>
      </c>
      <c r="G55" t="n">
        <v>59.92</v>
      </c>
      <c r="H55" t="n">
        <v>0.8100000000000001</v>
      </c>
      <c r="I55" t="n">
        <v>8</v>
      </c>
      <c r="J55" t="n">
        <v>312.97</v>
      </c>
      <c r="K55" t="n">
        <v>61.2</v>
      </c>
      <c r="L55" t="n">
        <v>14.25</v>
      </c>
      <c r="M55" t="n">
        <v>6</v>
      </c>
      <c r="N55" t="n">
        <v>92.52</v>
      </c>
      <c r="O55" t="n">
        <v>38833.69</v>
      </c>
      <c r="P55" t="n">
        <v>139.04</v>
      </c>
      <c r="Q55" t="n">
        <v>198.05</v>
      </c>
      <c r="R55" t="n">
        <v>31.44</v>
      </c>
      <c r="S55" t="n">
        <v>21.27</v>
      </c>
      <c r="T55" t="n">
        <v>2365.93</v>
      </c>
      <c r="U55" t="n">
        <v>0.68</v>
      </c>
      <c r="V55" t="n">
        <v>0.76</v>
      </c>
      <c r="W55" t="n">
        <v>0.12</v>
      </c>
      <c r="X55" t="n">
        <v>0.14</v>
      </c>
      <c r="Y55" t="n">
        <v>1</v>
      </c>
      <c r="Z55" t="n">
        <v>10</v>
      </c>
      <c r="AA55" t="n">
        <v>116.9082491326248</v>
      </c>
      <c r="AB55" t="n">
        <v>159.9590240911328</v>
      </c>
      <c r="AC55" t="n">
        <v>144.6927593358195</v>
      </c>
      <c r="AD55" t="n">
        <v>116908.2491326248</v>
      </c>
      <c r="AE55" t="n">
        <v>159959.0240911328</v>
      </c>
      <c r="AF55" t="n">
        <v>1.932062104461507e-06</v>
      </c>
      <c r="AG55" t="n">
        <v>0.1579166666666666</v>
      </c>
      <c r="AH55" t="n">
        <v>144692.7593358195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8.801500000000001</v>
      </c>
      <c r="E56" t="n">
        <v>11.36</v>
      </c>
      <c r="F56" t="n">
        <v>7.98</v>
      </c>
      <c r="G56" t="n">
        <v>59.86</v>
      </c>
      <c r="H56" t="n">
        <v>0.82</v>
      </c>
      <c r="I56" t="n">
        <v>8</v>
      </c>
      <c r="J56" t="n">
        <v>313.52</v>
      </c>
      <c r="K56" t="n">
        <v>61.2</v>
      </c>
      <c r="L56" t="n">
        <v>14.5</v>
      </c>
      <c r="M56" t="n">
        <v>6</v>
      </c>
      <c r="N56" t="n">
        <v>92.81999999999999</v>
      </c>
      <c r="O56" t="n">
        <v>38901.63</v>
      </c>
      <c r="P56" t="n">
        <v>139.15</v>
      </c>
      <c r="Q56" t="n">
        <v>198.07</v>
      </c>
      <c r="R56" t="n">
        <v>31.11</v>
      </c>
      <c r="S56" t="n">
        <v>21.27</v>
      </c>
      <c r="T56" t="n">
        <v>2204.49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116.8642971489536</v>
      </c>
      <c r="AB56" t="n">
        <v>159.8988870480493</v>
      </c>
      <c r="AC56" t="n">
        <v>144.638361687725</v>
      </c>
      <c r="AD56" t="n">
        <v>116864.2971489536</v>
      </c>
      <c r="AE56" t="n">
        <v>159898.8870480493</v>
      </c>
      <c r="AF56" t="n">
        <v>1.933336131566328e-06</v>
      </c>
      <c r="AG56" t="n">
        <v>0.1577777777777778</v>
      </c>
      <c r="AH56" t="n">
        <v>144638.361687725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8.819000000000001</v>
      </c>
      <c r="E57" t="n">
        <v>11.34</v>
      </c>
      <c r="F57" t="n">
        <v>7.96</v>
      </c>
      <c r="G57" t="n">
        <v>59.69</v>
      </c>
      <c r="H57" t="n">
        <v>0.84</v>
      </c>
      <c r="I57" t="n">
        <v>8</v>
      </c>
      <c r="J57" t="n">
        <v>314.07</v>
      </c>
      <c r="K57" t="n">
        <v>61.2</v>
      </c>
      <c r="L57" t="n">
        <v>14.75</v>
      </c>
      <c r="M57" t="n">
        <v>6</v>
      </c>
      <c r="N57" t="n">
        <v>93.12</v>
      </c>
      <c r="O57" t="n">
        <v>38969.71</v>
      </c>
      <c r="P57" t="n">
        <v>138.71</v>
      </c>
      <c r="Q57" t="n">
        <v>198.05</v>
      </c>
      <c r="R57" t="n">
        <v>30.53</v>
      </c>
      <c r="S57" t="n">
        <v>21.27</v>
      </c>
      <c r="T57" t="n">
        <v>1915.45</v>
      </c>
      <c r="U57" t="n">
        <v>0.7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116.2926430339301</v>
      </c>
      <c r="AB57" t="n">
        <v>159.1167246682749</v>
      </c>
      <c r="AC57" t="n">
        <v>143.9308477877042</v>
      </c>
      <c r="AD57" t="n">
        <v>116292.6430339301</v>
      </c>
      <c r="AE57" t="n">
        <v>159116.7246682749</v>
      </c>
      <c r="AF57" t="n">
        <v>1.937180178865358e-06</v>
      </c>
      <c r="AG57" t="n">
        <v>0.1575</v>
      </c>
      <c r="AH57" t="n">
        <v>143930.8477877042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8.790100000000001</v>
      </c>
      <c r="E58" t="n">
        <v>11.38</v>
      </c>
      <c r="F58" t="n">
        <v>8</v>
      </c>
      <c r="G58" t="n">
        <v>59.97</v>
      </c>
      <c r="H58" t="n">
        <v>0.85</v>
      </c>
      <c r="I58" t="n">
        <v>8</v>
      </c>
      <c r="J58" t="n">
        <v>314.62</v>
      </c>
      <c r="K58" t="n">
        <v>61.2</v>
      </c>
      <c r="L58" t="n">
        <v>15</v>
      </c>
      <c r="M58" t="n">
        <v>6</v>
      </c>
      <c r="N58" t="n">
        <v>93.43000000000001</v>
      </c>
      <c r="O58" t="n">
        <v>39037.92</v>
      </c>
      <c r="P58" t="n">
        <v>139.36</v>
      </c>
      <c r="Q58" t="n">
        <v>198.05</v>
      </c>
      <c r="R58" t="n">
        <v>31.85</v>
      </c>
      <c r="S58" t="n">
        <v>21.27</v>
      </c>
      <c r="T58" t="n">
        <v>2573.01</v>
      </c>
      <c r="U58" t="n">
        <v>0.67</v>
      </c>
      <c r="V58" t="n">
        <v>0.76</v>
      </c>
      <c r="W58" t="n">
        <v>0.12</v>
      </c>
      <c r="X58" t="n">
        <v>0.14</v>
      </c>
      <c r="Y58" t="n">
        <v>1</v>
      </c>
      <c r="Z58" t="n">
        <v>10</v>
      </c>
      <c r="AA58" t="n">
        <v>117.215860894684</v>
      </c>
      <c r="AB58" t="n">
        <v>160.3799120748552</v>
      </c>
      <c r="AC58" t="n">
        <v>145.0734783610955</v>
      </c>
      <c r="AD58" t="n">
        <v>117215.860894684</v>
      </c>
      <c r="AE58" t="n">
        <v>160379.9120748552</v>
      </c>
      <c r="AF58" t="n">
        <v>1.930832009325817e-06</v>
      </c>
      <c r="AG58" t="n">
        <v>0.1580555555555556</v>
      </c>
      <c r="AH58" t="n">
        <v>145073.4783610955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8.7858</v>
      </c>
      <c r="E59" t="n">
        <v>11.38</v>
      </c>
      <c r="F59" t="n">
        <v>8</v>
      </c>
      <c r="G59" t="n">
        <v>60.01</v>
      </c>
      <c r="H59" t="n">
        <v>0.86</v>
      </c>
      <c r="I59" t="n">
        <v>8</v>
      </c>
      <c r="J59" t="n">
        <v>315.18</v>
      </c>
      <c r="K59" t="n">
        <v>61.2</v>
      </c>
      <c r="L59" t="n">
        <v>15.25</v>
      </c>
      <c r="M59" t="n">
        <v>6</v>
      </c>
      <c r="N59" t="n">
        <v>93.73</v>
      </c>
      <c r="O59" t="n">
        <v>39106.27</v>
      </c>
      <c r="P59" t="n">
        <v>139.52</v>
      </c>
      <c r="Q59" t="n">
        <v>198.05</v>
      </c>
      <c r="R59" t="n">
        <v>31.96</v>
      </c>
      <c r="S59" t="n">
        <v>21.27</v>
      </c>
      <c r="T59" t="n">
        <v>2626.5</v>
      </c>
      <c r="U59" t="n">
        <v>0.67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117.371257247751</v>
      </c>
      <c r="AB59" t="n">
        <v>160.5925322207246</v>
      </c>
      <c r="AC59" t="n">
        <v>145.2658063386575</v>
      </c>
      <c r="AD59" t="n">
        <v>117371.257247751</v>
      </c>
      <c r="AE59" t="n">
        <v>160592.5322207246</v>
      </c>
      <c r="AF59" t="n">
        <v>1.929887471989484e-06</v>
      </c>
      <c r="AG59" t="n">
        <v>0.1580555555555556</v>
      </c>
      <c r="AH59" t="n">
        <v>145265.8063386575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8.784800000000001</v>
      </c>
      <c r="E60" t="n">
        <v>11.38</v>
      </c>
      <c r="F60" t="n">
        <v>8</v>
      </c>
      <c r="G60" t="n">
        <v>60.02</v>
      </c>
      <c r="H60" t="n">
        <v>0.87</v>
      </c>
      <c r="I60" t="n">
        <v>8</v>
      </c>
      <c r="J60" t="n">
        <v>315.73</v>
      </c>
      <c r="K60" t="n">
        <v>61.2</v>
      </c>
      <c r="L60" t="n">
        <v>15.5</v>
      </c>
      <c r="M60" t="n">
        <v>6</v>
      </c>
      <c r="N60" t="n">
        <v>94.03</v>
      </c>
      <c r="O60" t="n">
        <v>39174.75</v>
      </c>
      <c r="P60" t="n">
        <v>139.48</v>
      </c>
      <c r="Q60" t="n">
        <v>198.05</v>
      </c>
      <c r="R60" t="n">
        <v>32</v>
      </c>
      <c r="S60" t="n">
        <v>21.27</v>
      </c>
      <c r="T60" t="n">
        <v>2646.52</v>
      </c>
      <c r="U60" t="n">
        <v>0.66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117.3595885525329</v>
      </c>
      <c r="AB60" t="n">
        <v>160.5765665971407</v>
      </c>
      <c r="AC60" t="n">
        <v>145.2513644517805</v>
      </c>
      <c r="AD60" t="n">
        <v>117359.5885525329</v>
      </c>
      <c r="AE60" t="n">
        <v>160576.5665971407</v>
      </c>
      <c r="AF60" t="n">
        <v>1.929667812143826e-06</v>
      </c>
      <c r="AG60" t="n">
        <v>0.1580555555555556</v>
      </c>
      <c r="AH60" t="n">
        <v>145251.3644517805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8.787599999999999</v>
      </c>
      <c r="E61" t="n">
        <v>11.38</v>
      </c>
      <c r="F61" t="n">
        <v>8</v>
      </c>
      <c r="G61" t="n">
        <v>60</v>
      </c>
      <c r="H61" t="n">
        <v>0.89</v>
      </c>
      <c r="I61" t="n">
        <v>8</v>
      </c>
      <c r="J61" t="n">
        <v>316.29</v>
      </c>
      <c r="K61" t="n">
        <v>61.2</v>
      </c>
      <c r="L61" t="n">
        <v>15.75</v>
      </c>
      <c r="M61" t="n">
        <v>6</v>
      </c>
      <c r="N61" t="n">
        <v>94.34</v>
      </c>
      <c r="O61" t="n">
        <v>39243.37</v>
      </c>
      <c r="P61" t="n">
        <v>139.53</v>
      </c>
      <c r="Q61" t="n">
        <v>198.05</v>
      </c>
      <c r="R61" t="n">
        <v>31.83</v>
      </c>
      <c r="S61" t="n">
        <v>21.27</v>
      </c>
      <c r="T61" t="n">
        <v>2563.19</v>
      </c>
      <c r="U61" t="n">
        <v>0.67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117.3538590327211</v>
      </c>
      <c r="AB61" t="n">
        <v>160.5687272153657</v>
      </c>
      <c r="AC61" t="n">
        <v>145.2442732495994</v>
      </c>
      <c r="AD61" t="n">
        <v>117353.8590327211</v>
      </c>
      <c r="AE61" t="n">
        <v>160568.7272153657</v>
      </c>
      <c r="AF61" t="n">
        <v>1.93028285971167e-06</v>
      </c>
      <c r="AG61" t="n">
        <v>0.1580555555555556</v>
      </c>
      <c r="AH61" t="n">
        <v>145244.2732495994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8.785</v>
      </c>
      <c r="E62" t="n">
        <v>11.38</v>
      </c>
      <c r="F62" t="n">
        <v>8</v>
      </c>
      <c r="G62" t="n">
        <v>60.02</v>
      </c>
      <c r="H62" t="n">
        <v>0.9</v>
      </c>
      <c r="I62" t="n">
        <v>8</v>
      </c>
      <c r="J62" t="n">
        <v>316.85</v>
      </c>
      <c r="K62" t="n">
        <v>61.2</v>
      </c>
      <c r="L62" t="n">
        <v>16</v>
      </c>
      <c r="M62" t="n">
        <v>6</v>
      </c>
      <c r="N62" t="n">
        <v>94.65000000000001</v>
      </c>
      <c r="O62" t="n">
        <v>39312.13</v>
      </c>
      <c r="P62" t="n">
        <v>139.2</v>
      </c>
      <c r="Q62" t="n">
        <v>198.05</v>
      </c>
      <c r="R62" t="n">
        <v>31.98</v>
      </c>
      <c r="S62" t="n">
        <v>21.27</v>
      </c>
      <c r="T62" t="n">
        <v>2639.49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117.1835179432222</v>
      </c>
      <c r="AB62" t="n">
        <v>160.3356590217949</v>
      </c>
      <c r="AC62" t="n">
        <v>145.0334487573097</v>
      </c>
      <c r="AD62" t="n">
        <v>117183.5179432222</v>
      </c>
      <c r="AE62" t="n">
        <v>160335.6590217949</v>
      </c>
      <c r="AF62" t="n">
        <v>1.929711744112957e-06</v>
      </c>
      <c r="AG62" t="n">
        <v>0.1580555555555556</v>
      </c>
      <c r="AH62" t="n">
        <v>145033.4487573097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8.781599999999999</v>
      </c>
      <c r="E63" t="n">
        <v>11.39</v>
      </c>
      <c r="F63" t="n">
        <v>8.01</v>
      </c>
      <c r="G63" t="n">
        <v>60.05</v>
      </c>
      <c r="H63" t="n">
        <v>0.91</v>
      </c>
      <c r="I63" t="n">
        <v>8</v>
      </c>
      <c r="J63" t="n">
        <v>317.41</v>
      </c>
      <c r="K63" t="n">
        <v>61.2</v>
      </c>
      <c r="L63" t="n">
        <v>16.25</v>
      </c>
      <c r="M63" t="n">
        <v>6</v>
      </c>
      <c r="N63" t="n">
        <v>94.95999999999999</v>
      </c>
      <c r="O63" t="n">
        <v>39381.03</v>
      </c>
      <c r="P63" t="n">
        <v>139.23</v>
      </c>
      <c r="Q63" t="n">
        <v>198.05</v>
      </c>
      <c r="R63" t="n">
        <v>32.08</v>
      </c>
      <c r="S63" t="n">
        <v>21.27</v>
      </c>
      <c r="T63" t="n">
        <v>2685.67</v>
      </c>
      <c r="U63" t="n">
        <v>0.66</v>
      </c>
      <c r="V63" t="n">
        <v>0.76</v>
      </c>
      <c r="W63" t="n">
        <v>0.12</v>
      </c>
      <c r="X63" t="n">
        <v>0.15</v>
      </c>
      <c r="Y63" t="n">
        <v>1</v>
      </c>
      <c r="Z63" t="n">
        <v>10</v>
      </c>
      <c r="AA63" t="n">
        <v>117.2830830626792</v>
      </c>
      <c r="AB63" t="n">
        <v>160.4718884107389</v>
      </c>
      <c r="AC63" t="n">
        <v>145.1566766045721</v>
      </c>
      <c r="AD63" t="n">
        <v>117283.0830626792</v>
      </c>
      <c r="AE63" t="n">
        <v>160471.8884107389</v>
      </c>
      <c r="AF63" t="n">
        <v>1.928964900637717e-06</v>
      </c>
      <c r="AG63" t="n">
        <v>0.1581944444444444</v>
      </c>
      <c r="AH63" t="n">
        <v>145156.6766045721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8.851100000000001</v>
      </c>
      <c r="E64" t="n">
        <v>11.3</v>
      </c>
      <c r="F64" t="n">
        <v>7.97</v>
      </c>
      <c r="G64" t="n">
        <v>68.33</v>
      </c>
      <c r="H64" t="n">
        <v>0.92</v>
      </c>
      <c r="I64" t="n">
        <v>7</v>
      </c>
      <c r="J64" t="n">
        <v>317.97</v>
      </c>
      <c r="K64" t="n">
        <v>61.2</v>
      </c>
      <c r="L64" t="n">
        <v>16.5</v>
      </c>
      <c r="M64" t="n">
        <v>5</v>
      </c>
      <c r="N64" t="n">
        <v>95.27</v>
      </c>
      <c r="O64" t="n">
        <v>39450.07</v>
      </c>
      <c r="P64" t="n">
        <v>138.38</v>
      </c>
      <c r="Q64" t="n">
        <v>198.05</v>
      </c>
      <c r="R64" t="n">
        <v>30.94</v>
      </c>
      <c r="S64" t="n">
        <v>21.27</v>
      </c>
      <c r="T64" t="n">
        <v>2121.7</v>
      </c>
      <c r="U64" t="n">
        <v>0.6899999999999999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115.7096455822374</v>
      </c>
      <c r="AB64" t="n">
        <v>158.319041834837</v>
      </c>
      <c r="AC64" t="n">
        <v>143.2092946843345</v>
      </c>
      <c r="AD64" t="n">
        <v>115709.6455822374</v>
      </c>
      <c r="AE64" t="n">
        <v>158319.041834837</v>
      </c>
      <c r="AF64" t="n">
        <v>1.944231259911007e-06</v>
      </c>
      <c r="AG64" t="n">
        <v>0.1569444444444444</v>
      </c>
      <c r="AH64" t="n">
        <v>143209.2946843345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8.8506</v>
      </c>
      <c r="E65" t="n">
        <v>11.3</v>
      </c>
      <c r="F65" t="n">
        <v>7.97</v>
      </c>
      <c r="G65" t="n">
        <v>68.33</v>
      </c>
      <c r="H65" t="n">
        <v>0.9399999999999999</v>
      </c>
      <c r="I65" t="n">
        <v>7</v>
      </c>
      <c r="J65" t="n">
        <v>318.53</v>
      </c>
      <c r="K65" t="n">
        <v>61.2</v>
      </c>
      <c r="L65" t="n">
        <v>16.75</v>
      </c>
      <c r="M65" t="n">
        <v>5</v>
      </c>
      <c r="N65" t="n">
        <v>95.58</v>
      </c>
      <c r="O65" t="n">
        <v>39519.26</v>
      </c>
      <c r="P65" t="n">
        <v>138.5</v>
      </c>
      <c r="Q65" t="n">
        <v>198.06</v>
      </c>
      <c r="R65" t="n">
        <v>31</v>
      </c>
      <c r="S65" t="n">
        <v>21.27</v>
      </c>
      <c r="T65" t="n">
        <v>2150.92</v>
      </c>
      <c r="U65" t="n">
        <v>0.6899999999999999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115.7898426096186</v>
      </c>
      <c r="AB65" t="n">
        <v>158.428770945743</v>
      </c>
      <c r="AC65" t="n">
        <v>143.3085514029013</v>
      </c>
      <c r="AD65" t="n">
        <v>115789.8426096186</v>
      </c>
      <c r="AE65" t="n">
        <v>158428.770945743</v>
      </c>
      <c r="AF65" t="n">
        <v>1.944121429988178e-06</v>
      </c>
      <c r="AG65" t="n">
        <v>0.1569444444444444</v>
      </c>
      <c r="AH65" t="n">
        <v>143308.5514029013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8.853300000000001</v>
      </c>
      <c r="E66" t="n">
        <v>11.3</v>
      </c>
      <c r="F66" t="n">
        <v>7.97</v>
      </c>
      <c r="G66" t="n">
        <v>68.3</v>
      </c>
      <c r="H66" t="n">
        <v>0.95</v>
      </c>
      <c r="I66" t="n">
        <v>7</v>
      </c>
      <c r="J66" t="n">
        <v>319.09</v>
      </c>
      <c r="K66" t="n">
        <v>61.2</v>
      </c>
      <c r="L66" t="n">
        <v>17</v>
      </c>
      <c r="M66" t="n">
        <v>5</v>
      </c>
      <c r="N66" t="n">
        <v>95.89</v>
      </c>
      <c r="O66" t="n">
        <v>39588.58</v>
      </c>
      <c r="P66" t="n">
        <v>138.59</v>
      </c>
      <c r="Q66" t="n">
        <v>198.05</v>
      </c>
      <c r="R66" t="n">
        <v>30.84</v>
      </c>
      <c r="S66" t="n">
        <v>21.27</v>
      </c>
      <c r="T66" t="n">
        <v>2073.79</v>
      </c>
      <c r="U66" t="n">
        <v>0.6899999999999999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115.8105211265024</v>
      </c>
      <c r="AB66" t="n">
        <v>158.4570642048152</v>
      </c>
      <c r="AC66" t="n">
        <v>143.3341443930376</v>
      </c>
      <c r="AD66" t="n">
        <v>115810.5211265024</v>
      </c>
      <c r="AE66" t="n">
        <v>158457.0642048152</v>
      </c>
      <c r="AF66" t="n">
        <v>1.944714511571457e-06</v>
      </c>
      <c r="AG66" t="n">
        <v>0.1569444444444444</v>
      </c>
      <c r="AH66" t="n">
        <v>143334.1443930376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8.852399999999999</v>
      </c>
      <c r="E67" t="n">
        <v>11.3</v>
      </c>
      <c r="F67" t="n">
        <v>7.97</v>
      </c>
      <c r="G67" t="n">
        <v>68.31</v>
      </c>
      <c r="H67" t="n">
        <v>0.96</v>
      </c>
      <c r="I67" t="n">
        <v>7</v>
      </c>
      <c r="J67" t="n">
        <v>319.65</v>
      </c>
      <c r="K67" t="n">
        <v>61.2</v>
      </c>
      <c r="L67" t="n">
        <v>17.25</v>
      </c>
      <c r="M67" t="n">
        <v>5</v>
      </c>
      <c r="N67" t="n">
        <v>96.2</v>
      </c>
      <c r="O67" t="n">
        <v>39658.05</v>
      </c>
      <c r="P67" t="n">
        <v>138.71</v>
      </c>
      <c r="Q67" t="n">
        <v>198.06</v>
      </c>
      <c r="R67" t="n">
        <v>30.79</v>
      </c>
      <c r="S67" t="n">
        <v>21.27</v>
      </c>
      <c r="T67" t="n">
        <v>2048.12</v>
      </c>
      <c r="U67" t="n">
        <v>0.6899999999999999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115.8958412684451</v>
      </c>
      <c r="AB67" t="n">
        <v>158.5738029870801</v>
      </c>
      <c r="AC67" t="n">
        <v>143.4397417897671</v>
      </c>
      <c r="AD67" t="n">
        <v>115895.8412684451</v>
      </c>
      <c r="AE67" t="n">
        <v>158573.8029870801</v>
      </c>
      <c r="AF67" t="n">
        <v>1.944516817710363e-06</v>
      </c>
      <c r="AG67" t="n">
        <v>0.1569444444444444</v>
      </c>
      <c r="AH67" t="n">
        <v>143439.7417897671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8.872199999999999</v>
      </c>
      <c r="E68" t="n">
        <v>11.27</v>
      </c>
      <c r="F68" t="n">
        <v>7.94</v>
      </c>
      <c r="G68" t="n">
        <v>68.09999999999999</v>
      </c>
      <c r="H68" t="n">
        <v>0.97</v>
      </c>
      <c r="I68" t="n">
        <v>7</v>
      </c>
      <c r="J68" t="n">
        <v>320.22</v>
      </c>
      <c r="K68" t="n">
        <v>61.2</v>
      </c>
      <c r="L68" t="n">
        <v>17.5</v>
      </c>
      <c r="M68" t="n">
        <v>5</v>
      </c>
      <c r="N68" t="n">
        <v>96.52</v>
      </c>
      <c r="O68" t="n">
        <v>39727.66</v>
      </c>
      <c r="P68" t="n">
        <v>138.19</v>
      </c>
      <c r="Q68" t="n">
        <v>198.05</v>
      </c>
      <c r="R68" t="n">
        <v>30.01</v>
      </c>
      <c r="S68" t="n">
        <v>21.27</v>
      </c>
      <c r="T68" t="n">
        <v>1658.26</v>
      </c>
      <c r="U68" t="n">
        <v>0.71</v>
      </c>
      <c r="V68" t="n">
        <v>0.76</v>
      </c>
      <c r="W68" t="n">
        <v>0.12</v>
      </c>
      <c r="X68" t="n">
        <v>0.09</v>
      </c>
      <c r="Y68" t="n">
        <v>1</v>
      </c>
      <c r="Z68" t="n">
        <v>10</v>
      </c>
      <c r="AA68" t="n">
        <v>115.2148799620886</v>
      </c>
      <c r="AB68" t="n">
        <v>157.642081685831</v>
      </c>
      <c r="AC68" t="n">
        <v>142.5969426618298</v>
      </c>
      <c r="AD68" t="n">
        <v>115214.8799620886</v>
      </c>
      <c r="AE68" t="n">
        <v>157642.081685831</v>
      </c>
      <c r="AF68" t="n">
        <v>1.948866082654408e-06</v>
      </c>
      <c r="AG68" t="n">
        <v>0.1565277777777778</v>
      </c>
      <c r="AH68" t="n">
        <v>142596.9426618298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8.8611</v>
      </c>
      <c r="E69" t="n">
        <v>11.29</v>
      </c>
      <c r="F69" t="n">
        <v>7.96</v>
      </c>
      <c r="G69" t="n">
        <v>68.22</v>
      </c>
      <c r="H69" t="n">
        <v>0.99</v>
      </c>
      <c r="I69" t="n">
        <v>7</v>
      </c>
      <c r="J69" t="n">
        <v>320.78</v>
      </c>
      <c r="K69" t="n">
        <v>61.2</v>
      </c>
      <c r="L69" t="n">
        <v>17.75</v>
      </c>
      <c r="M69" t="n">
        <v>5</v>
      </c>
      <c r="N69" t="n">
        <v>96.83</v>
      </c>
      <c r="O69" t="n">
        <v>39797.41</v>
      </c>
      <c r="P69" t="n">
        <v>138.53</v>
      </c>
      <c r="Q69" t="n">
        <v>198.05</v>
      </c>
      <c r="R69" t="n">
        <v>30.57</v>
      </c>
      <c r="S69" t="n">
        <v>21.27</v>
      </c>
      <c r="T69" t="n">
        <v>1937.51</v>
      </c>
      <c r="U69" t="n">
        <v>0.7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115.6375303752538</v>
      </c>
      <c r="AB69" t="n">
        <v>158.2203706271436</v>
      </c>
      <c r="AC69" t="n">
        <v>143.1200405182174</v>
      </c>
      <c r="AD69" t="n">
        <v>115637.5303752538</v>
      </c>
      <c r="AE69" t="n">
        <v>158220.3706271436</v>
      </c>
      <c r="AF69" t="n">
        <v>1.946427858367596e-06</v>
      </c>
      <c r="AG69" t="n">
        <v>0.1568055555555555</v>
      </c>
      <c r="AH69" t="n">
        <v>143120.0405182174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8.8376</v>
      </c>
      <c r="E70" t="n">
        <v>11.32</v>
      </c>
      <c r="F70" t="n">
        <v>7.99</v>
      </c>
      <c r="G70" t="n">
        <v>68.48</v>
      </c>
      <c r="H70" t="n">
        <v>1</v>
      </c>
      <c r="I70" t="n">
        <v>7</v>
      </c>
      <c r="J70" t="n">
        <v>321.35</v>
      </c>
      <c r="K70" t="n">
        <v>61.2</v>
      </c>
      <c r="L70" t="n">
        <v>18</v>
      </c>
      <c r="M70" t="n">
        <v>5</v>
      </c>
      <c r="N70" t="n">
        <v>97.15000000000001</v>
      </c>
      <c r="O70" t="n">
        <v>39867.32</v>
      </c>
      <c r="P70" t="n">
        <v>139.11</v>
      </c>
      <c r="Q70" t="n">
        <v>198.05</v>
      </c>
      <c r="R70" t="n">
        <v>31.62</v>
      </c>
      <c r="S70" t="n">
        <v>21.27</v>
      </c>
      <c r="T70" t="n">
        <v>2462.16</v>
      </c>
      <c r="U70" t="n">
        <v>0.67</v>
      </c>
      <c r="V70" t="n">
        <v>0.76</v>
      </c>
      <c r="W70" t="n">
        <v>0.12</v>
      </c>
      <c r="X70" t="n">
        <v>0.14</v>
      </c>
      <c r="Y70" t="n">
        <v>1</v>
      </c>
      <c r="Z70" t="n">
        <v>10</v>
      </c>
      <c r="AA70" t="n">
        <v>116.4050148956924</v>
      </c>
      <c r="AB70" t="n">
        <v>159.2704768070347</v>
      </c>
      <c r="AC70" t="n">
        <v>144.0699260381332</v>
      </c>
      <c r="AD70" t="n">
        <v>116405.0148956924</v>
      </c>
      <c r="AE70" t="n">
        <v>159270.4768070347</v>
      </c>
      <c r="AF70" t="n">
        <v>1.941265851994613e-06</v>
      </c>
      <c r="AG70" t="n">
        <v>0.1572222222222222</v>
      </c>
      <c r="AH70" t="n">
        <v>144069.9260381332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8.8459</v>
      </c>
      <c r="E71" t="n">
        <v>11.3</v>
      </c>
      <c r="F71" t="n">
        <v>7.98</v>
      </c>
      <c r="G71" t="n">
        <v>68.39</v>
      </c>
      <c r="H71" t="n">
        <v>1.01</v>
      </c>
      <c r="I71" t="n">
        <v>7</v>
      </c>
      <c r="J71" t="n">
        <v>321.92</v>
      </c>
      <c r="K71" t="n">
        <v>61.2</v>
      </c>
      <c r="L71" t="n">
        <v>18.25</v>
      </c>
      <c r="M71" t="n">
        <v>5</v>
      </c>
      <c r="N71" t="n">
        <v>97.47</v>
      </c>
      <c r="O71" t="n">
        <v>39937.36</v>
      </c>
      <c r="P71" t="n">
        <v>138.98</v>
      </c>
      <c r="Q71" t="n">
        <v>198.05</v>
      </c>
      <c r="R71" t="n">
        <v>31.18</v>
      </c>
      <c r="S71" t="n">
        <v>21.27</v>
      </c>
      <c r="T71" t="n">
        <v>2241.99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116.1811868492342</v>
      </c>
      <c r="AB71" t="n">
        <v>158.9642253992742</v>
      </c>
      <c r="AC71" t="n">
        <v>143.7929028349028</v>
      </c>
      <c r="AD71" t="n">
        <v>116181.1868492342</v>
      </c>
      <c r="AE71" t="n">
        <v>158964.2253992742</v>
      </c>
      <c r="AF71" t="n">
        <v>1.943089028713581e-06</v>
      </c>
      <c r="AG71" t="n">
        <v>0.1569444444444444</v>
      </c>
      <c r="AH71" t="n">
        <v>143792.9028349028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8.844799999999999</v>
      </c>
      <c r="E72" t="n">
        <v>11.31</v>
      </c>
      <c r="F72" t="n">
        <v>7.98</v>
      </c>
      <c r="G72" t="n">
        <v>68.40000000000001</v>
      </c>
      <c r="H72" t="n">
        <v>1.02</v>
      </c>
      <c r="I72" t="n">
        <v>7</v>
      </c>
      <c r="J72" t="n">
        <v>322.49</v>
      </c>
      <c r="K72" t="n">
        <v>61.2</v>
      </c>
      <c r="L72" t="n">
        <v>18.5</v>
      </c>
      <c r="M72" t="n">
        <v>5</v>
      </c>
      <c r="N72" t="n">
        <v>97.79000000000001</v>
      </c>
      <c r="O72" t="n">
        <v>40007.56</v>
      </c>
      <c r="P72" t="n">
        <v>138.84</v>
      </c>
      <c r="Q72" t="n">
        <v>198.06</v>
      </c>
      <c r="R72" t="n">
        <v>31.26</v>
      </c>
      <c r="S72" t="n">
        <v>21.27</v>
      </c>
      <c r="T72" t="n">
        <v>2285.34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116.1097231951711</v>
      </c>
      <c r="AB72" t="n">
        <v>158.8664456750312</v>
      </c>
      <c r="AC72" t="n">
        <v>143.7044550703068</v>
      </c>
      <c r="AD72" t="n">
        <v>116109.7231951711</v>
      </c>
      <c r="AE72" t="n">
        <v>158866.4456750312</v>
      </c>
      <c r="AF72" t="n">
        <v>1.942847402883356e-06</v>
      </c>
      <c r="AG72" t="n">
        <v>0.1570833333333334</v>
      </c>
      <c r="AH72" t="n">
        <v>143704.4550703068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8.844099999999999</v>
      </c>
      <c r="E73" t="n">
        <v>11.31</v>
      </c>
      <c r="F73" t="n">
        <v>7.98</v>
      </c>
      <c r="G73" t="n">
        <v>68.40000000000001</v>
      </c>
      <c r="H73" t="n">
        <v>1.03</v>
      </c>
      <c r="I73" t="n">
        <v>7</v>
      </c>
      <c r="J73" t="n">
        <v>323.06</v>
      </c>
      <c r="K73" t="n">
        <v>61.2</v>
      </c>
      <c r="L73" t="n">
        <v>18.75</v>
      </c>
      <c r="M73" t="n">
        <v>5</v>
      </c>
      <c r="N73" t="n">
        <v>98.11</v>
      </c>
      <c r="O73" t="n">
        <v>40077.9</v>
      </c>
      <c r="P73" t="n">
        <v>138.73</v>
      </c>
      <c r="Q73" t="n">
        <v>198.05</v>
      </c>
      <c r="R73" t="n">
        <v>31.25</v>
      </c>
      <c r="S73" t="n">
        <v>21.27</v>
      </c>
      <c r="T73" t="n">
        <v>2278.57</v>
      </c>
      <c r="U73" t="n">
        <v>0.68</v>
      </c>
      <c r="V73" t="n">
        <v>0.76</v>
      </c>
      <c r="W73" t="n">
        <v>0.12</v>
      </c>
      <c r="X73" t="n">
        <v>0.13</v>
      </c>
      <c r="Y73" t="n">
        <v>1</v>
      </c>
      <c r="Z73" t="n">
        <v>10</v>
      </c>
      <c r="AA73" t="n">
        <v>116.0510539985928</v>
      </c>
      <c r="AB73" t="n">
        <v>158.7861718919705</v>
      </c>
      <c r="AC73" t="n">
        <v>143.6318425044365</v>
      </c>
      <c r="AD73" t="n">
        <v>116051.0539985928</v>
      </c>
      <c r="AE73" t="n">
        <v>158786.1718919705</v>
      </c>
      <c r="AF73" t="n">
        <v>1.942693640991395e-06</v>
      </c>
      <c r="AG73" t="n">
        <v>0.1570833333333334</v>
      </c>
      <c r="AH73" t="n">
        <v>143631.8425044365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8.842000000000001</v>
      </c>
      <c r="E74" t="n">
        <v>11.31</v>
      </c>
      <c r="F74" t="n">
        <v>7.98</v>
      </c>
      <c r="G74" t="n">
        <v>68.43000000000001</v>
      </c>
      <c r="H74" t="n">
        <v>1.05</v>
      </c>
      <c r="I74" t="n">
        <v>7</v>
      </c>
      <c r="J74" t="n">
        <v>323.63</v>
      </c>
      <c r="K74" t="n">
        <v>61.2</v>
      </c>
      <c r="L74" t="n">
        <v>19</v>
      </c>
      <c r="M74" t="n">
        <v>5</v>
      </c>
      <c r="N74" t="n">
        <v>98.43000000000001</v>
      </c>
      <c r="O74" t="n">
        <v>40148.52</v>
      </c>
      <c r="P74" t="n">
        <v>138.75</v>
      </c>
      <c r="Q74" t="n">
        <v>198.05</v>
      </c>
      <c r="R74" t="n">
        <v>31.39</v>
      </c>
      <c r="S74" t="n">
        <v>21.27</v>
      </c>
      <c r="T74" t="n">
        <v>2348.97</v>
      </c>
      <c r="U74" t="n">
        <v>0.68</v>
      </c>
      <c r="V74" t="n">
        <v>0.76</v>
      </c>
      <c r="W74" t="n">
        <v>0.12</v>
      </c>
      <c r="X74" t="n">
        <v>0.13</v>
      </c>
      <c r="Y74" t="n">
        <v>1</v>
      </c>
      <c r="Z74" t="n">
        <v>10</v>
      </c>
      <c r="AA74" t="n">
        <v>116.0904040968453</v>
      </c>
      <c r="AB74" t="n">
        <v>158.8400124324034</v>
      </c>
      <c r="AC74" t="n">
        <v>143.6805445792561</v>
      </c>
      <c r="AD74" t="n">
        <v>116090.4040968453</v>
      </c>
      <c r="AE74" t="n">
        <v>158840.0124324034</v>
      </c>
      <c r="AF74" t="n">
        <v>1.942232355315512e-06</v>
      </c>
      <c r="AG74" t="n">
        <v>0.1570833333333334</v>
      </c>
      <c r="AH74" t="n">
        <v>143680.5445792561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8.846500000000001</v>
      </c>
      <c r="E75" t="n">
        <v>11.3</v>
      </c>
      <c r="F75" t="n">
        <v>7.98</v>
      </c>
      <c r="G75" t="n">
        <v>68.38</v>
      </c>
      <c r="H75" t="n">
        <v>1.06</v>
      </c>
      <c r="I75" t="n">
        <v>7</v>
      </c>
      <c r="J75" t="n">
        <v>324.2</v>
      </c>
      <c r="K75" t="n">
        <v>61.2</v>
      </c>
      <c r="L75" t="n">
        <v>19.25</v>
      </c>
      <c r="M75" t="n">
        <v>5</v>
      </c>
      <c r="N75" t="n">
        <v>98.75</v>
      </c>
      <c r="O75" t="n">
        <v>40219.17</v>
      </c>
      <c r="P75" t="n">
        <v>138.52</v>
      </c>
      <c r="Q75" t="n">
        <v>198.05</v>
      </c>
      <c r="R75" t="n">
        <v>31.15</v>
      </c>
      <c r="S75" t="n">
        <v>21.27</v>
      </c>
      <c r="T75" t="n">
        <v>2227.89</v>
      </c>
      <c r="U75" t="n">
        <v>0.68</v>
      </c>
      <c r="V75" t="n">
        <v>0.76</v>
      </c>
      <c r="W75" t="n">
        <v>0.12</v>
      </c>
      <c r="X75" t="n">
        <v>0.12</v>
      </c>
      <c r="Y75" t="n">
        <v>1</v>
      </c>
      <c r="Z75" t="n">
        <v>10</v>
      </c>
      <c r="AA75" t="n">
        <v>115.8904852153037</v>
      </c>
      <c r="AB75" t="n">
        <v>158.5664745988797</v>
      </c>
      <c r="AC75" t="n">
        <v>143.433112812651</v>
      </c>
      <c r="AD75" t="n">
        <v>115890.4852153037</v>
      </c>
      <c r="AE75" t="n">
        <v>158566.4745988797</v>
      </c>
      <c r="AF75" t="n">
        <v>1.943220824620976e-06</v>
      </c>
      <c r="AG75" t="n">
        <v>0.1569444444444444</v>
      </c>
      <c r="AH75" t="n">
        <v>143433.112812651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8.846299999999999</v>
      </c>
      <c r="E76" t="n">
        <v>11.3</v>
      </c>
      <c r="F76" t="n">
        <v>7.98</v>
      </c>
      <c r="G76" t="n">
        <v>68.38</v>
      </c>
      <c r="H76" t="n">
        <v>1.07</v>
      </c>
      <c r="I76" t="n">
        <v>7</v>
      </c>
      <c r="J76" t="n">
        <v>324.78</v>
      </c>
      <c r="K76" t="n">
        <v>61.2</v>
      </c>
      <c r="L76" t="n">
        <v>19.5</v>
      </c>
      <c r="M76" t="n">
        <v>5</v>
      </c>
      <c r="N76" t="n">
        <v>99.08</v>
      </c>
      <c r="O76" t="n">
        <v>40289.97</v>
      </c>
      <c r="P76" t="n">
        <v>138.43</v>
      </c>
      <c r="Q76" t="n">
        <v>198.05</v>
      </c>
      <c r="R76" t="n">
        <v>31.2</v>
      </c>
      <c r="S76" t="n">
        <v>21.27</v>
      </c>
      <c r="T76" t="n">
        <v>2252.35</v>
      </c>
      <c r="U76" t="n">
        <v>0.68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115.8376905565087</v>
      </c>
      <c r="AB76" t="n">
        <v>158.4942386175805</v>
      </c>
      <c r="AC76" t="n">
        <v>143.3677709320232</v>
      </c>
      <c r="AD76" t="n">
        <v>115837.6905565088</v>
      </c>
      <c r="AE76" t="n">
        <v>158494.2386175805</v>
      </c>
      <c r="AF76" t="n">
        <v>1.943176892651845e-06</v>
      </c>
      <c r="AG76" t="n">
        <v>0.1569444444444444</v>
      </c>
      <c r="AH76" t="n">
        <v>143367.7709320232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8.9093</v>
      </c>
      <c r="E77" t="n">
        <v>11.22</v>
      </c>
      <c r="F77" t="n">
        <v>7.95</v>
      </c>
      <c r="G77" t="n">
        <v>79.52</v>
      </c>
      <c r="H77" t="n">
        <v>1.08</v>
      </c>
      <c r="I77" t="n">
        <v>6</v>
      </c>
      <c r="J77" t="n">
        <v>325.35</v>
      </c>
      <c r="K77" t="n">
        <v>61.2</v>
      </c>
      <c r="L77" t="n">
        <v>19.75</v>
      </c>
      <c r="M77" t="n">
        <v>4</v>
      </c>
      <c r="N77" t="n">
        <v>99.40000000000001</v>
      </c>
      <c r="O77" t="n">
        <v>40360.92</v>
      </c>
      <c r="P77" t="n">
        <v>137.75</v>
      </c>
      <c r="Q77" t="n">
        <v>198.05</v>
      </c>
      <c r="R77" t="n">
        <v>30.3</v>
      </c>
      <c r="S77" t="n">
        <v>21.27</v>
      </c>
      <c r="T77" t="n">
        <v>1810.12</v>
      </c>
      <c r="U77" t="n">
        <v>0.7</v>
      </c>
      <c r="V77" t="n">
        <v>0.76</v>
      </c>
      <c r="W77" t="n">
        <v>0.12</v>
      </c>
      <c r="X77" t="n">
        <v>0.1</v>
      </c>
      <c r="Y77" t="n">
        <v>1</v>
      </c>
      <c r="Z77" t="n">
        <v>10</v>
      </c>
      <c r="AA77" t="n">
        <v>114.5084318099296</v>
      </c>
      <c r="AB77" t="n">
        <v>156.6754881577548</v>
      </c>
      <c r="AC77" t="n">
        <v>141.7225994634504</v>
      </c>
      <c r="AD77" t="n">
        <v>114508.4318099297</v>
      </c>
      <c r="AE77" t="n">
        <v>156675.4881577548</v>
      </c>
      <c r="AF77" t="n">
        <v>1.957015462928352e-06</v>
      </c>
      <c r="AG77" t="n">
        <v>0.1558333333333334</v>
      </c>
      <c r="AH77" t="n">
        <v>141722.5994634504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8.909800000000001</v>
      </c>
      <c r="E78" t="n">
        <v>11.22</v>
      </c>
      <c r="F78" t="n">
        <v>7.95</v>
      </c>
      <c r="G78" t="n">
        <v>79.51000000000001</v>
      </c>
      <c r="H78" t="n">
        <v>1.09</v>
      </c>
      <c r="I78" t="n">
        <v>6</v>
      </c>
      <c r="J78" t="n">
        <v>325.93</v>
      </c>
      <c r="K78" t="n">
        <v>61.2</v>
      </c>
      <c r="L78" t="n">
        <v>20</v>
      </c>
      <c r="M78" t="n">
        <v>4</v>
      </c>
      <c r="N78" t="n">
        <v>99.73</v>
      </c>
      <c r="O78" t="n">
        <v>40432.03</v>
      </c>
      <c r="P78" t="n">
        <v>137.84</v>
      </c>
      <c r="Q78" t="n">
        <v>198.05</v>
      </c>
      <c r="R78" t="n">
        <v>30.26</v>
      </c>
      <c r="S78" t="n">
        <v>21.27</v>
      </c>
      <c r="T78" t="n">
        <v>1787.82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114.5570993559502</v>
      </c>
      <c r="AB78" t="n">
        <v>156.7420772412807</v>
      </c>
      <c r="AC78" t="n">
        <v>141.7828333783029</v>
      </c>
      <c r="AD78" t="n">
        <v>114557.0993559502</v>
      </c>
      <c r="AE78" t="n">
        <v>156742.0772412807</v>
      </c>
      <c r="AF78" t="n">
        <v>1.957125292851181e-06</v>
      </c>
      <c r="AG78" t="n">
        <v>0.1558333333333334</v>
      </c>
      <c r="AH78" t="n">
        <v>141782.8333783029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8.9239</v>
      </c>
      <c r="E79" t="n">
        <v>11.21</v>
      </c>
      <c r="F79" t="n">
        <v>7.93</v>
      </c>
      <c r="G79" t="n">
        <v>79.33</v>
      </c>
      <c r="H79" t="n">
        <v>1.11</v>
      </c>
      <c r="I79" t="n">
        <v>6</v>
      </c>
      <c r="J79" t="n">
        <v>326.51</v>
      </c>
      <c r="K79" t="n">
        <v>61.2</v>
      </c>
      <c r="L79" t="n">
        <v>20.25</v>
      </c>
      <c r="M79" t="n">
        <v>4</v>
      </c>
      <c r="N79" t="n">
        <v>100.06</v>
      </c>
      <c r="O79" t="n">
        <v>40503.29</v>
      </c>
      <c r="P79" t="n">
        <v>137.53</v>
      </c>
      <c r="Q79" t="n">
        <v>198.05</v>
      </c>
      <c r="R79" t="n">
        <v>29.58</v>
      </c>
      <c r="S79" t="n">
        <v>21.27</v>
      </c>
      <c r="T79" t="n">
        <v>1447.09</v>
      </c>
      <c r="U79" t="n">
        <v>0.72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114.1192499333053</v>
      </c>
      <c r="AB79" t="n">
        <v>156.1429923446651</v>
      </c>
      <c r="AC79" t="n">
        <v>141.2409243033992</v>
      </c>
      <c r="AD79" t="n">
        <v>114119.2499333053</v>
      </c>
      <c r="AE79" t="n">
        <v>156142.9923446651</v>
      </c>
      <c r="AF79" t="n">
        <v>1.960222496674971e-06</v>
      </c>
      <c r="AG79" t="n">
        <v>0.1556944444444445</v>
      </c>
      <c r="AH79" t="n">
        <v>141240.9243033992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8.926600000000001</v>
      </c>
      <c r="E80" t="n">
        <v>11.2</v>
      </c>
      <c r="F80" t="n">
        <v>7.93</v>
      </c>
      <c r="G80" t="n">
        <v>79.3</v>
      </c>
      <c r="H80" t="n">
        <v>1.12</v>
      </c>
      <c r="I80" t="n">
        <v>6</v>
      </c>
      <c r="J80" t="n">
        <v>327.08</v>
      </c>
      <c r="K80" t="n">
        <v>61.2</v>
      </c>
      <c r="L80" t="n">
        <v>20.5</v>
      </c>
      <c r="M80" t="n">
        <v>4</v>
      </c>
      <c r="N80" t="n">
        <v>100.39</v>
      </c>
      <c r="O80" t="n">
        <v>40574.7</v>
      </c>
      <c r="P80" t="n">
        <v>137.63</v>
      </c>
      <c r="Q80" t="n">
        <v>198.07</v>
      </c>
      <c r="R80" t="n">
        <v>29.67</v>
      </c>
      <c r="S80" t="n">
        <v>21.27</v>
      </c>
      <c r="T80" t="n">
        <v>1495.36</v>
      </c>
      <c r="U80" t="n">
        <v>0.72</v>
      </c>
      <c r="V80" t="n">
        <v>0.77</v>
      </c>
      <c r="W80" t="n">
        <v>0.11</v>
      </c>
      <c r="X80" t="n">
        <v>0.08</v>
      </c>
      <c r="Y80" t="n">
        <v>1</v>
      </c>
      <c r="Z80" t="n">
        <v>10</v>
      </c>
      <c r="AA80" t="n">
        <v>114.1458604632823</v>
      </c>
      <c r="AB80" t="n">
        <v>156.1794020457533</v>
      </c>
      <c r="AC80" t="n">
        <v>141.2738591137169</v>
      </c>
      <c r="AD80" t="n">
        <v>114145.8604632823</v>
      </c>
      <c r="AE80" t="n">
        <v>156179.4020457533</v>
      </c>
      <c r="AF80" t="n">
        <v>1.96081557825825e-06</v>
      </c>
      <c r="AG80" t="n">
        <v>0.1555555555555556</v>
      </c>
      <c r="AH80" t="n">
        <v>141273.8591137169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8.9107</v>
      </c>
      <c r="E81" t="n">
        <v>11.22</v>
      </c>
      <c r="F81" t="n">
        <v>7.95</v>
      </c>
      <c r="G81" t="n">
        <v>79.5</v>
      </c>
      <c r="H81" t="n">
        <v>1.13</v>
      </c>
      <c r="I81" t="n">
        <v>6</v>
      </c>
      <c r="J81" t="n">
        <v>327.66</v>
      </c>
      <c r="K81" t="n">
        <v>61.2</v>
      </c>
      <c r="L81" t="n">
        <v>20.75</v>
      </c>
      <c r="M81" t="n">
        <v>4</v>
      </c>
      <c r="N81" t="n">
        <v>100.72</v>
      </c>
      <c r="O81" t="n">
        <v>40646.27</v>
      </c>
      <c r="P81" t="n">
        <v>138.11</v>
      </c>
      <c r="Q81" t="n">
        <v>198.05</v>
      </c>
      <c r="R81" t="n">
        <v>30.33</v>
      </c>
      <c r="S81" t="n">
        <v>21.27</v>
      </c>
      <c r="T81" t="n">
        <v>1825.15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114.7106451275731</v>
      </c>
      <c r="AB81" t="n">
        <v>156.9521653399764</v>
      </c>
      <c r="AC81" t="n">
        <v>141.9728709637197</v>
      </c>
      <c r="AD81" t="n">
        <v>114710.6451275731</v>
      </c>
      <c r="AE81" t="n">
        <v>156952.1653399764</v>
      </c>
      <c r="AF81" t="n">
        <v>1.957322986712274e-06</v>
      </c>
      <c r="AG81" t="n">
        <v>0.1558333333333334</v>
      </c>
      <c r="AH81" t="n">
        <v>141972.8709637197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8.9008</v>
      </c>
      <c r="E82" t="n">
        <v>11.24</v>
      </c>
      <c r="F82" t="n">
        <v>7.96</v>
      </c>
      <c r="G82" t="n">
        <v>79.62</v>
      </c>
      <c r="H82" t="n">
        <v>1.14</v>
      </c>
      <c r="I82" t="n">
        <v>6</v>
      </c>
      <c r="J82" t="n">
        <v>328.25</v>
      </c>
      <c r="K82" t="n">
        <v>61.2</v>
      </c>
      <c r="L82" t="n">
        <v>21</v>
      </c>
      <c r="M82" t="n">
        <v>4</v>
      </c>
      <c r="N82" t="n">
        <v>101.05</v>
      </c>
      <c r="O82" t="n">
        <v>40718</v>
      </c>
      <c r="P82" t="n">
        <v>138.39</v>
      </c>
      <c r="Q82" t="n">
        <v>198.05</v>
      </c>
      <c r="R82" t="n">
        <v>30.68</v>
      </c>
      <c r="S82" t="n">
        <v>21.27</v>
      </c>
      <c r="T82" t="n">
        <v>1999.1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115.0434597982277</v>
      </c>
      <c r="AB82" t="n">
        <v>157.4075370551128</v>
      </c>
      <c r="AC82" t="n">
        <v>142.3847826414818</v>
      </c>
      <c r="AD82" t="n">
        <v>115043.4597982277</v>
      </c>
      <c r="AE82" t="n">
        <v>157407.5370551128</v>
      </c>
      <c r="AF82" t="n">
        <v>1.955148354240252e-06</v>
      </c>
      <c r="AG82" t="n">
        <v>0.1561111111111111</v>
      </c>
      <c r="AH82" t="n">
        <v>142384.7826414818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8.9085</v>
      </c>
      <c r="E83" t="n">
        <v>11.23</v>
      </c>
      <c r="F83" t="n">
        <v>7.95</v>
      </c>
      <c r="G83" t="n">
        <v>79.53</v>
      </c>
      <c r="H83" t="n">
        <v>1.15</v>
      </c>
      <c r="I83" t="n">
        <v>6</v>
      </c>
      <c r="J83" t="n">
        <v>328.83</v>
      </c>
      <c r="K83" t="n">
        <v>61.2</v>
      </c>
      <c r="L83" t="n">
        <v>21.25</v>
      </c>
      <c r="M83" t="n">
        <v>4</v>
      </c>
      <c r="N83" t="n">
        <v>101.38</v>
      </c>
      <c r="O83" t="n">
        <v>40789.89</v>
      </c>
      <c r="P83" t="n">
        <v>138.25</v>
      </c>
      <c r="Q83" t="n">
        <v>198.05</v>
      </c>
      <c r="R83" t="n">
        <v>30.41</v>
      </c>
      <c r="S83" t="n">
        <v>21.27</v>
      </c>
      <c r="T83" t="n">
        <v>1861.45</v>
      </c>
      <c r="U83" t="n">
        <v>0.7</v>
      </c>
      <c r="V83" t="n">
        <v>0.76</v>
      </c>
      <c r="W83" t="n">
        <v>0.12</v>
      </c>
      <c r="X83" t="n">
        <v>0.1</v>
      </c>
      <c r="Y83" t="n">
        <v>1</v>
      </c>
      <c r="Z83" t="n">
        <v>10</v>
      </c>
      <c r="AA83" t="n">
        <v>114.8244527968668</v>
      </c>
      <c r="AB83" t="n">
        <v>157.107882013944</v>
      </c>
      <c r="AC83" t="n">
        <v>142.1137262568736</v>
      </c>
      <c r="AD83" t="n">
        <v>114824.4527968668</v>
      </c>
      <c r="AE83" t="n">
        <v>157107.882013944</v>
      </c>
      <c r="AF83" t="n">
        <v>1.956839735051825e-06</v>
      </c>
      <c r="AG83" t="n">
        <v>0.1559722222222222</v>
      </c>
      <c r="AH83" t="n">
        <v>142113.7262568736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8.9056</v>
      </c>
      <c r="E84" t="n">
        <v>11.23</v>
      </c>
      <c r="F84" t="n">
        <v>7.96</v>
      </c>
      <c r="G84" t="n">
        <v>79.56</v>
      </c>
      <c r="H84" t="n">
        <v>1.16</v>
      </c>
      <c r="I84" t="n">
        <v>6</v>
      </c>
      <c r="J84" t="n">
        <v>329.41</v>
      </c>
      <c r="K84" t="n">
        <v>61.2</v>
      </c>
      <c r="L84" t="n">
        <v>21.5</v>
      </c>
      <c r="M84" t="n">
        <v>4</v>
      </c>
      <c r="N84" t="n">
        <v>101.71</v>
      </c>
      <c r="O84" t="n">
        <v>40861.93</v>
      </c>
      <c r="P84" t="n">
        <v>138.41</v>
      </c>
      <c r="Q84" t="n">
        <v>198.05</v>
      </c>
      <c r="R84" t="n">
        <v>30.54</v>
      </c>
      <c r="S84" t="n">
        <v>21.27</v>
      </c>
      <c r="T84" t="n">
        <v>1927.35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114.9943579110174</v>
      </c>
      <c r="AB84" t="n">
        <v>157.3403536868093</v>
      </c>
      <c r="AC84" t="n">
        <v>142.3240111595568</v>
      </c>
      <c r="AD84" t="n">
        <v>114994.3579110174</v>
      </c>
      <c r="AE84" t="n">
        <v>157340.3536868093</v>
      </c>
      <c r="AF84" t="n">
        <v>1.956202721499414e-06</v>
      </c>
      <c r="AG84" t="n">
        <v>0.1559722222222222</v>
      </c>
      <c r="AH84" t="n">
        <v>142324.0111595568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8.9023</v>
      </c>
      <c r="E85" t="n">
        <v>11.23</v>
      </c>
      <c r="F85" t="n">
        <v>7.96</v>
      </c>
      <c r="G85" t="n">
        <v>79.61</v>
      </c>
      <c r="H85" t="n">
        <v>1.17</v>
      </c>
      <c r="I85" t="n">
        <v>6</v>
      </c>
      <c r="J85" t="n">
        <v>330</v>
      </c>
      <c r="K85" t="n">
        <v>61.2</v>
      </c>
      <c r="L85" t="n">
        <v>21.75</v>
      </c>
      <c r="M85" t="n">
        <v>4</v>
      </c>
      <c r="N85" t="n">
        <v>102.05</v>
      </c>
      <c r="O85" t="n">
        <v>40934.14</v>
      </c>
      <c r="P85" t="n">
        <v>138.68</v>
      </c>
      <c r="Q85" t="n">
        <v>198.05</v>
      </c>
      <c r="R85" t="n">
        <v>30.65</v>
      </c>
      <c r="S85" t="n">
        <v>21.27</v>
      </c>
      <c r="T85" t="n">
        <v>1983.43</v>
      </c>
      <c r="U85" t="n">
        <v>0.6899999999999999</v>
      </c>
      <c r="V85" t="n">
        <v>0.76</v>
      </c>
      <c r="W85" t="n">
        <v>0.12</v>
      </c>
      <c r="X85" t="n">
        <v>0.11</v>
      </c>
      <c r="Y85" t="n">
        <v>1</v>
      </c>
      <c r="Z85" t="n">
        <v>10</v>
      </c>
      <c r="AA85" t="n">
        <v>115.2012229507171</v>
      </c>
      <c r="AB85" t="n">
        <v>157.6233955603677</v>
      </c>
      <c r="AC85" t="n">
        <v>142.5800399139546</v>
      </c>
      <c r="AD85" t="n">
        <v>115201.2229507171</v>
      </c>
      <c r="AE85" t="n">
        <v>157623.3955603677</v>
      </c>
      <c r="AF85" t="n">
        <v>1.95547784400874e-06</v>
      </c>
      <c r="AG85" t="n">
        <v>0.1559722222222222</v>
      </c>
      <c r="AH85" t="n">
        <v>142580.0399139546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8.9054</v>
      </c>
      <c r="E86" t="n">
        <v>11.23</v>
      </c>
      <c r="F86" t="n">
        <v>7.96</v>
      </c>
      <c r="G86" t="n">
        <v>79.56999999999999</v>
      </c>
      <c r="H86" t="n">
        <v>1.19</v>
      </c>
      <c r="I86" t="n">
        <v>6</v>
      </c>
      <c r="J86" t="n">
        <v>330.59</v>
      </c>
      <c r="K86" t="n">
        <v>61.2</v>
      </c>
      <c r="L86" t="n">
        <v>22</v>
      </c>
      <c r="M86" t="n">
        <v>4</v>
      </c>
      <c r="N86" t="n">
        <v>102.39</v>
      </c>
      <c r="O86" t="n">
        <v>41006.51</v>
      </c>
      <c r="P86" t="n">
        <v>138.5</v>
      </c>
      <c r="Q86" t="n">
        <v>198.05</v>
      </c>
      <c r="R86" t="n">
        <v>30.48</v>
      </c>
      <c r="S86" t="n">
        <v>21.27</v>
      </c>
      <c r="T86" t="n">
        <v>1896.79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115.0518889174124</v>
      </c>
      <c r="AB86" t="n">
        <v>157.4190701478477</v>
      </c>
      <c r="AC86" t="n">
        <v>142.395215032033</v>
      </c>
      <c r="AD86" t="n">
        <v>115051.8889174124</v>
      </c>
      <c r="AE86" t="n">
        <v>157419.0701478477</v>
      </c>
      <c r="AF86" t="n">
        <v>1.956158789530282e-06</v>
      </c>
      <c r="AG86" t="n">
        <v>0.1559722222222222</v>
      </c>
      <c r="AH86" t="n">
        <v>142395.215032033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8.9056</v>
      </c>
      <c r="E87" t="n">
        <v>11.23</v>
      </c>
      <c r="F87" t="n">
        <v>7.96</v>
      </c>
      <c r="G87" t="n">
        <v>79.56</v>
      </c>
      <c r="H87" t="n">
        <v>1.2</v>
      </c>
      <c r="I87" t="n">
        <v>6</v>
      </c>
      <c r="J87" t="n">
        <v>331.17</v>
      </c>
      <c r="K87" t="n">
        <v>61.2</v>
      </c>
      <c r="L87" t="n">
        <v>22.25</v>
      </c>
      <c r="M87" t="n">
        <v>4</v>
      </c>
      <c r="N87" t="n">
        <v>102.72</v>
      </c>
      <c r="O87" t="n">
        <v>41079.04</v>
      </c>
      <c r="P87" t="n">
        <v>138.47</v>
      </c>
      <c r="Q87" t="n">
        <v>198.05</v>
      </c>
      <c r="R87" t="n">
        <v>30.51</v>
      </c>
      <c r="S87" t="n">
        <v>21.27</v>
      </c>
      <c r="T87" t="n">
        <v>1914.61</v>
      </c>
      <c r="U87" t="n">
        <v>0.7</v>
      </c>
      <c r="V87" t="n">
        <v>0.76</v>
      </c>
      <c r="W87" t="n">
        <v>0.12</v>
      </c>
      <c r="X87" t="n">
        <v>0.1</v>
      </c>
      <c r="Y87" t="n">
        <v>1</v>
      </c>
      <c r="Z87" t="n">
        <v>10</v>
      </c>
      <c r="AA87" t="n">
        <v>115.0310222024764</v>
      </c>
      <c r="AB87" t="n">
        <v>157.3905193878979</v>
      </c>
      <c r="AC87" t="n">
        <v>142.3693891165415</v>
      </c>
      <c r="AD87" t="n">
        <v>115031.0222024764</v>
      </c>
      <c r="AE87" t="n">
        <v>157390.5193878979</v>
      </c>
      <c r="AF87" t="n">
        <v>1.956202721499414e-06</v>
      </c>
      <c r="AG87" t="n">
        <v>0.1559722222222222</v>
      </c>
      <c r="AH87" t="n">
        <v>142369.3891165415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8.9054</v>
      </c>
      <c r="E88" t="n">
        <v>11.23</v>
      </c>
      <c r="F88" t="n">
        <v>7.96</v>
      </c>
      <c r="G88" t="n">
        <v>79.56999999999999</v>
      </c>
      <c r="H88" t="n">
        <v>1.21</v>
      </c>
      <c r="I88" t="n">
        <v>6</v>
      </c>
      <c r="J88" t="n">
        <v>331.76</v>
      </c>
      <c r="K88" t="n">
        <v>61.2</v>
      </c>
      <c r="L88" t="n">
        <v>22.5</v>
      </c>
      <c r="M88" t="n">
        <v>4</v>
      </c>
      <c r="N88" t="n">
        <v>103.06</v>
      </c>
      <c r="O88" t="n">
        <v>41151.74</v>
      </c>
      <c r="P88" t="n">
        <v>138.51</v>
      </c>
      <c r="Q88" t="n">
        <v>198.05</v>
      </c>
      <c r="R88" t="n">
        <v>30.53</v>
      </c>
      <c r="S88" t="n">
        <v>21.27</v>
      </c>
      <c r="T88" t="n">
        <v>1920.59</v>
      </c>
      <c r="U88" t="n">
        <v>0.7</v>
      </c>
      <c r="V88" t="n">
        <v>0.76</v>
      </c>
      <c r="W88" t="n">
        <v>0.12</v>
      </c>
      <c r="X88" t="n">
        <v>0.1</v>
      </c>
      <c r="Y88" t="n">
        <v>1</v>
      </c>
      <c r="Z88" t="n">
        <v>10</v>
      </c>
      <c r="AA88" t="n">
        <v>115.0579997698917</v>
      </c>
      <c r="AB88" t="n">
        <v>157.4274312858018</v>
      </c>
      <c r="AC88" t="n">
        <v>142.4027781947156</v>
      </c>
      <c r="AD88" t="n">
        <v>115057.9997698917</v>
      </c>
      <c r="AE88" t="n">
        <v>157427.4312858018</v>
      </c>
      <c r="AF88" t="n">
        <v>1.956158789530282e-06</v>
      </c>
      <c r="AG88" t="n">
        <v>0.1559722222222222</v>
      </c>
      <c r="AH88" t="n">
        <v>142402.7781947156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8.9054</v>
      </c>
      <c r="E89" t="n">
        <v>11.23</v>
      </c>
      <c r="F89" t="n">
        <v>7.96</v>
      </c>
      <c r="G89" t="n">
        <v>79.56999999999999</v>
      </c>
      <c r="H89" t="n">
        <v>1.22</v>
      </c>
      <c r="I89" t="n">
        <v>6</v>
      </c>
      <c r="J89" t="n">
        <v>332.35</v>
      </c>
      <c r="K89" t="n">
        <v>61.2</v>
      </c>
      <c r="L89" t="n">
        <v>22.75</v>
      </c>
      <c r="M89" t="n">
        <v>4</v>
      </c>
      <c r="N89" t="n">
        <v>103.41</v>
      </c>
      <c r="O89" t="n">
        <v>41224.6</v>
      </c>
      <c r="P89" t="n">
        <v>138.41</v>
      </c>
      <c r="Q89" t="n">
        <v>198.05</v>
      </c>
      <c r="R89" t="n">
        <v>30.49</v>
      </c>
      <c r="S89" t="n">
        <v>21.27</v>
      </c>
      <c r="T89" t="n">
        <v>1905.13</v>
      </c>
      <c r="U89" t="n">
        <v>0.7</v>
      </c>
      <c r="V89" t="n">
        <v>0.76</v>
      </c>
      <c r="W89" t="n">
        <v>0.12</v>
      </c>
      <c r="X89" t="n">
        <v>0.1</v>
      </c>
      <c r="Y89" t="n">
        <v>1</v>
      </c>
      <c r="Z89" t="n">
        <v>10</v>
      </c>
      <c r="AA89" t="n">
        <v>114.9968912450982</v>
      </c>
      <c r="AB89" t="n">
        <v>157.3438199062615</v>
      </c>
      <c r="AC89" t="n">
        <v>142.3271465678893</v>
      </c>
      <c r="AD89" t="n">
        <v>114996.8912450982</v>
      </c>
      <c r="AE89" t="n">
        <v>157343.8199062615</v>
      </c>
      <c r="AF89" t="n">
        <v>1.956158789530282e-06</v>
      </c>
      <c r="AG89" t="n">
        <v>0.1559722222222222</v>
      </c>
      <c r="AH89" t="n">
        <v>142327.1465678893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8.909800000000001</v>
      </c>
      <c r="E90" t="n">
        <v>11.22</v>
      </c>
      <c r="F90" t="n">
        <v>7.95</v>
      </c>
      <c r="G90" t="n">
        <v>79.51000000000001</v>
      </c>
      <c r="H90" t="n">
        <v>1.23</v>
      </c>
      <c r="I90" t="n">
        <v>6</v>
      </c>
      <c r="J90" t="n">
        <v>332.95</v>
      </c>
      <c r="K90" t="n">
        <v>61.2</v>
      </c>
      <c r="L90" t="n">
        <v>23</v>
      </c>
      <c r="M90" t="n">
        <v>4</v>
      </c>
      <c r="N90" t="n">
        <v>103.75</v>
      </c>
      <c r="O90" t="n">
        <v>41297.62</v>
      </c>
      <c r="P90" t="n">
        <v>138.3</v>
      </c>
      <c r="Q90" t="n">
        <v>198.05</v>
      </c>
      <c r="R90" t="n">
        <v>30.28</v>
      </c>
      <c r="S90" t="n">
        <v>21.27</v>
      </c>
      <c r="T90" t="n">
        <v>1800.16</v>
      </c>
      <c r="U90" t="n">
        <v>0.7</v>
      </c>
      <c r="V90" t="n">
        <v>0.76</v>
      </c>
      <c r="W90" t="n">
        <v>0.12</v>
      </c>
      <c r="X90" t="n">
        <v>0.1</v>
      </c>
      <c r="Y90" t="n">
        <v>1</v>
      </c>
      <c r="Z90" t="n">
        <v>10</v>
      </c>
      <c r="AA90" t="n">
        <v>114.8380597524575</v>
      </c>
      <c r="AB90" t="n">
        <v>157.1264996508797</v>
      </c>
      <c r="AC90" t="n">
        <v>142.1305670526702</v>
      </c>
      <c r="AD90" t="n">
        <v>114838.0597524575</v>
      </c>
      <c r="AE90" t="n">
        <v>157126.4996508797</v>
      </c>
      <c r="AF90" t="n">
        <v>1.957125292851181e-06</v>
      </c>
      <c r="AG90" t="n">
        <v>0.1558333333333334</v>
      </c>
      <c r="AH90" t="n">
        <v>142130.5670526702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8.9215</v>
      </c>
      <c r="E91" t="n">
        <v>11.21</v>
      </c>
      <c r="F91" t="n">
        <v>7.94</v>
      </c>
      <c r="G91" t="n">
        <v>79.36</v>
      </c>
      <c r="H91" t="n">
        <v>1.24</v>
      </c>
      <c r="I91" t="n">
        <v>6</v>
      </c>
      <c r="J91" t="n">
        <v>333.54</v>
      </c>
      <c r="K91" t="n">
        <v>61.2</v>
      </c>
      <c r="L91" t="n">
        <v>23.25</v>
      </c>
      <c r="M91" t="n">
        <v>4</v>
      </c>
      <c r="N91" t="n">
        <v>104.09</v>
      </c>
      <c r="O91" t="n">
        <v>41370.82</v>
      </c>
      <c r="P91" t="n">
        <v>137.91</v>
      </c>
      <c r="Q91" t="n">
        <v>198.05</v>
      </c>
      <c r="R91" t="n">
        <v>29.76</v>
      </c>
      <c r="S91" t="n">
        <v>21.27</v>
      </c>
      <c r="T91" t="n">
        <v>1538.14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114.4165465587982</v>
      </c>
      <c r="AB91" t="n">
        <v>156.5497667034657</v>
      </c>
      <c r="AC91" t="n">
        <v>141.6088766883074</v>
      </c>
      <c r="AD91" t="n">
        <v>114416.5465587982</v>
      </c>
      <c r="AE91" t="n">
        <v>156549.7667034657</v>
      </c>
      <c r="AF91" t="n">
        <v>1.95969531304539e-06</v>
      </c>
      <c r="AG91" t="n">
        <v>0.1556944444444445</v>
      </c>
      <c r="AH91" t="n">
        <v>141608.8766883074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8.9175</v>
      </c>
      <c r="E92" t="n">
        <v>11.21</v>
      </c>
      <c r="F92" t="n">
        <v>7.94</v>
      </c>
      <c r="G92" t="n">
        <v>79.41</v>
      </c>
      <c r="H92" t="n">
        <v>1.25</v>
      </c>
      <c r="I92" t="n">
        <v>6</v>
      </c>
      <c r="J92" t="n">
        <v>334.14</v>
      </c>
      <c r="K92" t="n">
        <v>61.2</v>
      </c>
      <c r="L92" t="n">
        <v>23.5</v>
      </c>
      <c r="M92" t="n">
        <v>4</v>
      </c>
      <c r="N92" t="n">
        <v>104.44</v>
      </c>
      <c r="O92" t="n">
        <v>41444.3</v>
      </c>
      <c r="P92" t="n">
        <v>137.83</v>
      </c>
      <c r="Q92" t="n">
        <v>198.05</v>
      </c>
      <c r="R92" t="n">
        <v>30.07</v>
      </c>
      <c r="S92" t="n">
        <v>21.27</v>
      </c>
      <c r="T92" t="n">
        <v>1694.52</v>
      </c>
      <c r="U92" t="n">
        <v>0.71</v>
      </c>
      <c r="V92" t="n">
        <v>0.76</v>
      </c>
      <c r="W92" t="n">
        <v>0.12</v>
      </c>
      <c r="X92" t="n">
        <v>0.09</v>
      </c>
      <c r="Y92" t="n">
        <v>1</v>
      </c>
      <c r="Z92" t="n">
        <v>10</v>
      </c>
      <c r="AA92" t="n">
        <v>114.4180652718294</v>
      </c>
      <c r="AB92" t="n">
        <v>156.5518446736359</v>
      </c>
      <c r="AC92" t="n">
        <v>141.610756339921</v>
      </c>
      <c r="AD92" t="n">
        <v>114418.0652718294</v>
      </c>
      <c r="AE92" t="n">
        <v>156551.8446736358</v>
      </c>
      <c r="AF92" t="n">
        <v>1.958816673662755e-06</v>
      </c>
      <c r="AG92" t="n">
        <v>0.1556944444444445</v>
      </c>
      <c r="AH92" t="n">
        <v>141610.7563399209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8.9016</v>
      </c>
      <c r="E93" t="n">
        <v>11.23</v>
      </c>
      <c r="F93" t="n">
        <v>7.96</v>
      </c>
      <c r="G93" t="n">
        <v>79.61</v>
      </c>
      <c r="H93" t="n">
        <v>1.26</v>
      </c>
      <c r="I93" t="n">
        <v>6</v>
      </c>
      <c r="J93" t="n">
        <v>334.73</v>
      </c>
      <c r="K93" t="n">
        <v>61.2</v>
      </c>
      <c r="L93" t="n">
        <v>23.75</v>
      </c>
      <c r="M93" t="n">
        <v>4</v>
      </c>
      <c r="N93" t="n">
        <v>104.78</v>
      </c>
      <c r="O93" t="n">
        <v>41517.84</v>
      </c>
      <c r="P93" t="n">
        <v>138.18</v>
      </c>
      <c r="Q93" t="n">
        <v>198.05</v>
      </c>
      <c r="R93" t="n">
        <v>30.75</v>
      </c>
      <c r="S93" t="n">
        <v>21.27</v>
      </c>
      <c r="T93" t="n">
        <v>2034.24</v>
      </c>
      <c r="U93" t="n">
        <v>0.6899999999999999</v>
      </c>
      <c r="V93" t="n">
        <v>0.76</v>
      </c>
      <c r="W93" t="n">
        <v>0.12</v>
      </c>
      <c r="X93" t="n">
        <v>0.11</v>
      </c>
      <c r="Y93" t="n">
        <v>1</v>
      </c>
      <c r="Z93" t="n">
        <v>10</v>
      </c>
      <c r="AA93" t="n">
        <v>114.904436615528</v>
      </c>
      <c r="AB93" t="n">
        <v>157.2173194032733</v>
      </c>
      <c r="AC93" t="n">
        <v>142.2127190953617</v>
      </c>
      <c r="AD93" t="n">
        <v>114904.436615528</v>
      </c>
      <c r="AE93" t="n">
        <v>157217.3194032733</v>
      </c>
      <c r="AF93" t="n">
        <v>1.955324082116779e-06</v>
      </c>
      <c r="AG93" t="n">
        <v>0.1559722222222222</v>
      </c>
      <c r="AH93" t="n">
        <v>142212.7190953617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8.900499999999999</v>
      </c>
      <c r="E94" t="n">
        <v>11.24</v>
      </c>
      <c r="F94" t="n">
        <v>7.96</v>
      </c>
      <c r="G94" t="n">
        <v>79.63</v>
      </c>
      <c r="H94" t="n">
        <v>1.28</v>
      </c>
      <c r="I94" t="n">
        <v>6</v>
      </c>
      <c r="J94" t="n">
        <v>335.33</v>
      </c>
      <c r="K94" t="n">
        <v>61.2</v>
      </c>
      <c r="L94" t="n">
        <v>24</v>
      </c>
      <c r="M94" t="n">
        <v>4</v>
      </c>
      <c r="N94" t="n">
        <v>105.13</v>
      </c>
      <c r="O94" t="n">
        <v>41591.55</v>
      </c>
      <c r="P94" t="n">
        <v>138.15</v>
      </c>
      <c r="Q94" t="n">
        <v>198.05</v>
      </c>
      <c r="R94" t="n">
        <v>30.74</v>
      </c>
      <c r="S94" t="n">
        <v>21.27</v>
      </c>
      <c r="T94" t="n">
        <v>2029.68</v>
      </c>
      <c r="U94" t="n">
        <v>0.6899999999999999</v>
      </c>
      <c r="V94" t="n">
        <v>0.76</v>
      </c>
      <c r="W94" t="n">
        <v>0.12</v>
      </c>
      <c r="X94" t="n">
        <v>0.11</v>
      </c>
      <c r="Y94" t="n">
        <v>1</v>
      </c>
      <c r="Z94" t="n">
        <v>10</v>
      </c>
      <c r="AA94" t="n">
        <v>114.9005223289778</v>
      </c>
      <c r="AB94" t="n">
        <v>157.2119637037291</v>
      </c>
      <c r="AC94" t="n">
        <v>142.2078745362653</v>
      </c>
      <c r="AD94" t="n">
        <v>114900.5223289778</v>
      </c>
      <c r="AE94" t="n">
        <v>157211.9637037291</v>
      </c>
      <c r="AF94" t="n">
        <v>1.955082456286554e-06</v>
      </c>
      <c r="AG94" t="n">
        <v>0.1561111111111111</v>
      </c>
      <c r="AH94" t="n">
        <v>142207.8745362652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8.903</v>
      </c>
      <c r="E95" t="n">
        <v>11.23</v>
      </c>
      <c r="F95" t="n">
        <v>7.96</v>
      </c>
      <c r="G95" t="n">
        <v>79.59999999999999</v>
      </c>
      <c r="H95" t="n">
        <v>1.29</v>
      </c>
      <c r="I95" t="n">
        <v>6</v>
      </c>
      <c r="J95" t="n">
        <v>335.93</v>
      </c>
      <c r="K95" t="n">
        <v>61.2</v>
      </c>
      <c r="L95" t="n">
        <v>24.25</v>
      </c>
      <c r="M95" t="n">
        <v>4</v>
      </c>
      <c r="N95" t="n">
        <v>105.48</v>
      </c>
      <c r="O95" t="n">
        <v>41665.42</v>
      </c>
      <c r="P95" t="n">
        <v>137.96</v>
      </c>
      <c r="Q95" t="n">
        <v>198.05</v>
      </c>
      <c r="R95" t="n">
        <v>30.63</v>
      </c>
      <c r="S95" t="n">
        <v>21.27</v>
      </c>
      <c r="T95" t="n">
        <v>1971.74</v>
      </c>
      <c r="U95" t="n">
        <v>0.6899999999999999</v>
      </c>
      <c r="V95" t="n">
        <v>0.76</v>
      </c>
      <c r="W95" t="n">
        <v>0.12</v>
      </c>
      <c r="X95" t="n">
        <v>0.11</v>
      </c>
      <c r="Y95" t="n">
        <v>1</v>
      </c>
      <c r="Z95" t="n">
        <v>10</v>
      </c>
      <c r="AA95" t="n">
        <v>114.7522376412291</v>
      </c>
      <c r="AB95" t="n">
        <v>157.0090740520928</v>
      </c>
      <c r="AC95" t="n">
        <v>142.0243483882236</v>
      </c>
      <c r="AD95" t="n">
        <v>114752.2376412291</v>
      </c>
      <c r="AE95" t="n">
        <v>157009.0740520928</v>
      </c>
      <c r="AF95" t="n">
        <v>1.955631605900701e-06</v>
      </c>
      <c r="AG95" t="n">
        <v>0.1559722222222222</v>
      </c>
      <c r="AH95" t="n">
        <v>142024.3483882236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8.898300000000001</v>
      </c>
      <c r="E96" t="n">
        <v>11.24</v>
      </c>
      <c r="F96" t="n">
        <v>7.97</v>
      </c>
      <c r="G96" t="n">
        <v>79.66</v>
      </c>
      <c r="H96" t="n">
        <v>1.3</v>
      </c>
      <c r="I96" t="n">
        <v>6</v>
      </c>
      <c r="J96" t="n">
        <v>336.53</v>
      </c>
      <c r="K96" t="n">
        <v>61.2</v>
      </c>
      <c r="L96" t="n">
        <v>24.5</v>
      </c>
      <c r="M96" t="n">
        <v>4</v>
      </c>
      <c r="N96" t="n">
        <v>105.83</v>
      </c>
      <c r="O96" t="n">
        <v>41739.48</v>
      </c>
      <c r="P96" t="n">
        <v>137.78</v>
      </c>
      <c r="Q96" t="n">
        <v>198.05</v>
      </c>
      <c r="R96" t="n">
        <v>30.87</v>
      </c>
      <c r="S96" t="n">
        <v>21.27</v>
      </c>
      <c r="T96" t="n">
        <v>2095.27</v>
      </c>
      <c r="U96" t="n">
        <v>0.6899999999999999</v>
      </c>
      <c r="V96" t="n">
        <v>0.76</v>
      </c>
      <c r="W96" t="n">
        <v>0.12</v>
      </c>
      <c r="X96" t="n">
        <v>0.11</v>
      </c>
      <c r="Y96" t="n">
        <v>1</v>
      </c>
      <c r="Z96" t="n">
        <v>10</v>
      </c>
      <c r="AA96" t="n">
        <v>114.7375915329131</v>
      </c>
      <c r="AB96" t="n">
        <v>156.9890346005541</v>
      </c>
      <c r="AC96" t="n">
        <v>142.0062214738142</v>
      </c>
      <c r="AD96" t="n">
        <v>114737.5915329131</v>
      </c>
      <c r="AE96" t="n">
        <v>156989.0346005541</v>
      </c>
      <c r="AF96" t="n">
        <v>1.954599204626105e-06</v>
      </c>
      <c r="AG96" t="n">
        <v>0.1561111111111111</v>
      </c>
      <c r="AH96" t="n">
        <v>142006.2214738142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8.9617</v>
      </c>
      <c r="E97" t="n">
        <v>11.16</v>
      </c>
      <c r="F97" t="n">
        <v>7.94</v>
      </c>
      <c r="G97" t="n">
        <v>95.28</v>
      </c>
      <c r="H97" t="n">
        <v>1.31</v>
      </c>
      <c r="I97" t="n">
        <v>5</v>
      </c>
      <c r="J97" t="n">
        <v>337.13</v>
      </c>
      <c r="K97" t="n">
        <v>61.2</v>
      </c>
      <c r="L97" t="n">
        <v>24.75</v>
      </c>
      <c r="M97" t="n">
        <v>3</v>
      </c>
      <c r="N97" t="n">
        <v>106.18</v>
      </c>
      <c r="O97" t="n">
        <v>41813.7</v>
      </c>
      <c r="P97" t="n">
        <v>137.31</v>
      </c>
      <c r="Q97" t="n">
        <v>198.05</v>
      </c>
      <c r="R97" t="n">
        <v>29.99</v>
      </c>
      <c r="S97" t="n">
        <v>21.27</v>
      </c>
      <c r="T97" t="n">
        <v>1659.68</v>
      </c>
      <c r="U97" t="n">
        <v>0.71</v>
      </c>
      <c r="V97" t="n">
        <v>0.76</v>
      </c>
      <c r="W97" t="n">
        <v>0.12</v>
      </c>
      <c r="X97" t="n">
        <v>0.09</v>
      </c>
      <c r="Y97" t="n">
        <v>1</v>
      </c>
      <c r="Z97" t="n">
        <v>10</v>
      </c>
      <c r="AA97" t="n">
        <v>113.5462927175969</v>
      </c>
      <c r="AB97" t="n">
        <v>155.3590470050447</v>
      </c>
      <c r="AC97" t="n">
        <v>140.5317976067177</v>
      </c>
      <c r="AD97" t="n">
        <v>113546.2927175969</v>
      </c>
      <c r="AE97" t="n">
        <v>155359.0470050447</v>
      </c>
      <c r="AF97" t="n">
        <v>1.968525638840875e-06</v>
      </c>
      <c r="AG97" t="n">
        <v>0.155</v>
      </c>
      <c r="AH97" t="n">
        <v>140531.7976067177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8.968400000000001</v>
      </c>
      <c r="E98" t="n">
        <v>11.15</v>
      </c>
      <c r="F98" t="n">
        <v>7.93</v>
      </c>
      <c r="G98" t="n">
        <v>95.18000000000001</v>
      </c>
      <c r="H98" t="n">
        <v>1.32</v>
      </c>
      <c r="I98" t="n">
        <v>5</v>
      </c>
      <c r="J98" t="n">
        <v>337.73</v>
      </c>
      <c r="K98" t="n">
        <v>61.2</v>
      </c>
      <c r="L98" t="n">
        <v>25</v>
      </c>
      <c r="M98" t="n">
        <v>3</v>
      </c>
      <c r="N98" t="n">
        <v>106.53</v>
      </c>
      <c r="O98" t="n">
        <v>41888.1</v>
      </c>
      <c r="P98" t="n">
        <v>137.25</v>
      </c>
      <c r="Q98" t="n">
        <v>198.07</v>
      </c>
      <c r="R98" t="n">
        <v>29.66</v>
      </c>
      <c r="S98" t="n">
        <v>21.27</v>
      </c>
      <c r="T98" t="n">
        <v>1495.05</v>
      </c>
      <c r="U98" t="n">
        <v>0.72</v>
      </c>
      <c r="V98" t="n">
        <v>0.77</v>
      </c>
      <c r="W98" t="n">
        <v>0.12</v>
      </c>
      <c r="X98" t="n">
        <v>0.08</v>
      </c>
      <c r="Y98" t="n">
        <v>1</v>
      </c>
      <c r="Z98" t="n">
        <v>10</v>
      </c>
      <c r="AA98" t="n">
        <v>113.39098715886</v>
      </c>
      <c r="AB98" t="n">
        <v>155.1465510879834</v>
      </c>
      <c r="AC98" t="n">
        <v>140.3395820017408</v>
      </c>
      <c r="AD98" t="n">
        <v>113390.98715886</v>
      </c>
      <c r="AE98" t="n">
        <v>155146.5510879834</v>
      </c>
      <c r="AF98" t="n">
        <v>1.96999735980679e-06</v>
      </c>
      <c r="AG98" t="n">
        <v>0.1548611111111111</v>
      </c>
      <c r="AH98" t="n">
        <v>140339.5820017408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8.971500000000001</v>
      </c>
      <c r="E99" t="n">
        <v>11.15</v>
      </c>
      <c r="F99" t="n">
        <v>7.93</v>
      </c>
      <c r="G99" t="n">
        <v>95.13</v>
      </c>
      <c r="H99" t="n">
        <v>1.33</v>
      </c>
      <c r="I99" t="n">
        <v>5</v>
      </c>
      <c r="J99" t="n">
        <v>338.34</v>
      </c>
      <c r="K99" t="n">
        <v>61.2</v>
      </c>
      <c r="L99" t="n">
        <v>25.25</v>
      </c>
      <c r="M99" t="n">
        <v>3</v>
      </c>
      <c r="N99" t="n">
        <v>106.89</v>
      </c>
      <c r="O99" t="n">
        <v>41962.68</v>
      </c>
      <c r="P99" t="n">
        <v>137.36</v>
      </c>
      <c r="Q99" t="n">
        <v>198.05</v>
      </c>
      <c r="R99" t="n">
        <v>29.59</v>
      </c>
      <c r="S99" t="n">
        <v>21.27</v>
      </c>
      <c r="T99" t="n">
        <v>1458.89</v>
      </c>
      <c r="U99" t="n">
        <v>0.72</v>
      </c>
      <c r="V99" t="n">
        <v>0.77</v>
      </c>
      <c r="W99" t="n">
        <v>0.12</v>
      </c>
      <c r="X99" t="n">
        <v>0.07000000000000001</v>
      </c>
      <c r="Y99" t="n">
        <v>1</v>
      </c>
      <c r="Z99" t="n">
        <v>10</v>
      </c>
      <c r="AA99" t="n">
        <v>113.4192865573062</v>
      </c>
      <c r="AB99" t="n">
        <v>155.1852715734188</v>
      </c>
      <c r="AC99" t="n">
        <v>140.3746070583908</v>
      </c>
      <c r="AD99" t="n">
        <v>113419.2865573062</v>
      </c>
      <c r="AE99" t="n">
        <v>155185.2715734188</v>
      </c>
      <c r="AF99" t="n">
        <v>1.970678305328332e-06</v>
      </c>
      <c r="AG99" t="n">
        <v>0.1548611111111111</v>
      </c>
      <c r="AH99" t="n">
        <v>140374.6070583908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8.9673</v>
      </c>
      <c r="E100" t="n">
        <v>11.15</v>
      </c>
      <c r="F100" t="n">
        <v>7.93</v>
      </c>
      <c r="G100" t="n">
        <v>95.2</v>
      </c>
      <c r="H100" t="n">
        <v>1.34</v>
      </c>
      <c r="I100" t="n">
        <v>5</v>
      </c>
      <c r="J100" t="n">
        <v>338.94</v>
      </c>
      <c r="K100" t="n">
        <v>61.2</v>
      </c>
      <c r="L100" t="n">
        <v>25.5</v>
      </c>
      <c r="M100" t="n">
        <v>3</v>
      </c>
      <c r="N100" t="n">
        <v>107.25</v>
      </c>
      <c r="O100" t="n">
        <v>42037.44</v>
      </c>
      <c r="P100" t="n">
        <v>137.63</v>
      </c>
      <c r="Q100" t="n">
        <v>198.05</v>
      </c>
      <c r="R100" t="n">
        <v>29.81</v>
      </c>
      <c r="S100" t="n">
        <v>21.27</v>
      </c>
      <c r="T100" t="n">
        <v>1569.3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113.6352375884677</v>
      </c>
      <c r="AB100" t="n">
        <v>155.4807453013409</v>
      </c>
      <c r="AC100" t="n">
        <v>140.6418811884201</v>
      </c>
      <c r="AD100" t="n">
        <v>113635.2375884677</v>
      </c>
      <c r="AE100" t="n">
        <v>155480.7453013409</v>
      </c>
      <c r="AF100" t="n">
        <v>1.969755733976565e-06</v>
      </c>
      <c r="AG100" t="n">
        <v>0.1548611111111111</v>
      </c>
      <c r="AH100" t="n">
        <v>140641.8811884201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8.967000000000001</v>
      </c>
      <c r="E101" t="n">
        <v>11.15</v>
      </c>
      <c r="F101" t="n">
        <v>7.93</v>
      </c>
      <c r="G101" t="n">
        <v>95.2</v>
      </c>
      <c r="H101" t="n">
        <v>1.35</v>
      </c>
      <c r="I101" t="n">
        <v>5</v>
      </c>
      <c r="J101" t="n">
        <v>339.55</v>
      </c>
      <c r="K101" t="n">
        <v>61.2</v>
      </c>
      <c r="L101" t="n">
        <v>25.75</v>
      </c>
      <c r="M101" t="n">
        <v>3</v>
      </c>
      <c r="N101" t="n">
        <v>107.6</v>
      </c>
      <c r="O101" t="n">
        <v>42112.37</v>
      </c>
      <c r="P101" t="n">
        <v>137.77</v>
      </c>
      <c r="Q101" t="n">
        <v>198.05</v>
      </c>
      <c r="R101" t="n">
        <v>29.69</v>
      </c>
      <c r="S101" t="n">
        <v>21.27</v>
      </c>
      <c r="T101" t="n">
        <v>1508.07</v>
      </c>
      <c r="U101" t="n">
        <v>0.72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113.7239303719613</v>
      </c>
      <c r="AB101" t="n">
        <v>155.6020986805663</v>
      </c>
      <c r="AC101" t="n">
        <v>140.7516527714528</v>
      </c>
      <c r="AD101" t="n">
        <v>113723.9303719613</v>
      </c>
      <c r="AE101" t="n">
        <v>155602.0986805663</v>
      </c>
      <c r="AF101" t="n">
        <v>1.969689836022867e-06</v>
      </c>
      <c r="AG101" t="n">
        <v>0.1548611111111111</v>
      </c>
      <c r="AH101" t="n">
        <v>140751.6527714528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8.9793</v>
      </c>
      <c r="E102" t="n">
        <v>11.14</v>
      </c>
      <c r="F102" t="n">
        <v>7.92</v>
      </c>
      <c r="G102" t="n">
        <v>95.02</v>
      </c>
      <c r="H102" t="n">
        <v>1.36</v>
      </c>
      <c r="I102" t="n">
        <v>5</v>
      </c>
      <c r="J102" t="n">
        <v>340.16</v>
      </c>
      <c r="K102" t="n">
        <v>61.2</v>
      </c>
      <c r="L102" t="n">
        <v>26</v>
      </c>
      <c r="M102" t="n">
        <v>3</v>
      </c>
      <c r="N102" t="n">
        <v>107.96</v>
      </c>
      <c r="O102" t="n">
        <v>42187.49</v>
      </c>
      <c r="P102" t="n">
        <v>137.57</v>
      </c>
      <c r="Q102" t="n">
        <v>198.05</v>
      </c>
      <c r="R102" t="n">
        <v>29.14</v>
      </c>
      <c r="S102" t="n">
        <v>21.27</v>
      </c>
      <c r="T102" t="n">
        <v>1233.69</v>
      </c>
      <c r="U102" t="n">
        <v>0.73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113.4142722306901</v>
      </c>
      <c r="AB102" t="n">
        <v>155.1784107505262</v>
      </c>
      <c r="AC102" t="n">
        <v>140.3684010228059</v>
      </c>
      <c r="AD102" t="n">
        <v>113414.2722306901</v>
      </c>
      <c r="AE102" t="n">
        <v>155178.4107505262</v>
      </c>
      <c r="AF102" t="n">
        <v>1.972391652124471e-06</v>
      </c>
      <c r="AG102" t="n">
        <v>0.1547222222222222</v>
      </c>
      <c r="AH102" t="n">
        <v>140368.4010228059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8.9818</v>
      </c>
      <c r="E103" t="n">
        <v>11.13</v>
      </c>
      <c r="F103" t="n">
        <v>7.92</v>
      </c>
      <c r="G103" t="n">
        <v>94.98</v>
      </c>
      <c r="H103" t="n">
        <v>1.37</v>
      </c>
      <c r="I103" t="n">
        <v>5</v>
      </c>
      <c r="J103" t="n">
        <v>340.77</v>
      </c>
      <c r="K103" t="n">
        <v>61.2</v>
      </c>
      <c r="L103" t="n">
        <v>26.25</v>
      </c>
      <c r="M103" t="n">
        <v>3</v>
      </c>
      <c r="N103" t="n">
        <v>108.32</v>
      </c>
      <c r="O103" t="n">
        <v>42262.79</v>
      </c>
      <c r="P103" t="n">
        <v>137.75</v>
      </c>
      <c r="Q103" t="n">
        <v>198.05</v>
      </c>
      <c r="R103" t="n">
        <v>29.17</v>
      </c>
      <c r="S103" t="n">
        <v>21.27</v>
      </c>
      <c r="T103" t="n">
        <v>1248.13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113.4918747133723</v>
      </c>
      <c r="AB103" t="n">
        <v>155.2845898909119</v>
      </c>
      <c r="AC103" t="n">
        <v>140.4644465750565</v>
      </c>
      <c r="AD103" t="n">
        <v>113491.8747133723</v>
      </c>
      <c r="AE103" t="n">
        <v>155284.5898909119</v>
      </c>
      <c r="AF103" t="n">
        <v>1.972940801738618e-06</v>
      </c>
      <c r="AG103" t="n">
        <v>0.1545833333333334</v>
      </c>
      <c r="AH103" t="n">
        <v>140464.4465750565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8.9733</v>
      </c>
      <c r="E104" t="n">
        <v>11.14</v>
      </c>
      <c r="F104" t="n">
        <v>7.93</v>
      </c>
      <c r="G104" t="n">
        <v>95.11</v>
      </c>
      <c r="H104" t="n">
        <v>1.38</v>
      </c>
      <c r="I104" t="n">
        <v>5</v>
      </c>
      <c r="J104" t="n">
        <v>341.38</v>
      </c>
      <c r="K104" t="n">
        <v>61.2</v>
      </c>
      <c r="L104" t="n">
        <v>26.5</v>
      </c>
      <c r="M104" t="n">
        <v>3</v>
      </c>
      <c r="N104" t="n">
        <v>108.68</v>
      </c>
      <c r="O104" t="n">
        <v>42338.27</v>
      </c>
      <c r="P104" t="n">
        <v>137.99</v>
      </c>
      <c r="Q104" t="n">
        <v>198.05</v>
      </c>
      <c r="R104" t="n">
        <v>29.54</v>
      </c>
      <c r="S104" t="n">
        <v>21.27</v>
      </c>
      <c r="T104" t="n">
        <v>1434.23</v>
      </c>
      <c r="U104" t="n">
        <v>0.72</v>
      </c>
      <c r="V104" t="n">
        <v>0.77</v>
      </c>
      <c r="W104" t="n">
        <v>0.12</v>
      </c>
      <c r="X104" t="n">
        <v>0.07000000000000001</v>
      </c>
      <c r="Y104" t="n">
        <v>1</v>
      </c>
      <c r="Z104" t="n">
        <v>10</v>
      </c>
      <c r="AA104" t="n">
        <v>113.7785463345936</v>
      </c>
      <c r="AB104" t="n">
        <v>155.676826650126</v>
      </c>
      <c r="AC104" t="n">
        <v>140.8192488084791</v>
      </c>
      <c r="AD104" t="n">
        <v>113778.5463345936</v>
      </c>
      <c r="AE104" t="n">
        <v>155676.826650126</v>
      </c>
      <c r="AF104" t="n">
        <v>1.971073693050518e-06</v>
      </c>
      <c r="AG104" t="n">
        <v>0.1547222222222222</v>
      </c>
      <c r="AH104" t="n">
        <v>140819.2488084791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8.9617</v>
      </c>
      <c r="E105" t="n">
        <v>11.16</v>
      </c>
      <c r="F105" t="n">
        <v>7.94</v>
      </c>
      <c r="G105" t="n">
        <v>95.28</v>
      </c>
      <c r="H105" t="n">
        <v>1.39</v>
      </c>
      <c r="I105" t="n">
        <v>5</v>
      </c>
      <c r="J105" t="n">
        <v>342</v>
      </c>
      <c r="K105" t="n">
        <v>61.2</v>
      </c>
      <c r="L105" t="n">
        <v>26.75</v>
      </c>
      <c r="M105" t="n">
        <v>3</v>
      </c>
      <c r="N105" t="n">
        <v>109.05</v>
      </c>
      <c r="O105" t="n">
        <v>42413.94</v>
      </c>
      <c r="P105" t="n">
        <v>138.22</v>
      </c>
      <c r="Q105" t="n">
        <v>198.05</v>
      </c>
      <c r="R105" t="n">
        <v>30.05</v>
      </c>
      <c r="S105" t="n">
        <v>21.27</v>
      </c>
      <c r="T105" t="n">
        <v>1690.19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114.0988867896961</v>
      </c>
      <c r="AB105" t="n">
        <v>156.1151305932205</v>
      </c>
      <c r="AC105" t="n">
        <v>141.2157216384082</v>
      </c>
      <c r="AD105" t="n">
        <v>114098.8867896961</v>
      </c>
      <c r="AE105" t="n">
        <v>156115.1305932205</v>
      </c>
      <c r="AF105" t="n">
        <v>1.968525638840875e-06</v>
      </c>
      <c r="AG105" t="n">
        <v>0.155</v>
      </c>
      <c r="AH105" t="n">
        <v>141215.7216384082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8.9621</v>
      </c>
      <c r="E106" t="n">
        <v>11.16</v>
      </c>
      <c r="F106" t="n">
        <v>7.94</v>
      </c>
      <c r="G106" t="n">
        <v>95.27</v>
      </c>
      <c r="H106" t="n">
        <v>1.4</v>
      </c>
      <c r="I106" t="n">
        <v>5</v>
      </c>
      <c r="J106" t="n">
        <v>342.61</v>
      </c>
      <c r="K106" t="n">
        <v>61.2</v>
      </c>
      <c r="L106" t="n">
        <v>27</v>
      </c>
      <c r="M106" t="n">
        <v>3</v>
      </c>
      <c r="N106" t="n">
        <v>109.41</v>
      </c>
      <c r="O106" t="n">
        <v>42489.79</v>
      </c>
      <c r="P106" t="n">
        <v>138.35</v>
      </c>
      <c r="Q106" t="n">
        <v>198.05</v>
      </c>
      <c r="R106" t="n">
        <v>29.96</v>
      </c>
      <c r="S106" t="n">
        <v>21.27</v>
      </c>
      <c r="T106" t="n">
        <v>1644.41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114.172830474747</v>
      </c>
      <c r="AB106" t="n">
        <v>156.2163036052721</v>
      </c>
      <c r="AC106" t="n">
        <v>141.3072388401869</v>
      </c>
      <c r="AD106" t="n">
        <v>114172.830474747</v>
      </c>
      <c r="AE106" t="n">
        <v>156216.3036052721</v>
      </c>
      <c r="AF106" t="n">
        <v>1.968613502779139e-06</v>
      </c>
      <c r="AG106" t="n">
        <v>0.155</v>
      </c>
      <c r="AH106" t="n">
        <v>141307.2388401869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8.9673</v>
      </c>
      <c r="E107" t="n">
        <v>11.15</v>
      </c>
      <c r="F107" t="n">
        <v>7.93</v>
      </c>
      <c r="G107" t="n">
        <v>95.2</v>
      </c>
      <c r="H107" t="n">
        <v>1.42</v>
      </c>
      <c r="I107" t="n">
        <v>5</v>
      </c>
      <c r="J107" t="n">
        <v>343.23</v>
      </c>
      <c r="K107" t="n">
        <v>61.2</v>
      </c>
      <c r="L107" t="n">
        <v>27.25</v>
      </c>
      <c r="M107" t="n">
        <v>3</v>
      </c>
      <c r="N107" t="n">
        <v>109.78</v>
      </c>
      <c r="O107" t="n">
        <v>42565.83</v>
      </c>
      <c r="P107" t="n">
        <v>138.28</v>
      </c>
      <c r="Q107" t="n">
        <v>198.05</v>
      </c>
      <c r="R107" t="n">
        <v>29.77</v>
      </c>
      <c r="S107" t="n">
        <v>21.27</v>
      </c>
      <c r="T107" t="n">
        <v>1547.11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114.0297011470108</v>
      </c>
      <c r="AB107" t="n">
        <v>156.0204677446432</v>
      </c>
      <c r="AC107" t="n">
        <v>141.130093279239</v>
      </c>
      <c r="AD107" t="n">
        <v>114029.7011470108</v>
      </c>
      <c r="AE107" t="n">
        <v>156020.4677446432</v>
      </c>
      <c r="AF107" t="n">
        <v>1.969755733976565e-06</v>
      </c>
      <c r="AG107" t="n">
        <v>0.1548611111111111</v>
      </c>
      <c r="AH107" t="n">
        <v>141130.093279239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8.964600000000001</v>
      </c>
      <c r="E108" t="n">
        <v>11.16</v>
      </c>
      <c r="F108" t="n">
        <v>7.94</v>
      </c>
      <c r="G108" t="n">
        <v>95.23999999999999</v>
      </c>
      <c r="H108" t="n">
        <v>1.43</v>
      </c>
      <c r="I108" t="n">
        <v>5</v>
      </c>
      <c r="J108" t="n">
        <v>343.85</v>
      </c>
      <c r="K108" t="n">
        <v>61.2</v>
      </c>
      <c r="L108" t="n">
        <v>27.5</v>
      </c>
      <c r="M108" t="n">
        <v>3</v>
      </c>
      <c r="N108" t="n">
        <v>110.15</v>
      </c>
      <c r="O108" t="n">
        <v>42642.18</v>
      </c>
      <c r="P108" t="n">
        <v>138.36</v>
      </c>
      <c r="Q108" t="n">
        <v>198.05</v>
      </c>
      <c r="R108" t="n">
        <v>29.9</v>
      </c>
      <c r="S108" t="n">
        <v>21.27</v>
      </c>
      <c r="T108" t="n">
        <v>1613.58</v>
      </c>
      <c r="U108" t="n">
        <v>0.71</v>
      </c>
      <c r="V108" t="n">
        <v>0.77</v>
      </c>
      <c r="W108" t="n">
        <v>0.12</v>
      </c>
      <c r="X108" t="n">
        <v>0.08</v>
      </c>
      <c r="Y108" t="n">
        <v>1</v>
      </c>
      <c r="Z108" t="n">
        <v>10</v>
      </c>
      <c r="AA108" t="n">
        <v>114.1476715456832</v>
      </c>
      <c r="AB108" t="n">
        <v>156.1818800485935</v>
      </c>
      <c r="AC108" t="n">
        <v>141.2761006194438</v>
      </c>
      <c r="AD108" t="n">
        <v>114147.6715456832</v>
      </c>
      <c r="AE108" t="n">
        <v>156181.8800485934</v>
      </c>
      <c r="AF108" t="n">
        <v>1.969162652393286e-06</v>
      </c>
      <c r="AG108" t="n">
        <v>0.155</v>
      </c>
      <c r="AH108" t="n">
        <v>141276.1006194438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8.9604</v>
      </c>
      <c r="E109" t="n">
        <v>11.16</v>
      </c>
      <c r="F109" t="n">
        <v>7.94</v>
      </c>
      <c r="G109" t="n">
        <v>95.3</v>
      </c>
      <c r="H109" t="n">
        <v>1.44</v>
      </c>
      <c r="I109" t="n">
        <v>5</v>
      </c>
      <c r="J109" t="n">
        <v>344.47</v>
      </c>
      <c r="K109" t="n">
        <v>61.2</v>
      </c>
      <c r="L109" t="n">
        <v>27.75</v>
      </c>
      <c r="M109" t="n">
        <v>3</v>
      </c>
      <c r="N109" t="n">
        <v>110.52</v>
      </c>
      <c r="O109" t="n">
        <v>42718.61</v>
      </c>
      <c r="P109" t="n">
        <v>138.6</v>
      </c>
      <c r="Q109" t="n">
        <v>198.05</v>
      </c>
      <c r="R109" t="n">
        <v>30.07</v>
      </c>
      <c r="S109" t="n">
        <v>21.27</v>
      </c>
      <c r="T109" t="n">
        <v>1699.75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114.345910022549</v>
      </c>
      <c r="AB109" t="n">
        <v>156.4531186783054</v>
      </c>
      <c r="AC109" t="n">
        <v>141.521452615022</v>
      </c>
      <c r="AD109" t="n">
        <v>114345.910022549</v>
      </c>
      <c r="AE109" t="n">
        <v>156453.1186783054</v>
      </c>
      <c r="AF109" t="n">
        <v>1.968240081041519e-06</v>
      </c>
      <c r="AG109" t="n">
        <v>0.155</v>
      </c>
      <c r="AH109" t="n">
        <v>141521.452615022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8.9659</v>
      </c>
      <c r="E110" t="n">
        <v>11.15</v>
      </c>
      <c r="F110" t="n">
        <v>7.93</v>
      </c>
      <c r="G110" t="n">
        <v>95.22</v>
      </c>
      <c r="H110" t="n">
        <v>1.45</v>
      </c>
      <c r="I110" t="n">
        <v>5</v>
      </c>
      <c r="J110" t="n">
        <v>345.09</v>
      </c>
      <c r="K110" t="n">
        <v>61.2</v>
      </c>
      <c r="L110" t="n">
        <v>28</v>
      </c>
      <c r="M110" t="n">
        <v>3</v>
      </c>
      <c r="N110" t="n">
        <v>110.89</v>
      </c>
      <c r="O110" t="n">
        <v>42795.22</v>
      </c>
      <c r="P110" t="n">
        <v>138.58</v>
      </c>
      <c r="Q110" t="n">
        <v>198.05</v>
      </c>
      <c r="R110" t="n">
        <v>29.8</v>
      </c>
      <c r="S110" t="n">
        <v>21.27</v>
      </c>
      <c r="T110" t="n">
        <v>1563.52</v>
      </c>
      <c r="U110" t="n">
        <v>0.71</v>
      </c>
      <c r="V110" t="n">
        <v>0.77</v>
      </c>
      <c r="W110" t="n">
        <v>0.12</v>
      </c>
      <c r="X110" t="n">
        <v>0.08</v>
      </c>
      <c r="Y110" t="n">
        <v>1</v>
      </c>
      <c r="Z110" t="n">
        <v>10</v>
      </c>
      <c r="AA110" t="n">
        <v>114.2292533511098</v>
      </c>
      <c r="AB110" t="n">
        <v>156.2935038739133</v>
      </c>
      <c r="AC110" t="n">
        <v>141.3770712235403</v>
      </c>
      <c r="AD110" t="n">
        <v>114229.2533511098</v>
      </c>
      <c r="AE110" t="n">
        <v>156293.5038739133</v>
      </c>
      <c r="AF110" t="n">
        <v>1.969448210192642e-06</v>
      </c>
      <c r="AG110" t="n">
        <v>0.1548611111111111</v>
      </c>
      <c r="AH110" t="n">
        <v>141377.0712235403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8.9657</v>
      </c>
      <c r="E111" t="n">
        <v>11.15</v>
      </c>
      <c r="F111" t="n">
        <v>7.93</v>
      </c>
      <c r="G111" t="n">
        <v>95.22</v>
      </c>
      <c r="H111" t="n">
        <v>1.46</v>
      </c>
      <c r="I111" t="n">
        <v>5</v>
      </c>
      <c r="J111" t="n">
        <v>345.71</v>
      </c>
      <c r="K111" t="n">
        <v>61.2</v>
      </c>
      <c r="L111" t="n">
        <v>28.25</v>
      </c>
      <c r="M111" t="n">
        <v>3</v>
      </c>
      <c r="N111" t="n">
        <v>111.26</v>
      </c>
      <c r="O111" t="n">
        <v>42872.03</v>
      </c>
      <c r="P111" t="n">
        <v>138.69</v>
      </c>
      <c r="Q111" t="n">
        <v>198.05</v>
      </c>
      <c r="R111" t="n">
        <v>29.83</v>
      </c>
      <c r="S111" t="n">
        <v>21.27</v>
      </c>
      <c r="T111" t="n">
        <v>1577.93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114.2985199529732</v>
      </c>
      <c r="AB111" t="n">
        <v>156.3882774944096</v>
      </c>
      <c r="AC111" t="n">
        <v>141.462799782712</v>
      </c>
      <c r="AD111" t="n">
        <v>114298.5199529732</v>
      </c>
      <c r="AE111" t="n">
        <v>156388.2774944096</v>
      </c>
      <c r="AF111" t="n">
        <v>1.969404278223511e-06</v>
      </c>
      <c r="AG111" t="n">
        <v>0.1548611111111111</v>
      </c>
      <c r="AH111" t="n">
        <v>141462.799782712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8.9673</v>
      </c>
      <c r="E112" t="n">
        <v>11.15</v>
      </c>
      <c r="F112" t="n">
        <v>7.93</v>
      </c>
      <c r="G112" t="n">
        <v>95.2</v>
      </c>
      <c r="H112" t="n">
        <v>1.47</v>
      </c>
      <c r="I112" t="n">
        <v>5</v>
      </c>
      <c r="J112" t="n">
        <v>346.34</v>
      </c>
      <c r="K112" t="n">
        <v>61.2</v>
      </c>
      <c r="L112" t="n">
        <v>28.5</v>
      </c>
      <c r="M112" t="n">
        <v>3</v>
      </c>
      <c r="N112" t="n">
        <v>111.64</v>
      </c>
      <c r="O112" t="n">
        <v>42949.03</v>
      </c>
      <c r="P112" t="n">
        <v>138.71</v>
      </c>
      <c r="Q112" t="n">
        <v>198.05</v>
      </c>
      <c r="R112" t="n">
        <v>29.72</v>
      </c>
      <c r="S112" t="n">
        <v>21.27</v>
      </c>
      <c r="T112" t="n">
        <v>1525.36</v>
      </c>
      <c r="U112" t="n">
        <v>0.72</v>
      </c>
      <c r="V112" t="n">
        <v>0.77</v>
      </c>
      <c r="W112" t="n">
        <v>0.12</v>
      </c>
      <c r="X112" t="n">
        <v>0.08</v>
      </c>
      <c r="Y112" t="n">
        <v>1</v>
      </c>
      <c r="Z112" t="n">
        <v>10</v>
      </c>
      <c r="AA112" t="n">
        <v>114.2906539626623</v>
      </c>
      <c r="AB112" t="n">
        <v>156.3775148994432</v>
      </c>
      <c r="AC112" t="n">
        <v>141.4530643547038</v>
      </c>
      <c r="AD112" t="n">
        <v>114290.6539626623</v>
      </c>
      <c r="AE112" t="n">
        <v>156377.5148994432</v>
      </c>
      <c r="AF112" t="n">
        <v>1.969755733976565e-06</v>
      </c>
      <c r="AG112" t="n">
        <v>0.1548611111111111</v>
      </c>
      <c r="AH112" t="n">
        <v>141453.0643547038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8.970599999999999</v>
      </c>
      <c r="E113" t="n">
        <v>11.15</v>
      </c>
      <c r="F113" t="n">
        <v>7.93</v>
      </c>
      <c r="G113" t="n">
        <v>95.15000000000001</v>
      </c>
      <c r="H113" t="n">
        <v>1.48</v>
      </c>
      <c r="I113" t="n">
        <v>5</v>
      </c>
      <c r="J113" t="n">
        <v>346.96</v>
      </c>
      <c r="K113" t="n">
        <v>61.2</v>
      </c>
      <c r="L113" t="n">
        <v>28.75</v>
      </c>
      <c r="M113" t="n">
        <v>3</v>
      </c>
      <c r="N113" t="n">
        <v>112.01</v>
      </c>
      <c r="O113" t="n">
        <v>43026.23</v>
      </c>
      <c r="P113" t="n">
        <v>138.6</v>
      </c>
      <c r="Q113" t="n">
        <v>198.05</v>
      </c>
      <c r="R113" t="n">
        <v>29.56</v>
      </c>
      <c r="S113" t="n">
        <v>21.27</v>
      </c>
      <c r="T113" t="n">
        <v>1444.9</v>
      </c>
      <c r="U113" t="n">
        <v>0.72</v>
      </c>
      <c r="V113" t="n">
        <v>0.77</v>
      </c>
      <c r="W113" t="n">
        <v>0.12</v>
      </c>
      <c r="X113" t="n">
        <v>0.08</v>
      </c>
      <c r="Y113" t="n">
        <v>1</v>
      </c>
      <c r="Z113" t="n">
        <v>10</v>
      </c>
      <c r="AA113" t="n">
        <v>114.1826843498441</v>
      </c>
      <c r="AB113" t="n">
        <v>156.2297861119024</v>
      </c>
      <c r="AC113" t="n">
        <v>141.3194345953072</v>
      </c>
      <c r="AD113" t="n">
        <v>114182.6843498441</v>
      </c>
      <c r="AE113" t="n">
        <v>156229.7861119024</v>
      </c>
      <c r="AF113" t="n">
        <v>1.970480611467239e-06</v>
      </c>
      <c r="AG113" t="n">
        <v>0.1548611111111111</v>
      </c>
      <c r="AH113" t="n">
        <v>141319.4345953072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8.978</v>
      </c>
      <c r="E114" t="n">
        <v>11.14</v>
      </c>
      <c r="F114" t="n">
        <v>7.92</v>
      </c>
      <c r="G114" t="n">
        <v>95.04000000000001</v>
      </c>
      <c r="H114" t="n">
        <v>1.49</v>
      </c>
      <c r="I114" t="n">
        <v>5</v>
      </c>
      <c r="J114" t="n">
        <v>347.59</v>
      </c>
      <c r="K114" t="n">
        <v>61.2</v>
      </c>
      <c r="L114" t="n">
        <v>29</v>
      </c>
      <c r="M114" t="n">
        <v>3</v>
      </c>
      <c r="N114" t="n">
        <v>112.39</v>
      </c>
      <c r="O114" t="n">
        <v>43103.63</v>
      </c>
      <c r="P114" t="n">
        <v>138.4</v>
      </c>
      <c r="Q114" t="n">
        <v>198.05</v>
      </c>
      <c r="R114" t="n">
        <v>29.28</v>
      </c>
      <c r="S114" t="n">
        <v>21.27</v>
      </c>
      <c r="T114" t="n">
        <v>1303.87</v>
      </c>
      <c r="U114" t="n">
        <v>0.73</v>
      </c>
      <c r="V114" t="n">
        <v>0.77</v>
      </c>
      <c r="W114" t="n">
        <v>0.12</v>
      </c>
      <c r="X114" t="n">
        <v>0.07000000000000001</v>
      </c>
      <c r="Y114" t="n">
        <v>1</v>
      </c>
      <c r="Z114" t="n">
        <v>10</v>
      </c>
      <c r="AA114" t="n">
        <v>113.9334769118972</v>
      </c>
      <c r="AB114" t="n">
        <v>155.8888095010473</v>
      </c>
      <c r="AC114" t="n">
        <v>141.0110003136284</v>
      </c>
      <c r="AD114" t="n">
        <v>113933.4769118972</v>
      </c>
      <c r="AE114" t="n">
        <v>155888.8095010473</v>
      </c>
      <c r="AF114" t="n">
        <v>1.972106094325115e-06</v>
      </c>
      <c r="AG114" t="n">
        <v>0.1547222222222222</v>
      </c>
      <c r="AH114" t="n">
        <v>141011.0003136284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8.976699999999999</v>
      </c>
      <c r="E115" t="n">
        <v>11.14</v>
      </c>
      <c r="F115" t="n">
        <v>7.92</v>
      </c>
      <c r="G115" t="n">
        <v>95.06</v>
      </c>
      <c r="H115" t="n">
        <v>1.5</v>
      </c>
      <c r="I115" t="n">
        <v>5</v>
      </c>
      <c r="J115" t="n">
        <v>348.22</v>
      </c>
      <c r="K115" t="n">
        <v>61.2</v>
      </c>
      <c r="L115" t="n">
        <v>29.25</v>
      </c>
      <c r="M115" t="n">
        <v>3</v>
      </c>
      <c r="N115" t="n">
        <v>112.77</v>
      </c>
      <c r="O115" t="n">
        <v>43181.22</v>
      </c>
      <c r="P115" t="n">
        <v>138.42</v>
      </c>
      <c r="Q115" t="n">
        <v>198.05</v>
      </c>
      <c r="R115" t="n">
        <v>29.41</v>
      </c>
      <c r="S115" t="n">
        <v>21.27</v>
      </c>
      <c r="T115" t="n">
        <v>1366.11</v>
      </c>
      <c r="U115" t="n">
        <v>0.72</v>
      </c>
      <c r="V115" t="n">
        <v>0.77</v>
      </c>
      <c r="W115" t="n">
        <v>0.11</v>
      </c>
      <c r="X115" t="n">
        <v>0.07000000000000001</v>
      </c>
      <c r="Y115" t="n">
        <v>1</v>
      </c>
      <c r="Z115" t="n">
        <v>10</v>
      </c>
      <c r="AA115" t="n">
        <v>113.9617844363468</v>
      </c>
      <c r="AB115" t="n">
        <v>155.927541104839</v>
      </c>
      <c r="AC115" t="n">
        <v>141.0460354275143</v>
      </c>
      <c r="AD115" t="n">
        <v>113961.7844363468</v>
      </c>
      <c r="AE115" t="n">
        <v>155927.541104839</v>
      </c>
      <c r="AF115" t="n">
        <v>1.971820536525758e-06</v>
      </c>
      <c r="AG115" t="n">
        <v>0.1547222222222222</v>
      </c>
      <c r="AH115" t="n">
        <v>141046.0354275143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8.967700000000001</v>
      </c>
      <c r="E116" t="n">
        <v>11.15</v>
      </c>
      <c r="F116" t="n">
        <v>7.93</v>
      </c>
      <c r="G116" t="n">
        <v>95.19</v>
      </c>
      <c r="H116" t="n">
        <v>1.51</v>
      </c>
      <c r="I116" t="n">
        <v>5</v>
      </c>
      <c r="J116" t="n">
        <v>348.85</v>
      </c>
      <c r="K116" t="n">
        <v>61.2</v>
      </c>
      <c r="L116" t="n">
        <v>29.5</v>
      </c>
      <c r="M116" t="n">
        <v>3</v>
      </c>
      <c r="N116" t="n">
        <v>113.15</v>
      </c>
      <c r="O116" t="n">
        <v>43259.02</v>
      </c>
      <c r="P116" t="n">
        <v>138.58</v>
      </c>
      <c r="Q116" t="n">
        <v>198.05</v>
      </c>
      <c r="R116" t="n">
        <v>29.81</v>
      </c>
      <c r="S116" t="n">
        <v>21.27</v>
      </c>
      <c r="T116" t="n">
        <v>1569.49</v>
      </c>
      <c r="U116" t="n">
        <v>0.71</v>
      </c>
      <c r="V116" t="n">
        <v>0.77</v>
      </c>
      <c r="W116" t="n">
        <v>0.11</v>
      </c>
      <c r="X116" t="n">
        <v>0.08</v>
      </c>
      <c r="Y116" t="n">
        <v>1</v>
      </c>
      <c r="Z116" t="n">
        <v>10</v>
      </c>
      <c r="AA116" t="n">
        <v>114.2067645112007</v>
      </c>
      <c r="AB116" t="n">
        <v>156.2627336510121</v>
      </c>
      <c r="AC116" t="n">
        <v>141.3492376675265</v>
      </c>
      <c r="AD116" t="n">
        <v>114206.7645112007</v>
      </c>
      <c r="AE116" t="n">
        <v>156262.7336510121</v>
      </c>
      <c r="AF116" t="n">
        <v>1.969843597914828e-06</v>
      </c>
      <c r="AG116" t="n">
        <v>0.1548611111111111</v>
      </c>
      <c r="AH116" t="n">
        <v>141349.2376675265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8.956799999999999</v>
      </c>
      <c r="E117" t="n">
        <v>11.16</v>
      </c>
      <c r="F117" t="n">
        <v>7.95</v>
      </c>
      <c r="G117" t="n">
        <v>95.34999999999999</v>
      </c>
      <c r="H117" t="n">
        <v>1.52</v>
      </c>
      <c r="I117" t="n">
        <v>5</v>
      </c>
      <c r="J117" t="n">
        <v>349.48</v>
      </c>
      <c r="K117" t="n">
        <v>61.2</v>
      </c>
      <c r="L117" t="n">
        <v>29.75</v>
      </c>
      <c r="M117" t="n">
        <v>3</v>
      </c>
      <c r="N117" t="n">
        <v>113.53</v>
      </c>
      <c r="O117" t="n">
        <v>43337.02</v>
      </c>
      <c r="P117" t="n">
        <v>138.8</v>
      </c>
      <c r="Q117" t="n">
        <v>198.05</v>
      </c>
      <c r="R117" t="n">
        <v>30.26</v>
      </c>
      <c r="S117" t="n">
        <v>21.27</v>
      </c>
      <c r="T117" t="n">
        <v>1792.52</v>
      </c>
      <c r="U117" t="n">
        <v>0.7</v>
      </c>
      <c r="V117" t="n">
        <v>0.76</v>
      </c>
      <c r="W117" t="n">
        <v>0.12</v>
      </c>
      <c r="X117" t="n">
        <v>0.09</v>
      </c>
      <c r="Y117" t="n">
        <v>1</v>
      </c>
      <c r="Z117" t="n">
        <v>10</v>
      </c>
      <c r="AA117" t="n">
        <v>114.5477586110774</v>
      </c>
      <c r="AB117" t="n">
        <v>156.7292968220611</v>
      </c>
      <c r="AC117" t="n">
        <v>141.7712727043562</v>
      </c>
      <c r="AD117" t="n">
        <v>114547.7586110774</v>
      </c>
      <c r="AE117" t="n">
        <v>156729.2968220611</v>
      </c>
      <c r="AF117" t="n">
        <v>1.967449305597147e-06</v>
      </c>
      <c r="AG117" t="n">
        <v>0.155</v>
      </c>
      <c r="AH117" t="n">
        <v>141771.2727043562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8.962400000000001</v>
      </c>
      <c r="E118" t="n">
        <v>11.16</v>
      </c>
      <c r="F118" t="n">
        <v>7.94</v>
      </c>
      <c r="G118" t="n">
        <v>95.27</v>
      </c>
      <c r="H118" t="n">
        <v>1.53</v>
      </c>
      <c r="I118" t="n">
        <v>5</v>
      </c>
      <c r="J118" t="n">
        <v>350.12</v>
      </c>
      <c r="K118" t="n">
        <v>61.2</v>
      </c>
      <c r="L118" t="n">
        <v>30</v>
      </c>
      <c r="M118" t="n">
        <v>3</v>
      </c>
      <c r="N118" t="n">
        <v>113.92</v>
      </c>
      <c r="O118" t="n">
        <v>43415.22</v>
      </c>
      <c r="P118" t="n">
        <v>138.61</v>
      </c>
      <c r="Q118" t="n">
        <v>198.05</v>
      </c>
      <c r="R118" t="n">
        <v>29.99</v>
      </c>
      <c r="S118" t="n">
        <v>21.27</v>
      </c>
      <c r="T118" t="n">
        <v>1656.63</v>
      </c>
      <c r="U118" t="n">
        <v>0.71</v>
      </c>
      <c r="V118" t="n">
        <v>0.76</v>
      </c>
      <c r="W118" t="n">
        <v>0.12</v>
      </c>
      <c r="X118" t="n">
        <v>0.09</v>
      </c>
      <c r="Y118" t="n">
        <v>1</v>
      </c>
      <c r="Z118" t="n">
        <v>10</v>
      </c>
      <c r="AA118" t="n">
        <v>114.3269537128161</v>
      </c>
      <c r="AB118" t="n">
        <v>156.4271818190356</v>
      </c>
      <c r="AC118" t="n">
        <v>141.4979911331983</v>
      </c>
      <c r="AD118" t="n">
        <v>114326.9537128161</v>
      </c>
      <c r="AE118" t="n">
        <v>156427.1818190356</v>
      </c>
      <c r="AF118" t="n">
        <v>1.968679400732837e-06</v>
      </c>
      <c r="AG118" t="n">
        <v>0.155</v>
      </c>
      <c r="AH118" t="n">
        <v>141497.9911331983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8.9648</v>
      </c>
      <c r="E119" t="n">
        <v>11.15</v>
      </c>
      <c r="F119" t="n">
        <v>7.94</v>
      </c>
      <c r="G119" t="n">
        <v>95.23</v>
      </c>
      <c r="H119" t="n">
        <v>1.54</v>
      </c>
      <c r="I119" t="n">
        <v>5</v>
      </c>
      <c r="J119" t="n">
        <v>350.75</v>
      </c>
      <c r="K119" t="n">
        <v>61.2</v>
      </c>
      <c r="L119" t="n">
        <v>30.25</v>
      </c>
      <c r="M119" t="n">
        <v>3</v>
      </c>
      <c r="N119" t="n">
        <v>114.3</v>
      </c>
      <c r="O119" t="n">
        <v>43493.63</v>
      </c>
      <c r="P119" t="n">
        <v>138.5</v>
      </c>
      <c r="Q119" t="n">
        <v>198.05</v>
      </c>
      <c r="R119" t="n">
        <v>29.9</v>
      </c>
      <c r="S119" t="n">
        <v>21.27</v>
      </c>
      <c r="T119" t="n">
        <v>1611.8</v>
      </c>
      <c r="U119" t="n">
        <v>0.71</v>
      </c>
      <c r="V119" t="n">
        <v>0.77</v>
      </c>
      <c r="W119" t="n">
        <v>0.12</v>
      </c>
      <c r="X119" t="n">
        <v>0.08</v>
      </c>
      <c r="Y119" t="n">
        <v>1</v>
      </c>
      <c r="Z119" t="n">
        <v>10</v>
      </c>
      <c r="AA119" t="n">
        <v>114.2296604148407</v>
      </c>
      <c r="AB119" t="n">
        <v>156.2940608364684</v>
      </c>
      <c r="AC119" t="n">
        <v>141.3775750303708</v>
      </c>
      <c r="AD119" t="n">
        <v>114229.6604148407</v>
      </c>
      <c r="AE119" t="n">
        <v>156294.0608364684</v>
      </c>
      <c r="AF119" t="n">
        <v>1.969206584362418e-06</v>
      </c>
      <c r="AG119" t="n">
        <v>0.1548611111111111</v>
      </c>
      <c r="AH119" t="n">
        <v>141377.5750303708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8.960100000000001</v>
      </c>
      <c r="E120" t="n">
        <v>11.16</v>
      </c>
      <c r="F120" t="n">
        <v>7.94</v>
      </c>
      <c r="G120" t="n">
        <v>95.3</v>
      </c>
      <c r="H120" t="n">
        <v>1.55</v>
      </c>
      <c r="I120" t="n">
        <v>5</v>
      </c>
      <c r="J120" t="n">
        <v>351.39</v>
      </c>
      <c r="K120" t="n">
        <v>61.2</v>
      </c>
      <c r="L120" t="n">
        <v>30.5</v>
      </c>
      <c r="M120" t="n">
        <v>3</v>
      </c>
      <c r="N120" t="n">
        <v>114.69</v>
      </c>
      <c r="O120" t="n">
        <v>43572.25</v>
      </c>
      <c r="P120" t="n">
        <v>138.44</v>
      </c>
      <c r="Q120" t="n">
        <v>198.05</v>
      </c>
      <c r="R120" t="n">
        <v>30.08</v>
      </c>
      <c r="S120" t="n">
        <v>21.27</v>
      </c>
      <c r="T120" t="n">
        <v>1703.52</v>
      </c>
      <c r="U120" t="n">
        <v>0.71</v>
      </c>
      <c r="V120" t="n">
        <v>0.76</v>
      </c>
      <c r="W120" t="n">
        <v>0.12</v>
      </c>
      <c r="X120" t="n">
        <v>0.09</v>
      </c>
      <c r="Y120" t="n">
        <v>1</v>
      </c>
      <c r="Z120" t="n">
        <v>10</v>
      </c>
      <c r="AA120" t="n">
        <v>114.2524884839154</v>
      </c>
      <c r="AB120" t="n">
        <v>156.3252952076797</v>
      </c>
      <c r="AC120" t="n">
        <v>141.4058284370314</v>
      </c>
      <c r="AD120" t="n">
        <v>114252.4884839154</v>
      </c>
      <c r="AE120" t="n">
        <v>156325.2952076797</v>
      </c>
      <c r="AF120" t="n">
        <v>1.968174183087821e-06</v>
      </c>
      <c r="AG120" t="n">
        <v>0.155</v>
      </c>
      <c r="AH120" t="n">
        <v>141405.8284370314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8.959899999999999</v>
      </c>
      <c r="E121" t="n">
        <v>11.16</v>
      </c>
      <c r="F121" t="n">
        <v>7.94</v>
      </c>
      <c r="G121" t="n">
        <v>95.31</v>
      </c>
      <c r="H121" t="n">
        <v>1.56</v>
      </c>
      <c r="I121" t="n">
        <v>5</v>
      </c>
      <c r="J121" t="n">
        <v>352.03</v>
      </c>
      <c r="K121" t="n">
        <v>61.2</v>
      </c>
      <c r="L121" t="n">
        <v>30.75</v>
      </c>
      <c r="M121" t="n">
        <v>3</v>
      </c>
      <c r="N121" t="n">
        <v>115.08</v>
      </c>
      <c r="O121" t="n">
        <v>43651.07</v>
      </c>
      <c r="P121" t="n">
        <v>138.46</v>
      </c>
      <c r="Q121" t="n">
        <v>198.05</v>
      </c>
      <c r="R121" t="n">
        <v>30.08</v>
      </c>
      <c r="S121" t="n">
        <v>21.27</v>
      </c>
      <c r="T121" t="n">
        <v>1703.25</v>
      </c>
      <c r="U121" t="n">
        <v>0.71</v>
      </c>
      <c r="V121" t="n">
        <v>0.76</v>
      </c>
      <c r="W121" t="n">
        <v>0.12</v>
      </c>
      <c r="X121" t="n">
        <v>0.09</v>
      </c>
      <c r="Y121" t="n">
        <v>1</v>
      </c>
      <c r="Z121" t="n">
        <v>10</v>
      </c>
      <c r="AA121" t="n">
        <v>114.2671372912272</v>
      </c>
      <c r="AB121" t="n">
        <v>156.3453383521035</v>
      </c>
      <c r="AC121" t="n">
        <v>141.4239586918821</v>
      </c>
      <c r="AD121" t="n">
        <v>114267.1372912272</v>
      </c>
      <c r="AE121" t="n">
        <v>156345.3383521035</v>
      </c>
      <c r="AF121" t="n">
        <v>1.968130251118689e-06</v>
      </c>
      <c r="AG121" t="n">
        <v>0.155</v>
      </c>
      <c r="AH121" t="n">
        <v>141423.9586918821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8.963699999999999</v>
      </c>
      <c r="E122" t="n">
        <v>11.16</v>
      </c>
      <c r="F122" t="n">
        <v>7.94</v>
      </c>
      <c r="G122" t="n">
        <v>95.25</v>
      </c>
      <c r="H122" t="n">
        <v>1.57</v>
      </c>
      <c r="I122" t="n">
        <v>5</v>
      </c>
      <c r="J122" t="n">
        <v>352.67</v>
      </c>
      <c r="K122" t="n">
        <v>61.2</v>
      </c>
      <c r="L122" t="n">
        <v>31</v>
      </c>
      <c r="M122" t="n">
        <v>3</v>
      </c>
      <c r="N122" t="n">
        <v>115.47</v>
      </c>
      <c r="O122" t="n">
        <v>43730.1</v>
      </c>
      <c r="P122" t="n">
        <v>138.35</v>
      </c>
      <c r="Q122" t="n">
        <v>198.05</v>
      </c>
      <c r="R122" t="n">
        <v>29.89</v>
      </c>
      <c r="S122" t="n">
        <v>21.27</v>
      </c>
      <c r="T122" t="n">
        <v>1607.03</v>
      </c>
      <c r="U122" t="n">
        <v>0.71</v>
      </c>
      <c r="V122" t="n">
        <v>0.77</v>
      </c>
      <c r="W122" t="n">
        <v>0.12</v>
      </c>
      <c r="X122" t="n">
        <v>0.08</v>
      </c>
      <c r="Y122" t="n">
        <v>1</v>
      </c>
      <c r="Z122" t="n">
        <v>10</v>
      </c>
      <c r="AA122" t="n">
        <v>114.1528416346988</v>
      </c>
      <c r="AB122" t="n">
        <v>156.1889539924729</v>
      </c>
      <c r="AC122" t="n">
        <v>141.2824994360478</v>
      </c>
      <c r="AD122" t="n">
        <v>114152.8416346988</v>
      </c>
      <c r="AE122" t="n">
        <v>156188.9539924729</v>
      </c>
      <c r="AF122" t="n">
        <v>1.968964958532193e-06</v>
      </c>
      <c r="AG122" t="n">
        <v>0.155</v>
      </c>
      <c r="AH122" t="n">
        <v>141282.4994360478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8.962400000000001</v>
      </c>
      <c r="E123" t="n">
        <v>11.16</v>
      </c>
      <c r="F123" t="n">
        <v>7.94</v>
      </c>
      <c r="G123" t="n">
        <v>95.27</v>
      </c>
      <c r="H123" t="n">
        <v>1.58</v>
      </c>
      <c r="I123" t="n">
        <v>5</v>
      </c>
      <c r="J123" t="n">
        <v>353.31</v>
      </c>
      <c r="K123" t="n">
        <v>61.2</v>
      </c>
      <c r="L123" t="n">
        <v>31.25</v>
      </c>
      <c r="M123" t="n">
        <v>3</v>
      </c>
      <c r="N123" t="n">
        <v>115.86</v>
      </c>
      <c r="O123" t="n">
        <v>43809.48</v>
      </c>
      <c r="P123" t="n">
        <v>138.25</v>
      </c>
      <c r="Q123" t="n">
        <v>198.05</v>
      </c>
      <c r="R123" t="n">
        <v>29.95</v>
      </c>
      <c r="S123" t="n">
        <v>21.27</v>
      </c>
      <c r="T123" t="n">
        <v>1638.82</v>
      </c>
      <c r="U123" t="n">
        <v>0.71</v>
      </c>
      <c r="V123" t="n">
        <v>0.76</v>
      </c>
      <c r="W123" t="n">
        <v>0.12</v>
      </c>
      <c r="X123" t="n">
        <v>0.09</v>
      </c>
      <c r="Y123" t="n">
        <v>1</v>
      </c>
      <c r="Z123" t="n">
        <v>10</v>
      </c>
      <c r="AA123" t="n">
        <v>114.1083621431355</v>
      </c>
      <c r="AB123" t="n">
        <v>156.1280951898193</v>
      </c>
      <c r="AC123" t="n">
        <v>141.2274489121036</v>
      </c>
      <c r="AD123" t="n">
        <v>114108.3621431355</v>
      </c>
      <c r="AE123" t="n">
        <v>156128.0951898193</v>
      </c>
      <c r="AF123" t="n">
        <v>1.968679400732837e-06</v>
      </c>
      <c r="AG123" t="n">
        <v>0.155</v>
      </c>
      <c r="AH123" t="n">
        <v>141227.4489121036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8.9655</v>
      </c>
      <c r="E124" t="n">
        <v>11.15</v>
      </c>
      <c r="F124" t="n">
        <v>7.94</v>
      </c>
      <c r="G124" t="n">
        <v>95.22</v>
      </c>
      <c r="H124" t="n">
        <v>1.59</v>
      </c>
      <c r="I124" t="n">
        <v>5</v>
      </c>
      <c r="J124" t="n">
        <v>353.96</v>
      </c>
      <c r="K124" t="n">
        <v>61.2</v>
      </c>
      <c r="L124" t="n">
        <v>31.5</v>
      </c>
      <c r="M124" t="n">
        <v>3</v>
      </c>
      <c r="N124" t="n">
        <v>116.26</v>
      </c>
      <c r="O124" t="n">
        <v>43888.94</v>
      </c>
      <c r="P124" t="n">
        <v>137.85</v>
      </c>
      <c r="Q124" t="n">
        <v>198.05</v>
      </c>
      <c r="R124" t="n">
        <v>29.81</v>
      </c>
      <c r="S124" t="n">
        <v>21.27</v>
      </c>
      <c r="T124" t="n">
        <v>1566.05</v>
      </c>
      <c r="U124" t="n">
        <v>0.71</v>
      </c>
      <c r="V124" t="n">
        <v>0.77</v>
      </c>
      <c r="W124" t="n">
        <v>0.12</v>
      </c>
      <c r="X124" t="n">
        <v>0.08</v>
      </c>
      <c r="Y124" t="n">
        <v>1</v>
      </c>
      <c r="Z124" t="n">
        <v>10</v>
      </c>
      <c r="AA124" t="n">
        <v>113.8263698221986</v>
      </c>
      <c r="AB124" t="n">
        <v>155.7422608556905</v>
      </c>
      <c r="AC124" t="n">
        <v>140.878438065302</v>
      </c>
      <c r="AD124" t="n">
        <v>113826.3698221986</v>
      </c>
      <c r="AE124" t="n">
        <v>155742.2608556905</v>
      </c>
      <c r="AF124" t="n">
        <v>1.969360346254379e-06</v>
      </c>
      <c r="AG124" t="n">
        <v>0.1548611111111111</v>
      </c>
      <c r="AH124" t="n">
        <v>140878.438065302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8.970599999999999</v>
      </c>
      <c r="E125" t="n">
        <v>11.15</v>
      </c>
      <c r="F125" t="n">
        <v>7.93</v>
      </c>
      <c r="G125" t="n">
        <v>95.15000000000001</v>
      </c>
      <c r="H125" t="n">
        <v>1.6</v>
      </c>
      <c r="I125" t="n">
        <v>5</v>
      </c>
      <c r="J125" t="n">
        <v>354.6</v>
      </c>
      <c r="K125" t="n">
        <v>61.2</v>
      </c>
      <c r="L125" t="n">
        <v>31.75</v>
      </c>
      <c r="M125" t="n">
        <v>3</v>
      </c>
      <c r="N125" t="n">
        <v>116.65</v>
      </c>
      <c r="O125" t="n">
        <v>43968.62</v>
      </c>
      <c r="P125" t="n">
        <v>137.74</v>
      </c>
      <c r="Q125" t="n">
        <v>198.05</v>
      </c>
      <c r="R125" t="n">
        <v>29.54</v>
      </c>
      <c r="S125" t="n">
        <v>21.27</v>
      </c>
      <c r="T125" t="n">
        <v>1435.06</v>
      </c>
      <c r="U125" t="n">
        <v>0.72</v>
      </c>
      <c r="V125" t="n">
        <v>0.77</v>
      </c>
      <c r="W125" t="n">
        <v>0.12</v>
      </c>
      <c r="X125" t="n">
        <v>0.08</v>
      </c>
      <c r="Y125" t="n">
        <v>1</v>
      </c>
      <c r="Z125" t="n">
        <v>10</v>
      </c>
      <c r="AA125" t="n">
        <v>113.6609707111149</v>
      </c>
      <c r="AB125" t="n">
        <v>155.5159544950121</v>
      </c>
      <c r="AC125" t="n">
        <v>140.6737300660637</v>
      </c>
      <c r="AD125" t="n">
        <v>113660.9707111149</v>
      </c>
      <c r="AE125" t="n">
        <v>155515.9544950121</v>
      </c>
      <c r="AF125" t="n">
        <v>1.970480611467239e-06</v>
      </c>
      <c r="AG125" t="n">
        <v>0.1548611111111111</v>
      </c>
      <c r="AH125" t="n">
        <v>140673.7300660637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8.975099999999999</v>
      </c>
      <c r="E126" t="n">
        <v>11.14</v>
      </c>
      <c r="F126" t="n">
        <v>7.92</v>
      </c>
      <c r="G126" t="n">
        <v>95.08</v>
      </c>
      <c r="H126" t="n">
        <v>1.61</v>
      </c>
      <c r="I126" t="n">
        <v>5</v>
      </c>
      <c r="J126" t="n">
        <v>355.25</v>
      </c>
      <c r="K126" t="n">
        <v>61.2</v>
      </c>
      <c r="L126" t="n">
        <v>32</v>
      </c>
      <c r="M126" t="n">
        <v>3</v>
      </c>
      <c r="N126" t="n">
        <v>117.05</v>
      </c>
      <c r="O126" t="n">
        <v>44048.52</v>
      </c>
      <c r="P126" t="n">
        <v>137.51</v>
      </c>
      <c r="Q126" t="n">
        <v>198.05</v>
      </c>
      <c r="R126" t="n">
        <v>29.43</v>
      </c>
      <c r="S126" t="n">
        <v>21.27</v>
      </c>
      <c r="T126" t="n">
        <v>1378.81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  <c r="AA126" t="n">
        <v>113.4299414029594</v>
      </c>
      <c r="AB126" t="n">
        <v>155.1998500033001</v>
      </c>
      <c r="AC126" t="n">
        <v>140.3877941433853</v>
      </c>
      <c r="AD126" t="n">
        <v>113429.9414029594</v>
      </c>
      <c r="AE126" t="n">
        <v>155199.8500033001</v>
      </c>
      <c r="AF126" t="n">
        <v>1.971469080772704e-06</v>
      </c>
      <c r="AG126" t="n">
        <v>0.1547222222222222</v>
      </c>
      <c r="AH126" t="n">
        <v>140387.7941433853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8.971500000000001</v>
      </c>
      <c r="E127" t="n">
        <v>11.15</v>
      </c>
      <c r="F127" t="n">
        <v>7.93</v>
      </c>
      <c r="G127" t="n">
        <v>95.13</v>
      </c>
      <c r="H127" t="n">
        <v>1.62</v>
      </c>
      <c r="I127" t="n">
        <v>5</v>
      </c>
      <c r="J127" t="n">
        <v>355.9</v>
      </c>
      <c r="K127" t="n">
        <v>61.2</v>
      </c>
      <c r="L127" t="n">
        <v>32.25</v>
      </c>
      <c r="M127" t="n">
        <v>3</v>
      </c>
      <c r="N127" t="n">
        <v>117.45</v>
      </c>
      <c r="O127" t="n">
        <v>44128.64</v>
      </c>
      <c r="P127" t="n">
        <v>137.51</v>
      </c>
      <c r="Q127" t="n">
        <v>198.05</v>
      </c>
      <c r="R127" t="n">
        <v>29.64</v>
      </c>
      <c r="S127" t="n">
        <v>21.27</v>
      </c>
      <c r="T127" t="n">
        <v>1484.03</v>
      </c>
      <c r="U127" t="n">
        <v>0.72</v>
      </c>
      <c r="V127" t="n">
        <v>0.77</v>
      </c>
      <c r="W127" t="n">
        <v>0.11</v>
      </c>
      <c r="X127" t="n">
        <v>0.07000000000000001</v>
      </c>
      <c r="Y127" t="n">
        <v>1</v>
      </c>
      <c r="Z127" t="n">
        <v>10</v>
      </c>
      <c r="AA127" t="n">
        <v>113.5102739936373</v>
      </c>
      <c r="AB127" t="n">
        <v>155.3097645978893</v>
      </c>
      <c r="AC127" t="n">
        <v>140.4872186433329</v>
      </c>
      <c r="AD127" t="n">
        <v>113510.2739936373</v>
      </c>
      <c r="AE127" t="n">
        <v>155309.7645978893</v>
      </c>
      <c r="AF127" t="n">
        <v>1.970678305328332e-06</v>
      </c>
      <c r="AG127" t="n">
        <v>0.1548611111111111</v>
      </c>
      <c r="AH127" t="n">
        <v>140487.2186433329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8.9617</v>
      </c>
      <c r="E128" t="n">
        <v>11.16</v>
      </c>
      <c r="F128" t="n">
        <v>7.94</v>
      </c>
      <c r="G128" t="n">
        <v>95.28</v>
      </c>
      <c r="H128" t="n">
        <v>1.63</v>
      </c>
      <c r="I128" t="n">
        <v>5</v>
      </c>
      <c r="J128" t="n">
        <v>356.55</v>
      </c>
      <c r="K128" t="n">
        <v>61.2</v>
      </c>
      <c r="L128" t="n">
        <v>32.5</v>
      </c>
      <c r="M128" t="n">
        <v>3</v>
      </c>
      <c r="N128" t="n">
        <v>117.85</v>
      </c>
      <c r="O128" t="n">
        <v>44208.97</v>
      </c>
      <c r="P128" t="n">
        <v>137.62</v>
      </c>
      <c r="Q128" t="n">
        <v>198.05</v>
      </c>
      <c r="R128" t="n">
        <v>30.07</v>
      </c>
      <c r="S128" t="n">
        <v>21.27</v>
      </c>
      <c r="T128" t="n">
        <v>1698.37</v>
      </c>
      <c r="U128" t="n">
        <v>0.71</v>
      </c>
      <c r="V128" t="n">
        <v>0.76</v>
      </c>
      <c r="W128" t="n">
        <v>0.11</v>
      </c>
      <c r="X128" t="n">
        <v>0.09</v>
      </c>
      <c r="Y128" t="n">
        <v>1</v>
      </c>
      <c r="Z128" t="n">
        <v>10</v>
      </c>
      <c r="AA128" t="n">
        <v>113.7345390498504</v>
      </c>
      <c r="AB128" t="n">
        <v>155.616613941676</v>
      </c>
      <c r="AC128" t="n">
        <v>140.7647827164145</v>
      </c>
      <c r="AD128" t="n">
        <v>113734.5390498504</v>
      </c>
      <c r="AE128" t="n">
        <v>155616.613941676</v>
      </c>
      <c r="AF128" t="n">
        <v>1.968525638840875e-06</v>
      </c>
      <c r="AG128" t="n">
        <v>0.155</v>
      </c>
      <c r="AH128" t="n">
        <v>140764.7827164145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9.0246</v>
      </c>
      <c r="E129" t="n">
        <v>11.08</v>
      </c>
      <c r="F129" t="n">
        <v>7.92</v>
      </c>
      <c r="G129" t="n">
        <v>118.74</v>
      </c>
      <c r="H129" t="n">
        <v>1.63</v>
      </c>
      <c r="I129" t="n">
        <v>4</v>
      </c>
      <c r="J129" t="n">
        <v>357.2</v>
      </c>
      <c r="K129" t="n">
        <v>61.2</v>
      </c>
      <c r="L129" t="n">
        <v>32.75</v>
      </c>
      <c r="M129" t="n">
        <v>2</v>
      </c>
      <c r="N129" t="n">
        <v>118.26</v>
      </c>
      <c r="O129" t="n">
        <v>44289.53</v>
      </c>
      <c r="P129" t="n">
        <v>137.04</v>
      </c>
      <c r="Q129" t="n">
        <v>198.05</v>
      </c>
      <c r="R129" t="n">
        <v>29.24</v>
      </c>
      <c r="S129" t="n">
        <v>21.27</v>
      </c>
      <c r="T129" t="n">
        <v>1287.06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112.5333717707685</v>
      </c>
      <c r="AB129" t="n">
        <v>153.9731238786765</v>
      </c>
      <c r="AC129" t="n">
        <v>139.2781450383744</v>
      </c>
      <c r="AD129" t="n">
        <v>112533.3717707685</v>
      </c>
      <c r="AE129" t="n">
        <v>153973.1238786765</v>
      </c>
      <c r="AF129" t="n">
        <v>1.982342243132817e-06</v>
      </c>
      <c r="AG129" t="n">
        <v>0.1538888888888889</v>
      </c>
      <c r="AH129" t="n">
        <v>139278.1450383744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9.026899999999999</v>
      </c>
      <c r="E130" t="n">
        <v>11.08</v>
      </c>
      <c r="F130" t="n">
        <v>7.91</v>
      </c>
      <c r="G130" t="n">
        <v>118.7</v>
      </c>
      <c r="H130" t="n">
        <v>1.64</v>
      </c>
      <c r="I130" t="n">
        <v>4</v>
      </c>
      <c r="J130" t="n">
        <v>357.86</v>
      </c>
      <c r="K130" t="n">
        <v>61.2</v>
      </c>
      <c r="L130" t="n">
        <v>33</v>
      </c>
      <c r="M130" t="n">
        <v>2</v>
      </c>
      <c r="N130" t="n">
        <v>118.66</v>
      </c>
      <c r="O130" t="n">
        <v>44370.32</v>
      </c>
      <c r="P130" t="n">
        <v>137.18</v>
      </c>
      <c r="Q130" t="n">
        <v>198.05</v>
      </c>
      <c r="R130" t="n">
        <v>29.14</v>
      </c>
      <c r="S130" t="n">
        <v>21.27</v>
      </c>
      <c r="T130" t="n">
        <v>1239.97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112.5546760935819</v>
      </c>
      <c r="AB130" t="n">
        <v>154.0022733930302</v>
      </c>
      <c r="AC130" t="n">
        <v>139.3045125639898</v>
      </c>
      <c r="AD130" t="n">
        <v>112554.6760935819</v>
      </c>
      <c r="AE130" t="n">
        <v>154002.2733930302</v>
      </c>
      <c r="AF130" t="n">
        <v>1.982847460777832e-06</v>
      </c>
      <c r="AG130" t="n">
        <v>0.1538888888888889</v>
      </c>
      <c r="AH130" t="n">
        <v>139304.5125639898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9.026899999999999</v>
      </c>
      <c r="E131" t="n">
        <v>11.08</v>
      </c>
      <c r="F131" t="n">
        <v>7.91</v>
      </c>
      <c r="G131" t="n">
        <v>118.7</v>
      </c>
      <c r="H131" t="n">
        <v>1.65</v>
      </c>
      <c r="I131" t="n">
        <v>4</v>
      </c>
      <c r="J131" t="n">
        <v>358.52</v>
      </c>
      <c r="K131" t="n">
        <v>61.2</v>
      </c>
      <c r="L131" t="n">
        <v>33.25</v>
      </c>
      <c r="M131" t="n">
        <v>2</v>
      </c>
      <c r="N131" t="n">
        <v>119.07</v>
      </c>
      <c r="O131" t="n">
        <v>44451.33</v>
      </c>
      <c r="P131" t="n">
        <v>137.42</v>
      </c>
      <c r="Q131" t="n">
        <v>198.05</v>
      </c>
      <c r="R131" t="n">
        <v>29.16</v>
      </c>
      <c r="S131" t="n">
        <v>21.27</v>
      </c>
      <c r="T131" t="n">
        <v>1245.82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112.6993625369977</v>
      </c>
      <c r="AB131" t="n">
        <v>154.200239768027</v>
      </c>
      <c r="AC131" t="n">
        <v>139.4835853060045</v>
      </c>
      <c r="AD131" t="n">
        <v>112699.3625369977</v>
      </c>
      <c r="AE131" t="n">
        <v>154200.239768027</v>
      </c>
      <c r="AF131" t="n">
        <v>1.982847460777832e-06</v>
      </c>
      <c r="AG131" t="n">
        <v>0.1538888888888889</v>
      </c>
      <c r="AH131" t="n">
        <v>139483.5853060045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9.027100000000001</v>
      </c>
      <c r="E132" t="n">
        <v>11.08</v>
      </c>
      <c r="F132" t="n">
        <v>7.91</v>
      </c>
      <c r="G132" t="n">
        <v>118.7</v>
      </c>
      <c r="H132" t="n">
        <v>1.66</v>
      </c>
      <c r="I132" t="n">
        <v>4</v>
      </c>
      <c r="J132" t="n">
        <v>359.17</v>
      </c>
      <c r="K132" t="n">
        <v>61.2</v>
      </c>
      <c r="L132" t="n">
        <v>33.5</v>
      </c>
      <c r="M132" t="n">
        <v>2</v>
      </c>
      <c r="N132" t="n">
        <v>119.48</v>
      </c>
      <c r="O132" t="n">
        <v>44532.57</v>
      </c>
      <c r="P132" t="n">
        <v>137.52</v>
      </c>
      <c r="Q132" t="n">
        <v>198.05</v>
      </c>
      <c r="R132" t="n">
        <v>29.16</v>
      </c>
      <c r="S132" t="n">
        <v>21.27</v>
      </c>
      <c r="T132" t="n">
        <v>1246.85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112.7571987199403</v>
      </c>
      <c r="AB132" t="n">
        <v>154.2793737850813</v>
      </c>
      <c r="AC132" t="n">
        <v>139.5551668835364</v>
      </c>
      <c r="AD132" t="n">
        <v>112757.1987199403</v>
      </c>
      <c r="AE132" t="n">
        <v>154279.3737850813</v>
      </c>
      <c r="AF132" t="n">
        <v>1.982891392746964e-06</v>
      </c>
      <c r="AG132" t="n">
        <v>0.1538888888888889</v>
      </c>
      <c r="AH132" t="n">
        <v>139555.1668835364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9.0273</v>
      </c>
      <c r="E133" t="n">
        <v>11.08</v>
      </c>
      <c r="F133" t="n">
        <v>7.91</v>
      </c>
      <c r="G133" t="n">
        <v>118.69</v>
      </c>
      <c r="H133" t="n">
        <v>1.67</v>
      </c>
      <c r="I133" t="n">
        <v>4</v>
      </c>
      <c r="J133" t="n">
        <v>359.84</v>
      </c>
      <c r="K133" t="n">
        <v>61.2</v>
      </c>
      <c r="L133" t="n">
        <v>33.75</v>
      </c>
      <c r="M133" t="n">
        <v>2</v>
      </c>
      <c r="N133" t="n">
        <v>119.89</v>
      </c>
      <c r="O133" t="n">
        <v>44614.04</v>
      </c>
      <c r="P133" t="n">
        <v>137.61</v>
      </c>
      <c r="Q133" t="n">
        <v>198.07</v>
      </c>
      <c r="R133" t="n">
        <v>29.13</v>
      </c>
      <c r="S133" t="n">
        <v>21.27</v>
      </c>
      <c r="T133" t="n">
        <v>1234.37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112.8090040054781</v>
      </c>
      <c r="AB133" t="n">
        <v>154.350256062242</v>
      </c>
      <c r="AC133" t="n">
        <v>139.6192842556488</v>
      </c>
      <c r="AD133" t="n">
        <v>112809.0040054781</v>
      </c>
      <c r="AE133" t="n">
        <v>154350.256062242</v>
      </c>
      <c r="AF133" t="n">
        <v>1.982935324716096e-06</v>
      </c>
      <c r="AG133" t="n">
        <v>0.1538888888888889</v>
      </c>
      <c r="AH133" t="n">
        <v>139619.2842556488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9.0259</v>
      </c>
      <c r="E134" t="n">
        <v>11.08</v>
      </c>
      <c r="F134" t="n">
        <v>7.91</v>
      </c>
      <c r="G134" t="n">
        <v>118.72</v>
      </c>
      <c r="H134" t="n">
        <v>1.68</v>
      </c>
      <c r="I134" t="n">
        <v>4</v>
      </c>
      <c r="J134" t="n">
        <v>360.5</v>
      </c>
      <c r="K134" t="n">
        <v>61.2</v>
      </c>
      <c r="L134" t="n">
        <v>34</v>
      </c>
      <c r="M134" t="n">
        <v>2</v>
      </c>
      <c r="N134" t="n">
        <v>120.3</v>
      </c>
      <c r="O134" t="n">
        <v>44695.75</v>
      </c>
      <c r="P134" t="n">
        <v>137.83</v>
      </c>
      <c r="Q134" t="n">
        <v>198.05</v>
      </c>
      <c r="R134" t="n">
        <v>29.18</v>
      </c>
      <c r="S134" t="n">
        <v>21.27</v>
      </c>
      <c r="T134" t="n">
        <v>1259.83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112.9588067210376</v>
      </c>
      <c r="AB134" t="n">
        <v>154.5552227464998</v>
      </c>
      <c r="AC134" t="n">
        <v>139.8046892072337</v>
      </c>
      <c r="AD134" t="n">
        <v>112958.8067210376</v>
      </c>
      <c r="AE134" t="n">
        <v>154555.2227464998</v>
      </c>
      <c r="AF134" t="n">
        <v>1.982627800932173e-06</v>
      </c>
      <c r="AG134" t="n">
        <v>0.1538888888888889</v>
      </c>
      <c r="AH134" t="n">
        <v>139804.6892072337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9.027799999999999</v>
      </c>
      <c r="E135" t="n">
        <v>11.08</v>
      </c>
      <c r="F135" t="n">
        <v>7.91</v>
      </c>
      <c r="G135" t="n">
        <v>118.68</v>
      </c>
      <c r="H135" t="n">
        <v>1.69</v>
      </c>
      <c r="I135" t="n">
        <v>4</v>
      </c>
      <c r="J135" t="n">
        <v>361.16</v>
      </c>
      <c r="K135" t="n">
        <v>61.2</v>
      </c>
      <c r="L135" t="n">
        <v>34.25</v>
      </c>
      <c r="M135" t="n">
        <v>2</v>
      </c>
      <c r="N135" t="n">
        <v>120.71</v>
      </c>
      <c r="O135" t="n">
        <v>44777.68</v>
      </c>
      <c r="P135" t="n">
        <v>137.94</v>
      </c>
      <c r="Q135" t="n">
        <v>198.06</v>
      </c>
      <c r="R135" t="n">
        <v>29.05</v>
      </c>
      <c r="S135" t="n">
        <v>21.27</v>
      </c>
      <c r="T135" t="n">
        <v>1191.83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113.0018011855469</v>
      </c>
      <c r="AB135" t="n">
        <v>154.6140496696233</v>
      </c>
      <c r="AC135" t="n">
        <v>139.8579017713784</v>
      </c>
      <c r="AD135" t="n">
        <v>113001.8011855469</v>
      </c>
      <c r="AE135" t="n">
        <v>154614.0496696233</v>
      </c>
      <c r="AF135" t="n">
        <v>1.983045154638925e-06</v>
      </c>
      <c r="AG135" t="n">
        <v>0.1538888888888889</v>
      </c>
      <c r="AH135" t="n">
        <v>139857.9017713784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9.035500000000001</v>
      </c>
      <c r="E136" t="n">
        <v>11.07</v>
      </c>
      <c r="F136" t="n">
        <v>7.9</v>
      </c>
      <c r="G136" t="n">
        <v>118.54</v>
      </c>
      <c r="H136" t="n">
        <v>1.7</v>
      </c>
      <c r="I136" t="n">
        <v>4</v>
      </c>
      <c r="J136" t="n">
        <v>361.83</v>
      </c>
      <c r="K136" t="n">
        <v>61.2</v>
      </c>
      <c r="L136" t="n">
        <v>34.5</v>
      </c>
      <c r="M136" t="n">
        <v>2</v>
      </c>
      <c r="N136" t="n">
        <v>121.13</v>
      </c>
      <c r="O136" t="n">
        <v>44859.98</v>
      </c>
      <c r="P136" t="n">
        <v>137.81</v>
      </c>
      <c r="Q136" t="n">
        <v>198.05</v>
      </c>
      <c r="R136" t="n">
        <v>28.73</v>
      </c>
      <c r="S136" t="n">
        <v>21.27</v>
      </c>
      <c r="T136" t="n">
        <v>1034.76</v>
      </c>
      <c r="U136" t="n">
        <v>0.74</v>
      </c>
      <c r="V136" t="n">
        <v>0.77</v>
      </c>
      <c r="W136" t="n">
        <v>0.12</v>
      </c>
      <c r="X136" t="n">
        <v>0.05</v>
      </c>
      <c r="Y136" t="n">
        <v>1</v>
      </c>
      <c r="Z136" t="n">
        <v>10</v>
      </c>
      <c r="AA136" t="n">
        <v>112.7936214244404</v>
      </c>
      <c r="AB136" t="n">
        <v>154.3292089362346</v>
      </c>
      <c r="AC136" t="n">
        <v>139.6002458378078</v>
      </c>
      <c r="AD136" t="n">
        <v>112793.6214244404</v>
      </c>
      <c r="AE136" t="n">
        <v>154329.2089362346</v>
      </c>
      <c r="AF136" t="n">
        <v>1.984736535450498e-06</v>
      </c>
      <c r="AG136" t="n">
        <v>0.15375</v>
      </c>
      <c r="AH136" t="n">
        <v>139600.2458378078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9.039099999999999</v>
      </c>
      <c r="E137" t="n">
        <v>11.06</v>
      </c>
      <c r="F137" t="n">
        <v>7.9</v>
      </c>
      <c r="G137" t="n">
        <v>118.47</v>
      </c>
      <c r="H137" t="n">
        <v>1.71</v>
      </c>
      <c r="I137" t="n">
        <v>4</v>
      </c>
      <c r="J137" t="n">
        <v>362.5</v>
      </c>
      <c r="K137" t="n">
        <v>61.2</v>
      </c>
      <c r="L137" t="n">
        <v>34.75</v>
      </c>
      <c r="M137" t="n">
        <v>2</v>
      </c>
      <c r="N137" t="n">
        <v>121.55</v>
      </c>
      <c r="O137" t="n">
        <v>44942.4</v>
      </c>
      <c r="P137" t="n">
        <v>137.82</v>
      </c>
      <c r="Q137" t="n">
        <v>198.05</v>
      </c>
      <c r="R137" t="n">
        <v>28.67</v>
      </c>
      <c r="S137" t="n">
        <v>21.27</v>
      </c>
      <c r="T137" t="n">
        <v>1001.98</v>
      </c>
      <c r="U137" t="n">
        <v>0.74</v>
      </c>
      <c r="V137" t="n">
        <v>0.77</v>
      </c>
      <c r="W137" t="n">
        <v>0.11</v>
      </c>
      <c r="X137" t="n">
        <v>0.05</v>
      </c>
      <c r="Y137" t="n">
        <v>1</v>
      </c>
      <c r="Z137" t="n">
        <v>10</v>
      </c>
      <c r="AA137" t="n">
        <v>112.7550912010714</v>
      </c>
      <c r="AB137" t="n">
        <v>154.2764901847877</v>
      </c>
      <c r="AC137" t="n">
        <v>139.5525584900077</v>
      </c>
      <c r="AD137" t="n">
        <v>112755.0912010714</v>
      </c>
      <c r="AE137" t="n">
        <v>154276.4901847877</v>
      </c>
      <c r="AF137" t="n">
        <v>1.98552731089487e-06</v>
      </c>
      <c r="AG137" t="n">
        <v>0.1536111111111111</v>
      </c>
      <c r="AH137" t="n">
        <v>139552.5584900077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9.037100000000001</v>
      </c>
      <c r="E138" t="n">
        <v>11.07</v>
      </c>
      <c r="F138" t="n">
        <v>7.9</v>
      </c>
      <c r="G138" t="n">
        <v>118.51</v>
      </c>
      <c r="H138" t="n">
        <v>1.72</v>
      </c>
      <c r="I138" t="n">
        <v>4</v>
      </c>
      <c r="J138" t="n">
        <v>363.17</v>
      </c>
      <c r="K138" t="n">
        <v>61.2</v>
      </c>
      <c r="L138" t="n">
        <v>35</v>
      </c>
      <c r="M138" t="n">
        <v>2</v>
      </c>
      <c r="N138" t="n">
        <v>121.97</v>
      </c>
      <c r="O138" t="n">
        <v>45025.06</v>
      </c>
      <c r="P138" t="n">
        <v>137.97</v>
      </c>
      <c r="Q138" t="n">
        <v>198.05</v>
      </c>
      <c r="R138" t="n">
        <v>28.76</v>
      </c>
      <c r="S138" t="n">
        <v>21.27</v>
      </c>
      <c r="T138" t="n">
        <v>1046.22</v>
      </c>
      <c r="U138" t="n">
        <v>0.74</v>
      </c>
      <c r="V138" t="n">
        <v>0.77</v>
      </c>
      <c r="W138" t="n">
        <v>0.11</v>
      </c>
      <c r="X138" t="n">
        <v>0.05</v>
      </c>
      <c r="Y138" t="n">
        <v>1</v>
      </c>
      <c r="Z138" t="n">
        <v>10</v>
      </c>
      <c r="AA138" t="n">
        <v>112.87038708618</v>
      </c>
      <c r="AB138" t="n">
        <v>154.4342431012887</v>
      </c>
      <c r="AC138" t="n">
        <v>139.6952556895655</v>
      </c>
      <c r="AD138" t="n">
        <v>112870.38708618</v>
      </c>
      <c r="AE138" t="n">
        <v>154434.2431012887</v>
      </c>
      <c r="AF138" t="n">
        <v>1.985087991203552e-06</v>
      </c>
      <c r="AG138" t="n">
        <v>0.15375</v>
      </c>
      <c r="AH138" t="n">
        <v>139695.2556895655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9.0314</v>
      </c>
      <c r="E139" t="n">
        <v>11.07</v>
      </c>
      <c r="F139" t="n">
        <v>7.91</v>
      </c>
      <c r="G139" t="n">
        <v>118.62</v>
      </c>
      <c r="H139" t="n">
        <v>1.73</v>
      </c>
      <c r="I139" t="n">
        <v>4</v>
      </c>
      <c r="J139" t="n">
        <v>363.84</v>
      </c>
      <c r="K139" t="n">
        <v>61.2</v>
      </c>
      <c r="L139" t="n">
        <v>35.25</v>
      </c>
      <c r="M139" t="n">
        <v>2</v>
      </c>
      <c r="N139" t="n">
        <v>122.39</v>
      </c>
      <c r="O139" t="n">
        <v>45107.96</v>
      </c>
      <c r="P139" t="n">
        <v>138.14</v>
      </c>
      <c r="Q139" t="n">
        <v>198.05</v>
      </c>
      <c r="R139" t="n">
        <v>28.98</v>
      </c>
      <c r="S139" t="n">
        <v>21.27</v>
      </c>
      <c r="T139" t="n">
        <v>1157.64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113.0776421151063</v>
      </c>
      <c r="AB139" t="n">
        <v>154.717818575312</v>
      </c>
      <c r="AC139" t="n">
        <v>139.9517671183488</v>
      </c>
      <c r="AD139" t="n">
        <v>113077.6421151063</v>
      </c>
      <c r="AE139" t="n">
        <v>154717.818575312</v>
      </c>
      <c r="AF139" t="n">
        <v>1.983835930083296e-06</v>
      </c>
      <c r="AG139" t="n">
        <v>0.15375</v>
      </c>
      <c r="AH139" t="n">
        <v>139951.7671183488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9.025700000000001</v>
      </c>
      <c r="E140" t="n">
        <v>11.08</v>
      </c>
      <c r="F140" t="n">
        <v>7.91</v>
      </c>
      <c r="G140" t="n">
        <v>118.72</v>
      </c>
      <c r="H140" t="n">
        <v>1.74</v>
      </c>
      <c r="I140" t="n">
        <v>4</v>
      </c>
      <c r="J140" t="n">
        <v>364.51</v>
      </c>
      <c r="K140" t="n">
        <v>61.2</v>
      </c>
      <c r="L140" t="n">
        <v>35.5</v>
      </c>
      <c r="M140" t="n">
        <v>2</v>
      </c>
      <c r="N140" t="n">
        <v>122.82</v>
      </c>
      <c r="O140" t="n">
        <v>45191.1</v>
      </c>
      <c r="P140" t="n">
        <v>138.39</v>
      </c>
      <c r="Q140" t="n">
        <v>198.05</v>
      </c>
      <c r="R140" t="n">
        <v>29.25</v>
      </c>
      <c r="S140" t="n">
        <v>21.27</v>
      </c>
      <c r="T140" t="n">
        <v>1295.47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113.2989079360114</v>
      </c>
      <c r="AB140" t="n">
        <v>155.0205642330333</v>
      </c>
      <c r="AC140" t="n">
        <v>140.2256191554035</v>
      </c>
      <c r="AD140" t="n">
        <v>113298.9079360114</v>
      </c>
      <c r="AE140" t="n">
        <v>155020.5642330333</v>
      </c>
      <c r="AF140" t="n">
        <v>1.982583868963042e-06</v>
      </c>
      <c r="AG140" t="n">
        <v>0.1538888888888889</v>
      </c>
      <c r="AH140" t="n">
        <v>140225.6191554035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9.025</v>
      </c>
      <c r="E141" t="n">
        <v>11.08</v>
      </c>
      <c r="F141" t="n">
        <v>7.92</v>
      </c>
      <c r="G141" t="n">
        <v>118.73</v>
      </c>
      <c r="H141" t="n">
        <v>1.75</v>
      </c>
      <c r="I141" t="n">
        <v>4</v>
      </c>
      <c r="J141" t="n">
        <v>365.19</v>
      </c>
      <c r="K141" t="n">
        <v>61.2</v>
      </c>
      <c r="L141" t="n">
        <v>35.75</v>
      </c>
      <c r="M141" t="n">
        <v>2</v>
      </c>
      <c r="N141" t="n">
        <v>123.24</v>
      </c>
      <c r="O141" t="n">
        <v>45274.49</v>
      </c>
      <c r="P141" t="n">
        <v>138.54</v>
      </c>
      <c r="Q141" t="n">
        <v>198.05</v>
      </c>
      <c r="R141" t="n">
        <v>29.21</v>
      </c>
      <c r="S141" t="n">
        <v>21.27</v>
      </c>
      <c r="T141" t="n">
        <v>1274.43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113.4329616375203</v>
      </c>
      <c r="AB141" t="n">
        <v>155.2039824214697</v>
      </c>
      <c r="AC141" t="n">
        <v>140.3915321693646</v>
      </c>
      <c r="AD141" t="n">
        <v>113432.9616375203</v>
      </c>
      <c r="AE141" t="n">
        <v>155203.9824214697</v>
      </c>
      <c r="AF141" t="n">
        <v>1.98243010707108e-06</v>
      </c>
      <c r="AG141" t="n">
        <v>0.1538888888888889</v>
      </c>
      <c r="AH141" t="n">
        <v>140391.5321693645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9.027100000000001</v>
      </c>
      <c r="E142" t="n">
        <v>11.08</v>
      </c>
      <c r="F142" t="n">
        <v>7.91</v>
      </c>
      <c r="G142" t="n">
        <v>118.7</v>
      </c>
      <c r="H142" t="n">
        <v>1.75</v>
      </c>
      <c r="I142" t="n">
        <v>4</v>
      </c>
      <c r="J142" t="n">
        <v>365.87</v>
      </c>
      <c r="K142" t="n">
        <v>61.2</v>
      </c>
      <c r="L142" t="n">
        <v>36</v>
      </c>
      <c r="M142" t="n">
        <v>2</v>
      </c>
      <c r="N142" t="n">
        <v>123.67</v>
      </c>
      <c r="O142" t="n">
        <v>45358.13</v>
      </c>
      <c r="P142" t="n">
        <v>138.58</v>
      </c>
      <c r="Q142" t="n">
        <v>198.05</v>
      </c>
      <c r="R142" t="n">
        <v>29.16</v>
      </c>
      <c r="S142" t="n">
        <v>21.27</v>
      </c>
      <c r="T142" t="n">
        <v>1247.45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113.3962163536185</v>
      </c>
      <c r="AB142" t="n">
        <v>155.1537059029477</v>
      </c>
      <c r="AC142" t="n">
        <v>140.3460539712067</v>
      </c>
      <c r="AD142" t="n">
        <v>113396.2163536185</v>
      </c>
      <c r="AE142" t="n">
        <v>155153.7059029477</v>
      </c>
      <c r="AF142" t="n">
        <v>1.982891392746964e-06</v>
      </c>
      <c r="AG142" t="n">
        <v>0.1538888888888889</v>
      </c>
      <c r="AH142" t="n">
        <v>140346.0539712067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9.025499999999999</v>
      </c>
      <c r="E143" t="n">
        <v>11.08</v>
      </c>
      <c r="F143" t="n">
        <v>7.92</v>
      </c>
      <c r="G143" t="n">
        <v>118.72</v>
      </c>
      <c r="H143" t="n">
        <v>1.76</v>
      </c>
      <c r="I143" t="n">
        <v>4</v>
      </c>
      <c r="J143" t="n">
        <v>366.55</v>
      </c>
      <c r="K143" t="n">
        <v>61.2</v>
      </c>
      <c r="L143" t="n">
        <v>36.25</v>
      </c>
      <c r="M143" t="n">
        <v>2</v>
      </c>
      <c r="N143" t="n">
        <v>124.1</v>
      </c>
      <c r="O143" t="n">
        <v>45442.03</v>
      </c>
      <c r="P143" t="n">
        <v>138.69</v>
      </c>
      <c r="Q143" t="n">
        <v>198.05</v>
      </c>
      <c r="R143" t="n">
        <v>29.22</v>
      </c>
      <c r="S143" t="n">
        <v>21.27</v>
      </c>
      <c r="T143" t="n">
        <v>1275.79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113.5172417174446</v>
      </c>
      <c r="AB143" t="n">
        <v>155.3192981449968</v>
      </c>
      <c r="AC143" t="n">
        <v>140.4958423220849</v>
      </c>
      <c r="AD143" t="n">
        <v>113517.2417174446</v>
      </c>
      <c r="AE143" t="n">
        <v>155319.2981449968</v>
      </c>
      <c r="AF143" t="n">
        <v>1.982539936993909e-06</v>
      </c>
      <c r="AG143" t="n">
        <v>0.1538888888888889</v>
      </c>
      <c r="AH143" t="n">
        <v>140495.8423220849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9.025700000000001</v>
      </c>
      <c r="E144" t="n">
        <v>11.08</v>
      </c>
      <c r="F144" t="n">
        <v>7.91</v>
      </c>
      <c r="G144" t="n">
        <v>118.72</v>
      </c>
      <c r="H144" t="n">
        <v>1.77</v>
      </c>
      <c r="I144" t="n">
        <v>4</v>
      </c>
      <c r="J144" t="n">
        <v>367.23</v>
      </c>
      <c r="K144" t="n">
        <v>61.2</v>
      </c>
      <c r="L144" t="n">
        <v>36.5</v>
      </c>
      <c r="M144" t="n">
        <v>2</v>
      </c>
      <c r="N144" t="n">
        <v>124.53</v>
      </c>
      <c r="O144" t="n">
        <v>45526.17</v>
      </c>
      <c r="P144" t="n">
        <v>138.68</v>
      </c>
      <c r="Q144" t="n">
        <v>198.05</v>
      </c>
      <c r="R144" t="n">
        <v>29.22</v>
      </c>
      <c r="S144" t="n">
        <v>21.27</v>
      </c>
      <c r="T144" t="n">
        <v>1277.87</v>
      </c>
      <c r="U144" t="n">
        <v>0.73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113.4737606326906</v>
      </c>
      <c r="AB144" t="n">
        <v>155.2598054065863</v>
      </c>
      <c r="AC144" t="n">
        <v>140.4420274871297</v>
      </c>
      <c r="AD144" t="n">
        <v>113473.7606326906</v>
      </c>
      <c r="AE144" t="n">
        <v>155259.8054065863</v>
      </c>
      <c r="AF144" t="n">
        <v>1.982583868963042e-06</v>
      </c>
      <c r="AG144" t="n">
        <v>0.1538888888888889</v>
      </c>
      <c r="AH144" t="n">
        <v>140442.0274871297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9.024800000000001</v>
      </c>
      <c r="E145" t="n">
        <v>11.08</v>
      </c>
      <c r="F145" t="n">
        <v>7.92</v>
      </c>
      <c r="G145" t="n">
        <v>118.74</v>
      </c>
      <c r="H145" t="n">
        <v>1.78</v>
      </c>
      <c r="I145" t="n">
        <v>4</v>
      </c>
      <c r="J145" t="n">
        <v>367.92</v>
      </c>
      <c r="K145" t="n">
        <v>61.2</v>
      </c>
      <c r="L145" t="n">
        <v>36.75</v>
      </c>
      <c r="M145" t="n">
        <v>2</v>
      </c>
      <c r="N145" t="n">
        <v>124.97</v>
      </c>
      <c r="O145" t="n">
        <v>45610.57</v>
      </c>
      <c r="P145" t="n">
        <v>138.78</v>
      </c>
      <c r="Q145" t="n">
        <v>198.05</v>
      </c>
      <c r="R145" t="n">
        <v>29.23</v>
      </c>
      <c r="S145" t="n">
        <v>21.27</v>
      </c>
      <c r="T145" t="n">
        <v>1284.61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113.5801471292259</v>
      </c>
      <c r="AB145" t="n">
        <v>155.4053681045868</v>
      </c>
      <c r="AC145" t="n">
        <v>140.5736978855316</v>
      </c>
      <c r="AD145" t="n">
        <v>113580.1471292259</v>
      </c>
      <c r="AE145" t="n">
        <v>155405.3681045868</v>
      </c>
      <c r="AF145" t="n">
        <v>1.982386175101949e-06</v>
      </c>
      <c r="AG145" t="n">
        <v>0.1538888888888889</v>
      </c>
      <c r="AH145" t="n">
        <v>140573.6978855316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9.0221</v>
      </c>
      <c r="E146" t="n">
        <v>11.08</v>
      </c>
      <c r="F146" t="n">
        <v>7.92</v>
      </c>
      <c r="G146" t="n">
        <v>118.79</v>
      </c>
      <c r="H146" t="n">
        <v>1.79</v>
      </c>
      <c r="I146" t="n">
        <v>4</v>
      </c>
      <c r="J146" t="n">
        <v>368.6</v>
      </c>
      <c r="K146" t="n">
        <v>61.2</v>
      </c>
      <c r="L146" t="n">
        <v>37</v>
      </c>
      <c r="M146" t="n">
        <v>2</v>
      </c>
      <c r="N146" t="n">
        <v>125.4</v>
      </c>
      <c r="O146" t="n">
        <v>45695.24</v>
      </c>
      <c r="P146" t="n">
        <v>138.93</v>
      </c>
      <c r="Q146" t="n">
        <v>198.05</v>
      </c>
      <c r="R146" t="n">
        <v>29.3</v>
      </c>
      <c r="S146" t="n">
        <v>21.27</v>
      </c>
      <c r="T146" t="n">
        <v>1317.41</v>
      </c>
      <c r="U146" t="n">
        <v>0.73</v>
      </c>
      <c r="V146" t="n">
        <v>0.77</v>
      </c>
      <c r="W146" t="n">
        <v>0.12</v>
      </c>
      <c r="X146" t="n">
        <v>0.07000000000000001</v>
      </c>
      <c r="Y146" t="n">
        <v>1</v>
      </c>
      <c r="Z146" t="n">
        <v>10</v>
      </c>
      <c r="AA146" t="n">
        <v>113.7039609169006</v>
      </c>
      <c r="AB146" t="n">
        <v>155.5747755911621</v>
      </c>
      <c r="AC146" t="n">
        <v>140.7269373593531</v>
      </c>
      <c r="AD146" t="n">
        <v>113703.9609169006</v>
      </c>
      <c r="AE146" t="n">
        <v>155574.7755911621</v>
      </c>
      <c r="AF146" t="n">
        <v>1.981793093518669e-06</v>
      </c>
      <c r="AG146" t="n">
        <v>0.1538888888888889</v>
      </c>
      <c r="AH146" t="n">
        <v>140726.9373593531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9.029999999999999</v>
      </c>
      <c r="E147" t="n">
        <v>11.07</v>
      </c>
      <c r="F147" t="n">
        <v>7.91</v>
      </c>
      <c r="G147" t="n">
        <v>118.64</v>
      </c>
      <c r="H147" t="n">
        <v>1.8</v>
      </c>
      <c r="I147" t="n">
        <v>4</v>
      </c>
      <c r="J147" t="n">
        <v>369.29</v>
      </c>
      <c r="K147" t="n">
        <v>61.2</v>
      </c>
      <c r="L147" t="n">
        <v>37.25</v>
      </c>
      <c r="M147" t="n">
        <v>2</v>
      </c>
      <c r="N147" t="n">
        <v>125.84</v>
      </c>
      <c r="O147" t="n">
        <v>45780.16</v>
      </c>
      <c r="P147" t="n">
        <v>138.81</v>
      </c>
      <c r="Q147" t="n">
        <v>198.05</v>
      </c>
      <c r="R147" t="n">
        <v>28.95</v>
      </c>
      <c r="S147" t="n">
        <v>21.27</v>
      </c>
      <c r="T147" t="n">
        <v>1142.48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113.4986124890498</v>
      </c>
      <c r="AB147" t="n">
        <v>155.2938088128434</v>
      </c>
      <c r="AC147" t="n">
        <v>140.4727856560177</v>
      </c>
      <c r="AD147" t="n">
        <v>113498.6124890498</v>
      </c>
      <c r="AE147" t="n">
        <v>155293.8088128434</v>
      </c>
      <c r="AF147" t="n">
        <v>1.983528406299374e-06</v>
      </c>
      <c r="AG147" t="n">
        <v>0.15375</v>
      </c>
      <c r="AH147" t="n">
        <v>140472.7856560177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9.034800000000001</v>
      </c>
      <c r="E148" t="n">
        <v>11.07</v>
      </c>
      <c r="F148" t="n">
        <v>7.9</v>
      </c>
      <c r="G148" t="n">
        <v>118.55</v>
      </c>
      <c r="H148" t="n">
        <v>1.81</v>
      </c>
      <c r="I148" t="n">
        <v>4</v>
      </c>
      <c r="J148" t="n">
        <v>369.98</v>
      </c>
      <c r="K148" t="n">
        <v>61.2</v>
      </c>
      <c r="L148" t="n">
        <v>37.5</v>
      </c>
      <c r="M148" t="n">
        <v>2</v>
      </c>
      <c r="N148" t="n">
        <v>126.28</v>
      </c>
      <c r="O148" t="n">
        <v>45865.47</v>
      </c>
      <c r="P148" t="n">
        <v>138.73</v>
      </c>
      <c r="Q148" t="n">
        <v>198.05</v>
      </c>
      <c r="R148" t="n">
        <v>28.74</v>
      </c>
      <c r="S148" t="n">
        <v>21.27</v>
      </c>
      <c r="T148" t="n">
        <v>1040.11</v>
      </c>
      <c r="U148" t="n">
        <v>0.74</v>
      </c>
      <c r="V148" t="n">
        <v>0.77</v>
      </c>
      <c r="W148" t="n">
        <v>0.12</v>
      </c>
      <c r="X148" t="n">
        <v>0.05</v>
      </c>
      <c r="Y148" t="n">
        <v>1</v>
      </c>
      <c r="Z148" t="n">
        <v>10</v>
      </c>
      <c r="AA148" t="n">
        <v>113.356337609142</v>
      </c>
      <c r="AB148" t="n">
        <v>155.0991420454289</v>
      </c>
      <c r="AC148" t="n">
        <v>140.2966976116687</v>
      </c>
      <c r="AD148" t="n">
        <v>113356.337609142</v>
      </c>
      <c r="AE148" t="n">
        <v>155099.1420454289</v>
      </c>
      <c r="AF148" t="n">
        <v>1.984582773558537e-06</v>
      </c>
      <c r="AG148" t="n">
        <v>0.15375</v>
      </c>
      <c r="AH148" t="n">
        <v>140296.6976116687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9.0366</v>
      </c>
      <c r="E149" t="n">
        <v>11.07</v>
      </c>
      <c r="F149" t="n">
        <v>7.9</v>
      </c>
      <c r="G149" t="n">
        <v>118.52</v>
      </c>
      <c r="H149" t="n">
        <v>1.82</v>
      </c>
      <c r="I149" t="n">
        <v>4</v>
      </c>
      <c r="J149" t="n">
        <v>370.67</v>
      </c>
      <c r="K149" t="n">
        <v>61.2</v>
      </c>
      <c r="L149" t="n">
        <v>37.75</v>
      </c>
      <c r="M149" t="n">
        <v>2</v>
      </c>
      <c r="N149" t="n">
        <v>126.73</v>
      </c>
      <c r="O149" t="n">
        <v>45950.92</v>
      </c>
      <c r="P149" t="n">
        <v>138.83</v>
      </c>
      <c r="Q149" t="n">
        <v>198.05</v>
      </c>
      <c r="R149" t="n">
        <v>28.76</v>
      </c>
      <c r="S149" t="n">
        <v>21.27</v>
      </c>
      <c r="T149" t="n">
        <v>1045.88</v>
      </c>
      <c r="U149" t="n">
        <v>0.74</v>
      </c>
      <c r="V149" t="n">
        <v>0.77</v>
      </c>
      <c r="W149" t="n">
        <v>0.11</v>
      </c>
      <c r="X149" t="n">
        <v>0.05</v>
      </c>
      <c r="Y149" t="n">
        <v>1</v>
      </c>
      <c r="Z149" t="n">
        <v>10</v>
      </c>
      <c r="AA149" t="n">
        <v>113.3944146245495</v>
      </c>
      <c r="AB149" t="n">
        <v>155.1512406977488</v>
      </c>
      <c r="AC149" t="n">
        <v>140.3438240417322</v>
      </c>
      <c r="AD149" t="n">
        <v>113394.4146245495</v>
      </c>
      <c r="AE149" t="n">
        <v>155151.2406977488</v>
      </c>
      <c r="AF149" t="n">
        <v>1.984978161280723e-06</v>
      </c>
      <c r="AG149" t="n">
        <v>0.15375</v>
      </c>
      <c r="AH149" t="n">
        <v>140343.8240417322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9.0341</v>
      </c>
      <c r="E150" t="n">
        <v>11.07</v>
      </c>
      <c r="F150" t="n">
        <v>7.9</v>
      </c>
      <c r="G150" t="n">
        <v>118.57</v>
      </c>
      <c r="H150" t="n">
        <v>1.82</v>
      </c>
      <c r="I150" t="n">
        <v>4</v>
      </c>
      <c r="J150" t="n">
        <v>371.37</v>
      </c>
      <c r="K150" t="n">
        <v>61.2</v>
      </c>
      <c r="L150" t="n">
        <v>38</v>
      </c>
      <c r="M150" t="n">
        <v>2</v>
      </c>
      <c r="N150" t="n">
        <v>127.17</v>
      </c>
      <c r="O150" t="n">
        <v>46036.65</v>
      </c>
      <c r="P150" t="n">
        <v>139.02</v>
      </c>
      <c r="Q150" t="n">
        <v>198.05</v>
      </c>
      <c r="R150" t="n">
        <v>28.87</v>
      </c>
      <c r="S150" t="n">
        <v>21.27</v>
      </c>
      <c r="T150" t="n">
        <v>1103.58</v>
      </c>
      <c r="U150" t="n">
        <v>0.74</v>
      </c>
      <c r="V150" t="n">
        <v>0.77</v>
      </c>
      <c r="W150" t="n">
        <v>0.11</v>
      </c>
      <c r="X150" t="n">
        <v>0.05</v>
      </c>
      <c r="Y150" t="n">
        <v>1</v>
      </c>
      <c r="Z150" t="n">
        <v>10</v>
      </c>
      <c r="AA150" t="n">
        <v>113.5396417777573</v>
      </c>
      <c r="AB150" t="n">
        <v>155.3499468957376</v>
      </c>
      <c r="AC150" t="n">
        <v>140.5235659990708</v>
      </c>
      <c r="AD150" t="n">
        <v>113539.6417777573</v>
      </c>
      <c r="AE150" t="n">
        <v>155349.9468957376</v>
      </c>
      <c r="AF150" t="n">
        <v>1.984429011666576e-06</v>
      </c>
      <c r="AG150" t="n">
        <v>0.15375</v>
      </c>
      <c r="AH150" t="n">
        <v>140523.5659990708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9.0282</v>
      </c>
      <c r="E151" t="n">
        <v>11.08</v>
      </c>
      <c r="F151" t="n">
        <v>7.91</v>
      </c>
      <c r="G151" t="n">
        <v>118.67</v>
      </c>
      <c r="H151" t="n">
        <v>1.83</v>
      </c>
      <c r="I151" t="n">
        <v>4</v>
      </c>
      <c r="J151" t="n">
        <v>372.07</v>
      </c>
      <c r="K151" t="n">
        <v>61.2</v>
      </c>
      <c r="L151" t="n">
        <v>38.25</v>
      </c>
      <c r="M151" t="n">
        <v>2</v>
      </c>
      <c r="N151" t="n">
        <v>127.62</v>
      </c>
      <c r="O151" t="n">
        <v>46122.64</v>
      </c>
      <c r="P151" t="n">
        <v>139.21</v>
      </c>
      <c r="Q151" t="n">
        <v>198.05</v>
      </c>
      <c r="R151" t="n">
        <v>29.1</v>
      </c>
      <c r="S151" t="n">
        <v>21.27</v>
      </c>
      <c r="T151" t="n">
        <v>1218.17</v>
      </c>
      <c r="U151" t="n">
        <v>0.73</v>
      </c>
      <c r="V151" t="n">
        <v>0.77</v>
      </c>
      <c r="W151" t="n">
        <v>0.11</v>
      </c>
      <c r="X151" t="n">
        <v>0.06</v>
      </c>
      <c r="Y151" t="n">
        <v>1</v>
      </c>
      <c r="Z151" t="n">
        <v>10</v>
      </c>
      <c r="AA151" t="n">
        <v>113.7624135673361</v>
      </c>
      <c r="AB151" t="n">
        <v>155.6547530862368</v>
      </c>
      <c r="AC151" t="n">
        <v>140.799281914547</v>
      </c>
      <c r="AD151" t="n">
        <v>113762.4135673361</v>
      </c>
      <c r="AE151" t="n">
        <v>155654.7530862367</v>
      </c>
      <c r="AF151" t="n">
        <v>1.983133018577188e-06</v>
      </c>
      <c r="AG151" t="n">
        <v>0.1538888888888889</v>
      </c>
      <c r="AH151" t="n">
        <v>140799.281914547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9.0228</v>
      </c>
      <c r="E152" t="n">
        <v>11.08</v>
      </c>
      <c r="F152" t="n">
        <v>7.92</v>
      </c>
      <c r="G152" t="n">
        <v>118.78</v>
      </c>
      <c r="H152" t="n">
        <v>1.84</v>
      </c>
      <c r="I152" t="n">
        <v>4</v>
      </c>
      <c r="J152" t="n">
        <v>372.77</v>
      </c>
      <c r="K152" t="n">
        <v>61.2</v>
      </c>
      <c r="L152" t="n">
        <v>38.5</v>
      </c>
      <c r="M152" t="n">
        <v>2</v>
      </c>
      <c r="N152" t="n">
        <v>128.07</v>
      </c>
      <c r="O152" t="n">
        <v>46208.91</v>
      </c>
      <c r="P152" t="n">
        <v>139.47</v>
      </c>
      <c r="Q152" t="n">
        <v>198.05</v>
      </c>
      <c r="R152" t="n">
        <v>29.32</v>
      </c>
      <c r="S152" t="n">
        <v>21.27</v>
      </c>
      <c r="T152" t="n">
        <v>1327.44</v>
      </c>
      <c r="U152" t="n">
        <v>0.73</v>
      </c>
      <c r="V152" t="n">
        <v>0.77</v>
      </c>
      <c r="W152" t="n">
        <v>0.11</v>
      </c>
      <c r="X152" t="n">
        <v>0.07000000000000001</v>
      </c>
      <c r="Y152" t="n">
        <v>1</v>
      </c>
      <c r="Z152" t="n">
        <v>10</v>
      </c>
      <c r="AA152" t="n">
        <v>114.0210015731825</v>
      </c>
      <c r="AB152" t="n">
        <v>156.0085646039334</v>
      </c>
      <c r="AC152" t="n">
        <v>141.1193261575723</v>
      </c>
      <c r="AD152" t="n">
        <v>114021.0015731825</v>
      </c>
      <c r="AE152" t="n">
        <v>156008.5646039334</v>
      </c>
      <c r="AF152" t="n">
        <v>1.981946855410631e-06</v>
      </c>
      <c r="AG152" t="n">
        <v>0.1538888888888889</v>
      </c>
      <c r="AH152" t="n">
        <v>141119.3261575723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9.0253</v>
      </c>
      <c r="E153" t="n">
        <v>11.08</v>
      </c>
      <c r="F153" t="n">
        <v>7.92</v>
      </c>
      <c r="G153" t="n">
        <v>118.73</v>
      </c>
      <c r="H153" t="n">
        <v>1.85</v>
      </c>
      <c r="I153" t="n">
        <v>4</v>
      </c>
      <c r="J153" t="n">
        <v>373.47</v>
      </c>
      <c r="K153" t="n">
        <v>61.2</v>
      </c>
      <c r="L153" t="n">
        <v>38.75</v>
      </c>
      <c r="M153" t="n">
        <v>2</v>
      </c>
      <c r="N153" t="n">
        <v>128.52</v>
      </c>
      <c r="O153" t="n">
        <v>46295.45</v>
      </c>
      <c r="P153" t="n">
        <v>139.47</v>
      </c>
      <c r="Q153" t="n">
        <v>198.05</v>
      </c>
      <c r="R153" t="n">
        <v>29.22</v>
      </c>
      <c r="S153" t="n">
        <v>21.27</v>
      </c>
      <c r="T153" t="n">
        <v>1277.73</v>
      </c>
      <c r="U153" t="n">
        <v>0.73</v>
      </c>
      <c r="V153" t="n">
        <v>0.77</v>
      </c>
      <c r="W153" t="n">
        <v>0.11</v>
      </c>
      <c r="X153" t="n">
        <v>0.06</v>
      </c>
      <c r="Y153" t="n">
        <v>1</v>
      </c>
      <c r="Z153" t="n">
        <v>10</v>
      </c>
      <c r="AA153" t="n">
        <v>113.990023132768</v>
      </c>
      <c r="AB153" t="n">
        <v>155.966178535086</v>
      </c>
      <c r="AC153" t="n">
        <v>141.0809853556465</v>
      </c>
      <c r="AD153" t="n">
        <v>113990.023132768</v>
      </c>
      <c r="AE153" t="n">
        <v>155966.178535086</v>
      </c>
      <c r="AF153" t="n">
        <v>1.982496005024778e-06</v>
      </c>
      <c r="AG153" t="n">
        <v>0.1538888888888889</v>
      </c>
      <c r="AH153" t="n">
        <v>141080.9853556465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9.025700000000001</v>
      </c>
      <c r="E154" t="n">
        <v>11.08</v>
      </c>
      <c r="F154" t="n">
        <v>7.91</v>
      </c>
      <c r="G154" t="n">
        <v>118.72</v>
      </c>
      <c r="H154" t="n">
        <v>1.86</v>
      </c>
      <c r="I154" t="n">
        <v>4</v>
      </c>
      <c r="J154" t="n">
        <v>374.17</v>
      </c>
      <c r="K154" t="n">
        <v>61.2</v>
      </c>
      <c r="L154" t="n">
        <v>39</v>
      </c>
      <c r="M154" t="n">
        <v>2</v>
      </c>
      <c r="N154" t="n">
        <v>128.97</v>
      </c>
      <c r="O154" t="n">
        <v>46382.28</v>
      </c>
      <c r="P154" t="n">
        <v>139.61</v>
      </c>
      <c r="Q154" t="n">
        <v>198.05</v>
      </c>
      <c r="R154" t="n">
        <v>29.22</v>
      </c>
      <c r="S154" t="n">
        <v>21.27</v>
      </c>
      <c r="T154" t="n">
        <v>1277.69</v>
      </c>
      <c r="U154" t="n">
        <v>0.73</v>
      </c>
      <c r="V154" t="n">
        <v>0.77</v>
      </c>
      <c r="W154" t="n">
        <v>0.11</v>
      </c>
      <c r="X154" t="n">
        <v>0.06</v>
      </c>
      <c r="Y154" t="n">
        <v>1</v>
      </c>
      <c r="Z154" t="n">
        <v>10</v>
      </c>
      <c r="AA154" t="n">
        <v>114.034495142731</v>
      </c>
      <c r="AB154" t="n">
        <v>156.0270271010838</v>
      </c>
      <c r="AC154" t="n">
        <v>141.1360266199071</v>
      </c>
      <c r="AD154" t="n">
        <v>114034.495142731</v>
      </c>
      <c r="AE154" t="n">
        <v>156027.0271010838</v>
      </c>
      <c r="AF154" t="n">
        <v>1.982583868963042e-06</v>
      </c>
      <c r="AG154" t="n">
        <v>0.1538888888888889</v>
      </c>
      <c r="AH154" t="n">
        <v>141136.0266199071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9.0237</v>
      </c>
      <c r="E155" t="n">
        <v>11.08</v>
      </c>
      <c r="F155" t="n">
        <v>7.92</v>
      </c>
      <c r="G155" t="n">
        <v>118.76</v>
      </c>
      <c r="H155" t="n">
        <v>1.87</v>
      </c>
      <c r="I155" t="n">
        <v>4</v>
      </c>
      <c r="J155" t="n">
        <v>374.88</v>
      </c>
      <c r="K155" t="n">
        <v>61.2</v>
      </c>
      <c r="L155" t="n">
        <v>39.25</v>
      </c>
      <c r="M155" t="n">
        <v>2</v>
      </c>
      <c r="N155" t="n">
        <v>129.43</v>
      </c>
      <c r="O155" t="n">
        <v>46469.38</v>
      </c>
      <c r="P155" t="n">
        <v>139.67</v>
      </c>
      <c r="Q155" t="n">
        <v>198.05</v>
      </c>
      <c r="R155" t="n">
        <v>29.28</v>
      </c>
      <c r="S155" t="n">
        <v>21.27</v>
      </c>
      <c r="T155" t="n">
        <v>1306.96</v>
      </c>
      <c r="U155" t="n">
        <v>0.73</v>
      </c>
      <c r="V155" t="n">
        <v>0.77</v>
      </c>
      <c r="W155" t="n">
        <v>0.11</v>
      </c>
      <c r="X155" t="n">
        <v>0.06</v>
      </c>
      <c r="Y155" t="n">
        <v>1</v>
      </c>
      <c r="Z155" t="n">
        <v>10</v>
      </c>
      <c r="AA155" t="n">
        <v>114.1304621508628</v>
      </c>
      <c r="AB155" t="n">
        <v>156.1583333953753</v>
      </c>
      <c r="AC155" t="n">
        <v>141.2548012257609</v>
      </c>
      <c r="AD155" t="n">
        <v>114130.4621508628</v>
      </c>
      <c r="AE155" t="n">
        <v>156158.3333953753</v>
      </c>
      <c r="AF155" t="n">
        <v>1.982144549271724e-06</v>
      </c>
      <c r="AG155" t="n">
        <v>0.1538888888888889</v>
      </c>
      <c r="AH155" t="n">
        <v>141254.8012257609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9.0246</v>
      </c>
      <c r="E156" t="n">
        <v>11.08</v>
      </c>
      <c r="F156" t="n">
        <v>7.92</v>
      </c>
      <c r="G156" t="n">
        <v>118.74</v>
      </c>
      <c r="H156" t="n">
        <v>1.88</v>
      </c>
      <c r="I156" t="n">
        <v>4</v>
      </c>
      <c r="J156" t="n">
        <v>375.59</v>
      </c>
      <c r="K156" t="n">
        <v>61.2</v>
      </c>
      <c r="L156" t="n">
        <v>39.5</v>
      </c>
      <c r="M156" t="n">
        <v>2</v>
      </c>
      <c r="N156" t="n">
        <v>129.89</v>
      </c>
      <c r="O156" t="n">
        <v>46556.77</v>
      </c>
      <c r="P156" t="n">
        <v>139.65</v>
      </c>
      <c r="Q156" t="n">
        <v>198.05</v>
      </c>
      <c r="R156" t="n">
        <v>29.27</v>
      </c>
      <c r="S156" t="n">
        <v>21.27</v>
      </c>
      <c r="T156" t="n">
        <v>1301.03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114.1072378545574</v>
      </c>
      <c r="AB156" t="n">
        <v>156.1265568885867</v>
      </c>
      <c r="AC156" t="n">
        <v>141.2260574241816</v>
      </c>
      <c r="AD156" t="n">
        <v>114107.2378545574</v>
      </c>
      <c r="AE156" t="n">
        <v>156126.5568885867</v>
      </c>
      <c r="AF156" t="n">
        <v>1.982342243132817e-06</v>
      </c>
      <c r="AG156" t="n">
        <v>0.1538888888888889</v>
      </c>
      <c r="AH156" t="n">
        <v>141226.0574241816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9.023899999999999</v>
      </c>
      <c r="E157" t="n">
        <v>11.08</v>
      </c>
      <c r="F157" t="n">
        <v>7.92</v>
      </c>
      <c r="G157" t="n">
        <v>118.75</v>
      </c>
      <c r="H157" t="n">
        <v>1.88</v>
      </c>
      <c r="I157" t="n">
        <v>4</v>
      </c>
      <c r="J157" t="n">
        <v>376.3</v>
      </c>
      <c r="K157" t="n">
        <v>61.2</v>
      </c>
      <c r="L157" t="n">
        <v>39.75</v>
      </c>
      <c r="M157" t="n">
        <v>2</v>
      </c>
      <c r="N157" t="n">
        <v>130.35</v>
      </c>
      <c r="O157" t="n">
        <v>46644.44</v>
      </c>
      <c r="P157" t="n">
        <v>139.79</v>
      </c>
      <c r="Q157" t="n">
        <v>198.05</v>
      </c>
      <c r="R157" t="n">
        <v>29.26</v>
      </c>
      <c r="S157" t="n">
        <v>21.27</v>
      </c>
      <c r="T157" t="n">
        <v>1299.47</v>
      </c>
      <c r="U157" t="n">
        <v>0.73</v>
      </c>
      <c r="V157" t="n">
        <v>0.77</v>
      </c>
      <c r="W157" t="n">
        <v>0.11</v>
      </c>
      <c r="X157" t="n">
        <v>0.06</v>
      </c>
      <c r="Y157" t="n">
        <v>1</v>
      </c>
      <c r="Z157" t="n">
        <v>10</v>
      </c>
      <c r="AA157" t="n">
        <v>114.2003483373739</v>
      </c>
      <c r="AB157" t="n">
        <v>156.2539547589207</v>
      </c>
      <c r="AC157" t="n">
        <v>141.341296620575</v>
      </c>
      <c r="AD157" t="n">
        <v>114200.3483373739</v>
      </c>
      <c r="AE157" t="n">
        <v>156253.9547589207</v>
      </c>
      <c r="AF157" t="n">
        <v>1.982188481240855e-06</v>
      </c>
      <c r="AG157" t="n">
        <v>0.1538888888888889</v>
      </c>
      <c r="AH157" t="n">
        <v>141341.296620575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9.023</v>
      </c>
      <c r="E158" t="n">
        <v>11.08</v>
      </c>
      <c r="F158" t="n">
        <v>7.92</v>
      </c>
      <c r="G158" t="n">
        <v>118.77</v>
      </c>
      <c r="H158" t="n">
        <v>1.89</v>
      </c>
      <c r="I158" t="n">
        <v>4</v>
      </c>
      <c r="J158" t="n">
        <v>377.01</v>
      </c>
      <c r="K158" t="n">
        <v>61.2</v>
      </c>
      <c r="L158" t="n">
        <v>40</v>
      </c>
      <c r="M158" t="n">
        <v>2</v>
      </c>
      <c r="N158" t="n">
        <v>130.81</v>
      </c>
      <c r="O158" t="n">
        <v>46732.41</v>
      </c>
      <c r="P158" t="n">
        <v>139.85</v>
      </c>
      <c r="Q158" t="n">
        <v>198.05</v>
      </c>
      <c r="R158" t="n">
        <v>29.33</v>
      </c>
      <c r="S158" t="n">
        <v>21.27</v>
      </c>
      <c r="T158" t="n">
        <v>1331.95</v>
      </c>
      <c r="U158" t="n">
        <v>0.73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114.2477085528991</v>
      </c>
      <c r="AB158" t="n">
        <v>156.3187550951875</v>
      </c>
      <c r="AC158" t="n">
        <v>141.3999125036963</v>
      </c>
      <c r="AD158" t="n">
        <v>114247.7085528991</v>
      </c>
      <c r="AE158" t="n">
        <v>156318.7550951875</v>
      </c>
      <c r="AF158" t="n">
        <v>1.981990787379763e-06</v>
      </c>
      <c r="AG158" t="n">
        <v>0.1538888888888889</v>
      </c>
      <c r="AH158" t="n">
        <v>141399.9125036963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7.3884</v>
      </c>
      <c r="E2" t="n">
        <v>13.53</v>
      </c>
      <c r="F2" t="n">
        <v>9.34</v>
      </c>
      <c r="G2" t="n">
        <v>7.57</v>
      </c>
      <c r="H2" t="n">
        <v>0.13</v>
      </c>
      <c r="I2" t="n">
        <v>74</v>
      </c>
      <c r="J2" t="n">
        <v>133.21</v>
      </c>
      <c r="K2" t="n">
        <v>46.47</v>
      </c>
      <c r="L2" t="n">
        <v>1</v>
      </c>
      <c r="M2" t="n">
        <v>72</v>
      </c>
      <c r="N2" t="n">
        <v>20.75</v>
      </c>
      <c r="O2" t="n">
        <v>16663.42</v>
      </c>
      <c r="P2" t="n">
        <v>101</v>
      </c>
      <c r="Q2" t="n">
        <v>198.11</v>
      </c>
      <c r="R2" t="n">
        <v>73.63</v>
      </c>
      <c r="S2" t="n">
        <v>21.27</v>
      </c>
      <c r="T2" t="n">
        <v>23132.34</v>
      </c>
      <c r="U2" t="n">
        <v>0.29</v>
      </c>
      <c r="V2" t="n">
        <v>0.65</v>
      </c>
      <c r="W2" t="n">
        <v>0.23</v>
      </c>
      <c r="X2" t="n">
        <v>1.49</v>
      </c>
      <c r="Y2" t="n">
        <v>1</v>
      </c>
      <c r="Z2" t="n">
        <v>10</v>
      </c>
      <c r="AA2" t="n">
        <v>105.503696781143</v>
      </c>
      <c r="AB2" t="n">
        <v>144.3548124305029</v>
      </c>
      <c r="AC2" t="n">
        <v>130.5777917354265</v>
      </c>
      <c r="AD2" t="n">
        <v>105503.696781143</v>
      </c>
      <c r="AE2" t="n">
        <v>144354.8124305029</v>
      </c>
      <c r="AF2" t="n">
        <v>1.83811128062756e-06</v>
      </c>
      <c r="AG2" t="n">
        <v>0.1879166666666666</v>
      </c>
      <c r="AH2" t="n">
        <v>130577.7917354265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7.8627</v>
      </c>
      <c r="E3" t="n">
        <v>12.72</v>
      </c>
      <c r="F3" t="n">
        <v>8.99</v>
      </c>
      <c r="G3" t="n">
        <v>9.460000000000001</v>
      </c>
      <c r="H3" t="n">
        <v>0.17</v>
      </c>
      <c r="I3" t="n">
        <v>57</v>
      </c>
      <c r="J3" t="n">
        <v>133.55</v>
      </c>
      <c r="K3" t="n">
        <v>46.47</v>
      </c>
      <c r="L3" t="n">
        <v>1.25</v>
      </c>
      <c r="M3" t="n">
        <v>55</v>
      </c>
      <c r="N3" t="n">
        <v>20.83</v>
      </c>
      <c r="O3" t="n">
        <v>16704.7</v>
      </c>
      <c r="P3" t="n">
        <v>96.90000000000001</v>
      </c>
      <c r="Q3" t="n">
        <v>198.09</v>
      </c>
      <c r="R3" t="n">
        <v>62.53</v>
      </c>
      <c r="S3" t="n">
        <v>21.27</v>
      </c>
      <c r="T3" t="n">
        <v>17665.67</v>
      </c>
      <c r="U3" t="n">
        <v>0.34</v>
      </c>
      <c r="V3" t="n">
        <v>0.68</v>
      </c>
      <c r="W3" t="n">
        <v>0.2</v>
      </c>
      <c r="X3" t="n">
        <v>1.13</v>
      </c>
      <c r="Y3" t="n">
        <v>1</v>
      </c>
      <c r="Z3" t="n">
        <v>10</v>
      </c>
      <c r="AA3" t="n">
        <v>95.3835320308807</v>
      </c>
      <c r="AB3" t="n">
        <v>130.5079565490425</v>
      </c>
      <c r="AC3" t="n">
        <v>118.0524603451039</v>
      </c>
      <c r="AD3" t="n">
        <v>95383.5320308807</v>
      </c>
      <c r="AE3" t="n">
        <v>130507.9565490425</v>
      </c>
      <c r="AF3" t="n">
        <v>1.956109247765459e-06</v>
      </c>
      <c r="AG3" t="n">
        <v>0.1766666666666667</v>
      </c>
      <c r="AH3" t="n">
        <v>118052.4603451039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8.210000000000001</v>
      </c>
      <c r="E4" t="n">
        <v>12.18</v>
      </c>
      <c r="F4" t="n">
        <v>8.75</v>
      </c>
      <c r="G4" t="n">
        <v>11.41</v>
      </c>
      <c r="H4" t="n">
        <v>0.2</v>
      </c>
      <c r="I4" t="n">
        <v>46</v>
      </c>
      <c r="J4" t="n">
        <v>133.88</v>
      </c>
      <c r="K4" t="n">
        <v>46.47</v>
      </c>
      <c r="L4" t="n">
        <v>1.5</v>
      </c>
      <c r="M4" t="n">
        <v>44</v>
      </c>
      <c r="N4" t="n">
        <v>20.91</v>
      </c>
      <c r="O4" t="n">
        <v>16746.01</v>
      </c>
      <c r="P4" t="n">
        <v>94.01000000000001</v>
      </c>
      <c r="Q4" t="n">
        <v>198.06</v>
      </c>
      <c r="R4" t="n">
        <v>54.99</v>
      </c>
      <c r="S4" t="n">
        <v>21.27</v>
      </c>
      <c r="T4" t="n">
        <v>13953.44</v>
      </c>
      <c r="U4" t="n">
        <v>0.39</v>
      </c>
      <c r="V4" t="n">
        <v>0.6899999999999999</v>
      </c>
      <c r="W4" t="n">
        <v>0.18</v>
      </c>
      <c r="X4" t="n">
        <v>0.89</v>
      </c>
      <c r="Y4" t="n">
        <v>1</v>
      </c>
      <c r="Z4" t="n">
        <v>10</v>
      </c>
      <c r="AA4" t="n">
        <v>88.8341366681301</v>
      </c>
      <c r="AB4" t="n">
        <v>121.5467848748005</v>
      </c>
      <c r="AC4" t="n">
        <v>109.9465303183653</v>
      </c>
      <c r="AD4" t="n">
        <v>88834.1366681301</v>
      </c>
      <c r="AE4" t="n">
        <v>121546.7848748005</v>
      </c>
      <c r="AF4" t="n">
        <v>2.042511722964684e-06</v>
      </c>
      <c r="AG4" t="n">
        <v>0.1691666666666667</v>
      </c>
      <c r="AH4" t="n">
        <v>109946.5303183653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8.4549</v>
      </c>
      <c r="E5" t="n">
        <v>11.83</v>
      </c>
      <c r="F5" t="n">
        <v>8.59</v>
      </c>
      <c r="G5" t="n">
        <v>13.21</v>
      </c>
      <c r="H5" t="n">
        <v>0.23</v>
      </c>
      <c r="I5" t="n">
        <v>39</v>
      </c>
      <c r="J5" t="n">
        <v>134.22</v>
      </c>
      <c r="K5" t="n">
        <v>46.47</v>
      </c>
      <c r="L5" t="n">
        <v>1.75</v>
      </c>
      <c r="M5" t="n">
        <v>37</v>
      </c>
      <c r="N5" t="n">
        <v>21</v>
      </c>
      <c r="O5" t="n">
        <v>16787.35</v>
      </c>
      <c r="P5" t="n">
        <v>91.98999999999999</v>
      </c>
      <c r="Q5" t="n">
        <v>198.16</v>
      </c>
      <c r="R5" t="n">
        <v>49.83</v>
      </c>
      <c r="S5" t="n">
        <v>21.27</v>
      </c>
      <c r="T5" t="n">
        <v>11408.29</v>
      </c>
      <c r="U5" t="n">
        <v>0.43</v>
      </c>
      <c r="V5" t="n">
        <v>0.71</v>
      </c>
      <c r="W5" t="n">
        <v>0.17</v>
      </c>
      <c r="X5" t="n">
        <v>0.73</v>
      </c>
      <c r="Y5" t="n">
        <v>1</v>
      </c>
      <c r="Z5" t="n">
        <v>10</v>
      </c>
      <c r="AA5" t="n">
        <v>84.57594129637616</v>
      </c>
      <c r="AB5" t="n">
        <v>115.7205341088482</v>
      </c>
      <c r="AC5" t="n">
        <v>104.6763287483194</v>
      </c>
      <c r="AD5" t="n">
        <v>84575.94129637616</v>
      </c>
      <c r="AE5" t="n">
        <v>115720.5341088482</v>
      </c>
      <c r="AF5" t="n">
        <v>2.103438777892096e-06</v>
      </c>
      <c r="AG5" t="n">
        <v>0.1643055555555556</v>
      </c>
      <c r="AH5" t="n">
        <v>104676.3287483194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8.4664</v>
      </c>
      <c r="E6" t="n">
        <v>11.81</v>
      </c>
      <c r="F6" t="n">
        <v>8.68</v>
      </c>
      <c r="G6" t="n">
        <v>14.88</v>
      </c>
      <c r="H6" t="n">
        <v>0.26</v>
      </c>
      <c r="I6" t="n">
        <v>35</v>
      </c>
      <c r="J6" t="n">
        <v>134.55</v>
      </c>
      <c r="K6" t="n">
        <v>46.47</v>
      </c>
      <c r="L6" t="n">
        <v>2</v>
      </c>
      <c r="M6" t="n">
        <v>33</v>
      </c>
      <c r="N6" t="n">
        <v>21.09</v>
      </c>
      <c r="O6" t="n">
        <v>16828.84</v>
      </c>
      <c r="P6" t="n">
        <v>92.79000000000001</v>
      </c>
      <c r="Q6" t="n">
        <v>198.05</v>
      </c>
      <c r="R6" t="n">
        <v>54.41</v>
      </c>
      <c r="S6" t="n">
        <v>21.27</v>
      </c>
      <c r="T6" t="n">
        <v>13716.16</v>
      </c>
      <c r="U6" t="n">
        <v>0.39</v>
      </c>
      <c r="V6" t="n">
        <v>0.7</v>
      </c>
      <c r="W6" t="n">
        <v>0.14</v>
      </c>
      <c r="X6" t="n">
        <v>0.82</v>
      </c>
      <c r="Y6" t="n">
        <v>1</v>
      </c>
      <c r="Z6" t="n">
        <v>10</v>
      </c>
      <c r="AA6" t="n">
        <v>85.22017682075499</v>
      </c>
      <c r="AB6" t="n">
        <v>116.6020055749684</v>
      </c>
      <c r="AC6" t="n">
        <v>105.4736738148663</v>
      </c>
      <c r="AD6" t="n">
        <v>85220.17682075499</v>
      </c>
      <c r="AE6" t="n">
        <v>116602.0055749684</v>
      </c>
      <c r="AF6" t="n">
        <v>2.106299787004653e-06</v>
      </c>
      <c r="AG6" t="n">
        <v>0.1640277777777778</v>
      </c>
      <c r="AH6" t="n">
        <v>105473.6738148663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8.728300000000001</v>
      </c>
      <c r="E7" t="n">
        <v>11.46</v>
      </c>
      <c r="F7" t="n">
        <v>8.460000000000001</v>
      </c>
      <c r="G7" t="n">
        <v>16.92</v>
      </c>
      <c r="H7" t="n">
        <v>0.29</v>
      </c>
      <c r="I7" t="n">
        <v>30</v>
      </c>
      <c r="J7" t="n">
        <v>134.89</v>
      </c>
      <c r="K7" t="n">
        <v>46.47</v>
      </c>
      <c r="L7" t="n">
        <v>2.25</v>
      </c>
      <c r="M7" t="n">
        <v>28</v>
      </c>
      <c r="N7" t="n">
        <v>21.17</v>
      </c>
      <c r="O7" t="n">
        <v>16870.25</v>
      </c>
      <c r="P7" t="n">
        <v>90.17</v>
      </c>
      <c r="Q7" t="n">
        <v>198.1</v>
      </c>
      <c r="R7" t="n">
        <v>46.26</v>
      </c>
      <c r="S7" t="n">
        <v>21.27</v>
      </c>
      <c r="T7" t="n">
        <v>9666.4</v>
      </c>
      <c r="U7" t="n">
        <v>0.46</v>
      </c>
      <c r="V7" t="n">
        <v>0.72</v>
      </c>
      <c r="W7" t="n">
        <v>0.16</v>
      </c>
      <c r="X7" t="n">
        <v>0.61</v>
      </c>
      <c r="Y7" t="n">
        <v>1</v>
      </c>
      <c r="Z7" t="n">
        <v>10</v>
      </c>
      <c r="AA7" t="n">
        <v>80.50289901669581</v>
      </c>
      <c r="AB7" t="n">
        <v>110.1476179718489</v>
      </c>
      <c r="AC7" t="n">
        <v>99.63528390579653</v>
      </c>
      <c r="AD7" t="n">
        <v>80502.89901669581</v>
      </c>
      <c r="AE7" t="n">
        <v>110147.6179718489</v>
      </c>
      <c r="AF7" t="n">
        <v>2.171456159750627e-06</v>
      </c>
      <c r="AG7" t="n">
        <v>0.1591666666666667</v>
      </c>
      <c r="AH7" t="n">
        <v>99635.28390579653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8.8552</v>
      </c>
      <c r="E8" t="n">
        <v>11.29</v>
      </c>
      <c r="F8" t="n">
        <v>8.380000000000001</v>
      </c>
      <c r="G8" t="n">
        <v>18.62</v>
      </c>
      <c r="H8" t="n">
        <v>0.33</v>
      </c>
      <c r="I8" t="n">
        <v>27</v>
      </c>
      <c r="J8" t="n">
        <v>135.22</v>
      </c>
      <c r="K8" t="n">
        <v>46.47</v>
      </c>
      <c r="L8" t="n">
        <v>2.5</v>
      </c>
      <c r="M8" t="n">
        <v>25</v>
      </c>
      <c r="N8" t="n">
        <v>21.26</v>
      </c>
      <c r="O8" t="n">
        <v>16911.68</v>
      </c>
      <c r="P8" t="n">
        <v>89.06</v>
      </c>
      <c r="Q8" t="n">
        <v>198.08</v>
      </c>
      <c r="R8" t="n">
        <v>43.65</v>
      </c>
      <c r="S8" t="n">
        <v>21.27</v>
      </c>
      <c r="T8" t="n">
        <v>8378.299999999999</v>
      </c>
      <c r="U8" t="n">
        <v>0.49</v>
      </c>
      <c r="V8" t="n">
        <v>0.72</v>
      </c>
      <c r="W8" t="n">
        <v>0.15</v>
      </c>
      <c r="X8" t="n">
        <v>0.52</v>
      </c>
      <c r="Y8" t="n">
        <v>1</v>
      </c>
      <c r="Z8" t="n">
        <v>10</v>
      </c>
      <c r="AA8" t="n">
        <v>78.48384794629051</v>
      </c>
      <c r="AB8" t="n">
        <v>107.3850632230751</v>
      </c>
      <c r="AC8" t="n">
        <v>97.13638350497486</v>
      </c>
      <c r="AD8" t="n">
        <v>78483.84794629051</v>
      </c>
      <c r="AE8" t="n">
        <v>107385.063223075</v>
      </c>
      <c r="AF8" t="n">
        <v>2.203026773349192e-06</v>
      </c>
      <c r="AG8" t="n">
        <v>0.1568055555555555</v>
      </c>
      <c r="AH8" t="n">
        <v>97136.38350497486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8.967700000000001</v>
      </c>
      <c r="E9" t="n">
        <v>11.15</v>
      </c>
      <c r="F9" t="n">
        <v>8.32</v>
      </c>
      <c r="G9" t="n">
        <v>20.79</v>
      </c>
      <c r="H9" t="n">
        <v>0.36</v>
      </c>
      <c r="I9" t="n">
        <v>24</v>
      </c>
      <c r="J9" t="n">
        <v>135.56</v>
      </c>
      <c r="K9" t="n">
        <v>46.47</v>
      </c>
      <c r="L9" t="n">
        <v>2.75</v>
      </c>
      <c r="M9" t="n">
        <v>22</v>
      </c>
      <c r="N9" t="n">
        <v>21.34</v>
      </c>
      <c r="O9" t="n">
        <v>16953.14</v>
      </c>
      <c r="P9" t="n">
        <v>88.13</v>
      </c>
      <c r="Q9" t="n">
        <v>198.05</v>
      </c>
      <c r="R9" t="n">
        <v>41.69</v>
      </c>
      <c r="S9" t="n">
        <v>21.27</v>
      </c>
      <c r="T9" t="n">
        <v>7415.24</v>
      </c>
      <c r="U9" t="n">
        <v>0.51</v>
      </c>
      <c r="V9" t="n">
        <v>0.73</v>
      </c>
      <c r="W9" t="n">
        <v>0.15</v>
      </c>
      <c r="X9" t="n">
        <v>0.46</v>
      </c>
      <c r="Y9" t="n">
        <v>1</v>
      </c>
      <c r="Z9" t="n">
        <v>10</v>
      </c>
      <c r="AA9" t="n">
        <v>76.80260823392707</v>
      </c>
      <c r="AB9" t="n">
        <v>105.0847168775592</v>
      </c>
      <c r="AC9" t="n">
        <v>95.05557898611794</v>
      </c>
      <c r="AD9" t="n">
        <v>76802.60823392708</v>
      </c>
      <c r="AE9" t="n">
        <v>105084.7168775592</v>
      </c>
      <c r="AF9" t="n">
        <v>2.231014905972033e-06</v>
      </c>
      <c r="AG9" t="n">
        <v>0.1548611111111111</v>
      </c>
      <c r="AH9" t="n">
        <v>95055.57898611794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9.046099999999999</v>
      </c>
      <c r="E10" t="n">
        <v>11.05</v>
      </c>
      <c r="F10" t="n">
        <v>8.279999999999999</v>
      </c>
      <c r="G10" t="n">
        <v>22.57</v>
      </c>
      <c r="H10" t="n">
        <v>0.39</v>
      </c>
      <c r="I10" t="n">
        <v>22</v>
      </c>
      <c r="J10" t="n">
        <v>135.9</v>
      </c>
      <c r="K10" t="n">
        <v>46.47</v>
      </c>
      <c r="L10" t="n">
        <v>3</v>
      </c>
      <c r="M10" t="n">
        <v>20</v>
      </c>
      <c r="N10" t="n">
        <v>21.43</v>
      </c>
      <c r="O10" t="n">
        <v>16994.64</v>
      </c>
      <c r="P10" t="n">
        <v>87.40000000000001</v>
      </c>
      <c r="Q10" t="n">
        <v>198.07</v>
      </c>
      <c r="R10" t="n">
        <v>40.37</v>
      </c>
      <c r="S10" t="n">
        <v>21.27</v>
      </c>
      <c r="T10" t="n">
        <v>6763.14</v>
      </c>
      <c r="U10" t="n">
        <v>0.53</v>
      </c>
      <c r="V10" t="n">
        <v>0.73</v>
      </c>
      <c r="W10" t="n">
        <v>0.14</v>
      </c>
      <c r="X10" t="n">
        <v>0.42</v>
      </c>
      <c r="Y10" t="n">
        <v>1</v>
      </c>
      <c r="Z10" t="n">
        <v>10</v>
      </c>
      <c r="AA10" t="n">
        <v>75.61081122803181</v>
      </c>
      <c r="AB10" t="n">
        <v>103.454047635721</v>
      </c>
      <c r="AC10" t="n">
        <v>93.5805385280616</v>
      </c>
      <c r="AD10" t="n">
        <v>75610.8112280318</v>
      </c>
      <c r="AE10" t="n">
        <v>103454.047635721</v>
      </c>
      <c r="AF10" t="n">
        <v>2.25051952461764e-06</v>
      </c>
      <c r="AG10" t="n">
        <v>0.1534722222222222</v>
      </c>
      <c r="AH10" t="n">
        <v>93580.53852806159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9.082000000000001</v>
      </c>
      <c r="E11" t="n">
        <v>11.01</v>
      </c>
      <c r="F11" t="n">
        <v>8.26</v>
      </c>
      <c r="G11" t="n">
        <v>23.6</v>
      </c>
      <c r="H11" t="n">
        <v>0.42</v>
      </c>
      <c r="I11" t="n">
        <v>21</v>
      </c>
      <c r="J11" t="n">
        <v>136.23</v>
      </c>
      <c r="K11" t="n">
        <v>46.47</v>
      </c>
      <c r="L11" t="n">
        <v>3.25</v>
      </c>
      <c r="M11" t="n">
        <v>19</v>
      </c>
      <c r="N11" t="n">
        <v>21.52</v>
      </c>
      <c r="O11" t="n">
        <v>17036.16</v>
      </c>
      <c r="P11" t="n">
        <v>87.06</v>
      </c>
      <c r="Q11" t="n">
        <v>198.07</v>
      </c>
      <c r="R11" t="n">
        <v>39.88</v>
      </c>
      <c r="S11" t="n">
        <v>21.27</v>
      </c>
      <c r="T11" t="n">
        <v>6522.51</v>
      </c>
      <c r="U11" t="n">
        <v>0.53</v>
      </c>
      <c r="V11" t="n">
        <v>0.74</v>
      </c>
      <c r="W11" t="n">
        <v>0.14</v>
      </c>
      <c r="X11" t="n">
        <v>0.41</v>
      </c>
      <c r="Y11" t="n">
        <v>1</v>
      </c>
      <c r="Z11" t="n">
        <v>10</v>
      </c>
      <c r="AA11" t="n">
        <v>75.06450972301568</v>
      </c>
      <c r="AB11" t="n">
        <v>102.7065738154368</v>
      </c>
      <c r="AC11" t="n">
        <v>92.90440256009906</v>
      </c>
      <c r="AD11" t="n">
        <v>75064.50972301567</v>
      </c>
      <c r="AE11" t="n">
        <v>102706.5738154368</v>
      </c>
      <c r="AF11" t="n">
        <v>2.25945084871684e-06</v>
      </c>
      <c r="AG11" t="n">
        <v>0.1529166666666667</v>
      </c>
      <c r="AH11" t="n">
        <v>92904.40256009906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9.182</v>
      </c>
      <c r="E12" t="n">
        <v>10.89</v>
      </c>
      <c r="F12" t="n">
        <v>8.19</v>
      </c>
      <c r="G12" t="n">
        <v>25.87</v>
      </c>
      <c r="H12" t="n">
        <v>0.45</v>
      </c>
      <c r="I12" t="n">
        <v>19</v>
      </c>
      <c r="J12" t="n">
        <v>136.57</v>
      </c>
      <c r="K12" t="n">
        <v>46.47</v>
      </c>
      <c r="L12" t="n">
        <v>3.5</v>
      </c>
      <c r="M12" t="n">
        <v>17</v>
      </c>
      <c r="N12" t="n">
        <v>21.6</v>
      </c>
      <c r="O12" t="n">
        <v>17077.72</v>
      </c>
      <c r="P12" t="n">
        <v>86.15000000000001</v>
      </c>
      <c r="Q12" t="n">
        <v>198.09</v>
      </c>
      <c r="R12" t="n">
        <v>37.57</v>
      </c>
      <c r="S12" t="n">
        <v>21.27</v>
      </c>
      <c r="T12" t="n">
        <v>5376.11</v>
      </c>
      <c r="U12" t="n">
        <v>0.57</v>
      </c>
      <c r="V12" t="n">
        <v>0.74</v>
      </c>
      <c r="W12" t="n">
        <v>0.14</v>
      </c>
      <c r="X12" t="n">
        <v>0.34</v>
      </c>
      <c r="Y12" t="n">
        <v>1</v>
      </c>
      <c r="Z12" t="n">
        <v>10</v>
      </c>
      <c r="AA12" t="n">
        <v>73.55126814933188</v>
      </c>
      <c r="AB12" t="n">
        <v>100.6360899348172</v>
      </c>
      <c r="AC12" t="n">
        <v>91.03152275510264</v>
      </c>
      <c r="AD12" t="n">
        <v>73551.26814933188</v>
      </c>
      <c r="AE12" t="n">
        <v>100636.0899348172</v>
      </c>
      <c r="AF12" t="n">
        <v>2.284329188826032e-06</v>
      </c>
      <c r="AG12" t="n">
        <v>0.15125</v>
      </c>
      <c r="AH12" t="n">
        <v>91031.52275510265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9.143599999999999</v>
      </c>
      <c r="E13" t="n">
        <v>10.94</v>
      </c>
      <c r="F13" t="n">
        <v>8.27</v>
      </c>
      <c r="G13" t="n">
        <v>27.55</v>
      </c>
      <c r="H13" t="n">
        <v>0.48</v>
      </c>
      <c r="I13" t="n">
        <v>18</v>
      </c>
      <c r="J13" t="n">
        <v>136.91</v>
      </c>
      <c r="K13" t="n">
        <v>46.47</v>
      </c>
      <c r="L13" t="n">
        <v>3.75</v>
      </c>
      <c r="M13" t="n">
        <v>16</v>
      </c>
      <c r="N13" t="n">
        <v>21.69</v>
      </c>
      <c r="O13" t="n">
        <v>17119.3</v>
      </c>
      <c r="P13" t="n">
        <v>86.65000000000001</v>
      </c>
      <c r="Q13" t="n">
        <v>198.07</v>
      </c>
      <c r="R13" t="n">
        <v>40.48</v>
      </c>
      <c r="S13" t="n">
        <v>21.27</v>
      </c>
      <c r="T13" t="n">
        <v>6840.33</v>
      </c>
      <c r="U13" t="n">
        <v>0.53</v>
      </c>
      <c r="V13" t="n">
        <v>0.73</v>
      </c>
      <c r="W13" t="n">
        <v>0.14</v>
      </c>
      <c r="X13" t="n">
        <v>0.41</v>
      </c>
      <c r="Y13" t="n">
        <v>1</v>
      </c>
      <c r="Z13" t="n">
        <v>10</v>
      </c>
      <c r="AA13" t="n">
        <v>74.35095593097566</v>
      </c>
      <c r="AB13" t="n">
        <v>101.7302580373966</v>
      </c>
      <c r="AC13" t="n">
        <v>92.02126498964688</v>
      </c>
      <c r="AD13" t="n">
        <v>74350.95593097566</v>
      </c>
      <c r="AE13" t="n">
        <v>101730.2580373966</v>
      </c>
      <c r="AF13" t="n">
        <v>2.274775906224102e-06</v>
      </c>
      <c r="AG13" t="n">
        <v>0.1519444444444444</v>
      </c>
      <c r="AH13" t="n">
        <v>92021.26498964688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9.231</v>
      </c>
      <c r="E14" t="n">
        <v>10.83</v>
      </c>
      <c r="F14" t="n">
        <v>8.19</v>
      </c>
      <c r="G14" t="n">
        <v>28.91</v>
      </c>
      <c r="H14" t="n">
        <v>0.52</v>
      </c>
      <c r="I14" t="n">
        <v>17</v>
      </c>
      <c r="J14" t="n">
        <v>137.25</v>
      </c>
      <c r="K14" t="n">
        <v>46.47</v>
      </c>
      <c r="L14" t="n">
        <v>4</v>
      </c>
      <c r="M14" t="n">
        <v>15</v>
      </c>
      <c r="N14" t="n">
        <v>21.78</v>
      </c>
      <c r="O14" t="n">
        <v>17160.92</v>
      </c>
      <c r="P14" t="n">
        <v>85.52</v>
      </c>
      <c r="Q14" t="n">
        <v>198.08</v>
      </c>
      <c r="R14" t="n">
        <v>37.77</v>
      </c>
      <c r="S14" t="n">
        <v>21.27</v>
      </c>
      <c r="T14" t="n">
        <v>5485.82</v>
      </c>
      <c r="U14" t="n">
        <v>0.5600000000000001</v>
      </c>
      <c r="V14" t="n">
        <v>0.74</v>
      </c>
      <c r="W14" t="n">
        <v>0.14</v>
      </c>
      <c r="X14" t="n">
        <v>0.34</v>
      </c>
      <c r="Y14" t="n">
        <v>1</v>
      </c>
      <c r="Z14" t="n">
        <v>10</v>
      </c>
      <c r="AA14" t="n">
        <v>72.79800908981403</v>
      </c>
      <c r="AB14" t="n">
        <v>99.60544765814099</v>
      </c>
      <c r="AC14" t="n">
        <v>90.09924353079663</v>
      </c>
      <c r="AD14" t="n">
        <v>72798.00908981403</v>
      </c>
      <c r="AE14" t="n">
        <v>99605.44765814098</v>
      </c>
      <c r="AF14" t="n">
        <v>2.296519575479537e-06</v>
      </c>
      <c r="AG14" t="n">
        <v>0.1504166666666667</v>
      </c>
      <c r="AH14" t="n">
        <v>90099.24353079662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9.2805</v>
      </c>
      <c r="E15" t="n">
        <v>10.78</v>
      </c>
      <c r="F15" t="n">
        <v>8.16</v>
      </c>
      <c r="G15" t="n">
        <v>30.6</v>
      </c>
      <c r="H15" t="n">
        <v>0.55</v>
      </c>
      <c r="I15" t="n">
        <v>16</v>
      </c>
      <c r="J15" t="n">
        <v>137.58</v>
      </c>
      <c r="K15" t="n">
        <v>46.47</v>
      </c>
      <c r="L15" t="n">
        <v>4.25</v>
      </c>
      <c r="M15" t="n">
        <v>14</v>
      </c>
      <c r="N15" t="n">
        <v>21.87</v>
      </c>
      <c r="O15" t="n">
        <v>17202.57</v>
      </c>
      <c r="P15" t="n">
        <v>84.94</v>
      </c>
      <c r="Q15" t="n">
        <v>198.05</v>
      </c>
      <c r="R15" t="n">
        <v>36.8</v>
      </c>
      <c r="S15" t="n">
        <v>21.27</v>
      </c>
      <c r="T15" t="n">
        <v>5009.98</v>
      </c>
      <c r="U15" t="n">
        <v>0.58</v>
      </c>
      <c r="V15" t="n">
        <v>0.74</v>
      </c>
      <c r="W15" t="n">
        <v>0.13</v>
      </c>
      <c r="X15" t="n">
        <v>0.31</v>
      </c>
      <c r="Y15" t="n">
        <v>1</v>
      </c>
      <c r="Z15" t="n">
        <v>10</v>
      </c>
      <c r="AA15" t="n">
        <v>72.00481974243947</v>
      </c>
      <c r="AB15" t="n">
        <v>98.52017100001933</v>
      </c>
      <c r="AC15" t="n">
        <v>89.11754415373039</v>
      </c>
      <c r="AD15" t="n">
        <v>72004.81974243946</v>
      </c>
      <c r="AE15" t="n">
        <v>98520.17100001933</v>
      </c>
      <c r="AF15" t="n">
        <v>2.308834353833587e-06</v>
      </c>
      <c r="AG15" t="n">
        <v>0.1497222222222222</v>
      </c>
      <c r="AH15" t="n">
        <v>89117.5441537304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9.319699999999999</v>
      </c>
      <c r="E16" t="n">
        <v>10.73</v>
      </c>
      <c r="F16" t="n">
        <v>8.140000000000001</v>
      </c>
      <c r="G16" t="n">
        <v>32.57</v>
      </c>
      <c r="H16" t="n">
        <v>0.58</v>
      </c>
      <c r="I16" t="n">
        <v>15</v>
      </c>
      <c r="J16" t="n">
        <v>137.92</v>
      </c>
      <c r="K16" t="n">
        <v>46.47</v>
      </c>
      <c r="L16" t="n">
        <v>4.5</v>
      </c>
      <c r="M16" t="n">
        <v>13</v>
      </c>
      <c r="N16" t="n">
        <v>21.95</v>
      </c>
      <c r="O16" t="n">
        <v>17244.24</v>
      </c>
      <c r="P16" t="n">
        <v>84.45999999999999</v>
      </c>
      <c r="Q16" t="n">
        <v>198.07</v>
      </c>
      <c r="R16" t="n">
        <v>36.24</v>
      </c>
      <c r="S16" t="n">
        <v>21.27</v>
      </c>
      <c r="T16" t="n">
        <v>4731.58</v>
      </c>
      <c r="U16" t="n">
        <v>0.59</v>
      </c>
      <c r="V16" t="n">
        <v>0.75</v>
      </c>
      <c r="W16" t="n">
        <v>0.13</v>
      </c>
      <c r="X16" t="n">
        <v>0.29</v>
      </c>
      <c r="Y16" t="n">
        <v>1</v>
      </c>
      <c r="Z16" t="n">
        <v>10</v>
      </c>
      <c r="AA16" t="n">
        <v>71.37931070826963</v>
      </c>
      <c r="AB16" t="n">
        <v>97.66432194395759</v>
      </c>
      <c r="AC16" t="n">
        <v>88.34337613038724</v>
      </c>
      <c r="AD16" t="n">
        <v>71379.31070826962</v>
      </c>
      <c r="AE16" t="n">
        <v>97664.32194395759</v>
      </c>
      <c r="AF16" t="n">
        <v>2.31858666315639e-06</v>
      </c>
      <c r="AG16" t="n">
        <v>0.1490277777777778</v>
      </c>
      <c r="AH16" t="n">
        <v>88343.37613038725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9.372299999999999</v>
      </c>
      <c r="E17" t="n">
        <v>10.67</v>
      </c>
      <c r="F17" t="n">
        <v>8.109999999999999</v>
      </c>
      <c r="G17" t="n">
        <v>34.75</v>
      </c>
      <c r="H17" t="n">
        <v>0.61</v>
      </c>
      <c r="I17" t="n">
        <v>14</v>
      </c>
      <c r="J17" t="n">
        <v>138.26</v>
      </c>
      <c r="K17" t="n">
        <v>46.47</v>
      </c>
      <c r="L17" t="n">
        <v>4.75</v>
      </c>
      <c r="M17" t="n">
        <v>12</v>
      </c>
      <c r="N17" t="n">
        <v>22.04</v>
      </c>
      <c r="O17" t="n">
        <v>17285.95</v>
      </c>
      <c r="P17" t="n">
        <v>84.05</v>
      </c>
      <c r="Q17" t="n">
        <v>198.07</v>
      </c>
      <c r="R17" t="n">
        <v>35.23</v>
      </c>
      <c r="S17" t="n">
        <v>21.27</v>
      </c>
      <c r="T17" t="n">
        <v>4232.64</v>
      </c>
      <c r="U17" t="n">
        <v>0.6</v>
      </c>
      <c r="V17" t="n">
        <v>0.75</v>
      </c>
      <c r="W17" t="n">
        <v>0.13</v>
      </c>
      <c r="X17" t="n">
        <v>0.26</v>
      </c>
      <c r="Y17" t="n">
        <v>1</v>
      </c>
      <c r="Z17" t="n">
        <v>10</v>
      </c>
      <c r="AA17" t="n">
        <v>70.67669268118843</v>
      </c>
      <c r="AB17" t="n">
        <v>96.70296896198592</v>
      </c>
      <c r="AC17" t="n">
        <v>87.47377332774724</v>
      </c>
      <c r="AD17" t="n">
        <v>70676.69268118843</v>
      </c>
      <c r="AE17" t="n">
        <v>96702.96896198591</v>
      </c>
      <c r="AF17" t="n">
        <v>2.331672670053825e-06</v>
      </c>
      <c r="AG17" t="n">
        <v>0.1481944444444444</v>
      </c>
      <c r="AH17" t="n">
        <v>87473.77332774724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9.419600000000001</v>
      </c>
      <c r="E18" t="n">
        <v>10.62</v>
      </c>
      <c r="F18" t="n">
        <v>8.08</v>
      </c>
      <c r="G18" t="n">
        <v>37.3</v>
      </c>
      <c r="H18" t="n">
        <v>0.64</v>
      </c>
      <c r="I18" t="n">
        <v>13</v>
      </c>
      <c r="J18" t="n">
        <v>138.6</v>
      </c>
      <c r="K18" t="n">
        <v>46.47</v>
      </c>
      <c r="L18" t="n">
        <v>5</v>
      </c>
      <c r="M18" t="n">
        <v>11</v>
      </c>
      <c r="N18" t="n">
        <v>22.13</v>
      </c>
      <c r="O18" t="n">
        <v>17327.69</v>
      </c>
      <c r="P18" t="n">
        <v>83.34</v>
      </c>
      <c r="Q18" t="n">
        <v>198.07</v>
      </c>
      <c r="R18" t="n">
        <v>34.35</v>
      </c>
      <c r="S18" t="n">
        <v>21.27</v>
      </c>
      <c r="T18" t="n">
        <v>3800.35</v>
      </c>
      <c r="U18" t="n">
        <v>0.62</v>
      </c>
      <c r="V18" t="n">
        <v>0.75</v>
      </c>
      <c r="W18" t="n">
        <v>0.13</v>
      </c>
      <c r="X18" t="n">
        <v>0.23</v>
      </c>
      <c r="Y18" t="n">
        <v>1</v>
      </c>
      <c r="Z18" t="n">
        <v>10</v>
      </c>
      <c r="AA18" t="n">
        <v>69.84720484368297</v>
      </c>
      <c r="AB18" t="n">
        <v>95.56802710829083</v>
      </c>
      <c r="AC18" t="n">
        <v>86.44714873166757</v>
      </c>
      <c r="AD18" t="n">
        <v>69847.20484368298</v>
      </c>
      <c r="AE18" t="n">
        <v>95568.02710829083</v>
      </c>
      <c r="AF18" t="n">
        <v>2.343440124925473e-06</v>
      </c>
      <c r="AG18" t="n">
        <v>0.1475</v>
      </c>
      <c r="AH18" t="n">
        <v>86447.14873166756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9.452999999999999</v>
      </c>
      <c r="E19" t="n">
        <v>10.58</v>
      </c>
      <c r="F19" t="n">
        <v>8.039999999999999</v>
      </c>
      <c r="G19" t="n">
        <v>37.13</v>
      </c>
      <c r="H19" t="n">
        <v>0.67</v>
      </c>
      <c r="I19" t="n">
        <v>13</v>
      </c>
      <c r="J19" t="n">
        <v>138.94</v>
      </c>
      <c r="K19" t="n">
        <v>46.47</v>
      </c>
      <c r="L19" t="n">
        <v>5.25</v>
      </c>
      <c r="M19" t="n">
        <v>11</v>
      </c>
      <c r="N19" t="n">
        <v>22.22</v>
      </c>
      <c r="O19" t="n">
        <v>17369.47</v>
      </c>
      <c r="P19" t="n">
        <v>82.59</v>
      </c>
      <c r="Q19" t="n">
        <v>198.05</v>
      </c>
      <c r="R19" t="n">
        <v>33.13</v>
      </c>
      <c r="S19" t="n">
        <v>21.27</v>
      </c>
      <c r="T19" t="n">
        <v>3188.46</v>
      </c>
      <c r="U19" t="n">
        <v>0.64</v>
      </c>
      <c r="V19" t="n">
        <v>0.75</v>
      </c>
      <c r="W19" t="n">
        <v>0.12</v>
      </c>
      <c r="X19" t="n">
        <v>0.19</v>
      </c>
      <c r="Y19" t="n">
        <v>1</v>
      </c>
      <c r="Z19" t="n">
        <v>10</v>
      </c>
      <c r="AA19" t="n">
        <v>69.07764054859499</v>
      </c>
      <c r="AB19" t="n">
        <v>94.51507528897137</v>
      </c>
      <c r="AC19" t="n">
        <v>85.49468915615648</v>
      </c>
      <c r="AD19" t="n">
        <v>69077.64054859498</v>
      </c>
      <c r="AE19" t="n">
        <v>94515.07528897138</v>
      </c>
      <c r="AF19" t="n">
        <v>2.351749490521943e-06</v>
      </c>
      <c r="AG19" t="n">
        <v>0.1469444444444444</v>
      </c>
      <c r="AH19" t="n">
        <v>85494.68915615648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9.4533</v>
      </c>
      <c r="E20" t="n">
        <v>10.58</v>
      </c>
      <c r="F20" t="n">
        <v>8.07</v>
      </c>
      <c r="G20" t="n">
        <v>40.36</v>
      </c>
      <c r="H20" t="n">
        <v>0.7</v>
      </c>
      <c r="I20" t="n">
        <v>12</v>
      </c>
      <c r="J20" t="n">
        <v>139.28</v>
      </c>
      <c r="K20" t="n">
        <v>46.47</v>
      </c>
      <c r="L20" t="n">
        <v>5.5</v>
      </c>
      <c r="M20" t="n">
        <v>10</v>
      </c>
      <c r="N20" t="n">
        <v>22.31</v>
      </c>
      <c r="O20" t="n">
        <v>17411.27</v>
      </c>
      <c r="P20" t="n">
        <v>82.66</v>
      </c>
      <c r="Q20" t="n">
        <v>198.05</v>
      </c>
      <c r="R20" t="n">
        <v>34.2</v>
      </c>
      <c r="S20" t="n">
        <v>21.27</v>
      </c>
      <c r="T20" t="n">
        <v>3728.73</v>
      </c>
      <c r="U20" t="n">
        <v>0.62</v>
      </c>
      <c r="V20" t="n">
        <v>0.75</v>
      </c>
      <c r="W20" t="n">
        <v>0.12</v>
      </c>
      <c r="X20" t="n">
        <v>0.22</v>
      </c>
      <c r="Y20" t="n">
        <v>1</v>
      </c>
      <c r="Z20" t="n">
        <v>10</v>
      </c>
      <c r="AA20" t="n">
        <v>69.1883123036756</v>
      </c>
      <c r="AB20" t="n">
        <v>94.66650126676586</v>
      </c>
      <c r="AC20" t="n">
        <v>85.63166325115796</v>
      </c>
      <c r="AD20" t="n">
        <v>69188.3123036756</v>
      </c>
      <c r="AE20" t="n">
        <v>94666.50126676586</v>
      </c>
      <c r="AF20" t="n">
        <v>2.351824125542271e-06</v>
      </c>
      <c r="AG20" t="n">
        <v>0.1469444444444444</v>
      </c>
      <c r="AH20" t="n">
        <v>85631.66325115797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9.4397</v>
      </c>
      <c r="E21" t="n">
        <v>10.59</v>
      </c>
      <c r="F21" t="n">
        <v>8.09</v>
      </c>
      <c r="G21" t="n">
        <v>40.43</v>
      </c>
      <c r="H21" t="n">
        <v>0.73</v>
      </c>
      <c r="I21" t="n">
        <v>12</v>
      </c>
      <c r="J21" t="n">
        <v>139.61</v>
      </c>
      <c r="K21" t="n">
        <v>46.47</v>
      </c>
      <c r="L21" t="n">
        <v>5.75</v>
      </c>
      <c r="M21" t="n">
        <v>10</v>
      </c>
      <c r="N21" t="n">
        <v>22.4</v>
      </c>
      <c r="O21" t="n">
        <v>17453.1</v>
      </c>
      <c r="P21" t="n">
        <v>82.73</v>
      </c>
      <c r="Q21" t="n">
        <v>198.05</v>
      </c>
      <c r="R21" t="n">
        <v>34.58</v>
      </c>
      <c r="S21" t="n">
        <v>21.27</v>
      </c>
      <c r="T21" t="n">
        <v>3920.36</v>
      </c>
      <c r="U21" t="n">
        <v>0.61</v>
      </c>
      <c r="V21" t="n">
        <v>0.75</v>
      </c>
      <c r="W21" t="n">
        <v>0.13</v>
      </c>
      <c r="X21" t="n">
        <v>0.23</v>
      </c>
      <c r="Y21" t="n">
        <v>1</v>
      </c>
      <c r="Z21" t="n">
        <v>10</v>
      </c>
      <c r="AA21" t="n">
        <v>69.37416722346808</v>
      </c>
      <c r="AB21" t="n">
        <v>94.92079616736619</v>
      </c>
      <c r="AC21" t="n">
        <v>85.86168860335022</v>
      </c>
      <c r="AD21" t="n">
        <v>69374.16722346807</v>
      </c>
      <c r="AE21" t="n">
        <v>94920.79616736619</v>
      </c>
      <c r="AF21" t="n">
        <v>2.348440671287421e-06</v>
      </c>
      <c r="AG21" t="n">
        <v>0.1470833333333333</v>
      </c>
      <c r="AH21" t="n">
        <v>85861.68860335022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9.492699999999999</v>
      </c>
      <c r="E22" t="n">
        <v>10.53</v>
      </c>
      <c r="F22" t="n">
        <v>8.050000000000001</v>
      </c>
      <c r="G22" t="n">
        <v>43.93</v>
      </c>
      <c r="H22" t="n">
        <v>0.76</v>
      </c>
      <c r="I22" t="n">
        <v>11</v>
      </c>
      <c r="J22" t="n">
        <v>139.95</v>
      </c>
      <c r="K22" t="n">
        <v>46.47</v>
      </c>
      <c r="L22" t="n">
        <v>6</v>
      </c>
      <c r="M22" t="n">
        <v>9</v>
      </c>
      <c r="N22" t="n">
        <v>22.49</v>
      </c>
      <c r="O22" t="n">
        <v>17494.97</v>
      </c>
      <c r="P22" t="n">
        <v>81.93000000000001</v>
      </c>
      <c r="Q22" t="n">
        <v>198.05</v>
      </c>
      <c r="R22" t="n">
        <v>33.55</v>
      </c>
      <c r="S22" t="n">
        <v>21.27</v>
      </c>
      <c r="T22" t="n">
        <v>3405.6</v>
      </c>
      <c r="U22" t="n">
        <v>0.63</v>
      </c>
      <c r="V22" t="n">
        <v>0.75</v>
      </c>
      <c r="W22" t="n">
        <v>0.13</v>
      </c>
      <c r="X22" t="n">
        <v>0.2</v>
      </c>
      <c r="Y22" t="n">
        <v>1</v>
      </c>
      <c r="Z22" t="n">
        <v>10</v>
      </c>
      <c r="AA22" t="n">
        <v>68.44102372815003</v>
      </c>
      <c r="AB22" t="n">
        <v>93.6440280696871</v>
      </c>
      <c r="AC22" t="n">
        <v>84.70677346095793</v>
      </c>
      <c r="AD22" t="n">
        <v>68441.02372815003</v>
      </c>
      <c r="AE22" t="n">
        <v>93644.02806968709</v>
      </c>
      <c r="AF22" t="n">
        <v>2.361626191545292e-06</v>
      </c>
      <c r="AG22" t="n">
        <v>0.14625</v>
      </c>
      <c r="AH22" t="n">
        <v>84706.77346095793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9.4907</v>
      </c>
      <c r="E23" t="n">
        <v>10.54</v>
      </c>
      <c r="F23" t="n">
        <v>8.06</v>
      </c>
      <c r="G23" t="n">
        <v>43.95</v>
      </c>
      <c r="H23" t="n">
        <v>0.79</v>
      </c>
      <c r="I23" t="n">
        <v>11</v>
      </c>
      <c r="J23" t="n">
        <v>140.29</v>
      </c>
      <c r="K23" t="n">
        <v>46.47</v>
      </c>
      <c r="L23" t="n">
        <v>6.25</v>
      </c>
      <c r="M23" t="n">
        <v>9</v>
      </c>
      <c r="N23" t="n">
        <v>22.58</v>
      </c>
      <c r="O23" t="n">
        <v>17536.87</v>
      </c>
      <c r="P23" t="n">
        <v>81.83</v>
      </c>
      <c r="Q23" t="n">
        <v>198.05</v>
      </c>
      <c r="R23" t="n">
        <v>33.66</v>
      </c>
      <c r="S23" t="n">
        <v>21.27</v>
      </c>
      <c r="T23" t="n">
        <v>3461.64</v>
      </c>
      <c r="U23" t="n">
        <v>0.63</v>
      </c>
      <c r="V23" t="n">
        <v>0.75</v>
      </c>
      <c r="W23" t="n">
        <v>0.12</v>
      </c>
      <c r="X23" t="n">
        <v>0.2</v>
      </c>
      <c r="Y23" t="n">
        <v>1</v>
      </c>
      <c r="Z23" t="n">
        <v>10</v>
      </c>
      <c r="AA23" t="n">
        <v>68.42217841392343</v>
      </c>
      <c r="AB23" t="n">
        <v>93.6182430793657</v>
      </c>
      <c r="AC23" t="n">
        <v>84.68344935392335</v>
      </c>
      <c r="AD23" t="n">
        <v>68422.17841392344</v>
      </c>
      <c r="AE23" t="n">
        <v>93618.2430793657</v>
      </c>
      <c r="AF23" t="n">
        <v>2.361128624743109e-06</v>
      </c>
      <c r="AG23" t="n">
        <v>0.1463888888888889</v>
      </c>
      <c r="AH23" t="n">
        <v>84683.44935392335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9.5425</v>
      </c>
      <c r="E24" t="n">
        <v>10.48</v>
      </c>
      <c r="F24" t="n">
        <v>8.029999999999999</v>
      </c>
      <c r="G24" t="n">
        <v>48.16</v>
      </c>
      <c r="H24" t="n">
        <v>0.82</v>
      </c>
      <c r="I24" t="n">
        <v>10</v>
      </c>
      <c r="J24" t="n">
        <v>140.63</v>
      </c>
      <c r="K24" t="n">
        <v>46.47</v>
      </c>
      <c r="L24" t="n">
        <v>6.5</v>
      </c>
      <c r="M24" t="n">
        <v>8</v>
      </c>
      <c r="N24" t="n">
        <v>22.67</v>
      </c>
      <c r="O24" t="n">
        <v>17578.8</v>
      </c>
      <c r="P24" t="n">
        <v>81.22</v>
      </c>
      <c r="Q24" t="n">
        <v>198.05</v>
      </c>
      <c r="R24" t="n">
        <v>32.64</v>
      </c>
      <c r="S24" t="n">
        <v>21.27</v>
      </c>
      <c r="T24" t="n">
        <v>2958.89</v>
      </c>
      <c r="U24" t="n">
        <v>0.65</v>
      </c>
      <c r="V24" t="n">
        <v>0.76</v>
      </c>
      <c r="W24" t="n">
        <v>0.12</v>
      </c>
      <c r="X24" t="n">
        <v>0.17</v>
      </c>
      <c r="Y24" t="n">
        <v>1</v>
      </c>
      <c r="Z24" t="n">
        <v>10</v>
      </c>
      <c r="AA24" t="n">
        <v>67.63980175603221</v>
      </c>
      <c r="AB24" t="n">
        <v>92.54776082001734</v>
      </c>
      <c r="AC24" t="n">
        <v>83.71513241897557</v>
      </c>
      <c r="AD24" t="n">
        <v>67639.80175603222</v>
      </c>
      <c r="AE24" t="n">
        <v>92547.76082001734</v>
      </c>
      <c r="AF24" t="n">
        <v>2.374015604919671e-06</v>
      </c>
      <c r="AG24" t="n">
        <v>0.1455555555555555</v>
      </c>
      <c r="AH24" t="n">
        <v>83715.13241897557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9.5511</v>
      </c>
      <c r="E25" t="n">
        <v>10.47</v>
      </c>
      <c r="F25" t="n">
        <v>8.02</v>
      </c>
      <c r="G25" t="n">
        <v>48.11</v>
      </c>
      <c r="H25" t="n">
        <v>0.85</v>
      </c>
      <c r="I25" t="n">
        <v>10</v>
      </c>
      <c r="J25" t="n">
        <v>140.97</v>
      </c>
      <c r="K25" t="n">
        <v>46.47</v>
      </c>
      <c r="L25" t="n">
        <v>6.75</v>
      </c>
      <c r="M25" t="n">
        <v>8</v>
      </c>
      <c r="N25" t="n">
        <v>22.76</v>
      </c>
      <c r="O25" t="n">
        <v>17620.76</v>
      </c>
      <c r="P25" t="n">
        <v>81.17</v>
      </c>
      <c r="Q25" t="n">
        <v>198.05</v>
      </c>
      <c r="R25" t="n">
        <v>32.18</v>
      </c>
      <c r="S25" t="n">
        <v>21.27</v>
      </c>
      <c r="T25" t="n">
        <v>2728.11</v>
      </c>
      <c r="U25" t="n">
        <v>0.66</v>
      </c>
      <c r="V25" t="n">
        <v>0.76</v>
      </c>
      <c r="W25" t="n">
        <v>0.13</v>
      </c>
      <c r="X25" t="n">
        <v>0.16</v>
      </c>
      <c r="Y25" t="n">
        <v>1</v>
      </c>
      <c r="Z25" t="n">
        <v>10</v>
      </c>
      <c r="AA25" t="n">
        <v>67.52793478245822</v>
      </c>
      <c r="AB25" t="n">
        <v>92.39469949155091</v>
      </c>
      <c r="AC25" t="n">
        <v>83.57667904887501</v>
      </c>
      <c r="AD25" t="n">
        <v>67527.93478245822</v>
      </c>
      <c r="AE25" t="n">
        <v>92394.69949155091</v>
      </c>
      <c r="AF25" t="n">
        <v>2.376155142169061e-06</v>
      </c>
      <c r="AG25" t="n">
        <v>0.1454166666666667</v>
      </c>
      <c r="AH25" t="n">
        <v>83576.67904887501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9.510999999999999</v>
      </c>
      <c r="E26" t="n">
        <v>10.51</v>
      </c>
      <c r="F26" t="n">
        <v>8.06</v>
      </c>
      <c r="G26" t="n">
        <v>48.37</v>
      </c>
      <c r="H26" t="n">
        <v>0.88</v>
      </c>
      <c r="I26" t="n">
        <v>10</v>
      </c>
      <c r="J26" t="n">
        <v>141.31</v>
      </c>
      <c r="K26" t="n">
        <v>46.47</v>
      </c>
      <c r="L26" t="n">
        <v>7</v>
      </c>
      <c r="M26" t="n">
        <v>8</v>
      </c>
      <c r="N26" t="n">
        <v>22.85</v>
      </c>
      <c r="O26" t="n">
        <v>17662.75</v>
      </c>
      <c r="P26" t="n">
        <v>81.19</v>
      </c>
      <c r="Q26" t="n">
        <v>198.05</v>
      </c>
      <c r="R26" t="n">
        <v>33.97</v>
      </c>
      <c r="S26" t="n">
        <v>21.27</v>
      </c>
      <c r="T26" t="n">
        <v>3623.36</v>
      </c>
      <c r="U26" t="n">
        <v>0.63</v>
      </c>
      <c r="V26" t="n">
        <v>0.75</v>
      </c>
      <c r="W26" t="n">
        <v>0.12</v>
      </c>
      <c r="X26" t="n">
        <v>0.21</v>
      </c>
      <c r="Y26" t="n">
        <v>1</v>
      </c>
      <c r="Z26" t="n">
        <v>10</v>
      </c>
      <c r="AA26" t="n">
        <v>67.91310095100638</v>
      </c>
      <c r="AB26" t="n">
        <v>92.92170083569034</v>
      </c>
      <c r="AC26" t="n">
        <v>84.05338412438098</v>
      </c>
      <c r="AD26" t="n">
        <v>67913.10095100639</v>
      </c>
      <c r="AE26" t="n">
        <v>92921.70083569034</v>
      </c>
      <c r="AF26" t="n">
        <v>2.366178927785275e-06</v>
      </c>
      <c r="AG26" t="n">
        <v>0.1459722222222222</v>
      </c>
      <c r="AH26" t="n">
        <v>84053.38412438099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9.5684</v>
      </c>
      <c r="E27" t="n">
        <v>10.45</v>
      </c>
      <c r="F27" t="n">
        <v>8.029999999999999</v>
      </c>
      <c r="G27" t="n">
        <v>53.51</v>
      </c>
      <c r="H27" t="n">
        <v>0.91</v>
      </c>
      <c r="I27" t="n">
        <v>9</v>
      </c>
      <c r="J27" t="n">
        <v>141.66</v>
      </c>
      <c r="K27" t="n">
        <v>46.47</v>
      </c>
      <c r="L27" t="n">
        <v>7.25</v>
      </c>
      <c r="M27" t="n">
        <v>7</v>
      </c>
      <c r="N27" t="n">
        <v>22.94</v>
      </c>
      <c r="O27" t="n">
        <v>17704.77</v>
      </c>
      <c r="P27" t="n">
        <v>80.29000000000001</v>
      </c>
      <c r="Q27" t="n">
        <v>198.05</v>
      </c>
      <c r="R27" t="n">
        <v>32.68</v>
      </c>
      <c r="S27" t="n">
        <v>21.27</v>
      </c>
      <c r="T27" t="n">
        <v>2983.88</v>
      </c>
      <c r="U27" t="n">
        <v>0.65</v>
      </c>
      <c r="V27" t="n">
        <v>0.76</v>
      </c>
      <c r="W27" t="n">
        <v>0.12</v>
      </c>
      <c r="X27" t="n">
        <v>0.17</v>
      </c>
      <c r="Y27" t="n">
        <v>1</v>
      </c>
      <c r="Z27" t="n">
        <v>10</v>
      </c>
      <c r="AA27" t="n">
        <v>66.9321292373458</v>
      </c>
      <c r="AB27" t="n">
        <v>91.57949205964297</v>
      </c>
      <c r="AC27" t="n">
        <v>82.8392738701173</v>
      </c>
      <c r="AD27" t="n">
        <v>66932.1292373458</v>
      </c>
      <c r="AE27" t="n">
        <v>91579.49205964297</v>
      </c>
      <c r="AF27" t="n">
        <v>2.380459095007951e-06</v>
      </c>
      <c r="AG27" t="n">
        <v>0.1451388888888889</v>
      </c>
      <c r="AH27" t="n">
        <v>82839.27387011729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9.573700000000001</v>
      </c>
      <c r="E28" t="n">
        <v>10.45</v>
      </c>
      <c r="F28" t="n">
        <v>8.02</v>
      </c>
      <c r="G28" t="n">
        <v>53.47</v>
      </c>
      <c r="H28" t="n">
        <v>0.93</v>
      </c>
      <c r="I28" t="n">
        <v>9</v>
      </c>
      <c r="J28" t="n">
        <v>142</v>
      </c>
      <c r="K28" t="n">
        <v>46.47</v>
      </c>
      <c r="L28" t="n">
        <v>7.5</v>
      </c>
      <c r="M28" t="n">
        <v>7</v>
      </c>
      <c r="N28" t="n">
        <v>23.03</v>
      </c>
      <c r="O28" t="n">
        <v>17746.83</v>
      </c>
      <c r="P28" t="n">
        <v>80.28</v>
      </c>
      <c r="Q28" t="n">
        <v>198.05</v>
      </c>
      <c r="R28" t="n">
        <v>32.46</v>
      </c>
      <c r="S28" t="n">
        <v>21.27</v>
      </c>
      <c r="T28" t="n">
        <v>2871.86</v>
      </c>
      <c r="U28" t="n">
        <v>0.66</v>
      </c>
      <c r="V28" t="n">
        <v>0.76</v>
      </c>
      <c r="W28" t="n">
        <v>0.12</v>
      </c>
      <c r="X28" t="n">
        <v>0.17</v>
      </c>
      <c r="Y28" t="n">
        <v>1</v>
      </c>
      <c r="Z28" t="n">
        <v>10</v>
      </c>
      <c r="AA28" t="n">
        <v>66.86668833920702</v>
      </c>
      <c r="AB28" t="n">
        <v>91.48995293576087</v>
      </c>
      <c r="AC28" t="n">
        <v>82.7582802345495</v>
      </c>
      <c r="AD28" t="n">
        <v>66866.68833920702</v>
      </c>
      <c r="AE28" t="n">
        <v>91489.95293576087</v>
      </c>
      <c r="AF28" t="n">
        <v>2.381777647033738e-06</v>
      </c>
      <c r="AG28" t="n">
        <v>0.1451388888888889</v>
      </c>
      <c r="AH28" t="n">
        <v>82758.2802345495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9.5763</v>
      </c>
      <c r="E29" t="n">
        <v>10.44</v>
      </c>
      <c r="F29" t="n">
        <v>8.02</v>
      </c>
      <c r="G29" t="n">
        <v>53.45</v>
      </c>
      <c r="H29" t="n">
        <v>0.96</v>
      </c>
      <c r="I29" t="n">
        <v>9</v>
      </c>
      <c r="J29" t="n">
        <v>142.34</v>
      </c>
      <c r="K29" t="n">
        <v>46.47</v>
      </c>
      <c r="L29" t="n">
        <v>7.75</v>
      </c>
      <c r="M29" t="n">
        <v>7</v>
      </c>
      <c r="N29" t="n">
        <v>23.12</v>
      </c>
      <c r="O29" t="n">
        <v>17788.92</v>
      </c>
      <c r="P29" t="n">
        <v>79.92</v>
      </c>
      <c r="Q29" t="n">
        <v>198.05</v>
      </c>
      <c r="R29" t="n">
        <v>32.48</v>
      </c>
      <c r="S29" t="n">
        <v>21.27</v>
      </c>
      <c r="T29" t="n">
        <v>2882</v>
      </c>
      <c r="U29" t="n">
        <v>0.65</v>
      </c>
      <c r="V29" t="n">
        <v>0.76</v>
      </c>
      <c r="W29" t="n">
        <v>0.12</v>
      </c>
      <c r="X29" t="n">
        <v>0.16</v>
      </c>
      <c r="Y29" t="n">
        <v>1</v>
      </c>
      <c r="Z29" t="n">
        <v>10</v>
      </c>
      <c r="AA29" t="n">
        <v>66.6440816458022</v>
      </c>
      <c r="AB29" t="n">
        <v>91.18537263713037</v>
      </c>
      <c r="AC29" t="n">
        <v>82.48276865213907</v>
      </c>
      <c r="AD29" t="n">
        <v>66644.0816458022</v>
      </c>
      <c r="AE29" t="n">
        <v>91185.37263713036</v>
      </c>
      <c r="AF29" t="n">
        <v>2.382424483876577e-06</v>
      </c>
      <c r="AG29" t="n">
        <v>0.145</v>
      </c>
      <c r="AH29" t="n">
        <v>82482.76865213907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9.573700000000001</v>
      </c>
      <c r="E30" t="n">
        <v>10.45</v>
      </c>
      <c r="F30" t="n">
        <v>8.02</v>
      </c>
      <c r="G30" t="n">
        <v>53.47</v>
      </c>
      <c r="H30" t="n">
        <v>0.99</v>
      </c>
      <c r="I30" t="n">
        <v>9</v>
      </c>
      <c r="J30" t="n">
        <v>142.68</v>
      </c>
      <c r="K30" t="n">
        <v>46.47</v>
      </c>
      <c r="L30" t="n">
        <v>8</v>
      </c>
      <c r="M30" t="n">
        <v>7</v>
      </c>
      <c r="N30" t="n">
        <v>23.21</v>
      </c>
      <c r="O30" t="n">
        <v>17831.04</v>
      </c>
      <c r="P30" t="n">
        <v>79.45999999999999</v>
      </c>
      <c r="Q30" t="n">
        <v>198.05</v>
      </c>
      <c r="R30" t="n">
        <v>32.46</v>
      </c>
      <c r="S30" t="n">
        <v>21.27</v>
      </c>
      <c r="T30" t="n">
        <v>2873.03</v>
      </c>
      <c r="U30" t="n">
        <v>0.66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66.40057742859712</v>
      </c>
      <c r="AB30" t="n">
        <v>90.85219942450261</v>
      </c>
      <c r="AC30" t="n">
        <v>82.18139302331288</v>
      </c>
      <c r="AD30" t="n">
        <v>66400.57742859711</v>
      </c>
      <c r="AE30" t="n">
        <v>90852.19942450261</v>
      </c>
      <c r="AF30" t="n">
        <v>2.381777647033738e-06</v>
      </c>
      <c r="AG30" t="n">
        <v>0.1451388888888889</v>
      </c>
      <c r="AH30" t="n">
        <v>82181.39302331288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9.6432</v>
      </c>
      <c r="E31" t="n">
        <v>10.37</v>
      </c>
      <c r="F31" t="n">
        <v>7.97</v>
      </c>
      <c r="G31" t="n">
        <v>59.79</v>
      </c>
      <c r="H31" t="n">
        <v>1.02</v>
      </c>
      <c r="I31" t="n">
        <v>8</v>
      </c>
      <c r="J31" t="n">
        <v>143.02</v>
      </c>
      <c r="K31" t="n">
        <v>46.47</v>
      </c>
      <c r="L31" t="n">
        <v>8.25</v>
      </c>
      <c r="M31" t="n">
        <v>6</v>
      </c>
      <c r="N31" t="n">
        <v>23.3</v>
      </c>
      <c r="O31" t="n">
        <v>17873.19</v>
      </c>
      <c r="P31" t="n">
        <v>78.98999999999999</v>
      </c>
      <c r="Q31" t="n">
        <v>198.05</v>
      </c>
      <c r="R31" t="n">
        <v>30.76</v>
      </c>
      <c r="S31" t="n">
        <v>21.27</v>
      </c>
      <c r="T31" t="n">
        <v>2029.74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65.54988869521627</v>
      </c>
      <c r="AB31" t="n">
        <v>89.68824956975332</v>
      </c>
      <c r="AC31" t="n">
        <v>81.1285289090866</v>
      </c>
      <c r="AD31" t="n">
        <v>65549.88869521627</v>
      </c>
      <c r="AE31" t="n">
        <v>89688.24956975333</v>
      </c>
      <c r="AF31" t="n">
        <v>2.399068093409627e-06</v>
      </c>
      <c r="AG31" t="n">
        <v>0.1440277777777778</v>
      </c>
      <c r="AH31" t="n">
        <v>81128.5289090866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9.6074</v>
      </c>
      <c r="E32" t="n">
        <v>10.41</v>
      </c>
      <c r="F32" t="n">
        <v>8.01</v>
      </c>
      <c r="G32" t="n">
        <v>60.08</v>
      </c>
      <c r="H32" t="n">
        <v>1.05</v>
      </c>
      <c r="I32" t="n">
        <v>8</v>
      </c>
      <c r="J32" t="n">
        <v>143.36</v>
      </c>
      <c r="K32" t="n">
        <v>46.47</v>
      </c>
      <c r="L32" t="n">
        <v>8.5</v>
      </c>
      <c r="M32" t="n">
        <v>6</v>
      </c>
      <c r="N32" t="n">
        <v>23.4</v>
      </c>
      <c r="O32" t="n">
        <v>17915.37</v>
      </c>
      <c r="P32" t="n">
        <v>79.05</v>
      </c>
      <c r="Q32" t="n">
        <v>198.06</v>
      </c>
      <c r="R32" t="n">
        <v>32.34</v>
      </c>
      <c r="S32" t="n">
        <v>21.27</v>
      </c>
      <c r="T32" t="n">
        <v>2817.71</v>
      </c>
      <c r="U32" t="n">
        <v>0.66</v>
      </c>
      <c r="V32" t="n">
        <v>0.76</v>
      </c>
      <c r="W32" t="n">
        <v>0.12</v>
      </c>
      <c r="X32" t="n">
        <v>0.16</v>
      </c>
      <c r="Y32" t="n">
        <v>1</v>
      </c>
      <c r="Z32" t="n">
        <v>10</v>
      </c>
      <c r="AA32" t="n">
        <v>65.91722553637307</v>
      </c>
      <c r="AB32" t="n">
        <v>90.19085604158151</v>
      </c>
      <c r="AC32" t="n">
        <v>81.58316732465627</v>
      </c>
      <c r="AD32" t="n">
        <v>65917.22553637307</v>
      </c>
      <c r="AE32" t="n">
        <v>90190.85604158152</v>
      </c>
      <c r="AF32" t="n">
        <v>2.390161647650536e-06</v>
      </c>
      <c r="AG32" t="n">
        <v>0.1445833333333333</v>
      </c>
      <c r="AH32" t="n">
        <v>81583.16732465627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9.6113</v>
      </c>
      <c r="E33" t="n">
        <v>10.4</v>
      </c>
      <c r="F33" t="n">
        <v>8.01</v>
      </c>
      <c r="G33" t="n">
        <v>60.05</v>
      </c>
      <c r="H33" t="n">
        <v>1.08</v>
      </c>
      <c r="I33" t="n">
        <v>8</v>
      </c>
      <c r="J33" t="n">
        <v>143.7</v>
      </c>
      <c r="K33" t="n">
        <v>46.47</v>
      </c>
      <c r="L33" t="n">
        <v>8.75</v>
      </c>
      <c r="M33" t="n">
        <v>6</v>
      </c>
      <c r="N33" t="n">
        <v>23.49</v>
      </c>
      <c r="O33" t="n">
        <v>17957.59</v>
      </c>
      <c r="P33" t="n">
        <v>78.88</v>
      </c>
      <c r="Q33" t="n">
        <v>198.06</v>
      </c>
      <c r="R33" t="n">
        <v>32.12</v>
      </c>
      <c r="S33" t="n">
        <v>21.27</v>
      </c>
      <c r="T33" t="n">
        <v>2708.36</v>
      </c>
      <c r="U33" t="n">
        <v>0.66</v>
      </c>
      <c r="V33" t="n">
        <v>0.76</v>
      </c>
      <c r="W33" t="n">
        <v>0.12</v>
      </c>
      <c r="X33" t="n">
        <v>0.15</v>
      </c>
      <c r="Y33" t="n">
        <v>1</v>
      </c>
      <c r="Z33" t="n">
        <v>10</v>
      </c>
      <c r="AA33" t="n">
        <v>65.79463039042702</v>
      </c>
      <c r="AB33" t="n">
        <v>90.02311595438208</v>
      </c>
      <c r="AC33" t="n">
        <v>81.43143611595443</v>
      </c>
      <c r="AD33" t="n">
        <v>65794.63039042702</v>
      </c>
      <c r="AE33" t="n">
        <v>90023.11595438208</v>
      </c>
      <c r="AF33" t="n">
        <v>2.391131902914795e-06</v>
      </c>
      <c r="AG33" t="n">
        <v>0.1444444444444445</v>
      </c>
      <c r="AH33" t="n">
        <v>81431.43611595442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9.615399999999999</v>
      </c>
      <c r="E34" t="n">
        <v>10.4</v>
      </c>
      <c r="F34" t="n">
        <v>8</v>
      </c>
      <c r="G34" t="n">
        <v>60.01</v>
      </c>
      <c r="H34" t="n">
        <v>1.11</v>
      </c>
      <c r="I34" t="n">
        <v>8</v>
      </c>
      <c r="J34" t="n">
        <v>144.05</v>
      </c>
      <c r="K34" t="n">
        <v>46.47</v>
      </c>
      <c r="L34" t="n">
        <v>9</v>
      </c>
      <c r="M34" t="n">
        <v>6</v>
      </c>
      <c r="N34" t="n">
        <v>23.58</v>
      </c>
      <c r="O34" t="n">
        <v>17999.83</v>
      </c>
      <c r="P34" t="n">
        <v>78.23999999999999</v>
      </c>
      <c r="Q34" t="n">
        <v>198.05</v>
      </c>
      <c r="R34" t="n">
        <v>31.95</v>
      </c>
      <c r="S34" t="n">
        <v>21.27</v>
      </c>
      <c r="T34" t="n">
        <v>2623.37</v>
      </c>
      <c r="U34" t="n">
        <v>0.67</v>
      </c>
      <c r="V34" t="n">
        <v>0.76</v>
      </c>
      <c r="W34" t="n">
        <v>0.12</v>
      </c>
      <c r="X34" t="n">
        <v>0.15</v>
      </c>
      <c r="Y34" t="n">
        <v>1</v>
      </c>
      <c r="Z34" t="n">
        <v>10</v>
      </c>
      <c r="AA34" t="n">
        <v>65.38149245790355</v>
      </c>
      <c r="AB34" t="n">
        <v>89.45784240874453</v>
      </c>
      <c r="AC34" t="n">
        <v>80.92011148414591</v>
      </c>
      <c r="AD34" t="n">
        <v>65381.49245790354</v>
      </c>
      <c r="AE34" t="n">
        <v>89457.84240874453</v>
      </c>
      <c r="AF34" t="n">
        <v>2.392151914859271e-06</v>
      </c>
      <c r="AG34" t="n">
        <v>0.1444444444444445</v>
      </c>
      <c r="AH34" t="n">
        <v>80920.11148414591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9.6722</v>
      </c>
      <c r="E35" t="n">
        <v>10.34</v>
      </c>
      <c r="F35" t="n">
        <v>7.97</v>
      </c>
      <c r="G35" t="n">
        <v>68.3</v>
      </c>
      <c r="H35" t="n">
        <v>1.13</v>
      </c>
      <c r="I35" t="n">
        <v>7</v>
      </c>
      <c r="J35" t="n">
        <v>144.39</v>
      </c>
      <c r="K35" t="n">
        <v>46.47</v>
      </c>
      <c r="L35" t="n">
        <v>9.25</v>
      </c>
      <c r="M35" t="n">
        <v>5</v>
      </c>
      <c r="N35" t="n">
        <v>23.67</v>
      </c>
      <c r="O35" t="n">
        <v>18042.12</v>
      </c>
      <c r="P35" t="n">
        <v>77.29000000000001</v>
      </c>
      <c r="Q35" t="n">
        <v>198.05</v>
      </c>
      <c r="R35" t="n">
        <v>30.81</v>
      </c>
      <c r="S35" t="n">
        <v>21.27</v>
      </c>
      <c r="T35" t="n">
        <v>2056.75</v>
      </c>
      <c r="U35" t="n">
        <v>0.6899999999999999</v>
      </c>
      <c r="V35" t="n">
        <v>0.76</v>
      </c>
      <c r="W35" t="n">
        <v>0.12</v>
      </c>
      <c r="X35" t="n">
        <v>0.12</v>
      </c>
      <c r="Y35" t="n">
        <v>1</v>
      </c>
      <c r="Z35" t="n">
        <v>10</v>
      </c>
      <c r="AA35" t="n">
        <v>64.40180890499681</v>
      </c>
      <c r="AB35" t="n">
        <v>88.1173961510702</v>
      </c>
      <c r="AC35" t="n">
        <v>79.70759553597547</v>
      </c>
      <c r="AD35" t="n">
        <v>64401.80890499681</v>
      </c>
      <c r="AE35" t="n">
        <v>88117.39615107019</v>
      </c>
      <c r="AF35" t="n">
        <v>2.406282812041293e-06</v>
      </c>
      <c r="AG35" t="n">
        <v>0.1436111111111111</v>
      </c>
      <c r="AH35" t="n">
        <v>79707.59553597547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9.6699</v>
      </c>
      <c r="E36" t="n">
        <v>10.34</v>
      </c>
      <c r="F36" t="n">
        <v>7.97</v>
      </c>
      <c r="G36" t="n">
        <v>68.31999999999999</v>
      </c>
      <c r="H36" t="n">
        <v>1.16</v>
      </c>
      <c r="I36" t="n">
        <v>7</v>
      </c>
      <c r="J36" t="n">
        <v>144.73</v>
      </c>
      <c r="K36" t="n">
        <v>46.47</v>
      </c>
      <c r="L36" t="n">
        <v>9.5</v>
      </c>
      <c r="M36" t="n">
        <v>5</v>
      </c>
      <c r="N36" t="n">
        <v>23.77</v>
      </c>
      <c r="O36" t="n">
        <v>18084.43</v>
      </c>
      <c r="P36" t="n">
        <v>77.39</v>
      </c>
      <c r="Q36" t="n">
        <v>198.05</v>
      </c>
      <c r="R36" t="n">
        <v>30.91</v>
      </c>
      <c r="S36" t="n">
        <v>21.27</v>
      </c>
      <c r="T36" t="n">
        <v>2105.91</v>
      </c>
      <c r="U36" t="n">
        <v>0.6899999999999999</v>
      </c>
      <c r="V36" t="n">
        <v>0.76</v>
      </c>
      <c r="W36" t="n">
        <v>0.12</v>
      </c>
      <c r="X36" t="n">
        <v>0.12</v>
      </c>
      <c r="Y36" t="n">
        <v>1</v>
      </c>
      <c r="Z36" t="n">
        <v>10</v>
      </c>
      <c r="AA36" t="n">
        <v>64.4729070728165</v>
      </c>
      <c r="AB36" t="n">
        <v>88.21467580091083</v>
      </c>
      <c r="AC36" t="n">
        <v>79.79559095256819</v>
      </c>
      <c r="AD36" t="n">
        <v>64472.9070728165</v>
      </c>
      <c r="AE36" t="n">
        <v>88214.67580091083</v>
      </c>
      <c r="AF36" t="n">
        <v>2.405710610218782e-06</v>
      </c>
      <c r="AG36" t="n">
        <v>0.1436111111111111</v>
      </c>
      <c r="AH36" t="n">
        <v>79795.59095256819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9.6904</v>
      </c>
      <c r="E37" t="n">
        <v>10.32</v>
      </c>
      <c r="F37" t="n">
        <v>7.95</v>
      </c>
      <c r="G37" t="n">
        <v>68.13</v>
      </c>
      <c r="H37" t="n">
        <v>1.19</v>
      </c>
      <c r="I37" t="n">
        <v>7</v>
      </c>
      <c r="J37" t="n">
        <v>145.08</v>
      </c>
      <c r="K37" t="n">
        <v>46.47</v>
      </c>
      <c r="L37" t="n">
        <v>9.75</v>
      </c>
      <c r="M37" t="n">
        <v>5</v>
      </c>
      <c r="N37" t="n">
        <v>23.86</v>
      </c>
      <c r="O37" t="n">
        <v>18126.77</v>
      </c>
      <c r="P37" t="n">
        <v>77.09</v>
      </c>
      <c r="Q37" t="n">
        <v>198.05</v>
      </c>
      <c r="R37" t="n">
        <v>30.19</v>
      </c>
      <c r="S37" t="n">
        <v>21.27</v>
      </c>
      <c r="T37" t="n">
        <v>1750.45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64.12442624131467</v>
      </c>
      <c r="AB37" t="n">
        <v>87.737868953361</v>
      </c>
      <c r="AC37" t="n">
        <v>79.36428988134575</v>
      </c>
      <c r="AD37" t="n">
        <v>64124.42624131466</v>
      </c>
      <c r="AE37" t="n">
        <v>87737.868953361</v>
      </c>
      <c r="AF37" t="n">
        <v>2.410810669941166e-06</v>
      </c>
      <c r="AG37" t="n">
        <v>0.1433333333333333</v>
      </c>
      <c r="AH37" t="n">
        <v>79364.28988134576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9.6564</v>
      </c>
      <c r="E38" t="n">
        <v>10.36</v>
      </c>
      <c r="F38" t="n">
        <v>7.99</v>
      </c>
      <c r="G38" t="n">
        <v>68.44</v>
      </c>
      <c r="H38" t="n">
        <v>1.22</v>
      </c>
      <c r="I38" t="n">
        <v>7</v>
      </c>
      <c r="J38" t="n">
        <v>145.42</v>
      </c>
      <c r="K38" t="n">
        <v>46.47</v>
      </c>
      <c r="L38" t="n">
        <v>10</v>
      </c>
      <c r="M38" t="n">
        <v>5</v>
      </c>
      <c r="N38" t="n">
        <v>23.95</v>
      </c>
      <c r="O38" t="n">
        <v>18169.15</v>
      </c>
      <c r="P38" t="n">
        <v>77.28</v>
      </c>
      <c r="Q38" t="n">
        <v>198.05</v>
      </c>
      <c r="R38" t="n">
        <v>31.42</v>
      </c>
      <c r="S38" t="n">
        <v>21.27</v>
      </c>
      <c r="T38" t="n">
        <v>2361.78</v>
      </c>
      <c r="U38" t="n">
        <v>0.68</v>
      </c>
      <c r="V38" t="n">
        <v>0.76</v>
      </c>
      <c r="W38" t="n">
        <v>0.12</v>
      </c>
      <c r="X38" t="n">
        <v>0.13</v>
      </c>
      <c r="Y38" t="n">
        <v>1</v>
      </c>
      <c r="Z38" t="n">
        <v>10</v>
      </c>
      <c r="AA38" t="n">
        <v>64.54633068473582</v>
      </c>
      <c r="AB38" t="n">
        <v>88.31513722595994</v>
      </c>
      <c r="AC38" t="n">
        <v>79.88646448020914</v>
      </c>
      <c r="AD38" t="n">
        <v>64546.33068473583</v>
      </c>
      <c r="AE38" t="n">
        <v>88315.13722595994</v>
      </c>
      <c r="AF38" t="n">
        <v>2.40235203430404e-06</v>
      </c>
      <c r="AG38" t="n">
        <v>0.1438888888888889</v>
      </c>
      <c r="AH38" t="n">
        <v>79886.46448020914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9.658200000000001</v>
      </c>
      <c r="E39" t="n">
        <v>10.35</v>
      </c>
      <c r="F39" t="n">
        <v>7.98</v>
      </c>
      <c r="G39" t="n">
        <v>68.43000000000001</v>
      </c>
      <c r="H39" t="n">
        <v>1.24</v>
      </c>
      <c r="I39" t="n">
        <v>7</v>
      </c>
      <c r="J39" t="n">
        <v>145.76</v>
      </c>
      <c r="K39" t="n">
        <v>46.47</v>
      </c>
      <c r="L39" t="n">
        <v>10.25</v>
      </c>
      <c r="M39" t="n">
        <v>5</v>
      </c>
      <c r="N39" t="n">
        <v>24.05</v>
      </c>
      <c r="O39" t="n">
        <v>18211.56</v>
      </c>
      <c r="P39" t="n">
        <v>76.77</v>
      </c>
      <c r="Q39" t="n">
        <v>198.05</v>
      </c>
      <c r="R39" t="n">
        <v>31.38</v>
      </c>
      <c r="S39" t="n">
        <v>21.27</v>
      </c>
      <c r="T39" t="n">
        <v>2345.32</v>
      </c>
      <c r="U39" t="n">
        <v>0.68</v>
      </c>
      <c r="V39" t="n">
        <v>0.76</v>
      </c>
      <c r="W39" t="n">
        <v>0.12</v>
      </c>
      <c r="X39" t="n">
        <v>0.13</v>
      </c>
      <c r="Y39" t="n">
        <v>1</v>
      </c>
      <c r="Z39" t="n">
        <v>10</v>
      </c>
      <c r="AA39" t="n">
        <v>64.22323235728456</v>
      </c>
      <c r="AB39" t="n">
        <v>87.87305984024916</v>
      </c>
      <c r="AC39" t="n">
        <v>79.48657833973094</v>
      </c>
      <c r="AD39" t="n">
        <v>64223.23235728456</v>
      </c>
      <c r="AE39" t="n">
        <v>87873.05984024916</v>
      </c>
      <c r="AF39" t="n">
        <v>2.402799844426006e-06</v>
      </c>
      <c r="AG39" t="n">
        <v>0.14375</v>
      </c>
      <c r="AH39" t="n">
        <v>79486.57833973094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9.6595</v>
      </c>
      <c r="E40" t="n">
        <v>10.35</v>
      </c>
      <c r="F40" t="n">
        <v>7.98</v>
      </c>
      <c r="G40" t="n">
        <v>68.41</v>
      </c>
      <c r="H40" t="n">
        <v>1.27</v>
      </c>
      <c r="I40" t="n">
        <v>7</v>
      </c>
      <c r="J40" t="n">
        <v>146.11</v>
      </c>
      <c r="K40" t="n">
        <v>46.47</v>
      </c>
      <c r="L40" t="n">
        <v>10.5</v>
      </c>
      <c r="M40" t="n">
        <v>5</v>
      </c>
      <c r="N40" t="n">
        <v>24.14</v>
      </c>
      <c r="O40" t="n">
        <v>18254.01</v>
      </c>
      <c r="P40" t="n">
        <v>76.34</v>
      </c>
      <c r="Q40" t="n">
        <v>198.06</v>
      </c>
      <c r="R40" t="n">
        <v>31.27</v>
      </c>
      <c r="S40" t="n">
        <v>21.27</v>
      </c>
      <c r="T40" t="n">
        <v>2288.95</v>
      </c>
      <c r="U40" t="n">
        <v>0.68</v>
      </c>
      <c r="V40" t="n">
        <v>0.76</v>
      </c>
      <c r="W40" t="n">
        <v>0.12</v>
      </c>
      <c r="X40" t="n">
        <v>0.13</v>
      </c>
      <c r="Y40" t="n">
        <v>1</v>
      </c>
      <c r="Z40" t="n">
        <v>10</v>
      </c>
      <c r="AA40" t="n">
        <v>63.97261748762788</v>
      </c>
      <c r="AB40" t="n">
        <v>87.53015751923732</v>
      </c>
      <c r="AC40" t="n">
        <v>79.17640213496993</v>
      </c>
      <c r="AD40" t="n">
        <v>63972.61748762788</v>
      </c>
      <c r="AE40" t="n">
        <v>87530.15751923733</v>
      </c>
      <c r="AF40" t="n">
        <v>2.403123262847425e-06</v>
      </c>
      <c r="AG40" t="n">
        <v>0.14375</v>
      </c>
      <c r="AH40" t="n">
        <v>79176.40213496993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9.658200000000001</v>
      </c>
      <c r="E41" t="n">
        <v>10.35</v>
      </c>
      <c r="F41" t="n">
        <v>7.98</v>
      </c>
      <c r="G41" t="n">
        <v>68.43000000000001</v>
      </c>
      <c r="H41" t="n">
        <v>1.3</v>
      </c>
      <c r="I41" t="n">
        <v>7</v>
      </c>
      <c r="J41" t="n">
        <v>146.45</v>
      </c>
      <c r="K41" t="n">
        <v>46.47</v>
      </c>
      <c r="L41" t="n">
        <v>10.75</v>
      </c>
      <c r="M41" t="n">
        <v>5</v>
      </c>
      <c r="N41" t="n">
        <v>24.24</v>
      </c>
      <c r="O41" t="n">
        <v>18296.48</v>
      </c>
      <c r="P41" t="n">
        <v>75.83</v>
      </c>
      <c r="Q41" t="n">
        <v>198.05</v>
      </c>
      <c r="R41" t="n">
        <v>31.39</v>
      </c>
      <c r="S41" t="n">
        <v>21.27</v>
      </c>
      <c r="T41" t="n">
        <v>2346.29</v>
      </c>
      <c r="U41" t="n">
        <v>0.68</v>
      </c>
      <c r="V41" t="n">
        <v>0.76</v>
      </c>
      <c r="W41" t="n">
        <v>0.12</v>
      </c>
      <c r="X41" t="n">
        <v>0.13</v>
      </c>
      <c r="Y41" t="n">
        <v>1</v>
      </c>
      <c r="Z41" t="n">
        <v>10</v>
      </c>
      <c r="AA41" t="n">
        <v>63.69358490196774</v>
      </c>
      <c r="AB41" t="n">
        <v>87.14837282548845</v>
      </c>
      <c r="AC41" t="n">
        <v>78.83105443655414</v>
      </c>
      <c r="AD41" t="n">
        <v>63693.58490196774</v>
      </c>
      <c r="AE41" t="n">
        <v>87148.37282548845</v>
      </c>
      <c r="AF41" t="n">
        <v>2.402799844426006e-06</v>
      </c>
      <c r="AG41" t="n">
        <v>0.14375</v>
      </c>
      <c r="AH41" t="n">
        <v>78831.05443655414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9.7326</v>
      </c>
      <c r="E42" t="n">
        <v>10.27</v>
      </c>
      <c r="F42" t="n">
        <v>7.93</v>
      </c>
      <c r="G42" t="n">
        <v>79.31</v>
      </c>
      <c r="H42" t="n">
        <v>1.33</v>
      </c>
      <c r="I42" t="n">
        <v>6</v>
      </c>
      <c r="J42" t="n">
        <v>146.8</v>
      </c>
      <c r="K42" t="n">
        <v>46.47</v>
      </c>
      <c r="L42" t="n">
        <v>11</v>
      </c>
      <c r="M42" t="n">
        <v>4</v>
      </c>
      <c r="N42" t="n">
        <v>24.33</v>
      </c>
      <c r="O42" t="n">
        <v>18338.99</v>
      </c>
      <c r="P42" t="n">
        <v>74.92</v>
      </c>
      <c r="Q42" t="n">
        <v>198.05</v>
      </c>
      <c r="R42" t="n">
        <v>29.53</v>
      </c>
      <c r="S42" t="n">
        <v>21.27</v>
      </c>
      <c r="T42" t="n">
        <v>1421.69</v>
      </c>
      <c r="U42" t="n">
        <v>0.72</v>
      </c>
      <c r="V42" t="n">
        <v>0.77</v>
      </c>
      <c r="W42" t="n">
        <v>0.12</v>
      </c>
      <c r="X42" t="n">
        <v>0.08</v>
      </c>
      <c r="Y42" t="n">
        <v>1</v>
      </c>
      <c r="Z42" t="n">
        <v>10</v>
      </c>
      <c r="AA42" t="n">
        <v>62.59293707812686</v>
      </c>
      <c r="AB42" t="n">
        <v>85.64241791575509</v>
      </c>
      <c r="AC42" t="n">
        <v>77.46882574978429</v>
      </c>
      <c r="AD42" t="n">
        <v>62592.93707812686</v>
      </c>
      <c r="AE42" t="n">
        <v>85642.41791575508</v>
      </c>
      <c r="AF42" t="n">
        <v>2.421309329467245e-06</v>
      </c>
      <c r="AG42" t="n">
        <v>0.1426388888888889</v>
      </c>
      <c r="AH42" t="n">
        <v>77468.82574978429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9.709300000000001</v>
      </c>
      <c r="E43" t="n">
        <v>10.3</v>
      </c>
      <c r="F43" t="n">
        <v>7.96</v>
      </c>
      <c r="G43" t="n">
        <v>79.56</v>
      </c>
      <c r="H43" t="n">
        <v>1.35</v>
      </c>
      <c r="I43" t="n">
        <v>6</v>
      </c>
      <c r="J43" t="n">
        <v>147.14</v>
      </c>
      <c r="K43" t="n">
        <v>46.47</v>
      </c>
      <c r="L43" t="n">
        <v>11.25</v>
      </c>
      <c r="M43" t="n">
        <v>4</v>
      </c>
      <c r="N43" t="n">
        <v>24.43</v>
      </c>
      <c r="O43" t="n">
        <v>18381.53</v>
      </c>
      <c r="P43" t="n">
        <v>75.27</v>
      </c>
      <c r="Q43" t="n">
        <v>198.05</v>
      </c>
      <c r="R43" t="n">
        <v>30.57</v>
      </c>
      <c r="S43" t="n">
        <v>21.27</v>
      </c>
      <c r="T43" t="n">
        <v>1942.48</v>
      </c>
      <c r="U43" t="n">
        <v>0.7</v>
      </c>
      <c r="V43" t="n">
        <v>0.76</v>
      </c>
      <c r="W43" t="n">
        <v>0.12</v>
      </c>
      <c r="X43" t="n">
        <v>0.1</v>
      </c>
      <c r="Y43" t="n">
        <v>1</v>
      </c>
      <c r="Z43" t="n">
        <v>10</v>
      </c>
      <c r="AA43" t="n">
        <v>63.00622394302414</v>
      </c>
      <c r="AB43" t="n">
        <v>86.20789523723694</v>
      </c>
      <c r="AC43" t="n">
        <v>77.98033470935648</v>
      </c>
      <c r="AD43" t="n">
        <v>63006.22394302414</v>
      </c>
      <c r="AE43" t="n">
        <v>86207.89523723694</v>
      </c>
      <c r="AF43" t="n">
        <v>2.415512676221803e-06</v>
      </c>
      <c r="AG43" t="n">
        <v>0.1430555555555556</v>
      </c>
      <c r="AH43" t="n">
        <v>77980.33470935648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9.712400000000001</v>
      </c>
      <c r="E44" t="n">
        <v>10.3</v>
      </c>
      <c r="F44" t="n">
        <v>7.95</v>
      </c>
      <c r="G44" t="n">
        <v>79.53</v>
      </c>
      <c r="H44" t="n">
        <v>1.38</v>
      </c>
      <c r="I44" t="n">
        <v>6</v>
      </c>
      <c r="J44" t="n">
        <v>147.49</v>
      </c>
      <c r="K44" t="n">
        <v>46.47</v>
      </c>
      <c r="L44" t="n">
        <v>11.5</v>
      </c>
      <c r="M44" t="n">
        <v>4</v>
      </c>
      <c r="N44" t="n">
        <v>24.52</v>
      </c>
      <c r="O44" t="n">
        <v>18424.11</v>
      </c>
      <c r="P44" t="n">
        <v>75.17</v>
      </c>
      <c r="Q44" t="n">
        <v>198.05</v>
      </c>
      <c r="R44" t="n">
        <v>30.38</v>
      </c>
      <c r="S44" t="n">
        <v>21.27</v>
      </c>
      <c r="T44" t="n">
        <v>1845.64</v>
      </c>
      <c r="U44" t="n">
        <v>0.7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62.90722710395475</v>
      </c>
      <c r="AB44" t="n">
        <v>86.07244339458997</v>
      </c>
      <c r="AC44" t="n">
        <v>77.85781020046385</v>
      </c>
      <c r="AD44" t="n">
        <v>62907.22710395476</v>
      </c>
      <c r="AE44" t="n">
        <v>86072.44339458997</v>
      </c>
      <c r="AF44" t="n">
        <v>2.416283904765188e-06</v>
      </c>
      <c r="AG44" t="n">
        <v>0.1430555555555556</v>
      </c>
      <c r="AH44" t="n">
        <v>77857.81020046385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9.705299999999999</v>
      </c>
      <c r="E45" t="n">
        <v>10.3</v>
      </c>
      <c r="F45" t="n">
        <v>7.96</v>
      </c>
      <c r="G45" t="n">
        <v>79.59999999999999</v>
      </c>
      <c r="H45" t="n">
        <v>1.41</v>
      </c>
      <c r="I45" t="n">
        <v>6</v>
      </c>
      <c r="J45" t="n">
        <v>147.83</v>
      </c>
      <c r="K45" t="n">
        <v>46.47</v>
      </c>
      <c r="L45" t="n">
        <v>11.75</v>
      </c>
      <c r="M45" t="n">
        <v>4</v>
      </c>
      <c r="N45" t="n">
        <v>24.62</v>
      </c>
      <c r="O45" t="n">
        <v>18466.71</v>
      </c>
      <c r="P45" t="n">
        <v>75.11</v>
      </c>
      <c r="Q45" t="n">
        <v>198.05</v>
      </c>
      <c r="R45" t="n">
        <v>30.6</v>
      </c>
      <c r="S45" t="n">
        <v>21.27</v>
      </c>
      <c r="T45" t="n">
        <v>1959.51</v>
      </c>
      <c r="U45" t="n">
        <v>0.6899999999999999</v>
      </c>
      <c r="V45" t="n">
        <v>0.76</v>
      </c>
      <c r="W45" t="n">
        <v>0.12</v>
      </c>
      <c r="X45" t="n">
        <v>0.11</v>
      </c>
      <c r="Y45" t="n">
        <v>1</v>
      </c>
      <c r="Z45" t="n">
        <v>10</v>
      </c>
      <c r="AA45" t="n">
        <v>62.94161565034833</v>
      </c>
      <c r="AB45" t="n">
        <v>86.11949532088123</v>
      </c>
      <c r="AC45" t="n">
        <v>77.90037155694768</v>
      </c>
      <c r="AD45" t="n">
        <v>62941.61565034832</v>
      </c>
      <c r="AE45" t="n">
        <v>86119.49532088122</v>
      </c>
      <c r="AF45" t="n">
        <v>2.414517542617435e-06</v>
      </c>
      <c r="AG45" t="n">
        <v>0.1430555555555556</v>
      </c>
      <c r="AH45" t="n">
        <v>77900.37155694768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9.704599999999999</v>
      </c>
      <c r="E46" t="n">
        <v>10.3</v>
      </c>
      <c r="F46" t="n">
        <v>7.96</v>
      </c>
      <c r="G46" t="n">
        <v>79.61</v>
      </c>
      <c r="H46" t="n">
        <v>1.43</v>
      </c>
      <c r="I46" t="n">
        <v>6</v>
      </c>
      <c r="J46" t="n">
        <v>148.18</v>
      </c>
      <c r="K46" t="n">
        <v>46.47</v>
      </c>
      <c r="L46" t="n">
        <v>12</v>
      </c>
      <c r="M46" t="n">
        <v>4</v>
      </c>
      <c r="N46" t="n">
        <v>24.71</v>
      </c>
      <c r="O46" t="n">
        <v>18509.36</v>
      </c>
      <c r="P46" t="n">
        <v>74.78</v>
      </c>
      <c r="Q46" t="n">
        <v>198.08</v>
      </c>
      <c r="R46" t="n">
        <v>30.67</v>
      </c>
      <c r="S46" t="n">
        <v>21.27</v>
      </c>
      <c r="T46" t="n">
        <v>1993.78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62.76095398330024</v>
      </c>
      <c r="AB46" t="n">
        <v>85.87230605779591</v>
      </c>
      <c r="AC46" t="n">
        <v>77.67677369019883</v>
      </c>
      <c r="AD46" t="n">
        <v>62760.95398330024</v>
      </c>
      <c r="AE46" t="n">
        <v>85872.30605779591</v>
      </c>
      <c r="AF46" t="n">
        <v>2.414343394236671e-06</v>
      </c>
      <c r="AG46" t="n">
        <v>0.1430555555555556</v>
      </c>
      <c r="AH46" t="n">
        <v>77676.77369019882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9.7166</v>
      </c>
      <c r="E47" t="n">
        <v>10.29</v>
      </c>
      <c r="F47" t="n">
        <v>7.95</v>
      </c>
      <c r="G47" t="n">
        <v>79.48</v>
      </c>
      <c r="H47" t="n">
        <v>1.46</v>
      </c>
      <c r="I47" t="n">
        <v>6</v>
      </c>
      <c r="J47" t="n">
        <v>148.52</v>
      </c>
      <c r="K47" t="n">
        <v>46.47</v>
      </c>
      <c r="L47" t="n">
        <v>12.25</v>
      </c>
      <c r="M47" t="n">
        <v>4</v>
      </c>
      <c r="N47" t="n">
        <v>24.81</v>
      </c>
      <c r="O47" t="n">
        <v>18552.03</v>
      </c>
      <c r="P47" t="n">
        <v>74.34</v>
      </c>
      <c r="Q47" t="n">
        <v>198.05</v>
      </c>
      <c r="R47" t="n">
        <v>30.15</v>
      </c>
      <c r="S47" t="n">
        <v>21.27</v>
      </c>
      <c r="T47" t="n">
        <v>1731.45</v>
      </c>
      <c r="U47" t="n">
        <v>0.71</v>
      </c>
      <c r="V47" t="n">
        <v>0.76</v>
      </c>
      <c r="W47" t="n">
        <v>0.12</v>
      </c>
      <c r="X47" t="n">
        <v>0.1</v>
      </c>
      <c r="Y47" t="n">
        <v>1</v>
      </c>
      <c r="Z47" t="n">
        <v>10</v>
      </c>
      <c r="AA47" t="n">
        <v>62.41563914565209</v>
      </c>
      <c r="AB47" t="n">
        <v>85.39983106271048</v>
      </c>
      <c r="AC47" t="n">
        <v>77.24939104552138</v>
      </c>
      <c r="AD47" t="n">
        <v>62415.63914565209</v>
      </c>
      <c r="AE47" t="n">
        <v>85399.83106271048</v>
      </c>
      <c r="AF47" t="n">
        <v>2.417328795049774e-06</v>
      </c>
      <c r="AG47" t="n">
        <v>0.1429166666666667</v>
      </c>
      <c r="AH47" t="n">
        <v>77249.39104552138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9.720000000000001</v>
      </c>
      <c r="E48" t="n">
        <v>10.29</v>
      </c>
      <c r="F48" t="n">
        <v>7.94</v>
      </c>
      <c r="G48" t="n">
        <v>79.44</v>
      </c>
      <c r="H48" t="n">
        <v>1.49</v>
      </c>
      <c r="I48" t="n">
        <v>6</v>
      </c>
      <c r="J48" t="n">
        <v>148.87</v>
      </c>
      <c r="K48" t="n">
        <v>46.47</v>
      </c>
      <c r="L48" t="n">
        <v>12.5</v>
      </c>
      <c r="M48" t="n">
        <v>4</v>
      </c>
      <c r="N48" t="n">
        <v>24.9</v>
      </c>
      <c r="O48" t="n">
        <v>18594.74</v>
      </c>
      <c r="P48" t="n">
        <v>73.75</v>
      </c>
      <c r="Q48" t="n">
        <v>198.05</v>
      </c>
      <c r="R48" t="n">
        <v>30.15</v>
      </c>
      <c r="S48" t="n">
        <v>21.27</v>
      </c>
      <c r="T48" t="n">
        <v>1731.25</v>
      </c>
      <c r="U48" t="n">
        <v>0.71</v>
      </c>
      <c r="V48" t="n">
        <v>0.76</v>
      </c>
      <c r="W48" t="n">
        <v>0.12</v>
      </c>
      <c r="X48" t="n">
        <v>0.09</v>
      </c>
      <c r="Y48" t="n">
        <v>1</v>
      </c>
      <c r="Z48" t="n">
        <v>10</v>
      </c>
      <c r="AA48" t="n">
        <v>62.04070854874901</v>
      </c>
      <c r="AB48" t="n">
        <v>84.88683447925742</v>
      </c>
      <c r="AC48" t="n">
        <v>76.78535413599768</v>
      </c>
      <c r="AD48" t="n">
        <v>62040.70854874901</v>
      </c>
      <c r="AE48" t="n">
        <v>84886.83447925742</v>
      </c>
      <c r="AF48" t="n">
        <v>2.418174658613487e-06</v>
      </c>
      <c r="AG48" t="n">
        <v>0.1429166666666667</v>
      </c>
      <c r="AH48" t="n">
        <v>76785.35413599768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9.705299999999999</v>
      </c>
      <c r="E49" t="n">
        <v>10.3</v>
      </c>
      <c r="F49" t="n">
        <v>7.96</v>
      </c>
      <c r="G49" t="n">
        <v>79.59999999999999</v>
      </c>
      <c r="H49" t="n">
        <v>1.51</v>
      </c>
      <c r="I49" t="n">
        <v>6</v>
      </c>
      <c r="J49" t="n">
        <v>149.22</v>
      </c>
      <c r="K49" t="n">
        <v>46.47</v>
      </c>
      <c r="L49" t="n">
        <v>12.75</v>
      </c>
      <c r="M49" t="n">
        <v>4</v>
      </c>
      <c r="N49" t="n">
        <v>25</v>
      </c>
      <c r="O49" t="n">
        <v>18637.48</v>
      </c>
      <c r="P49" t="n">
        <v>73.39</v>
      </c>
      <c r="Q49" t="n">
        <v>198.05</v>
      </c>
      <c r="R49" t="n">
        <v>30.64</v>
      </c>
      <c r="S49" t="n">
        <v>21.27</v>
      </c>
      <c r="T49" t="n">
        <v>1979.75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61.97717676281589</v>
      </c>
      <c r="AB49" t="n">
        <v>84.79990748691918</v>
      </c>
      <c r="AC49" t="n">
        <v>76.70672333380539</v>
      </c>
      <c r="AD49" t="n">
        <v>61977.17676281589</v>
      </c>
      <c r="AE49" t="n">
        <v>84799.90748691918</v>
      </c>
      <c r="AF49" t="n">
        <v>2.414517542617435e-06</v>
      </c>
      <c r="AG49" t="n">
        <v>0.1430555555555556</v>
      </c>
      <c r="AH49" t="n">
        <v>76706.72333380539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9.7484</v>
      </c>
      <c r="E50" t="n">
        <v>10.26</v>
      </c>
      <c r="F50" t="n">
        <v>7.94</v>
      </c>
      <c r="G50" t="n">
        <v>95.3</v>
      </c>
      <c r="H50" t="n">
        <v>1.54</v>
      </c>
      <c r="I50" t="n">
        <v>5</v>
      </c>
      <c r="J50" t="n">
        <v>149.56</v>
      </c>
      <c r="K50" t="n">
        <v>46.47</v>
      </c>
      <c r="L50" t="n">
        <v>13</v>
      </c>
      <c r="M50" t="n">
        <v>3</v>
      </c>
      <c r="N50" t="n">
        <v>25.1</v>
      </c>
      <c r="O50" t="n">
        <v>18680.25</v>
      </c>
      <c r="P50" t="n">
        <v>72.40000000000001</v>
      </c>
      <c r="Q50" t="n">
        <v>198.05</v>
      </c>
      <c r="R50" t="n">
        <v>30.04</v>
      </c>
      <c r="S50" t="n">
        <v>21.27</v>
      </c>
      <c r="T50" t="n">
        <v>1682.61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61.111095698207</v>
      </c>
      <c r="AB50" t="n">
        <v>83.61489716552198</v>
      </c>
      <c r="AC50" t="n">
        <v>75.63480873430953</v>
      </c>
      <c r="AD50" t="n">
        <v>61111.09569820701</v>
      </c>
      <c r="AE50" t="n">
        <v>83614.89716552198</v>
      </c>
      <c r="AF50" t="n">
        <v>2.425240107204497e-06</v>
      </c>
      <c r="AG50" t="n">
        <v>0.1425</v>
      </c>
      <c r="AH50" t="n">
        <v>75634.80873430952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9.761699999999999</v>
      </c>
      <c r="E51" t="n">
        <v>10.24</v>
      </c>
      <c r="F51" t="n">
        <v>7.93</v>
      </c>
      <c r="G51" t="n">
        <v>95.13</v>
      </c>
      <c r="H51" t="n">
        <v>1.56</v>
      </c>
      <c r="I51" t="n">
        <v>5</v>
      </c>
      <c r="J51" t="n">
        <v>149.91</v>
      </c>
      <c r="K51" t="n">
        <v>46.47</v>
      </c>
      <c r="L51" t="n">
        <v>13.25</v>
      </c>
      <c r="M51" t="n">
        <v>3</v>
      </c>
      <c r="N51" t="n">
        <v>25.19</v>
      </c>
      <c r="O51" t="n">
        <v>18723.06</v>
      </c>
      <c r="P51" t="n">
        <v>72.22</v>
      </c>
      <c r="Q51" t="n">
        <v>198.05</v>
      </c>
      <c r="R51" t="n">
        <v>29.58</v>
      </c>
      <c r="S51" t="n">
        <v>21.27</v>
      </c>
      <c r="T51" t="n">
        <v>1452.48</v>
      </c>
      <c r="U51" t="n">
        <v>0.72</v>
      </c>
      <c r="V51" t="n">
        <v>0.77</v>
      </c>
      <c r="W51" t="n">
        <v>0.12</v>
      </c>
      <c r="X51" t="n">
        <v>0.07000000000000001</v>
      </c>
      <c r="Y51" t="n">
        <v>1</v>
      </c>
      <c r="Z51" t="n">
        <v>10</v>
      </c>
      <c r="AA51" t="n">
        <v>60.90604216986693</v>
      </c>
      <c r="AB51" t="n">
        <v>83.33433388172399</v>
      </c>
      <c r="AC51" t="n">
        <v>75.38102201654407</v>
      </c>
      <c r="AD51" t="n">
        <v>60906.04216986693</v>
      </c>
      <c r="AE51" t="n">
        <v>83334.33388172399</v>
      </c>
      <c r="AF51" t="n">
        <v>2.42854892643902e-06</v>
      </c>
      <c r="AG51" t="n">
        <v>0.1422222222222222</v>
      </c>
      <c r="AH51" t="n">
        <v>75381.02201654407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9.768800000000001</v>
      </c>
      <c r="E52" t="n">
        <v>10.24</v>
      </c>
      <c r="F52" t="n">
        <v>7.92</v>
      </c>
      <c r="G52" t="n">
        <v>95.04000000000001</v>
      </c>
      <c r="H52" t="n">
        <v>1.59</v>
      </c>
      <c r="I52" t="n">
        <v>5</v>
      </c>
      <c r="J52" t="n">
        <v>150.26</v>
      </c>
      <c r="K52" t="n">
        <v>46.47</v>
      </c>
      <c r="L52" t="n">
        <v>13.5</v>
      </c>
      <c r="M52" t="n">
        <v>3</v>
      </c>
      <c r="N52" t="n">
        <v>25.29</v>
      </c>
      <c r="O52" t="n">
        <v>18765.9</v>
      </c>
      <c r="P52" t="n">
        <v>72.19</v>
      </c>
      <c r="Q52" t="n">
        <v>198.05</v>
      </c>
      <c r="R52" t="n">
        <v>29.21</v>
      </c>
      <c r="S52" t="n">
        <v>21.27</v>
      </c>
      <c r="T52" t="n">
        <v>1269.18</v>
      </c>
      <c r="U52" t="n">
        <v>0.73</v>
      </c>
      <c r="V52" t="n">
        <v>0.77</v>
      </c>
      <c r="W52" t="n">
        <v>0.12</v>
      </c>
      <c r="X52" t="n">
        <v>0.07000000000000001</v>
      </c>
      <c r="Y52" t="n">
        <v>1</v>
      </c>
      <c r="Z52" t="n">
        <v>10</v>
      </c>
      <c r="AA52" t="n">
        <v>60.82319290810906</v>
      </c>
      <c r="AB52" t="n">
        <v>83.22097586673547</v>
      </c>
      <c r="AC52" t="n">
        <v>75.27848273140705</v>
      </c>
      <c r="AD52" t="n">
        <v>60823.19290810906</v>
      </c>
      <c r="AE52" t="n">
        <v>83220.97586673548</v>
      </c>
      <c r="AF52" t="n">
        <v>2.430315288586773e-06</v>
      </c>
      <c r="AG52" t="n">
        <v>0.1422222222222222</v>
      </c>
      <c r="AH52" t="n">
        <v>75278.48273140706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9.761100000000001</v>
      </c>
      <c r="E53" t="n">
        <v>10.24</v>
      </c>
      <c r="F53" t="n">
        <v>7.93</v>
      </c>
      <c r="G53" t="n">
        <v>95.14</v>
      </c>
      <c r="H53" t="n">
        <v>1.62</v>
      </c>
      <c r="I53" t="n">
        <v>5</v>
      </c>
      <c r="J53" t="n">
        <v>150.61</v>
      </c>
      <c r="K53" t="n">
        <v>46.47</v>
      </c>
      <c r="L53" t="n">
        <v>13.75</v>
      </c>
      <c r="M53" t="n">
        <v>3</v>
      </c>
      <c r="N53" t="n">
        <v>25.39</v>
      </c>
      <c r="O53" t="n">
        <v>18808.78</v>
      </c>
      <c r="P53" t="n">
        <v>72.36</v>
      </c>
      <c r="Q53" t="n">
        <v>198.05</v>
      </c>
      <c r="R53" t="n">
        <v>29.64</v>
      </c>
      <c r="S53" t="n">
        <v>21.27</v>
      </c>
      <c r="T53" t="n">
        <v>1480.56</v>
      </c>
      <c r="U53" t="n">
        <v>0.72</v>
      </c>
      <c r="V53" t="n">
        <v>0.77</v>
      </c>
      <c r="W53" t="n">
        <v>0.11</v>
      </c>
      <c r="X53" t="n">
        <v>0.08</v>
      </c>
      <c r="Y53" t="n">
        <v>1</v>
      </c>
      <c r="Z53" t="n">
        <v>10</v>
      </c>
      <c r="AA53" t="n">
        <v>60.98770983637166</v>
      </c>
      <c r="AB53" t="n">
        <v>83.44607518595888</v>
      </c>
      <c r="AC53" t="n">
        <v>75.48209888753274</v>
      </c>
      <c r="AD53" t="n">
        <v>60987.70983637166</v>
      </c>
      <c r="AE53" t="n">
        <v>83446.07518595888</v>
      </c>
      <c r="AF53" t="n">
        <v>2.428399656398365e-06</v>
      </c>
      <c r="AG53" t="n">
        <v>0.1422222222222222</v>
      </c>
      <c r="AH53" t="n">
        <v>75482.09888753275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9.754799999999999</v>
      </c>
      <c r="E54" t="n">
        <v>10.25</v>
      </c>
      <c r="F54" t="n">
        <v>7.93</v>
      </c>
      <c r="G54" t="n">
        <v>95.22</v>
      </c>
      <c r="H54" t="n">
        <v>1.64</v>
      </c>
      <c r="I54" t="n">
        <v>5</v>
      </c>
      <c r="J54" t="n">
        <v>150.95</v>
      </c>
      <c r="K54" t="n">
        <v>46.47</v>
      </c>
      <c r="L54" t="n">
        <v>14</v>
      </c>
      <c r="M54" t="n">
        <v>3</v>
      </c>
      <c r="N54" t="n">
        <v>25.49</v>
      </c>
      <c r="O54" t="n">
        <v>18851.69</v>
      </c>
      <c r="P54" t="n">
        <v>72.28</v>
      </c>
      <c r="Q54" t="n">
        <v>198.06</v>
      </c>
      <c r="R54" t="n">
        <v>29.79</v>
      </c>
      <c r="S54" t="n">
        <v>21.27</v>
      </c>
      <c r="T54" t="n">
        <v>1557.71</v>
      </c>
      <c r="U54" t="n">
        <v>0.71</v>
      </c>
      <c r="V54" t="n">
        <v>0.77</v>
      </c>
      <c r="W54" t="n">
        <v>0.12</v>
      </c>
      <c r="X54" t="n">
        <v>0.08</v>
      </c>
      <c r="Y54" t="n">
        <v>1</v>
      </c>
      <c r="Z54" t="n">
        <v>10</v>
      </c>
      <c r="AA54" t="n">
        <v>60.9815632270069</v>
      </c>
      <c r="AB54" t="n">
        <v>83.43766512385676</v>
      </c>
      <c r="AC54" t="n">
        <v>75.47449146995406</v>
      </c>
      <c r="AD54" t="n">
        <v>60981.5632270069</v>
      </c>
      <c r="AE54" t="n">
        <v>83437.66512385676</v>
      </c>
      <c r="AF54" t="n">
        <v>2.426832320971486e-06</v>
      </c>
      <c r="AG54" t="n">
        <v>0.1423611111111111</v>
      </c>
      <c r="AH54" t="n">
        <v>75474.49146995405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9.7484</v>
      </c>
      <c r="E55" t="n">
        <v>10.26</v>
      </c>
      <c r="F55" t="n">
        <v>7.94</v>
      </c>
      <c r="G55" t="n">
        <v>95.3</v>
      </c>
      <c r="H55" t="n">
        <v>1.67</v>
      </c>
      <c r="I55" t="n">
        <v>5</v>
      </c>
      <c r="J55" t="n">
        <v>151.3</v>
      </c>
      <c r="K55" t="n">
        <v>46.47</v>
      </c>
      <c r="L55" t="n">
        <v>14.25</v>
      </c>
      <c r="M55" t="n">
        <v>3</v>
      </c>
      <c r="N55" t="n">
        <v>25.59</v>
      </c>
      <c r="O55" t="n">
        <v>18894.63</v>
      </c>
      <c r="P55" t="n">
        <v>72.15000000000001</v>
      </c>
      <c r="Q55" t="n">
        <v>198.05</v>
      </c>
      <c r="R55" t="n">
        <v>30.09</v>
      </c>
      <c r="S55" t="n">
        <v>21.27</v>
      </c>
      <c r="T55" t="n">
        <v>1708.82</v>
      </c>
      <c r="U55" t="n">
        <v>0.71</v>
      </c>
      <c r="V55" t="n">
        <v>0.76</v>
      </c>
      <c r="W55" t="n">
        <v>0.12</v>
      </c>
      <c r="X55" t="n">
        <v>0.09</v>
      </c>
      <c r="Y55" t="n">
        <v>1</v>
      </c>
      <c r="Z55" t="n">
        <v>10</v>
      </c>
      <c r="AA55" t="n">
        <v>60.97153539685092</v>
      </c>
      <c r="AB55" t="n">
        <v>83.42394460424072</v>
      </c>
      <c r="AC55" t="n">
        <v>75.46208041747327</v>
      </c>
      <c r="AD55" t="n">
        <v>60971.53539685092</v>
      </c>
      <c r="AE55" t="n">
        <v>83423.94460424072</v>
      </c>
      <c r="AF55" t="n">
        <v>2.425240107204497e-06</v>
      </c>
      <c r="AG55" t="n">
        <v>0.1425</v>
      </c>
      <c r="AH55" t="n">
        <v>75462.08041747328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9.7593</v>
      </c>
      <c r="E56" t="n">
        <v>10.25</v>
      </c>
      <c r="F56" t="n">
        <v>7.93</v>
      </c>
      <c r="G56" t="n">
        <v>95.16</v>
      </c>
      <c r="H56" t="n">
        <v>1.69</v>
      </c>
      <c r="I56" t="n">
        <v>5</v>
      </c>
      <c r="J56" t="n">
        <v>151.65</v>
      </c>
      <c r="K56" t="n">
        <v>46.47</v>
      </c>
      <c r="L56" t="n">
        <v>14.5</v>
      </c>
      <c r="M56" t="n">
        <v>3</v>
      </c>
      <c r="N56" t="n">
        <v>25.68</v>
      </c>
      <c r="O56" t="n">
        <v>18937.61</v>
      </c>
      <c r="P56" t="n">
        <v>72.02</v>
      </c>
      <c r="Q56" t="n">
        <v>198.05</v>
      </c>
      <c r="R56" t="n">
        <v>29.61</v>
      </c>
      <c r="S56" t="n">
        <v>21.27</v>
      </c>
      <c r="T56" t="n">
        <v>1467.24</v>
      </c>
      <c r="U56" t="n">
        <v>0.72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60.80942613398194</v>
      </c>
      <c r="AB56" t="n">
        <v>83.20213955902756</v>
      </c>
      <c r="AC56" t="n">
        <v>75.26144413446984</v>
      </c>
      <c r="AD56" t="n">
        <v>60809.42613398194</v>
      </c>
      <c r="AE56" t="n">
        <v>83202.13955902756</v>
      </c>
      <c r="AF56" t="n">
        <v>2.427951846276399e-06</v>
      </c>
      <c r="AG56" t="n">
        <v>0.1423611111111111</v>
      </c>
      <c r="AH56" t="n">
        <v>75261.44413446984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9.767200000000001</v>
      </c>
      <c r="E57" t="n">
        <v>10.24</v>
      </c>
      <c r="F57" t="n">
        <v>7.92</v>
      </c>
      <c r="G57" t="n">
        <v>95.06</v>
      </c>
      <c r="H57" t="n">
        <v>1.72</v>
      </c>
      <c r="I57" t="n">
        <v>5</v>
      </c>
      <c r="J57" t="n">
        <v>152</v>
      </c>
      <c r="K57" t="n">
        <v>46.47</v>
      </c>
      <c r="L57" t="n">
        <v>14.75</v>
      </c>
      <c r="M57" t="n">
        <v>3</v>
      </c>
      <c r="N57" t="n">
        <v>25.78</v>
      </c>
      <c r="O57" t="n">
        <v>18980.62</v>
      </c>
      <c r="P57" t="n">
        <v>71.56</v>
      </c>
      <c r="Q57" t="n">
        <v>198.05</v>
      </c>
      <c r="R57" t="n">
        <v>29.38</v>
      </c>
      <c r="S57" t="n">
        <v>21.27</v>
      </c>
      <c r="T57" t="n">
        <v>1354.26</v>
      </c>
      <c r="U57" t="n">
        <v>0.72</v>
      </c>
      <c r="V57" t="n">
        <v>0.77</v>
      </c>
      <c r="W57" t="n">
        <v>0.12</v>
      </c>
      <c r="X57" t="n">
        <v>0.07000000000000001</v>
      </c>
      <c r="Y57" t="n">
        <v>1</v>
      </c>
      <c r="Z57" t="n">
        <v>10</v>
      </c>
      <c r="AA57" t="n">
        <v>60.4817998481108</v>
      </c>
      <c r="AB57" t="n">
        <v>82.75386682084724</v>
      </c>
      <c r="AC57" t="n">
        <v>74.85595391726659</v>
      </c>
      <c r="AD57" t="n">
        <v>60481.7998481108</v>
      </c>
      <c r="AE57" t="n">
        <v>82753.86682084724</v>
      </c>
      <c r="AF57" t="n">
        <v>2.429917235145026e-06</v>
      </c>
      <c r="AG57" t="n">
        <v>0.1422222222222222</v>
      </c>
      <c r="AH57" t="n">
        <v>74855.95391726658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9.7484</v>
      </c>
      <c r="E58" t="n">
        <v>10.26</v>
      </c>
      <c r="F58" t="n">
        <v>7.94</v>
      </c>
      <c r="G58" t="n">
        <v>95.3</v>
      </c>
      <c r="H58" t="n">
        <v>1.74</v>
      </c>
      <c r="I58" t="n">
        <v>5</v>
      </c>
      <c r="J58" t="n">
        <v>152.35</v>
      </c>
      <c r="K58" t="n">
        <v>46.47</v>
      </c>
      <c r="L58" t="n">
        <v>15</v>
      </c>
      <c r="M58" t="n">
        <v>3</v>
      </c>
      <c r="N58" t="n">
        <v>25.88</v>
      </c>
      <c r="O58" t="n">
        <v>19023.66</v>
      </c>
      <c r="P58" t="n">
        <v>71.34999999999999</v>
      </c>
      <c r="Q58" t="n">
        <v>198.06</v>
      </c>
      <c r="R58" t="n">
        <v>30.14</v>
      </c>
      <c r="S58" t="n">
        <v>21.27</v>
      </c>
      <c r="T58" t="n">
        <v>1731.71</v>
      </c>
      <c r="U58" t="n">
        <v>0.71</v>
      </c>
      <c r="V58" t="n">
        <v>0.76</v>
      </c>
      <c r="W58" t="n">
        <v>0.11</v>
      </c>
      <c r="X58" t="n">
        <v>0.09</v>
      </c>
      <c r="Y58" t="n">
        <v>1</v>
      </c>
      <c r="Z58" t="n">
        <v>10</v>
      </c>
      <c r="AA58" t="n">
        <v>60.52494243251146</v>
      </c>
      <c r="AB58" t="n">
        <v>82.81289640814069</v>
      </c>
      <c r="AC58" t="n">
        <v>74.90934980359734</v>
      </c>
      <c r="AD58" t="n">
        <v>60524.94243251146</v>
      </c>
      <c r="AE58" t="n">
        <v>82812.89640814069</v>
      </c>
      <c r="AF58" t="n">
        <v>2.425240107204497e-06</v>
      </c>
      <c r="AG58" t="n">
        <v>0.1425</v>
      </c>
      <c r="AH58" t="n">
        <v>74909.34980359733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9.7529</v>
      </c>
      <c r="E59" t="n">
        <v>10.25</v>
      </c>
      <c r="F59" t="n">
        <v>7.94</v>
      </c>
      <c r="G59" t="n">
        <v>95.23999999999999</v>
      </c>
      <c r="H59" t="n">
        <v>1.77</v>
      </c>
      <c r="I59" t="n">
        <v>5</v>
      </c>
      <c r="J59" t="n">
        <v>152.7</v>
      </c>
      <c r="K59" t="n">
        <v>46.47</v>
      </c>
      <c r="L59" t="n">
        <v>15.25</v>
      </c>
      <c r="M59" t="n">
        <v>3</v>
      </c>
      <c r="N59" t="n">
        <v>25.98</v>
      </c>
      <c r="O59" t="n">
        <v>19066.74</v>
      </c>
      <c r="P59" t="n">
        <v>70.73999999999999</v>
      </c>
      <c r="Q59" t="n">
        <v>198.05</v>
      </c>
      <c r="R59" t="n">
        <v>29.92</v>
      </c>
      <c r="S59" t="n">
        <v>21.27</v>
      </c>
      <c r="T59" t="n">
        <v>1621.78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60.15716648820244</v>
      </c>
      <c r="AB59" t="n">
        <v>82.30968913600779</v>
      </c>
      <c r="AC59" t="n">
        <v>74.45416792726078</v>
      </c>
      <c r="AD59" t="n">
        <v>60157.16648820244</v>
      </c>
      <c r="AE59" t="n">
        <v>82309.68913600779</v>
      </c>
      <c r="AF59" t="n">
        <v>2.426359632509411e-06</v>
      </c>
      <c r="AG59" t="n">
        <v>0.1423611111111111</v>
      </c>
      <c r="AH59" t="n">
        <v>74454.16792726079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9.748699999999999</v>
      </c>
      <c r="E60" t="n">
        <v>10.26</v>
      </c>
      <c r="F60" t="n">
        <v>7.94</v>
      </c>
      <c r="G60" t="n">
        <v>95.3</v>
      </c>
      <c r="H60" t="n">
        <v>1.79</v>
      </c>
      <c r="I60" t="n">
        <v>5</v>
      </c>
      <c r="J60" t="n">
        <v>153.05</v>
      </c>
      <c r="K60" t="n">
        <v>46.47</v>
      </c>
      <c r="L60" t="n">
        <v>15.5</v>
      </c>
      <c r="M60" t="n">
        <v>1</v>
      </c>
      <c r="N60" t="n">
        <v>26.08</v>
      </c>
      <c r="O60" t="n">
        <v>19109.85</v>
      </c>
      <c r="P60" t="n">
        <v>70.66</v>
      </c>
      <c r="Q60" t="n">
        <v>198.05</v>
      </c>
      <c r="R60" t="n">
        <v>29.97</v>
      </c>
      <c r="S60" t="n">
        <v>21.27</v>
      </c>
      <c r="T60" t="n">
        <v>1648.85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60.13796951860022</v>
      </c>
      <c r="AB60" t="n">
        <v>82.28342299528752</v>
      </c>
      <c r="AC60" t="n">
        <v>74.43040859014609</v>
      </c>
      <c r="AD60" t="n">
        <v>60137.96951860022</v>
      </c>
      <c r="AE60" t="n">
        <v>82283.42299528752</v>
      </c>
      <c r="AF60" t="n">
        <v>2.425314742224824e-06</v>
      </c>
      <c r="AG60" t="n">
        <v>0.1425</v>
      </c>
      <c r="AH60" t="n">
        <v>74430.40859014609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9.7508</v>
      </c>
      <c r="E61" t="n">
        <v>10.26</v>
      </c>
      <c r="F61" t="n">
        <v>7.94</v>
      </c>
      <c r="G61" t="n">
        <v>95.27</v>
      </c>
      <c r="H61" t="n">
        <v>1.82</v>
      </c>
      <c r="I61" t="n">
        <v>5</v>
      </c>
      <c r="J61" t="n">
        <v>153.4</v>
      </c>
      <c r="K61" t="n">
        <v>46.47</v>
      </c>
      <c r="L61" t="n">
        <v>15.75</v>
      </c>
      <c r="M61" t="n">
        <v>1</v>
      </c>
      <c r="N61" t="n">
        <v>26.18</v>
      </c>
      <c r="O61" t="n">
        <v>19153</v>
      </c>
      <c r="P61" t="n">
        <v>70.51000000000001</v>
      </c>
      <c r="Q61" t="n">
        <v>198.05</v>
      </c>
      <c r="R61" t="n">
        <v>29.84</v>
      </c>
      <c r="S61" t="n">
        <v>21.27</v>
      </c>
      <c r="T61" t="n">
        <v>1584.52</v>
      </c>
      <c r="U61" t="n">
        <v>0.71</v>
      </c>
      <c r="V61" t="n">
        <v>0.76</v>
      </c>
      <c r="W61" t="n">
        <v>0.12</v>
      </c>
      <c r="X61" t="n">
        <v>0.09</v>
      </c>
      <c r="Y61" t="n">
        <v>1</v>
      </c>
      <c r="Z61" t="n">
        <v>10</v>
      </c>
      <c r="AA61" t="n">
        <v>60.04175165089293</v>
      </c>
      <c r="AB61" t="n">
        <v>82.15177346385774</v>
      </c>
      <c r="AC61" t="n">
        <v>74.31132350522466</v>
      </c>
      <c r="AD61" t="n">
        <v>60041.75165089293</v>
      </c>
      <c r="AE61" t="n">
        <v>82151.77346385774</v>
      </c>
      <c r="AF61" t="n">
        <v>2.425837187367118e-06</v>
      </c>
      <c r="AG61" t="n">
        <v>0.1425</v>
      </c>
      <c r="AH61" t="n">
        <v>74311.32350522466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9.7553</v>
      </c>
      <c r="E62" t="n">
        <v>10.25</v>
      </c>
      <c r="F62" t="n">
        <v>7.93</v>
      </c>
      <c r="G62" t="n">
        <v>95.20999999999999</v>
      </c>
      <c r="H62" t="n">
        <v>1.84</v>
      </c>
      <c r="I62" t="n">
        <v>5</v>
      </c>
      <c r="J62" t="n">
        <v>153.75</v>
      </c>
      <c r="K62" t="n">
        <v>46.47</v>
      </c>
      <c r="L62" t="n">
        <v>16</v>
      </c>
      <c r="M62" t="n">
        <v>1</v>
      </c>
      <c r="N62" t="n">
        <v>26.28</v>
      </c>
      <c r="O62" t="n">
        <v>19196.18</v>
      </c>
      <c r="P62" t="n">
        <v>70.33</v>
      </c>
      <c r="Q62" t="n">
        <v>198.05</v>
      </c>
      <c r="R62" t="n">
        <v>29.7</v>
      </c>
      <c r="S62" t="n">
        <v>21.27</v>
      </c>
      <c r="T62" t="n">
        <v>1511.36</v>
      </c>
      <c r="U62" t="n">
        <v>0.72</v>
      </c>
      <c r="V62" t="n">
        <v>0.77</v>
      </c>
      <c r="W62" t="n">
        <v>0.12</v>
      </c>
      <c r="X62" t="n">
        <v>0.08</v>
      </c>
      <c r="Y62" t="n">
        <v>1</v>
      </c>
      <c r="Z62" t="n">
        <v>10</v>
      </c>
      <c r="AA62" t="n">
        <v>59.89074420606818</v>
      </c>
      <c r="AB62" t="n">
        <v>81.94515841587034</v>
      </c>
      <c r="AC62" t="n">
        <v>74.12442750743105</v>
      </c>
      <c r="AD62" t="n">
        <v>59890.74420606819</v>
      </c>
      <c r="AE62" t="n">
        <v>81945.15841587033</v>
      </c>
      <c r="AF62" t="n">
        <v>2.426956712672032e-06</v>
      </c>
      <c r="AG62" t="n">
        <v>0.1423611111111111</v>
      </c>
      <c r="AH62" t="n">
        <v>74124.42750743106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9.755800000000001</v>
      </c>
      <c r="E63" t="n">
        <v>10.25</v>
      </c>
      <c r="F63" t="n">
        <v>7.93</v>
      </c>
      <c r="G63" t="n">
        <v>95.20999999999999</v>
      </c>
      <c r="H63" t="n">
        <v>1.87</v>
      </c>
      <c r="I63" t="n">
        <v>5</v>
      </c>
      <c r="J63" t="n">
        <v>154.1</v>
      </c>
      <c r="K63" t="n">
        <v>46.47</v>
      </c>
      <c r="L63" t="n">
        <v>16.25</v>
      </c>
      <c r="M63" t="n">
        <v>1</v>
      </c>
      <c r="N63" t="n">
        <v>26.38</v>
      </c>
      <c r="O63" t="n">
        <v>19239.4</v>
      </c>
      <c r="P63" t="n">
        <v>70.19</v>
      </c>
      <c r="Q63" t="n">
        <v>198.05</v>
      </c>
      <c r="R63" t="n">
        <v>29.72</v>
      </c>
      <c r="S63" t="n">
        <v>21.27</v>
      </c>
      <c r="T63" t="n">
        <v>1523.76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59.80968715495418</v>
      </c>
      <c r="AB63" t="n">
        <v>81.8342525825515</v>
      </c>
      <c r="AC63" t="n">
        <v>74.0241063711868</v>
      </c>
      <c r="AD63" t="n">
        <v>59809.68715495418</v>
      </c>
      <c r="AE63" t="n">
        <v>81834.2525825515</v>
      </c>
      <c r="AF63" t="n">
        <v>2.427081104372578e-06</v>
      </c>
      <c r="AG63" t="n">
        <v>0.1423611111111111</v>
      </c>
      <c r="AH63" t="n">
        <v>74024.1063711868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9.751899999999999</v>
      </c>
      <c r="E64" t="n">
        <v>10.25</v>
      </c>
      <c r="F64" t="n">
        <v>7.94</v>
      </c>
      <c r="G64" t="n">
        <v>95.26000000000001</v>
      </c>
      <c r="H64" t="n">
        <v>1.89</v>
      </c>
      <c r="I64" t="n">
        <v>5</v>
      </c>
      <c r="J64" t="n">
        <v>154.45</v>
      </c>
      <c r="K64" t="n">
        <v>46.47</v>
      </c>
      <c r="L64" t="n">
        <v>16.5</v>
      </c>
      <c r="M64" t="n">
        <v>1</v>
      </c>
      <c r="N64" t="n">
        <v>26.48</v>
      </c>
      <c r="O64" t="n">
        <v>19282.65</v>
      </c>
      <c r="P64" t="n">
        <v>70.13</v>
      </c>
      <c r="Q64" t="n">
        <v>198.05</v>
      </c>
      <c r="R64" t="n">
        <v>29.87</v>
      </c>
      <c r="S64" t="n">
        <v>21.27</v>
      </c>
      <c r="T64" t="n">
        <v>1599.59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59.82271638680738</v>
      </c>
      <c r="AB64" t="n">
        <v>81.85207975238215</v>
      </c>
      <c r="AC64" t="n">
        <v>74.04023214094943</v>
      </c>
      <c r="AD64" t="n">
        <v>59822.71638680738</v>
      </c>
      <c r="AE64" t="n">
        <v>81852.07975238215</v>
      </c>
      <c r="AF64" t="n">
        <v>2.426110849108319e-06</v>
      </c>
      <c r="AG64" t="n">
        <v>0.1423611111111111</v>
      </c>
      <c r="AH64" t="n">
        <v>74040.23214094943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9.747400000000001</v>
      </c>
      <c r="E65" t="n">
        <v>10.26</v>
      </c>
      <c r="F65" t="n">
        <v>7.94</v>
      </c>
      <c r="G65" t="n">
        <v>95.31</v>
      </c>
      <c r="H65" t="n">
        <v>1.92</v>
      </c>
      <c r="I65" t="n">
        <v>5</v>
      </c>
      <c r="J65" t="n">
        <v>154.8</v>
      </c>
      <c r="K65" t="n">
        <v>46.47</v>
      </c>
      <c r="L65" t="n">
        <v>16.75</v>
      </c>
      <c r="M65" t="n">
        <v>1</v>
      </c>
      <c r="N65" t="n">
        <v>26.58</v>
      </c>
      <c r="O65" t="n">
        <v>19325.94</v>
      </c>
      <c r="P65" t="n">
        <v>70.02</v>
      </c>
      <c r="Q65" t="n">
        <v>198.05</v>
      </c>
      <c r="R65" t="n">
        <v>29.98</v>
      </c>
      <c r="S65" t="n">
        <v>21.27</v>
      </c>
      <c r="T65" t="n">
        <v>1654.41</v>
      </c>
      <c r="U65" t="n">
        <v>0.71</v>
      </c>
      <c r="V65" t="n">
        <v>0.76</v>
      </c>
      <c r="W65" t="n">
        <v>0.12</v>
      </c>
      <c r="X65" t="n">
        <v>0.09</v>
      </c>
      <c r="Y65" t="n">
        <v>1</v>
      </c>
      <c r="Z65" t="n">
        <v>10</v>
      </c>
      <c r="AA65" t="n">
        <v>59.78840071076295</v>
      </c>
      <c r="AB65" t="n">
        <v>81.80512753051745</v>
      </c>
      <c r="AC65" t="n">
        <v>73.99776097324161</v>
      </c>
      <c r="AD65" t="n">
        <v>59788.40071076295</v>
      </c>
      <c r="AE65" t="n">
        <v>81805.12753051745</v>
      </c>
      <c r="AF65" t="n">
        <v>2.424991323803405e-06</v>
      </c>
      <c r="AG65" t="n">
        <v>0.1425</v>
      </c>
      <c r="AH65" t="n">
        <v>73997.76097324162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9.753500000000001</v>
      </c>
      <c r="E66" t="n">
        <v>10.25</v>
      </c>
      <c r="F66" t="n">
        <v>7.94</v>
      </c>
      <c r="G66" t="n">
        <v>95.23999999999999</v>
      </c>
      <c r="H66" t="n">
        <v>1.94</v>
      </c>
      <c r="I66" t="n">
        <v>5</v>
      </c>
      <c r="J66" t="n">
        <v>155.15</v>
      </c>
      <c r="K66" t="n">
        <v>46.47</v>
      </c>
      <c r="L66" t="n">
        <v>17</v>
      </c>
      <c r="M66" t="n">
        <v>1</v>
      </c>
      <c r="N66" t="n">
        <v>26.68</v>
      </c>
      <c r="O66" t="n">
        <v>19369.26</v>
      </c>
      <c r="P66" t="n">
        <v>69.76000000000001</v>
      </c>
      <c r="Q66" t="n">
        <v>198.05</v>
      </c>
      <c r="R66" t="n">
        <v>29.77</v>
      </c>
      <c r="S66" t="n">
        <v>21.27</v>
      </c>
      <c r="T66" t="n">
        <v>1545.56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59.60680386300644</v>
      </c>
      <c r="AB66" t="n">
        <v>81.5566587119296</v>
      </c>
      <c r="AC66" t="n">
        <v>73.77300566997152</v>
      </c>
      <c r="AD66" t="n">
        <v>59606.80386300644</v>
      </c>
      <c r="AE66" t="n">
        <v>81556.6587119296</v>
      </c>
      <c r="AF66" t="n">
        <v>2.426508902550066e-06</v>
      </c>
      <c r="AG66" t="n">
        <v>0.1423611111111111</v>
      </c>
      <c r="AH66" t="n">
        <v>73773.00566997152</v>
      </c>
    </row>
    <row r="67">
      <c r="A67" t="n">
        <v>65</v>
      </c>
      <c r="B67" t="n">
        <v>65</v>
      </c>
      <c r="C67" t="inlineStr">
        <is>
          <t xml:space="preserve">CONCLUIDO	</t>
        </is>
      </c>
      <c r="D67" t="n">
        <v>9.754799999999999</v>
      </c>
      <c r="E67" t="n">
        <v>10.25</v>
      </c>
      <c r="F67" t="n">
        <v>7.93</v>
      </c>
      <c r="G67" t="n">
        <v>95.22</v>
      </c>
      <c r="H67" t="n">
        <v>1.96</v>
      </c>
      <c r="I67" t="n">
        <v>5</v>
      </c>
      <c r="J67" t="n">
        <v>155.5</v>
      </c>
      <c r="K67" t="n">
        <v>46.47</v>
      </c>
      <c r="L67" t="n">
        <v>17.25</v>
      </c>
      <c r="M67" t="n">
        <v>1</v>
      </c>
      <c r="N67" t="n">
        <v>26.79</v>
      </c>
      <c r="O67" t="n">
        <v>19412.61</v>
      </c>
      <c r="P67" t="n">
        <v>69.55</v>
      </c>
      <c r="Q67" t="n">
        <v>198.05</v>
      </c>
      <c r="R67" t="n">
        <v>29.72</v>
      </c>
      <c r="S67" t="n">
        <v>21.27</v>
      </c>
      <c r="T67" t="n">
        <v>1524.23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59.45856461219196</v>
      </c>
      <c r="AB67" t="n">
        <v>81.35383122911115</v>
      </c>
      <c r="AC67" t="n">
        <v>73.58953575744307</v>
      </c>
      <c r="AD67" t="n">
        <v>59458.56461219196</v>
      </c>
      <c r="AE67" t="n">
        <v>81353.83122911115</v>
      </c>
      <c r="AF67" t="n">
        <v>2.426832320971486e-06</v>
      </c>
      <c r="AG67" t="n">
        <v>0.1423611111111111</v>
      </c>
      <c r="AH67" t="n">
        <v>73589.53575744307</v>
      </c>
    </row>
    <row r="68">
      <c r="A68" t="n">
        <v>66</v>
      </c>
      <c r="B68" t="n">
        <v>65</v>
      </c>
      <c r="C68" t="inlineStr">
        <is>
          <t xml:space="preserve">CONCLUIDO	</t>
        </is>
      </c>
      <c r="D68" t="n">
        <v>9.754200000000001</v>
      </c>
      <c r="E68" t="n">
        <v>10.25</v>
      </c>
      <c r="F68" t="n">
        <v>7.94</v>
      </c>
      <c r="G68" t="n">
        <v>95.23</v>
      </c>
      <c r="H68" t="n">
        <v>1.99</v>
      </c>
      <c r="I68" t="n">
        <v>5</v>
      </c>
      <c r="J68" t="n">
        <v>155.85</v>
      </c>
      <c r="K68" t="n">
        <v>46.47</v>
      </c>
      <c r="L68" t="n">
        <v>17.5</v>
      </c>
      <c r="M68" t="n">
        <v>0</v>
      </c>
      <c r="N68" t="n">
        <v>26.89</v>
      </c>
      <c r="O68" t="n">
        <v>19456</v>
      </c>
      <c r="P68" t="n">
        <v>69.63</v>
      </c>
      <c r="Q68" t="n">
        <v>198.05</v>
      </c>
      <c r="R68" t="n">
        <v>29.73</v>
      </c>
      <c r="S68" t="n">
        <v>21.27</v>
      </c>
      <c r="T68" t="n">
        <v>1529.47</v>
      </c>
      <c r="U68" t="n">
        <v>0.72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59.530147765397</v>
      </c>
      <c r="AB68" t="n">
        <v>81.45177445735207</v>
      </c>
      <c r="AC68" t="n">
        <v>73.67813142144487</v>
      </c>
      <c r="AD68" t="n">
        <v>59530.14776539701</v>
      </c>
      <c r="AE68" t="n">
        <v>81451.77445735208</v>
      </c>
      <c r="AF68" t="n">
        <v>2.426683050930831e-06</v>
      </c>
      <c r="AG68" t="n">
        <v>0.1423611111111111</v>
      </c>
      <c r="AH68" t="n">
        <v>73678.13142144488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5.2115</v>
      </c>
      <c r="E2" t="n">
        <v>19.19</v>
      </c>
      <c r="F2" t="n">
        <v>10.37</v>
      </c>
      <c r="G2" t="n">
        <v>5.06</v>
      </c>
      <c r="H2" t="n">
        <v>0.07000000000000001</v>
      </c>
      <c r="I2" t="n">
        <v>123</v>
      </c>
      <c r="J2" t="n">
        <v>252.85</v>
      </c>
      <c r="K2" t="n">
        <v>59.19</v>
      </c>
      <c r="L2" t="n">
        <v>1</v>
      </c>
      <c r="M2" t="n">
        <v>121</v>
      </c>
      <c r="N2" t="n">
        <v>62.65</v>
      </c>
      <c r="O2" t="n">
        <v>31418.63</v>
      </c>
      <c r="P2" t="n">
        <v>170.07</v>
      </c>
      <c r="Q2" t="n">
        <v>198.13</v>
      </c>
      <c r="R2" t="n">
        <v>105.78</v>
      </c>
      <c r="S2" t="n">
        <v>21.27</v>
      </c>
      <c r="T2" t="n">
        <v>38965.4</v>
      </c>
      <c r="U2" t="n">
        <v>0.2</v>
      </c>
      <c r="V2" t="n">
        <v>0.59</v>
      </c>
      <c r="W2" t="n">
        <v>0.3</v>
      </c>
      <c r="X2" t="n">
        <v>2.51</v>
      </c>
      <c r="Y2" t="n">
        <v>1</v>
      </c>
      <c r="Z2" t="n">
        <v>10</v>
      </c>
      <c r="AA2" t="n">
        <v>240.2869614654123</v>
      </c>
      <c r="AB2" t="n">
        <v>328.7712213894026</v>
      </c>
      <c r="AC2" t="n">
        <v>297.3937574534031</v>
      </c>
      <c r="AD2" t="n">
        <v>240286.9614654123</v>
      </c>
      <c r="AE2" t="n">
        <v>328771.2213894026</v>
      </c>
      <c r="AF2" t="n">
        <v>1.1660310967874e-06</v>
      </c>
      <c r="AG2" t="n">
        <v>0.2665277777777778</v>
      </c>
      <c r="AH2" t="n">
        <v>297393.757453403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5.852</v>
      </c>
      <c r="E3" t="n">
        <v>17.09</v>
      </c>
      <c r="F3" t="n">
        <v>9.74</v>
      </c>
      <c r="G3" t="n">
        <v>6.28</v>
      </c>
      <c r="H3" t="n">
        <v>0.09</v>
      </c>
      <c r="I3" t="n">
        <v>93</v>
      </c>
      <c r="J3" t="n">
        <v>253.3</v>
      </c>
      <c r="K3" t="n">
        <v>59.19</v>
      </c>
      <c r="L3" t="n">
        <v>1.25</v>
      </c>
      <c r="M3" t="n">
        <v>91</v>
      </c>
      <c r="N3" t="n">
        <v>62.86</v>
      </c>
      <c r="O3" t="n">
        <v>31474.5</v>
      </c>
      <c r="P3" t="n">
        <v>159.52</v>
      </c>
      <c r="Q3" t="n">
        <v>198.11</v>
      </c>
      <c r="R3" t="n">
        <v>86.2</v>
      </c>
      <c r="S3" t="n">
        <v>21.27</v>
      </c>
      <c r="T3" t="n">
        <v>29322.69</v>
      </c>
      <c r="U3" t="n">
        <v>0.25</v>
      </c>
      <c r="V3" t="n">
        <v>0.62</v>
      </c>
      <c r="W3" t="n">
        <v>0.25</v>
      </c>
      <c r="X3" t="n">
        <v>1.88</v>
      </c>
      <c r="Y3" t="n">
        <v>1</v>
      </c>
      <c r="Z3" t="n">
        <v>10</v>
      </c>
      <c r="AA3" t="n">
        <v>201.1027017609181</v>
      </c>
      <c r="AB3" t="n">
        <v>275.1575885742068</v>
      </c>
      <c r="AC3" t="n">
        <v>248.8969345068663</v>
      </c>
      <c r="AD3" t="n">
        <v>201102.701760918</v>
      </c>
      <c r="AE3" t="n">
        <v>275157.5885742069</v>
      </c>
      <c r="AF3" t="n">
        <v>1.309337806466443e-06</v>
      </c>
      <c r="AG3" t="n">
        <v>0.2373611111111111</v>
      </c>
      <c r="AH3" t="n">
        <v>248896.9345068663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6.348</v>
      </c>
      <c r="E4" t="n">
        <v>15.75</v>
      </c>
      <c r="F4" t="n">
        <v>9.33</v>
      </c>
      <c r="G4" t="n">
        <v>7.57</v>
      </c>
      <c r="H4" t="n">
        <v>0.11</v>
      </c>
      <c r="I4" t="n">
        <v>74</v>
      </c>
      <c r="J4" t="n">
        <v>253.75</v>
      </c>
      <c r="K4" t="n">
        <v>59.19</v>
      </c>
      <c r="L4" t="n">
        <v>1.5</v>
      </c>
      <c r="M4" t="n">
        <v>72</v>
      </c>
      <c r="N4" t="n">
        <v>63.06</v>
      </c>
      <c r="O4" t="n">
        <v>31530.44</v>
      </c>
      <c r="P4" t="n">
        <v>152.76</v>
      </c>
      <c r="Q4" t="n">
        <v>198.1</v>
      </c>
      <c r="R4" t="n">
        <v>73.2</v>
      </c>
      <c r="S4" t="n">
        <v>21.27</v>
      </c>
      <c r="T4" t="n">
        <v>22918.65</v>
      </c>
      <c r="U4" t="n">
        <v>0.29</v>
      </c>
      <c r="V4" t="n">
        <v>0.65</v>
      </c>
      <c r="W4" t="n">
        <v>0.23</v>
      </c>
      <c r="X4" t="n">
        <v>1.48</v>
      </c>
      <c r="Y4" t="n">
        <v>1</v>
      </c>
      <c r="Z4" t="n">
        <v>10</v>
      </c>
      <c r="AA4" t="n">
        <v>177.7702352310591</v>
      </c>
      <c r="AB4" t="n">
        <v>243.2330785122949</v>
      </c>
      <c r="AC4" t="n">
        <v>220.0192548789217</v>
      </c>
      <c r="AD4" t="n">
        <v>177770.2352310591</v>
      </c>
      <c r="AE4" t="n">
        <v>243233.0785122949</v>
      </c>
      <c r="AF4" t="n">
        <v>1.4203138064677e-06</v>
      </c>
      <c r="AG4" t="n">
        <v>0.21875</v>
      </c>
      <c r="AH4" t="n">
        <v>220019.2548789217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6.6994</v>
      </c>
      <c r="E5" t="n">
        <v>14.93</v>
      </c>
      <c r="F5" t="n">
        <v>9.09</v>
      </c>
      <c r="G5" t="n">
        <v>8.800000000000001</v>
      </c>
      <c r="H5" t="n">
        <v>0.12</v>
      </c>
      <c r="I5" t="n">
        <v>62</v>
      </c>
      <c r="J5" t="n">
        <v>254.21</v>
      </c>
      <c r="K5" t="n">
        <v>59.19</v>
      </c>
      <c r="L5" t="n">
        <v>1.75</v>
      </c>
      <c r="M5" t="n">
        <v>60</v>
      </c>
      <c r="N5" t="n">
        <v>63.26</v>
      </c>
      <c r="O5" t="n">
        <v>31586.46</v>
      </c>
      <c r="P5" t="n">
        <v>148.72</v>
      </c>
      <c r="Q5" t="n">
        <v>198.07</v>
      </c>
      <c r="R5" t="n">
        <v>65.95</v>
      </c>
      <c r="S5" t="n">
        <v>21.27</v>
      </c>
      <c r="T5" t="n">
        <v>19352.62</v>
      </c>
      <c r="U5" t="n">
        <v>0.32</v>
      </c>
      <c r="V5" t="n">
        <v>0.67</v>
      </c>
      <c r="W5" t="n">
        <v>0.21</v>
      </c>
      <c r="X5" t="n">
        <v>1.24</v>
      </c>
      <c r="Y5" t="n">
        <v>1</v>
      </c>
      <c r="Z5" t="n">
        <v>10</v>
      </c>
      <c r="AA5" t="n">
        <v>164.1675389233127</v>
      </c>
      <c r="AB5" t="n">
        <v>224.621269315438</v>
      </c>
      <c r="AC5" t="n">
        <v>203.1837306299687</v>
      </c>
      <c r="AD5" t="n">
        <v>164167.5389233127</v>
      </c>
      <c r="AE5" t="n">
        <v>224621.269315438</v>
      </c>
      <c r="AF5" t="n">
        <v>1.498936722597623e-06</v>
      </c>
      <c r="AG5" t="n">
        <v>0.2073611111111111</v>
      </c>
      <c r="AH5" t="n">
        <v>203183.7306299687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7.0036</v>
      </c>
      <c r="E6" t="n">
        <v>14.28</v>
      </c>
      <c r="F6" t="n">
        <v>8.880000000000001</v>
      </c>
      <c r="G6" t="n">
        <v>10.06</v>
      </c>
      <c r="H6" t="n">
        <v>0.14</v>
      </c>
      <c r="I6" t="n">
        <v>53</v>
      </c>
      <c r="J6" t="n">
        <v>254.66</v>
      </c>
      <c r="K6" t="n">
        <v>59.19</v>
      </c>
      <c r="L6" t="n">
        <v>2</v>
      </c>
      <c r="M6" t="n">
        <v>51</v>
      </c>
      <c r="N6" t="n">
        <v>63.47</v>
      </c>
      <c r="O6" t="n">
        <v>31642.55</v>
      </c>
      <c r="P6" t="n">
        <v>145.18</v>
      </c>
      <c r="Q6" t="n">
        <v>198.05</v>
      </c>
      <c r="R6" t="n">
        <v>59.39</v>
      </c>
      <c r="S6" t="n">
        <v>21.27</v>
      </c>
      <c r="T6" t="n">
        <v>16117.71</v>
      </c>
      <c r="U6" t="n">
        <v>0.36</v>
      </c>
      <c r="V6" t="n">
        <v>0.68</v>
      </c>
      <c r="W6" t="n">
        <v>0.19</v>
      </c>
      <c r="X6" t="n">
        <v>1.03</v>
      </c>
      <c r="Y6" t="n">
        <v>1</v>
      </c>
      <c r="Z6" t="n">
        <v>10</v>
      </c>
      <c r="AA6" t="n">
        <v>153.4511409613174</v>
      </c>
      <c r="AB6" t="n">
        <v>209.958620849732</v>
      </c>
      <c r="AC6" t="n">
        <v>189.9204647546686</v>
      </c>
      <c r="AD6" t="n">
        <v>153451.1409613174</v>
      </c>
      <c r="AE6" t="n">
        <v>209958.620849732</v>
      </c>
      <c r="AF6" t="n">
        <v>1.566999019372587e-06</v>
      </c>
      <c r="AG6" t="n">
        <v>0.1983333333333333</v>
      </c>
      <c r="AH6" t="n">
        <v>189920.4647546686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7.2071</v>
      </c>
      <c r="E7" t="n">
        <v>13.88</v>
      </c>
      <c r="F7" t="n">
        <v>8.77</v>
      </c>
      <c r="G7" t="n">
        <v>11.2</v>
      </c>
      <c r="H7" t="n">
        <v>0.16</v>
      </c>
      <c r="I7" t="n">
        <v>47</v>
      </c>
      <c r="J7" t="n">
        <v>255.12</v>
      </c>
      <c r="K7" t="n">
        <v>59.19</v>
      </c>
      <c r="L7" t="n">
        <v>2.25</v>
      </c>
      <c r="M7" t="n">
        <v>45</v>
      </c>
      <c r="N7" t="n">
        <v>63.67</v>
      </c>
      <c r="O7" t="n">
        <v>31698.72</v>
      </c>
      <c r="P7" t="n">
        <v>143.32</v>
      </c>
      <c r="Q7" t="n">
        <v>198.06</v>
      </c>
      <c r="R7" t="n">
        <v>55.79</v>
      </c>
      <c r="S7" t="n">
        <v>21.27</v>
      </c>
      <c r="T7" t="n">
        <v>14347.48</v>
      </c>
      <c r="U7" t="n">
        <v>0.38</v>
      </c>
      <c r="V7" t="n">
        <v>0.6899999999999999</v>
      </c>
      <c r="W7" t="n">
        <v>0.19</v>
      </c>
      <c r="X7" t="n">
        <v>0.92</v>
      </c>
      <c r="Y7" t="n">
        <v>1</v>
      </c>
      <c r="Z7" t="n">
        <v>10</v>
      </c>
      <c r="AA7" t="n">
        <v>147.2989243550937</v>
      </c>
      <c r="AB7" t="n">
        <v>201.54088667246</v>
      </c>
      <c r="AC7" t="n">
        <v>182.3061073129087</v>
      </c>
      <c r="AD7" t="n">
        <v>147298.9243550937</v>
      </c>
      <c r="AE7" t="n">
        <v>201540.88667246</v>
      </c>
      <c r="AF7" t="n">
        <v>1.61253050324407e-06</v>
      </c>
      <c r="AG7" t="n">
        <v>0.1927777777777778</v>
      </c>
      <c r="AH7" t="n">
        <v>182306.1073129087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7.3957</v>
      </c>
      <c r="E8" t="n">
        <v>13.52</v>
      </c>
      <c r="F8" t="n">
        <v>8.66</v>
      </c>
      <c r="G8" t="n">
        <v>12.38</v>
      </c>
      <c r="H8" t="n">
        <v>0.17</v>
      </c>
      <c r="I8" t="n">
        <v>42</v>
      </c>
      <c r="J8" t="n">
        <v>255.57</v>
      </c>
      <c r="K8" t="n">
        <v>59.19</v>
      </c>
      <c r="L8" t="n">
        <v>2.5</v>
      </c>
      <c r="M8" t="n">
        <v>40</v>
      </c>
      <c r="N8" t="n">
        <v>63.88</v>
      </c>
      <c r="O8" t="n">
        <v>31754.97</v>
      </c>
      <c r="P8" t="n">
        <v>141.43</v>
      </c>
      <c r="Q8" t="n">
        <v>198.07</v>
      </c>
      <c r="R8" t="n">
        <v>52.44</v>
      </c>
      <c r="S8" t="n">
        <v>21.27</v>
      </c>
      <c r="T8" t="n">
        <v>12699.68</v>
      </c>
      <c r="U8" t="n">
        <v>0.41</v>
      </c>
      <c r="V8" t="n">
        <v>0.7</v>
      </c>
      <c r="W8" t="n">
        <v>0.17</v>
      </c>
      <c r="X8" t="n">
        <v>0.8100000000000001</v>
      </c>
      <c r="Y8" t="n">
        <v>1</v>
      </c>
      <c r="Z8" t="n">
        <v>10</v>
      </c>
      <c r="AA8" t="n">
        <v>141.7438288867411</v>
      </c>
      <c r="AB8" t="n">
        <v>193.9401599791481</v>
      </c>
      <c r="AC8" t="n">
        <v>175.4307833075171</v>
      </c>
      <c r="AD8" t="n">
        <v>141743.8288867411</v>
      </c>
      <c r="AE8" t="n">
        <v>193940.1599791481</v>
      </c>
      <c r="AF8" t="n">
        <v>1.654728232276806e-06</v>
      </c>
      <c r="AG8" t="n">
        <v>0.1877777777777778</v>
      </c>
      <c r="AH8" t="n">
        <v>175430.7833075171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7.5801</v>
      </c>
      <c r="E9" t="n">
        <v>13.19</v>
      </c>
      <c r="F9" t="n">
        <v>8.529999999999999</v>
      </c>
      <c r="G9" t="n">
        <v>13.47</v>
      </c>
      <c r="H9" t="n">
        <v>0.19</v>
      </c>
      <c r="I9" t="n">
        <v>38</v>
      </c>
      <c r="J9" t="n">
        <v>256.03</v>
      </c>
      <c r="K9" t="n">
        <v>59.19</v>
      </c>
      <c r="L9" t="n">
        <v>2.75</v>
      </c>
      <c r="M9" t="n">
        <v>36</v>
      </c>
      <c r="N9" t="n">
        <v>64.09</v>
      </c>
      <c r="O9" t="n">
        <v>31811.29</v>
      </c>
      <c r="P9" t="n">
        <v>139.12</v>
      </c>
      <c r="Q9" t="n">
        <v>198.05</v>
      </c>
      <c r="R9" t="n">
        <v>47.85</v>
      </c>
      <c r="S9" t="n">
        <v>21.27</v>
      </c>
      <c r="T9" t="n">
        <v>10420.6</v>
      </c>
      <c r="U9" t="n">
        <v>0.44</v>
      </c>
      <c r="V9" t="n">
        <v>0.71</v>
      </c>
      <c r="W9" t="n">
        <v>0.17</v>
      </c>
      <c r="X9" t="n">
        <v>0.68</v>
      </c>
      <c r="Y9" t="n">
        <v>1</v>
      </c>
      <c r="Z9" t="n">
        <v>10</v>
      </c>
      <c r="AA9" t="n">
        <v>136.1587027850337</v>
      </c>
      <c r="AB9" t="n">
        <v>186.2983440484222</v>
      </c>
      <c r="AC9" t="n">
        <v>168.5182915638613</v>
      </c>
      <c r="AD9" t="n">
        <v>136158.7027850337</v>
      </c>
      <c r="AE9" t="n">
        <v>186298.3440484222</v>
      </c>
      <c r="AF9" t="n">
        <v>1.695986245180499e-06</v>
      </c>
      <c r="AG9" t="n">
        <v>0.1831944444444444</v>
      </c>
      <c r="AH9" t="n">
        <v>168518.2915638612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7.6396</v>
      </c>
      <c r="E10" t="n">
        <v>13.09</v>
      </c>
      <c r="F10" t="n">
        <v>8.57</v>
      </c>
      <c r="G10" t="n">
        <v>14.7</v>
      </c>
      <c r="H10" t="n">
        <v>0.21</v>
      </c>
      <c r="I10" t="n">
        <v>35</v>
      </c>
      <c r="J10" t="n">
        <v>256.49</v>
      </c>
      <c r="K10" t="n">
        <v>59.19</v>
      </c>
      <c r="L10" t="n">
        <v>3</v>
      </c>
      <c r="M10" t="n">
        <v>33</v>
      </c>
      <c r="N10" t="n">
        <v>64.29000000000001</v>
      </c>
      <c r="O10" t="n">
        <v>31867.69</v>
      </c>
      <c r="P10" t="n">
        <v>139.78</v>
      </c>
      <c r="Q10" t="n">
        <v>198.06</v>
      </c>
      <c r="R10" t="n">
        <v>50.7</v>
      </c>
      <c r="S10" t="n">
        <v>21.27</v>
      </c>
      <c r="T10" t="n">
        <v>11862.6</v>
      </c>
      <c r="U10" t="n">
        <v>0.42</v>
      </c>
      <c r="V10" t="n">
        <v>0.71</v>
      </c>
      <c r="W10" t="n">
        <v>0.14</v>
      </c>
      <c r="X10" t="n">
        <v>0.72</v>
      </c>
      <c r="Y10" t="n">
        <v>1</v>
      </c>
      <c r="Z10" t="n">
        <v>10</v>
      </c>
      <c r="AA10" t="n">
        <v>135.7394454079846</v>
      </c>
      <c r="AB10" t="n">
        <v>185.7246976088138</v>
      </c>
      <c r="AC10" t="n">
        <v>167.999393135331</v>
      </c>
      <c r="AD10" t="n">
        <v>135739.4454079846</v>
      </c>
      <c r="AE10" t="n">
        <v>185724.6976088138</v>
      </c>
      <c r="AF10" t="n">
        <v>1.709298890341941e-06</v>
      </c>
      <c r="AG10" t="n">
        <v>0.1818055555555556</v>
      </c>
      <c r="AH10" t="n">
        <v>167999.393135331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7.7625</v>
      </c>
      <c r="E11" t="n">
        <v>12.88</v>
      </c>
      <c r="F11" t="n">
        <v>8.51</v>
      </c>
      <c r="G11" t="n">
        <v>15.96</v>
      </c>
      <c r="H11" t="n">
        <v>0.23</v>
      </c>
      <c r="I11" t="n">
        <v>32</v>
      </c>
      <c r="J11" t="n">
        <v>256.95</v>
      </c>
      <c r="K11" t="n">
        <v>59.19</v>
      </c>
      <c r="L11" t="n">
        <v>3.25</v>
      </c>
      <c r="M11" t="n">
        <v>30</v>
      </c>
      <c r="N11" t="n">
        <v>64.5</v>
      </c>
      <c r="O11" t="n">
        <v>31924.29</v>
      </c>
      <c r="P11" t="n">
        <v>138.72</v>
      </c>
      <c r="Q11" t="n">
        <v>198.06</v>
      </c>
      <c r="R11" t="n">
        <v>47.93</v>
      </c>
      <c r="S11" t="n">
        <v>21.27</v>
      </c>
      <c r="T11" t="n">
        <v>10494.17</v>
      </c>
      <c r="U11" t="n">
        <v>0.44</v>
      </c>
      <c r="V11" t="n">
        <v>0.71</v>
      </c>
      <c r="W11" t="n">
        <v>0.16</v>
      </c>
      <c r="X11" t="n">
        <v>0.66</v>
      </c>
      <c r="Y11" t="n">
        <v>1</v>
      </c>
      <c r="Z11" t="n">
        <v>10</v>
      </c>
      <c r="AA11" t="n">
        <v>132.6393931968426</v>
      </c>
      <c r="AB11" t="n">
        <v>181.4830694088802</v>
      </c>
      <c r="AC11" t="n">
        <v>164.1625799776352</v>
      </c>
      <c r="AD11" t="n">
        <v>132639.3931968426</v>
      </c>
      <c r="AE11" t="n">
        <v>181483.0694088802</v>
      </c>
      <c r="AF11" t="n">
        <v>1.73679677421322e-06</v>
      </c>
      <c r="AG11" t="n">
        <v>0.1788888888888889</v>
      </c>
      <c r="AH11" t="n">
        <v>164162.5799776352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7.8568</v>
      </c>
      <c r="E12" t="n">
        <v>12.73</v>
      </c>
      <c r="F12" t="n">
        <v>8.460000000000001</v>
      </c>
      <c r="G12" t="n">
        <v>16.91</v>
      </c>
      <c r="H12" t="n">
        <v>0.24</v>
      </c>
      <c r="I12" t="n">
        <v>30</v>
      </c>
      <c r="J12" t="n">
        <v>257.41</v>
      </c>
      <c r="K12" t="n">
        <v>59.19</v>
      </c>
      <c r="L12" t="n">
        <v>3.5</v>
      </c>
      <c r="M12" t="n">
        <v>28</v>
      </c>
      <c r="N12" t="n">
        <v>64.70999999999999</v>
      </c>
      <c r="O12" t="n">
        <v>31980.84</v>
      </c>
      <c r="P12" t="n">
        <v>137.7</v>
      </c>
      <c r="Q12" t="n">
        <v>198.06</v>
      </c>
      <c r="R12" t="n">
        <v>46.16</v>
      </c>
      <c r="S12" t="n">
        <v>21.27</v>
      </c>
      <c r="T12" t="n">
        <v>9620.459999999999</v>
      </c>
      <c r="U12" t="n">
        <v>0.46</v>
      </c>
      <c r="V12" t="n">
        <v>0.72</v>
      </c>
      <c r="W12" t="n">
        <v>0.16</v>
      </c>
      <c r="X12" t="n">
        <v>0.6</v>
      </c>
      <c r="Y12" t="n">
        <v>1</v>
      </c>
      <c r="Z12" t="n">
        <v>10</v>
      </c>
      <c r="AA12" t="n">
        <v>130.1684476252098</v>
      </c>
      <c r="AB12" t="n">
        <v>178.1022126673489</v>
      </c>
      <c r="AC12" t="n">
        <v>161.1043874584523</v>
      </c>
      <c r="AD12" t="n">
        <v>130168.4476252098</v>
      </c>
      <c r="AE12" t="n">
        <v>178102.2126673489</v>
      </c>
      <c r="AF12" t="n">
        <v>1.757895638729588e-06</v>
      </c>
      <c r="AG12" t="n">
        <v>0.1768055555555555</v>
      </c>
      <c r="AH12" t="n">
        <v>161104.3874584523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7.9449</v>
      </c>
      <c r="E13" t="n">
        <v>12.59</v>
      </c>
      <c r="F13" t="n">
        <v>8.41</v>
      </c>
      <c r="G13" t="n">
        <v>18.03</v>
      </c>
      <c r="H13" t="n">
        <v>0.26</v>
      </c>
      <c r="I13" t="n">
        <v>28</v>
      </c>
      <c r="J13" t="n">
        <v>257.86</v>
      </c>
      <c r="K13" t="n">
        <v>59.19</v>
      </c>
      <c r="L13" t="n">
        <v>3.75</v>
      </c>
      <c r="M13" t="n">
        <v>26</v>
      </c>
      <c r="N13" t="n">
        <v>64.92</v>
      </c>
      <c r="O13" t="n">
        <v>32037.48</v>
      </c>
      <c r="P13" t="n">
        <v>136.94</v>
      </c>
      <c r="Q13" t="n">
        <v>198.08</v>
      </c>
      <c r="R13" t="n">
        <v>44.72</v>
      </c>
      <c r="S13" t="n">
        <v>21.27</v>
      </c>
      <c r="T13" t="n">
        <v>8910.18</v>
      </c>
      <c r="U13" t="n">
        <v>0.48</v>
      </c>
      <c r="V13" t="n">
        <v>0.72</v>
      </c>
      <c r="W13" t="n">
        <v>0.15</v>
      </c>
      <c r="X13" t="n">
        <v>0.5600000000000001</v>
      </c>
      <c r="Y13" t="n">
        <v>1</v>
      </c>
      <c r="Z13" t="n">
        <v>10</v>
      </c>
      <c r="AA13" t="n">
        <v>128.0324611230649</v>
      </c>
      <c r="AB13" t="n">
        <v>175.1796617020419</v>
      </c>
      <c r="AC13" t="n">
        <v>158.4607606554473</v>
      </c>
      <c r="AD13" t="n">
        <v>128032.4611230649</v>
      </c>
      <c r="AE13" t="n">
        <v>175179.6617020419</v>
      </c>
      <c r="AF13" t="n">
        <v>1.77760730324594e-06</v>
      </c>
      <c r="AG13" t="n">
        <v>0.1748611111111111</v>
      </c>
      <c r="AH13" t="n">
        <v>158460.7606554473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8.0411</v>
      </c>
      <c r="E14" t="n">
        <v>12.44</v>
      </c>
      <c r="F14" t="n">
        <v>8.359999999999999</v>
      </c>
      <c r="G14" t="n">
        <v>19.29</v>
      </c>
      <c r="H14" t="n">
        <v>0.28</v>
      </c>
      <c r="I14" t="n">
        <v>26</v>
      </c>
      <c r="J14" t="n">
        <v>258.32</v>
      </c>
      <c r="K14" t="n">
        <v>59.19</v>
      </c>
      <c r="L14" t="n">
        <v>4</v>
      </c>
      <c r="M14" t="n">
        <v>24</v>
      </c>
      <c r="N14" t="n">
        <v>65.13</v>
      </c>
      <c r="O14" t="n">
        <v>32094.19</v>
      </c>
      <c r="P14" t="n">
        <v>136.01</v>
      </c>
      <c r="Q14" t="n">
        <v>198.05</v>
      </c>
      <c r="R14" t="n">
        <v>43.14</v>
      </c>
      <c r="S14" t="n">
        <v>21.27</v>
      </c>
      <c r="T14" t="n">
        <v>8127.24</v>
      </c>
      <c r="U14" t="n">
        <v>0.49</v>
      </c>
      <c r="V14" t="n">
        <v>0.73</v>
      </c>
      <c r="W14" t="n">
        <v>0.15</v>
      </c>
      <c r="X14" t="n">
        <v>0.51</v>
      </c>
      <c r="Y14" t="n">
        <v>1</v>
      </c>
      <c r="Z14" t="n">
        <v>10</v>
      </c>
      <c r="AA14" t="n">
        <v>125.7030290514595</v>
      </c>
      <c r="AB14" t="n">
        <v>171.992429974383</v>
      </c>
      <c r="AC14" t="n">
        <v>155.5777138505672</v>
      </c>
      <c r="AD14" t="n">
        <v>125703.0290514595</v>
      </c>
      <c r="AE14" t="n">
        <v>171992.4299743829</v>
      </c>
      <c r="AF14" t="n">
        <v>1.799131277439732e-06</v>
      </c>
      <c r="AG14" t="n">
        <v>0.1727777777777778</v>
      </c>
      <c r="AH14" t="n">
        <v>155577.7138505673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8.129899999999999</v>
      </c>
      <c r="E15" t="n">
        <v>12.3</v>
      </c>
      <c r="F15" t="n">
        <v>8.32</v>
      </c>
      <c r="G15" t="n">
        <v>20.8</v>
      </c>
      <c r="H15" t="n">
        <v>0.29</v>
      </c>
      <c r="I15" t="n">
        <v>24</v>
      </c>
      <c r="J15" t="n">
        <v>258.78</v>
      </c>
      <c r="K15" t="n">
        <v>59.19</v>
      </c>
      <c r="L15" t="n">
        <v>4.25</v>
      </c>
      <c r="M15" t="n">
        <v>22</v>
      </c>
      <c r="N15" t="n">
        <v>65.34</v>
      </c>
      <c r="O15" t="n">
        <v>32150.98</v>
      </c>
      <c r="P15" t="n">
        <v>135.32</v>
      </c>
      <c r="Q15" t="n">
        <v>198.07</v>
      </c>
      <c r="R15" t="n">
        <v>42.03</v>
      </c>
      <c r="S15" t="n">
        <v>21.27</v>
      </c>
      <c r="T15" t="n">
        <v>7585.09</v>
      </c>
      <c r="U15" t="n">
        <v>0.51</v>
      </c>
      <c r="V15" t="n">
        <v>0.73</v>
      </c>
      <c r="W15" t="n">
        <v>0.14</v>
      </c>
      <c r="X15" t="n">
        <v>0.47</v>
      </c>
      <c r="Y15" t="n">
        <v>1</v>
      </c>
      <c r="Z15" t="n">
        <v>10</v>
      </c>
      <c r="AA15" t="n">
        <v>123.7371196952322</v>
      </c>
      <c r="AB15" t="n">
        <v>169.3025860633943</v>
      </c>
      <c r="AC15" t="n">
        <v>153.1445848672229</v>
      </c>
      <c r="AD15" t="n">
        <v>123737.1196952322</v>
      </c>
      <c r="AE15" t="n">
        <v>169302.5860633943</v>
      </c>
      <c r="AF15" t="n">
        <v>1.818999561310925e-06</v>
      </c>
      <c r="AG15" t="n">
        <v>0.1708333333333333</v>
      </c>
      <c r="AH15" t="n">
        <v>153144.5848672229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8.181100000000001</v>
      </c>
      <c r="E16" t="n">
        <v>12.22</v>
      </c>
      <c r="F16" t="n">
        <v>8.289999999999999</v>
      </c>
      <c r="G16" t="n">
        <v>21.64</v>
      </c>
      <c r="H16" t="n">
        <v>0.31</v>
      </c>
      <c r="I16" t="n">
        <v>23</v>
      </c>
      <c r="J16" t="n">
        <v>259.25</v>
      </c>
      <c r="K16" t="n">
        <v>59.19</v>
      </c>
      <c r="L16" t="n">
        <v>4.5</v>
      </c>
      <c r="M16" t="n">
        <v>21</v>
      </c>
      <c r="N16" t="n">
        <v>65.55</v>
      </c>
      <c r="O16" t="n">
        <v>32207.85</v>
      </c>
      <c r="P16" t="n">
        <v>134.77</v>
      </c>
      <c r="Q16" t="n">
        <v>198.05</v>
      </c>
      <c r="R16" t="n">
        <v>41.02</v>
      </c>
      <c r="S16" t="n">
        <v>21.27</v>
      </c>
      <c r="T16" t="n">
        <v>7082.35</v>
      </c>
      <c r="U16" t="n">
        <v>0.52</v>
      </c>
      <c r="V16" t="n">
        <v>0.73</v>
      </c>
      <c r="W16" t="n">
        <v>0.15</v>
      </c>
      <c r="X16" t="n">
        <v>0.44</v>
      </c>
      <c r="Y16" t="n">
        <v>1</v>
      </c>
      <c r="Z16" t="n">
        <v>10</v>
      </c>
      <c r="AA16" t="n">
        <v>122.496150554585</v>
      </c>
      <c r="AB16" t="n">
        <v>167.6046373374671</v>
      </c>
      <c r="AC16" t="n">
        <v>151.6086859846116</v>
      </c>
      <c r="AD16" t="n">
        <v>122496.150554585</v>
      </c>
      <c r="AE16" t="n">
        <v>167604.6373374671</v>
      </c>
      <c r="AF16" t="n">
        <v>1.830455148407829e-06</v>
      </c>
      <c r="AG16" t="n">
        <v>0.1697222222222222</v>
      </c>
      <c r="AH16" t="n">
        <v>151608.6859846116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8.2254</v>
      </c>
      <c r="E17" t="n">
        <v>12.16</v>
      </c>
      <c r="F17" t="n">
        <v>8.279999999999999</v>
      </c>
      <c r="G17" t="n">
        <v>22.57</v>
      </c>
      <c r="H17" t="n">
        <v>0.33</v>
      </c>
      <c r="I17" t="n">
        <v>22</v>
      </c>
      <c r="J17" t="n">
        <v>259.71</v>
      </c>
      <c r="K17" t="n">
        <v>59.19</v>
      </c>
      <c r="L17" t="n">
        <v>4.75</v>
      </c>
      <c r="M17" t="n">
        <v>20</v>
      </c>
      <c r="N17" t="n">
        <v>65.76000000000001</v>
      </c>
      <c r="O17" t="n">
        <v>32264.79</v>
      </c>
      <c r="P17" t="n">
        <v>134.49</v>
      </c>
      <c r="Q17" t="n">
        <v>198.1</v>
      </c>
      <c r="R17" t="n">
        <v>40.52</v>
      </c>
      <c r="S17" t="n">
        <v>21.27</v>
      </c>
      <c r="T17" t="n">
        <v>6835.87</v>
      </c>
      <c r="U17" t="n">
        <v>0.52</v>
      </c>
      <c r="V17" t="n">
        <v>0.73</v>
      </c>
      <c r="W17" t="n">
        <v>0.14</v>
      </c>
      <c r="X17" t="n">
        <v>0.42</v>
      </c>
      <c r="Y17" t="n">
        <v>1</v>
      </c>
      <c r="Z17" t="n">
        <v>10</v>
      </c>
      <c r="AA17" t="n">
        <v>121.6235113078834</v>
      </c>
      <c r="AB17" t="n">
        <v>166.4106538220042</v>
      </c>
      <c r="AC17" t="n">
        <v>150.5286545800977</v>
      </c>
      <c r="AD17" t="n">
        <v>121623.5113078834</v>
      </c>
      <c r="AE17" t="n">
        <v>166410.6538220042</v>
      </c>
      <c r="AF17" t="n">
        <v>1.840366916149877e-06</v>
      </c>
      <c r="AG17" t="n">
        <v>0.1688888888888889</v>
      </c>
      <c r="AH17" t="n">
        <v>150528.6545800977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8.2722</v>
      </c>
      <c r="E18" t="n">
        <v>12.09</v>
      </c>
      <c r="F18" t="n">
        <v>8.26</v>
      </c>
      <c r="G18" t="n">
        <v>23.59</v>
      </c>
      <c r="H18" t="n">
        <v>0.34</v>
      </c>
      <c r="I18" t="n">
        <v>21</v>
      </c>
      <c r="J18" t="n">
        <v>260.17</v>
      </c>
      <c r="K18" t="n">
        <v>59.19</v>
      </c>
      <c r="L18" t="n">
        <v>5</v>
      </c>
      <c r="M18" t="n">
        <v>19</v>
      </c>
      <c r="N18" t="n">
        <v>65.98</v>
      </c>
      <c r="O18" t="n">
        <v>32321.82</v>
      </c>
      <c r="P18" t="n">
        <v>134.05</v>
      </c>
      <c r="Q18" t="n">
        <v>198.05</v>
      </c>
      <c r="R18" t="n">
        <v>39.87</v>
      </c>
      <c r="S18" t="n">
        <v>21.27</v>
      </c>
      <c r="T18" t="n">
        <v>6519.38</v>
      </c>
      <c r="U18" t="n">
        <v>0.53</v>
      </c>
      <c r="V18" t="n">
        <v>0.74</v>
      </c>
      <c r="W18" t="n">
        <v>0.14</v>
      </c>
      <c r="X18" t="n">
        <v>0.4</v>
      </c>
      <c r="Y18" t="n">
        <v>1</v>
      </c>
      <c r="Z18" t="n">
        <v>10</v>
      </c>
      <c r="AA18" t="n">
        <v>120.582092603458</v>
      </c>
      <c r="AB18" t="n">
        <v>164.9857388064593</v>
      </c>
      <c r="AC18" t="n">
        <v>149.2397314537552</v>
      </c>
      <c r="AD18" t="n">
        <v>120582.092603458</v>
      </c>
      <c r="AE18" t="n">
        <v>164985.7388064593</v>
      </c>
      <c r="AF18" t="n">
        <v>1.850838038730641e-06</v>
      </c>
      <c r="AG18" t="n">
        <v>0.1679166666666667</v>
      </c>
      <c r="AH18" t="n">
        <v>149239.7314537552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8.3224</v>
      </c>
      <c r="E19" t="n">
        <v>12.02</v>
      </c>
      <c r="F19" t="n">
        <v>8.23</v>
      </c>
      <c r="G19" t="n">
        <v>24.7</v>
      </c>
      <c r="H19" t="n">
        <v>0.36</v>
      </c>
      <c r="I19" t="n">
        <v>20</v>
      </c>
      <c r="J19" t="n">
        <v>260.63</v>
      </c>
      <c r="K19" t="n">
        <v>59.19</v>
      </c>
      <c r="L19" t="n">
        <v>5.25</v>
      </c>
      <c r="M19" t="n">
        <v>18</v>
      </c>
      <c r="N19" t="n">
        <v>66.19</v>
      </c>
      <c r="O19" t="n">
        <v>32378.93</v>
      </c>
      <c r="P19" t="n">
        <v>133.55</v>
      </c>
      <c r="Q19" t="n">
        <v>198.05</v>
      </c>
      <c r="R19" t="n">
        <v>39.08</v>
      </c>
      <c r="S19" t="n">
        <v>21.27</v>
      </c>
      <c r="T19" t="n">
        <v>6126.75</v>
      </c>
      <c r="U19" t="n">
        <v>0.54</v>
      </c>
      <c r="V19" t="n">
        <v>0.74</v>
      </c>
      <c r="W19" t="n">
        <v>0.14</v>
      </c>
      <c r="X19" t="n">
        <v>0.38</v>
      </c>
      <c r="Y19" t="n">
        <v>1</v>
      </c>
      <c r="Z19" t="n">
        <v>10</v>
      </c>
      <c r="AA19" t="n">
        <v>119.4288790524263</v>
      </c>
      <c r="AB19" t="n">
        <v>163.4078611497473</v>
      </c>
      <c r="AC19" t="n">
        <v>147.8124442260341</v>
      </c>
      <c r="AD19" t="n">
        <v>119428.8790524263</v>
      </c>
      <c r="AE19" t="n">
        <v>163407.8611497473</v>
      </c>
      <c r="AF19" t="n">
        <v>1.862069883892058e-06</v>
      </c>
      <c r="AG19" t="n">
        <v>0.1669444444444445</v>
      </c>
      <c r="AH19" t="n">
        <v>147812.4442260341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8.4079</v>
      </c>
      <c r="E20" t="n">
        <v>11.89</v>
      </c>
      <c r="F20" t="n">
        <v>8.16</v>
      </c>
      <c r="G20" t="n">
        <v>25.77</v>
      </c>
      <c r="H20" t="n">
        <v>0.37</v>
      </c>
      <c r="I20" t="n">
        <v>19</v>
      </c>
      <c r="J20" t="n">
        <v>261.1</v>
      </c>
      <c r="K20" t="n">
        <v>59.19</v>
      </c>
      <c r="L20" t="n">
        <v>5.5</v>
      </c>
      <c r="M20" t="n">
        <v>17</v>
      </c>
      <c r="N20" t="n">
        <v>66.40000000000001</v>
      </c>
      <c r="O20" t="n">
        <v>32436.11</v>
      </c>
      <c r="P20" t="n">
        <v>132.26</v>
      </c>
      <c r="Q20" t="n">
        <v>198.05</v>
      </c>
      <c r="R20" t="n">
        <v>36.55</v>
      </c>
      <c r="S20" t="n">
        <v>21.27</v>
      </c>
      <c r="T20" t="n">
        <v>4869.25</v>
      </c>
      <c r="U20" t="n">
        <v>0.58</v>
      </c>
      <c r="V20" t="n">
        <v>0.74</v>
      </c>
      <c r="W20" t="n">
        <v>0.14</v>
      </c>
      <c r="X20" t="n">
        <v>0.31</v>
      </c>
      <c r="Y20" t="n">
        <v>1</v>
      </c>
      <c r="Z20" t="n">
        <v>10</v>
      </c>
      <c r="AA20" t="n">
        <v>117.1441264518793</v>
      </c>
      <c r="AB20" t="n">
        <v>160.2817618455096</v>
      </c>
      <c r="AC20" t="n">
        <v>144.9846954518839</v>
      </c>
      <c r="AD20" t="n">
        <v>117144.1264518793</v>
      </c>
      <c r="AE20" t="n">
        <v>160281.7618455096</v>
      </c>
      <c r="AF20" t="n">
        <v>1.881199819376146e-06</v>
      </c>
      <c r="AG20" t="n">
        <v>0.1651388888888889</v>
      </c>
      <c r="AH20" t="n">
        <v>144984.6954518839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8.393800000000001</v>
      </c>
      <c r="E21" t="n">
        <v>11.91</v>
      </c>
      <c r="F21" t="n">
        <v>8.23</v>
      </c>
      <c r="G21" t="n">
        <v>27.43</v>
      </c>
      <c r="H21" t="n">
        <v>0.39</v>
      </c>
      <c r="I21" t="n">
        <v>18</v>
      </c>
      <c r="J21" t="n">
        <v>261.56</v>
      </c>
      <c r="K21" t="n">
        <v>59.19</v>
      </c>
      <c r="L21" t="n">
        <v>5.75</v>
      </c>
      <c r="M21" t="n">
        <v>16</v>
      </c>
      <c r="N21" t="n">
        <v>66.62</v>
      </c>
      <c r="O21" t="n">
        <v>32493.38</v>
      </c>
      <c r="P21" t="n">
        <v>133.35</v>
      </c>
      <c r="Q21" t="n">
        <v>198.05</v>
      </c>
      <c r="R21" t="n">
        <v>39.49</v>
      </c>
      <c r="S21" t="n">
        <v>21.27</v>
      </c>
      <c r="T21" t="n">
        <v>6345.44</v>
      </c>
      <c r="U21" t="n">
        <v>0.54</v>
      </c>
      <c r="V21" t="n">
        <v>0.74</v>
      </c>
      <c r="W21" t="n">
        <v>0.13</v>
      </c>
      <c r="X21" t="n">
        <v>0.38</v>
      </c>
      <c r="Y21" t="n">
        <v>1</v>
      </c>
      <c r="Z21" t="n">
        <v>10</v>
      </c>
      <c r="AA21" t="n">
        <v>118.296826974238</v>
      </c>
      <c r="AB21" t="n">
        <v>161.858937553758</v>
      </c>
      <c r="AC21" t="n">
        <v>146.4113477241176</v>
      </c>
      <c r="AD21" t="n">
        <v>118296.8269742381</v>
      </c>
      <c r="AE21" t="n">
        <v>161858.937553758</v>
      </c>
      <c r="AF21" t="n">
        <v>1.878045058085788e-06</v>
      </c>
      <c r="AG21" t="n">
        <v>0.1654166666666667</v>
      </c>
      <c r="AH21" t="n">
        <v>146411.3477241176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8.4519</v>
      </c>
      <c r="E22" t="n">
        <v>11.83</v>
      </c>
      <c r="F22" t="n">
        <v>8.199999999999999</v>
      </c>
      <c r="G22" t="n">
        <v>28.93</v>
      </c>
      <c r="H22" t="n">
        <v>0.41</v>
      </c>
      <c r="I22" t="n">
        <v>17</v>
      </c>
      <c r="J22" t="n">
        <v>262.03</v>
      </c>
      <c r="K22" t="n">
        <v>59.19</v>
      </c>
      <c r="L22" t="n">
        <v>6</v>
      </c>
      <c r="M22" t="n">
        <v>15</v>
      </c>
      <c r="N22" t="n">
        <v>66.83</v>
      </c>
      <c r="O22" t="n">
        <v>32550.72</v>
      </c>
      <c r="P22" t="n">
        <v>132.7</v>
      </c>
      <c r="Q22" t="n">
        <v>198.07</v>
      </c>
      <c r="R22" t="n">
        <v>38</v>
      </c>
      <c r="S22" t="n">
        <v>21.27</v>
      </c>
      <c r="T22" t="n">
        <v>5601.41</v>
      </c>
      <c r="U22" t="n">
        <v>0.5600000000000001</v>
      </c>
      <c r="V22" t="n">
        <v>0.74</v>
      </c>
      <c r="W22" t="n">
        <v>0.14</v>
      </c>
      <c r="X22" t="n">
        <v>0.34</v>
      </c>
      <c r="Y22" t="n">
        <v>1</v>
      </c>
      <c r="Z22" t="n">
        <v>10</v>
      </c>
      <c r="AA22" t="n">
        <v>116.9691797662968</v>
      </c>
      <c r="AB22" t="n">
        <v>160.0423920721927</v>
      </c>
      <c r="AC22" t="n">
        <v>144.7681707937747</v>
      </c>
      <c r="AD22" t="n">
        <v>116969.1797662968</v>
      </c>
      <c r="AE22" t="n">
        <v>160042.3920721927</v>
      </c>
      <c r="AF22" t="n">
        <v>1.891044464537548e-06</v>
      </c>
      <c r="AG22" t="n">
        <v>0.1643055555555556</v>
      </c>
      <c r="AH22" t="n">
        <v>144768.1707937747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8.457700000000001</v>
      </c>
      <c r="E23" t="n">
        <v>11.82</v>
      </c>
      <c r="F23" t="n">
        <v>8.19</v>
      </c>
      <c r="G23" t="n">
        <v>28.9</v>
      </c>
      <c r="H23" t="n">
        <v>0.42</v>
      </c>
      <c r="I23" t="n">
        <v>17</v>
      </c>
      <c r="J23" t="n">
        <v>262.49</v>
      </c>
      <c r="K23" t="n">
        <v>59.19</v>
      </c>
      <c r="L23" t="n">
        <v>6.25</v>
      </c>
      <c r="M23" t="n">
        <v>15</v>
      </c>
      <c r="N23" t="n">
        <v>67.05</v>
      </c>
      <c r="O23" t="n">
        <v>32608.15</v>
      </c>
      <c r="P23" t="n">
        <v>132.56</v>
      </c>
      <c r="Q23" t="n">
        <v>198.07</v>
      </c>
      <c r="R23" t="n">
        <v>37.72</v>
      </c>
      <c r="S23" t="n">
        <v>21.27</v>
      </c>
      <c r="T23" t="n">
        <v>5463.98</v>
      </c>
      <c r="U23" t="n">
        <v>0.5600000000000001</v>
      </c>
      <c r="V23" t="n">
        <v>0.74</v>
      </c>
      <c r="W23" t="n">
        <v>0.14</v>
      </c>
      <c r="X23" t="n">
        <v>0.33</v>
      </c>
      <c r="Y23" t="n">
        <v>1</v>
      </c>
      <c r="Z23" t="n">
        <v>10</v>
      </c>
      <c r="AA23" t="n">
        <v>116.7641876864825</v>
      </c>
      <c r="AB23" t="n">
        <v>159.7619128649785</v>
      </c>
      <c r="AC23" t="n">
        <v>144.5144601284419</v>
      </c>
      <c r="AD23" t="n">
        <v>116764.1876864825</v>
      </c>
      <c r="AE23" t="n">
        <v>159761.9128649785</v>
      </c>
      <c r="AF23" t="n">
        <v>1.892342167763369e-06</v>
      </c>
      <c r="AG23" t="n">
        <v>0.1641666666666667</v>
      </c>
      <c r="AH23" t="n">
        <v>144514.4601284419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8.514699999999999</v>
      </c>
      <c r="E24" t="n">
        <v>11.74</v>
      </c>
      <c r="F24" t="n">
        <v>8.16</v>
      </c>
      <c r="G24" t="n">
        <v>30.59</v>
      </c>
      <c r="H24" t="n">
        <v>0.44</v>
      </c>
      <c r="I24" t="n">
        <v>16</v>
      </c>
      <c r="J24" t="n">
        <v>262.96</v>
      </c>
      <c r="K24" t="n">
        <v>59.19</v>
      </c>
      <c r="L24" t="n">
        <v>6.5</v>
      </c>
      <c r="M24" t="n">
        <v>14</v>
      </c>
      <c r="N24" t="n">
        <v>67.26000000000001</v>
      </c>
      <c r="O24" t="n">
        <v>32665.66</v>
      </c>
      <c r="P24" t="n">
        <v>131.9</v>
      </c>
      <c r="Q24" t="n">
        <v>198.05</v>
      </c>
      <c r="R24" t="n">
        <v>36.8</v>
      </c>
      <c r="S24" t="n">
        <v>21.27</v>
      </c>
      <c r="T24" t="n">
        <v>5009.82</v>
      </c>
      <c r="U24" t="n">
        <v>0.58</v>
      </c>
      <c r="V24" t="n">
        <v>0.74</v>
      </c>
      <c r="W24" t="n">
        <v>0.13</v>
      </c>
      <c r="X24" t="n">
        <v>0.3</v>
      </c>
      <c r="Y24" t="n">
        <v>1</v>
      </c>
      <c r="Z24" t="n">
        <v>10</v>
      </c>
      <c r="AA24" t="n">
        <v>115.4651390913211</v>
      </c>
      <c r="AB24" t="n">
        <v>157.9844972671003</v>
      </c>
      <c r="AC24" t="n">
        <v>142.9066785806062</v>
      </c>
      <c r="AD24" t="n">
        <v>115465.1390913211</v>
      </c>
      <c r="AE24" t="n">
        <v>157984.4972671003</v>
      </c>
      <c r="AF24" t="n">
        <v>1.905095458086094e-06</v>
      </c>
      <c r="AG24" t="n">
        <v>0.1630555555555556</v>
      </c>
      <c r="AH24" t="n">
        <v>142906.6785806062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8.565300000000001</v>
      </c>
      <c r="E25" t="n">
        <v>11.68</v>
      </c>
      <c r="F25" t="n">
        <v>8.140000000000001</v>
      </c>
      <c r="G25" t="n">
        <v>32.55</v>
      </c>
      <c r="H25" t="n">
        <v>0.46</v>
      </c>
      <c r="I25" t="n">
        <v>15</v>
      </c>
      <c r="J25" t="n">
        <v>263.42</v>
      </c>
      <c r="K25" t="n">
        <v>59.19</v>
      </c>
      <c r="L25" t="n">
        <v>6.75</v>
      </c>
      <c r="M25" t="n">
        <v>13</v>
      </c>
      <c r="N25" t="n">
        <v>67.48</v>
      </c>
      <c r="O25" t="n">
        <v>32723.25</v>
      </c>
      <c r="P25" t="n">
        <v>131.5</v>
      </c>
      <c r="Q25" t="n">
        <v>198.06</v>
      </c>
      <c r="R25" t="n">
        <v>36.07</v>
      </c>
      <c r="S25" t="n">
        <v>21.27</v>
      </c>
      <c r="T25" t="n">
        <v>4646.03</v>
      </c>
      <c r="U25" t="n">
        <v>0.59</v>
      </c>
      <c r="V25" t="n">
        <v>0.75</v>
      </c>
      <c r="W25" t="n">
        <v>0.13</v>
      </c>
      <c r="X25" t="n">
        <v>0.28</v>
      </c>
      <c r="Y25" t="n">
        <v>1</v>
      </c>
      <c r="Z25" t="n">
        <v>10</v>
      </c>
      <c r="AA25" t="n">
        <v>114.4684332832042</v>
      </c>
      <c r="AB25" t="n">
        <v>156.6207604088786</v>
      </c>
      <c r="AC25" t="n">
        <v>141.673094854116</v>
      </c>
      <c r="AD25" t="n">
        <v>114468.4332832042</v>
      </c>
      <c r="AE25" t="n">
        <v>156620.7604088786</v>
      </c>
      <c r="AF25" t="n">
        <v>1.916416800021706e-06</v>
      </c>
      <c r="AG25" t="n">
        <v>0.1622222222222222</v>
      </c>
      <c r="AH25" t="n">
        <v>141673.094854116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8.5596</v>
      </c>
      <c r="E26" t="n">
        <v>11.68</v>
      </c>
      <c r="F26" t="n">
        <v>8.140000000000001</v>
      </c>
      <c r="G26" t="n">
        <v>32.58</v>
      </c>
      <c r="H26" t="n">
        <v>0.47</v>
      </c>
      <c r="I26" t="n">
        <v>15</v>
      </c>
      <c r="J26" t="n">
        <v>263.89</v>
      </c>
      <c r="K26" t="n">
        <v>59.19</v>
      </c>
      <c r="L26" t="n">
        <v>7</v>
      </c>
      <c r="M26" t="n">
        <v>13</v>
      </c>
      <c r="N26" t="n">
        <v>67.7</v>
      </c>
      <c r="O26" t="n">
        <v>32780.92</v>
      </c>
      <c r="P26" t="n">
        <v>131.58</v>
      </c>
      <c r="Q26" t="n">
        <v>198.05</v>
      </c>
      <c r="R26" t="n">
        <v>36.42</v>
      </c>
      <c r="S26" t="n">
        <v>21.27</v>
      </c>
      <c r="T26" t="n">
        <v>4821.47</v>
      </c>
      <c r="U26" t="n">
        <v>0.58</v>
      </c>
      <c r="V26" t="n">
        <v>0.75</v>
      </c>
      <c r="W26" t="n">
        <v>0.13</v>
      </c>
      <c r="X26" t="n">
        <v>0.29</v>
      </c>
      <c r="Y26" t="n">
        <v>1</v>
      </c>
      <c r="Z26" t="n">
        <v>10</v>
      </c>
      <c r="AA26" t="n">
        <v>114.5940535446064</v>
      </c>
      <c r="AB26" t="n">
        <v>156.7926395925038</v>
      </c>
      <c r="AC26" t="n">
        <v>141.8285701296901</v>
      </c>
      <c r="AD26" t="n">
        <v>114594.0535446064</v>
      </c>
      <c r="AE26" t="n">
        <v>156792.6395925038</v>
      </c>
      <c r="AF26" t="n">
        <v>1.915141470989433e-06</v>
      </c>
      <c r="AG26" t="n">
        <v>0.1622222222222222</v>
      </c>
      <c r="AH26" t="n">
        <v>141828.5701296901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8.6172</v>
      </c>
      <c r="E27" t="n">
        <v>11.6</v>
      </c>
      <c r="F27" t="n">
        <v>8.119999999999999</v>
      </c>
      <c r="G27" t="n">
        <v>34.78</v>
      </c>
      <c r="H27" t="n">
        <v>0.49</v>
      </c>
      <c r="I27" t="n">
        <v>14</v>
      </c>
      <c r="J27" t="n">
        <v>264.36</v>
      </c>
      <c r="K27" t="n">
        <v>59.19</v>
      </c>
      <c r="L27" t="n">
        <v>7.25</v>
      </c>
      <c r="M27" t="n">
        <v>12</v>
      </c>
      <c r="N27" t="n">
        <v>67.92</v>
      </c>
      <c r="O27" t="n">
        <v>32838.68</v>
      </c>
      <c r="P27" t="n">
        <v>131.01</v>
      </c>
      <c r="Q27" t="n">
        <v>198.07</v>
      </c>
      <c r="R27" t="n">
        <v>35.44</v>
      </c>
      <c r="S27" t="n">
        <v>21.27</v>
      </c>
      <c r="T27" t="n">
        <v>4339.22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113.4087953973914</v>
      </c>
      <c r="AB27" t="n">
        <v>155.1709171055861</v>
      </c>
      <c r="AC27" t="n">
        <v>140.3616225608214</v>
      </c>
      <c r="AD27" t="n">
        <v>113408.7953973914</v>
      </c>
      <c r="AE27" t="n">
        <v>155170.9171055861</v>
      </c>
      <c r="AF27" t="n">
        <v>1.928029006473451e-06</v>
      </c>
      <c r="AG27" t="n">
        <v>0.1611111111111111</v>
      </c>
      <c r="AH27" t="n">
        <v>140361.6225608214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8.614699999999999</v>
      </c>
      <c r="E28" t="n">
        <v>11.61</v>
      </c>
      <c r="F28" t="n">
        <v>8.119999999999999</v>
      </c>
      <c r="G28" t="n">
        <v>34.79</v>
      </c>
      <c r="H28" t="n">
        <v>0.5</v>
      </c>
      <c r="I28" t="n">
        <v>14</v>
      </c>
      <c r="J28" t="n">
        <v>264.83</v>
      </c>
      <c r="K28" t="n">
        <v>59.19</v>
      </c>
      <c r="L28" t="n">
        <v>7.5</v>
      </c>
      <c r="M28" t="n">
        <v>12</v>
      </c>
      <c r="N28" t="n">
        <v>68.14</v>
      </c>
      <c r="O28" t="n">
        <v>32896.51</v>
      </c>
      <c r="P28" t="n">
        <v>131.15</v>
      </c>
      <c r="Q28" t="n">
        <v>198.05</v>
      </c>
      <c r="R28" t="n">
        <v>35.48</v>
      </c>
      <c r="S28" t="n">
        <v>21.27</v>
      </c>
      <c r="T28" t="n">
        <v>4355.58</v>
      </c>
      <c r="U28" t="n">
        <v>0.6</v>
      </c>
      <c r="V28" t="n">
        <v>0.75</v>
      </c>
      <c r="W28" t="n">
        <v>0.13</v>
      </c>
      <c r="X28" t="n">
        <v>0.27</v>
      </c>
      <c r="Y28" t="n">
        <v>1</v>
      </c>
      <c r="Z28" t="n">
        <v>10</v>
      </c>
      <c r="AA28" t="n">
        <v>113.5299967067661</v>
      </c>
      <c r="AB28" t="n">
        <v>155.3367500840969</v>
      </c>
      <c r="AC28" t="n">
        <v>140.5116286726113</v>
      </c>
      <c r="AD28" t="n">
        <v>113529.9967067661</v>
      </c>
      <c r="AE28" t="n">
        <v>155336.7500840969</v>
      </c>
      <c r="AF28" t="n">
        <v>1.927469651634734e-06</v>
      </c>
      <c r="AG28" t="n">
        <v>0.16125</v>
      </c>
      <c r="AH28" t="n">
        <v>140511.6286726113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8.6157</v>
      </c>
      <c r="E29" t="n">
        <v>11.61</v>
      </c>
      <c r="F29" t="n">
        <v>8.119999999999999</v>
      </c>
      <c r="G29" t="n">
        <v>34.79</v>
      </c>
      <c r="H29" t="n">
        <v>0.52</v>
      </c>
      <c r="I29" t="n">
        <v>14</v>
      </c>
      <c r="J29" t="n">
        <v>265.3</v>
      </c>
      <c r="K29" t="n">
        <v>59.19</v>
      </c>
      <c r="L29" t="n">
        <v>7.75</v>
      </c>
      <c r="M29" t="n">
        <v>12</v>
      </c>
      <c r="N29" t="n">
        <v>68.36</v>
      </c>
      <c r="O29" t="n">
        <v>32954.43</v>
      </c>
      <c r="P29" t="n">
        <v>131.01</v>
      </c>
      <c r="Q29" t="n">
        <v>198.05</v>
      </c>
      <c r="R29" t="n">
        <v>35.51</v>
      </c>
      <c r="S29" t="n">
        <v>21.27</v>
      </c>
      <c r="T29" t="n">
        <v>4372.77</v>
      </c>
      <c r="U29" t="n">
        <v>0.6</v>
      </c>
      <c r="V29" t="n">
        <v>0.75</v>
      </c>
      <c r="W29" t="n">
        <v>0.13</v>
      </c>
      <c r="X29" t="n">
        <v>0.26</v>
      </c>
      <c r="Y29" t="n">
        <v>1</v>
      </c>
      <c r="Z29" t="n">
        <v>10</v>
      </c>
      <c r="AA29" t="n">
        <v>113.4286465218424</v>
      </c>
      <c r="AB29" t="n">
        <v>155.1980782898297</v>
      </c>
      <c r="AC29" t="n">
        <v>140.3861915197618</v>
      </c>
      <c r="AD29" t="n">
        <v>113428.6465218424</v>
      </c>
      <c r="AE29" t="n">
        <v>155198.0782898297</v>
      </c>
      <c r="AF29" t="n">
        <v>1.927693393570221e-06</v>
      </c>
      <c r="AG29" t="n">
        <v>0.16125</v>
      </c>
      <c r="AH29" t="n">
        <v>140386.1915197618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8.6806</v>
      </c>
      <c r="E30" t="n">
        <v>11.52</v>
      </c>
      <c r="F30" t="n">
        <v>8.08</v>
      </c>
      <c r="G30" t="n">
        <v>37.29</v>
      </c>
      <c r="H30" t="n">
        <v>0.54</v>
      </c>
      <c r="I30" t="n">
        <v>13</v>
      </c>
      <c r="J30" t="n">
        <v>265.77</v>
      </c>
      <c r="K30" t="n">
        <v>59.19</v>
      </c>
      <c r="L30" t="n">
        <v>8</v>
      </c>
      <c r="M30" t="n">
        <v>11</v>
      </c>
      <c r="N30" t="n">
        <v>68.58</v>
      </c>
      <c r="O30" t="n">
        <v>33012.44</v>
      </c>
      <c r="P30" t="n">
        <v>130.32</v>
      </c>
      <c r="Q30" t="n">
        <v>198.05</v>
      </c>
      <c r="R30" t="n">
        <v>34.18</v>
      </c>
      <c r="S30" t="n">
        <v>21.27</v>
      </c>
      <c r="T30" t="n">
        <v>3710.87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112.0208545163022</v>
      </c>
      <c r="AB30" t="n">
        <v>153.2718751604506</v>
      </c>
      <c r="AC30" t="n">
        <v>138.6438225136069</v>
      </c>
      <c r="AD30" t="n">
        <v>112020.8545163022</v>
      </c>
      <c r="AE30" t="n">
        <v>153271.8751604506</v>
      </c>
      <c r="AF30" t="n">
        <v>1.942214245183289e-06</v>
      </c>
      <c r="AG30" t="n">
        <v>0.16</v>
      </c>
      <c r="AH30" t="n">
        <v>138643.822513607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8.7081</v>
      </c>
      <c r="E31" t="n">
        <v>11.48</v>
      </c>
      <c r="F31" t="n">
        <v>8.039999999999999</v>
      </c>
      <c r="G31" t="n">
        <v>37.12</v>
      </c>
      <c r="H31" t="n">
        <v>0.55</v>
      </c>
      <c r="I31" t="n">
        <v>13</v>
      </c>
      <c r="J31" t="n">
        <v>266.24</v>
      </c>
      <c r="K31" t="n">
        <v>59.19</v>
      </c>
      <c r="L31" t="n">
        <v>8.25</v>
      </c>
      <c r="M31" t="n">
        <v>11</v>
      </c>
      <c r="N31" t="n">
        <v>68.8</v>
      </c>
      <c r="O31" t="n">
        <v>33070.52</v>
      </c>
      <c r="P31" t="n">
        <v>129.53</v>
      </c>
      <c r="Q31" t="n">
        <v>198.05</v>
      </c>
      <c r="R31" t="n">
        <v>33.07</v>
      </c>
      <c r="S31" t="n">
        <v>21.27</v>
      </c>
      <c r="T31" t="n">
        <v>3160.23</v>
      </c>
      <c r="U31" t="n">
        <v>0.64</v>
      </c>
      <c r="V31" t="n">
        <v>0.75</v>
      </c>
      <c r="W31" t="n">
        <v>0.12</v>
      </c>
      <c r="X31" t="n">
        <v>0.19</v>
      </c>
      <c r="Y31" t="n">
        <v>1</v>
      </c>
      <c r="Z31" t="n">
        <v>10</v>
      </c>
      <c r="AA31" t="n">
        <v>111.0395864199634</v>
      </c>
      <c r="AB31" t="n">
        <v>151.9292608605474</v>
      </c>
      <c r="AC31" t="n">
        <v>137.4293454381151</v>
      </c>
      <c r="AD31" t="n">
        <v>111039.5864199634</v>
      </c>
      <c r="AE31" t="n">
        <v>151929.2608605474</v>
      </c>
      <c r="AF31" t="n">
        <v>1.948367148409165e-06</v>
      </c>
      <c r="AG31" t="n">
        <v>0.1594444444444444</v>
      </c>
      <c r="AH31" t="n">
        <v>137429.3454381151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8.6967</v>
      </c>
      <c r="E32" t="n">
        <v>11.5</v>
      </c>
      <c r="F32" t="n">
        <v>8.109999999999999</v>
      </c>
      <c r="G32" t="n">
        <v>40.53</v>
      </c>
      <c r="H32" t="n">
        <v>0.57</v>
      </c>
      <c r="I32" t="n">
        <v>12</v>
      </c>
      <c r="J32" t="n">
        <v>266.71</v>
      </c>
      <c r="K32" t="n">
        <v>59.19</v>
      </c>
      <c r="L32" t="n">
        <v>8.5</v>
      </c>
      <c r="M32" t="n">
        <v>10</v>
      </c>
      <c r="N32" t="n">
        <v>69.02</v>
      </c>
      <c r="O32" t="n">
        <v>33128.7</v>
      </c>
      <c r="P32" t="n">
        <v>130.43</v>
      </c>
      <c r="Q32" t="n">
        <v>198.05</v>
      </c>
      <c r="R32" t="n">
        <v>35.42</v>
      </c>
      <c r="S32" t="n">
        <v>21.27</v>
      </c>
      <c r="T32" t="n">
        <v>4339.84</v>
      </c>
      <c r="U32" t="n">
        <v>0.6</v>
      </c>
      <c r="V32" t="n">
        <v>0.75</v>
      </c>
      <c r="W32" t="n">
        <v>0.13</v>
      </c>
      <c r="X32" t="n">
        <v>0.25</v>
      </c>
      <c r="Y32" t="n">
        <v>1</v>
      </c>
      <c r="Z32" t="n">
        <v>10</v>
      </c>
      <c r="AA32" t="n">
        <v>111.9896239102839</v>
      </c>
      <c r="AB32" t="n">
        <v>153.2291440674993</v>
      </c>
      <c r="AC32" t="n">
        <v>138.6051696161935</v>
      </c>
      <c r="AD32" t="n">
        <v>111989.6239102839</v>
      </c>
      <c r="AE32" t="n">
        <v>153229.1440674993</v>
      </c>
      <c r="AF32" t="n">
        <v>1.94581649034462e-06</v>
      </c>
      <c r="AG32" t="n">
        <v>0.1597222222222222</v>
      </c>
      <c r="AH32" t="n">
        <v>138605.1696161935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8.7119</v>
      </c>
      <c r="E33" t="n">
        <v>11.48</v>
      </c>
      <c r="F33" t="n">
        <v>8.09</v>
      </c>
      <c r="G33" t="n">
        <v>40.43</v>
      </c>
      <c r="H33" t="n">
        <v>0.58</v>
      </c>
      <c r="I33" t="n">
        <v>12</v>
      </c>
      <c r="J33" t="n">
        <v>267.18</v>
      </c>
      <c r="K33" t="n">
        <v>59.19</v>
      </c>
      <c r="L33" t="n">
        <v>8.75</v>
      </c>
      <c r="M33" t="n">
        <v>10</v>
      </c>
      <c r="N33" t="n">
        <v>69.23999999999999</v>
      </c>
      <c r="O33" t="n">
        <v>33186.95</v>
      </c>
      <c r="P33" t="n">
        <v>130.19</v>
      </c>
      <c r="Q33" t="n">
        <v>198.05</v>
      </c>
      <c r="R33" t="n">
        <v>34.69</v>
      </c>
      <c r="S33" t="n">
        <v>21.27</v>
      </c>
      <c r="T33" t="n">
        <v>3974.34</v>
      </c>
      <c r="U33" t="n">
        <v>0.61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111.5777992484913</v>
      </c>
      <c r="AB33" t="n">
        <v>152.6656673968131</v>
      </c>
      <c r="AC33" t="n">
        <v>138.0954703681129</v>
      </c>
      <c r="AD33" t="n">
        <v>111577.7992484913</v>
      </c>
      <c r="AE33" t="n">
        <v>152665.6673968131</v>
      </c>
      <c r="AF33" t="n">
        <v>1.949217367764013e-06</v>
      </c>
      <c r="AG33" t="n">
        <v>0.1594444444444444</v>
      </c>
      <c r="AH33" t="n">
        <v>138095.4703681129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8.713800000000001</v>
      </c>
      <c r="E34" t="n">
        <v>11.48</v>
      </c>
      <c r="F34" t="n">
        <v>8.08</v>
      </c>
      <c r="G34" t="n">
        <v>40.42</v>
      </c>
      <c r="H34" t="n">
        <v>0.6</v>
      </c>
      <c r="I34" t="n">
        <v>12</v>
      </c>
      <c r="J34" t="n">
        <v>267.66</v>
      </c>
      <c r="K34" t="n">
        <v>59.19</v>
      </c>
      <c r="L34" t="n">
        <v>9</v>
      </c>
      <c r="M34" t="n">
        <v>10</v>
      </c>
      <c r="N34" t="n">
        <v>69.45999999999999</v>
      </c>
      <c r="O34" t="n">
        <v>33245.29</v>
      </c>
      <c r="P34" t="n">
        <v>130.17</v>
      </c>
      <c r="Q34" t="n">
        <v>198.05</v>
      </c>
      <c r="R34" t="n">
        <v>34.52</v>
      </c>
      <c r="S34" t="n">
        <v>21.27</v>
      </c>
      <c r="T34" t="n">
        <v>3888.92</v>
      </c>
      <c r="U34" t="n">
        <v>0.62</v>
      </c>
      <c r="V34" t="n">
        <v>0.75</v>
      </c>
      <c r="W34" t="n">
        <v>0.13</v>
      </c>
      <c r="X34" t="n">
        <v>0.23</v>
      </c>
      <c r="Y34" t="n">
        <v>1</v>
      </c>
      <c r="Z34" t="n">
        <v>10</v>
      </c>
      <c r="AA34" t="n">
        <v>111.5067830439018</v>
      </c>
      <c r="AB34" t="n">
        <v>152.56849989268</v>
      </c>
      <c r="AC34" t="n">
        <v>138.0075763941988</v>
      </c>
      <c r="AD34" t="n">
        <v>111506.7830439018</v>
      </c>
      <c r="AE34" t="n">
        <v>152568.49989268</v>
      </c>
      <c r="AF34" t="n">
        <v>1.949642477441437e-06</v>
      </c>
      <c r="AG34" t="n">
        <v>0.1594444444444444</v>
      </c>
      <c r="AH34" t="n">
        <v>138007.5763941988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8.7112</v>
      </c>
      <c r="E35" t="n">
        <v>11.48</v>
      </c>
      <c r="F35" t="n">
        <v>8.09</v>
      </c>
      <c r="G35" t="n">
        <v>40.44</v>
      </c>
      <c r="H35" t="n">
        <v>0.61</v>
      </c>
      <c r="I35" t="n">
        <v>12</v>
      </c>
      <c r="J35" t="n">
        <v>268.13</v>
      </c>
      <c r="K35" t="n">
        <v>59.19</v>
      </c>
      <c r="L35" t="n">
        <v>9.25</v>
      </c>
      <c r="M35" t="n">
        <v>10</v>
      </c>
      <c r="N35" t="n">
        <v>69.69</v>
      </c>
      <c r="O35" t="n">
        <v>33303.72</v>
      </c>
      <c r="P35" t="n">
        <v>130.03</v>
      </c>
      <c r="Q35" t="n">
        <v>198.07</v>
      </c>
      <c r="R35" t="n">
        <v>34.69</v>
      </c>
      <c r="S35" t="n">
        <v>21.27</v>
      </c>
      <c r="T35" t="n">
        <v>3975.03</v>
      </c>
      <c r="U35" t="n">
        <v>0.61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111.4866355236289</v>
      </c>
      <c r="AB35" t="n">
        <v>152.5409331665968</v>
      </c>
      <c r="AC35" t="n">
        <v>137.9826405977628</v>
      </c>
      <c r="AD35" t="n">
        <v>111486.6355236289</v>
      </c>
      <c r="AE35" t="n">
        <v>152540.9331665968</v>
      </c>
      <c r="AF35" t="n">
        <v>1.949060748409172e-06</v>
      </c>
      <c r="AG35" t="n">
        <v>0.1594444444444444</v>
      </c>
      <c r="AH35" t="n">
        <v>137982.6405977628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8.774900000000001</v>
      </c>
      <c r="E36" t="n">
        <v>11.4</v>
      </c>
      <c r="F36" t="n">
        <v>8.050000000000001</v>
      </c>
      <c r="G36" t="n">
        <v>43.93</v>
      </c>
      <c r="H36" t="n">
        <v>0.63</v>
      </c>
      <c r="I36" t="n">
        <v>11</v>
      </c>
      <c r="J36" t="n">
        <v>268.61</v>
      </c>
      <c r="K36" t="n">
        <v>59.19</v>
      </c>
      <c r="L36" t="n">
        <v>9.5</v>
      </c>
      <c r="M36" t="n">
        <v>9</v>
      </c>
      <c r="N36" t="n">
        <v>69.91</v>
      </c>
      <c r="O36" t="n">
        <v>33362.23</v>
      </c>
      <c r="P36" t="n">
        <v>129.38</v>
      </c>
      <c r="Q36" t="n">
        <v>198.05</v>
      </c>
      <c r="R36" t="n">
        <v>33.53</v>
      </c>
      <c r="S36" t="n">
        <v>21.27</v>
      </c>
      <c r="T36" t="n">
        <v>3396.17</v>
      </c>
      <c r="U36" t="n">
        <v>0.63</v>
      </c>
      <c r="V36" t="n">
        <v>0.75</v>
      </c>
      <c r="W36" t="n">
        <v>0.13</v>
      </c>
      <c r="X36" t="n">
        <v>0.2</v>
      </c>
      <c r="Y36" t="n">
        <v>1</v>
      </c>
      <c r="Z36" t="n">
        <v>10</v>
      </c>
      <c r="AA36" t="n">
        <v>110.1484839917206</v>
      </c>
      <c r="AB36" t="n">
        <v>150.7100152055617</v>
      </c>
      <c r="AC36" t="n">
        <v>136.3264628772188</v>
      </c>
      <c r="AD36" t="n">
        <v>110148.4839917206</v>
      </c>
      <c r="AE36" t="n">
        <v>150710.0152055617</v>
      </c>
      <c r="AF36" t="n">
        <v>1.963313109699657e-06</v>
      </c>
      <c r="AG36" t="n">
        <v>0.1583333333333333</v>
      </c>
      <c r="AH36" t="n">
        <v>136326.4628772188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8.773400000000001</v>
      </c>
      <c r="E37" t="n">
        <v>11.4</v>
      </c>
      <c r="F37" t="n">
        <v>8.06</v>
      </c>
      <c r="G37" t="n">
        <v>43.94</v>
      </c>
      <c r="H37" t="n">
        <v>0.64</v>
      </c>
      <c r="I37" t="n">
        <v>11</v>
      </c>
      <c r="J37" t="n">
        <v>269.08</v>
      </c>
      <c r="K37" t="n">
        <v>59.19</v>
      </c>
      <c r="L37" t="n">
        <v>9.75</v>
      </c>
      <c r="M37" t="n">
        <v>9</v>
      </c>
      <c r="N37" t="n">
        <v>70.14</v>
      </c>
      <c r="O37" t="n">
        <v>33420.83</v>
      </c>
      <c r="P37" t="n">
        <v>129.46</v>
      </c>
      <c r="Q37" t="n">
        <v>198.05</v>
      </c>
      <c r="R37" t="n">
        <v>33.48</v>
      </c>
      <c r="S37" t="n">
        <v>21.27</v>
      </c>
      <c r="T37" t="n">
        <v>3373.22</v>
      </c>
      <c r="U37" t="n">
        <v>0.64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110.2510038036979</v>
      </c>
      <c r="AB37" t="n">
        <v>150.8502873351637</v>
      </c>
      <c r="AC37" t="n">
        <v>136.4533476316448</v>
      </c>
      <c r="AD37" t="n">
        <v>110251.0038036979</v>
      </c>
      <c r="AE37" t="n">
        <v>150850.2873351637</v>
      </c>
      <c r="AF37" t="n">
        <v>1.962977496796427e-06</v>
      </c>
      <c r="AG37" t="n">
        <v>0.1583333333333333</v>
      </c>
      <c r="AH37" t="n">
        <v>136453.3476316448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8.772399999999999</v>
      </c>
      <c r="E38" t="n">
        <v>11.4</v>
      </c>
      <c r="F38" t="n">
        <v>8.06</v>
      </c>
      <c r="G38" t="n">
        <v>43.95</v>
      </c>
      <c r="H38" t="n">
        <v>0.66</v>
      </c>
      <c r="I38" t="n">
        <v>11</v>
      </c>
      <c r="J38" t="n">
        <v>269.56</v>
      </c>
      <c r="K38" t="n">
        <v>59.19</v>
      </c>
      <c r="L38" t="n">
        <v>10</v>
      </c>
      <c r="M38" t="n">
        <v>9</v>
      </c>
      <c r="N38" t="n">
        <v>70.36</v>
      </c>
      <c r="O38" t="n">
        <v>33479.51</v>
      </c>
      <c r="P38" t="n">
        <v>129.45</v>
      </c>
      <c r="Q38" t="n">
        <v>198.05</v>
      </c>
      <c r="R38" t="n">
        <v>33.62</v>
      </c>
      <c r="S38" t="n">
        <v>21.27</v>
      </c>
      <c r="T38" t="n">
        <v>3441.01</v>
      </c>
      <c r="U38" t="n">
        <v>0.63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110.2571184695814</v>
      </c>
      <c r="AB38" t="n">
        <v>150.8586536907857</v>
      </c>
      <c r="AC38" t="n">
        <v>136.4609155140284</v>
      </c>
      <c r="AD38" t="n">
        <v>110257.1184695814</v>
      </c>
      <c r="AE38" t="n">
        <v>150858.6536907857</v>
      </c>
      <c r="AF38" t="n">
        <v>1.96275375486094e-06</v>
      </c>
      <c r="AG38" t="n">
        <v>0.1583333333333333</v>
      </c>
      <c r="AH38" t="n">
        <v>136460.9155140284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8.8302</v>
      </c>
      <c r="E39" t="n">
        <v>11.32</v>
      </c>
      <c r="F39" t="n">
        <v>8.029999999999999</v>
      </c>
      <c r="G39" t="n">
        <v>48.18</v>
      </c>
      <c r="H39" t="n">
        <v>0.68</v>
      </c>
      <c r="I39" t="n">
        <v>10</v>
      </c>
      <c r="J39" t="n">
        <v>270.03</v>
      </c>
      <c r="K39" t="n">
        <v>59.19</v>
      </c>
      <c r="L39" t="n">
        <v>10.25</v>
      </c>
      <c r="M39" t="n">
        <v>8</v>
      </c>
      <c r="N39" t="n">
        <v>70.59</v>
      </c>
      <c r="O39" t="n">
        <v>33538.28</v>
      </c>
      <c r="P39" t="n">
        <v>128.83</v>
      </c>
      <c r="Q39" t="n">
        <v>198.06</v>
      </c>
      <c r="R39" t="n">
        <v>32.79</v>
      </c>
      <c r="S39" t="n">
        <v>21.27</v>
      </c>
      <c r="T39" t="n">
        <v>3033.56</v>
      </c>
      <c r="U39" t="n">
        <v>0.65</v>
      </c>
      <c r="V39" t="n">
        <v>0.76</v>
      </c>
      <c r="W39" t="n">
        <v>0.12</v>
      </c>
      <c r="X39" t="n">
        <v>0.18</v>
      </c>
      <c r="Y39" t="n">
        <v>1</v>
      </c>
      <c r="Z39" t="n">
        <v>10</v>
      </c>
      <c r="AA39" t="n">
        <v>109.0610765725322</v>
      </c>
      <c r="AB39" t="n">
        <v>149.2221764015992</v>
      </c>
      <c r="AC39" t="n">
        <v>134.9806213205112</v>
      </c>
      <c r="AD39" t="n">
        <v>109061.0765725322</v>
      </c>
      <c r="AE39" t="n">
        <v>149222.1764015992</v>
      </c>
      <c r="AF39" t="n">
        <v>1.975686038732055e-06</v>
      </c>
      <c r="AG39" t="n">
        <v>0.1572222222222222</v>
      </c>
      <c r="AH39" t="n">
        <v>134980.6213205112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8.8307</v>
      </c>
      <c r="E40" t="n">
        <v>11.32</v>
      </c>
      <c r="F40" t="n">
        <v>8.029999999999999</v>
      </c>
      <c r="G40" t="n">
        <v>48.18</v>
      </c>
      <c r="H40" t="n">
        <v>0.6899999999999999</v>
      </c>
      <c r="I40" t="n">
        <v>10</v>
      </c>
      <c r="J40" t="n">
        <v>270.51</v>
      </c>
      <c r="K40" t="n">
        <v>59.19</v>
      </c>
      <c r="L40" t="n">
        <v>10.5</v>
      </c>
      <c r="M40" t="n">
        <v>8</v>
      </c>
      <c r="N40" t="n">
        <v>70.81999999999999</v>
      </c>
      <c r="O40" t="n">
        <v>33597.14</v>
      </c>
      <c r="P40" t="n">
        <v>128.99</v>
      </c>
      <c r="Q40" t="n">
        <v>198.06</v>
      </c>
      <c r="R40" t="n">
        <v>32.71</v>
      </c>
      <c r="S40" t="n">
        <v>21.27</v>
      </c>
      <c r="T40" t="n">
        <v>2994.59</v>
      </c>
      <c r="U40" t="n">
        <v>0.65</v>
      </c>
      <c r="V40" t="n">
        <v>0.76</v>
      </c>
      <c r="W40" t="n">
        <v>0.12</v>
      </c>
      <c r="X40" t="n">
        <v>0.18</v>
      </c>
      <c r="Y40" t="n">
        <v>1</v>
      </c>
      <c r="Z40" t="n">
        <v>10</v>
      </c>
      <c r="AA40" t="n">
        <v>109.1536260233125</v>
      </c>
      <c r="AB40" t="n">
        <v>149.3488066431504</v>
      </c>
      <c r="AC40" t="n">
        <v>135.0951661495354</v>
      </c>
      <c r="AD40" t="n">
        <v>109153.6260233125</v>
      </c>
      <c r="AE40" t="n">
        <v>149348.8066431504</v>
      </c>
      <c r="AF40" t="n">
        <v>1.975797909699798e-06</v>
      </c>
      <c r="AG40" t="n">
        <v>0.1572222222222222</v>
      </c>
      <c r="AH40" t="n">
        <v>135095.1661495354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8.8422</v>
      </c>
      <c r="E41" t="n">
        <v>11.31</v>
      </c>
      <c r="F41" t="n">
        <v>8.02</v>
      </c>
      <c r="G41" t="n">
        <v>48.09</v>
      </c>
      <c r="H41" t="n">
        <v>0.71</v>
      </c>
      <c r="I41" t="n">
        <v>10</v>
      </c>
      <c r="J41" t="n">
        <v>270.99</v>
      </c>
      <c r="K41" t="n">
        <v>59.19</v>
      </c>
      <c r="L41" t="n">
        <v>10.75</v>
      </c>
      <c r="M41" t="n">
        <v>8</v>
      </c>
      <c r="N41" t="n">
        <v>71.04000000000001</v>
      </c>
      <c r="O41" t="n">
        <v>33656.08</v>
      </c>
      <c r="P41" t="n">
        <v>128.77</v>
      </c>
      <c r="Q41" t="n">
        <v>198.05</v>
      </c>
      <c r="R41" t="n">
        <v>32.12</v>
      </c>
      <c r="S41" t="n">
        <v>21.27</v>
      </c>
      <c r="T41" t="n">
        <v>2700.43</v>
      </c>
      <c r="U41" t="n">
        <v>0.66</v>
      </c>
      <c r="V41" t="n">
        <v>0.76</v>
      </c>
      <c r="W41" t="n">
        <v>0.13</v>
      </c>
      <c r="X41" t="n">
        <v>0.16</v>
      </c>
      <c r="Y41" t="n">
        <v>1</v>
      </c>
      <c r="Z41" t="n">
        <v>10</v>
      </c>
      <c r="AA41" t="n">
        <v>108.844446208198</v>
      </c>
      <c r="AB41" t="n">
        <v>148.9257731800602</v>
      </c>
      <c r="AC41" t="n">
        <v>134.7125064064312</v>
      </c>
      <c r="AD41" t="n">
        <v>108844.446208198</v>
      </c>
      <c r="AE41" t="n">
        <v>148925.7731800602</v>
      </c>
      <c r="AF41" t="n">
        <v>1.978370941957892e-06</v>
      </c>
      <c r="AG41" t="n">
        <v>0.1570833333333334</v>
      </c>
      <c r="AH41" t="n">
        <v>134712.5064064312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8.8459</v>
      </c>
      <c r="E42" t="n">
        <v>11.3</v>
      </c>
      <c r="F42" t="n">
        <v>8.01</v>
      </c>
      <c r="G42" t="n">
        <v>48.07</v>
      </c>
      <c r="H42" t="n">
        <v>0.72</v>
      </c>
      <c r="I42" t="n">
        <v>10</v>
      </c>
      <c r="J42" t="n">
        <v>271.47</v>
      </c>
      <c r="K42" t="n">
        <v>59.19</v>
      </c>
      <c r="L42" t="n">
        <v>11</v>
      </c>
      <c r="M42" t="n">
        <v>8</v>
      </c>
      <c r="N42" t="n">
        <v>71.27</v>
      </c>
      <c r="O42" t="n">
        <v>33715.11</v>
      </c>
      <c r="P42" t="n">
        <v>128.57</v>
      </c>
      <c r="Q42" t="n">
        <v>198.05</v>
      </c>
      <c r="R42" t="n">
        <v>32.24</v>
      </c>
      <c r="S42" t="n">
        <v>21.27</v>
      </c>
      <c r="T42" t="n">
        <v>2757.08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108.6421477234842</v>
      </c>
      <c r="AB42" t="n">
        <v>148.6489794684956</v>
      </c>
      <c r="AC42" t="n">
        <v>134.4621294982158</v>
      </c>
      <c r="AD42" t="n">
        <v>108642.1477234842</v>
      </c>
      <c r="AE42" t="n">
        <v>148648.9794684956</v>
      </c>
      <c r="AF42" t="n">
        <v>1.979198787119191e-06</v>
      </c>
      <c r="AG42" t="n">
        <v>0.1569444444444444</v>
      </c>
      <c r="AH42" t="n">
        <v>134462.1294982158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8.8155</v>
      </c>
      <c r="E43" t="n">
        <v>11.34</v>
      </c>
      <c r="F43" t="n">
        <v>8.050000000000001</v>
      </c>
      <c r="G43" t="n">
        <v>48.3</v>
      </c>
      <c r="H43" t="n">
        <v>0.74</v>
      </c>
      <c r="I43" t="n">
        <v>10</v>
      </c>
      <c r="J43" t="n">
        <v>271.95</v>
      </c>
      <c r="K43" t="n">
        <v>59.19</v>
      </c>
      <c r="L43" t="n">
        <v>11.25</v>
      </c>
      <c r="M43" t="n">
        <v>8</v>
      </c>
      <c r="N43" t="n">
        <v>71.5</v>
      </c>
      <c r="O43" t="n">
        <v>33774.23</v>
      </c>
      <c r="P43" t="n">
        <v>129.03</v>
      </c>
      <c r="Q43" t="n">
        <v>198.07</v>
      </c>
      <c r="R43" t="n">
        <v>33.51</v>
      </c>
      <c r="S43" t="n">
        <v>21.27</v>
      </c>
      <c r="T43" t="n">
        <v>3391.55</v>
      </c>
      <c r="U43" t="n">
        <v>0.63</v>
      </c>
      <c r="V43" t="n">
        <v>0.75</v>
      </c>
      <c r="W43" t="n">
        <v>0.12</v>
      </c>
      <c r="X43" t="n">
        <v>0.2</v>
      </c>
      <c r="Y43" t="n">
        <v>1</v>
      </c>
      <c r="Z43" t="n">
        <v>10</v>
      </c>
      <c r="AA43" t="n">
        <v>109.4322842798338</v>
      </c>
      <c r="AB43" t="n">
        <v>149.7300791632573</v>
      </c>
      <c r="AC43" t="n">
        <v>135.4400505554428</v>
      </c>
      <c r="AD43" t="n">
        <v>109432.2842798338</v>
      </c>
      <c r="AE43" t="n">
        <v>149730.0791632573</v>
      </c>
      <c r="AF43" t="n">
        <v>1.972397032280405e-06</v>
      </c>
      <c r="AG43" t="n">
        <v>0.1575</v>
      </c>
      <c r="AH43" t="n">
        <v>135440.0505554428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8.8779</v>
      </c>
      <c r="E44" t="n">
        <v>11.26</v>
      </c>
      <c r="F44" t="n">
        <v>8.02</v>
      </c>
      <c r="G44" t="n">
        <v>53.46</v>
      </c>
      <c r="H44" t="n">
        <v>0.75</v>
      </c>
      <c r="I44" t="n">
        <v>9</v>
      </c>
      <c r="J44" t="n">
        <v>272.43</v>
      </c>
      <c r="K44" t="n">
        <v>59.19</v>
      </c>
      <c r="L44" t="n">
        <v>11.5</v>
      </c>
      <c r="M44" t="n">
        <v>7</v>
      </c>
      <c r="N44" t="n">
        <v>71.73</v>
      </c>
      <c r="O44" t="n">
        <v>33833.57</v>
      </c>
      <c r="P44" t="n">
        <v>128.25</v>
      </c>
      <c r="Q44" t="n">
        <v>198.05</v>
      </c>
      <c r="R44" t="n">
        <v>32.55</v>
      </c>
      <c r="S44" t="n">
        <v>21.27</v>
      </c>
      <c r="T44" t="n">
        <v>2920.25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108.0943545099348</v>
      </c>
      <c r="AB44" t="n">
        <v>147.8994646267868</v>
      </c>
      <c r="AC44" t="n">
        <v>133.7841473010487</v>
      </c>
      <c r="AD44" t="n">
        <v>108094.3545099348</v>
      </c>
      <c r="AE44" t="n">
        <v>147899.4646267868</v>
      </c>
      <c r="AF44" t="n">
        <v>1.986358529054756e-06</v>
      </c>
      <c r="AG44" t="n">
        <v>0.1563888888888889</v>
      </c>
      <c r="AH44" t="n">
        <v>133784.1473010487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8.883599999999999</v>
      </c>
      <c r="E45" t="n">
        <v>11.26</v>
      </c>
      <c r="F45" t="n">
        <v>8.01</v>
      </c>
      <c r="G45" t="n">
        <v>53.41</v>
      </c>
      <c r="H45" t="n">
        <v>0.77</v>
      </c>
      <c r="I45" t="n">
        <v>9</v>
      </c>
      <c r="J45" t="n">
        <v>272.91</v>
      </c>
      <c r="K45" t="n">
        <v>59.19</v>
      </c>
      <c r="L45" t="n">
        <v>11.75</v>
      </c>
      <c r="M45" t="n">
        <v>7</v>
      </c>
      <c r="N45" t="n">
        <v>71.95999999999999</v>
      </c>
      <c r="O45" t="n">
        <v>33892.87</v>
      </c>
      <c r="P45" t="n">
        <v>128.08</v>
      </c>
      <c r="Q45" t="n">
        <v>198.05</v>
      </c>
      <c r="R45" t="n">
        <v>32.16</v>
      </c>
      <c r="S45" t="n">
        <v>21.27</v>
      </c>
      <c r="T45" t="n">
        <v>2724.91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107.8882471830837</v>
      </c>
      <c r="AB45" t="n">
        <v>147.6174594893757</v>
      </c>
      <c r="AC45" t="n">
        <v>133.5290563381554</v>
      </c>
      <c r="AD45" t="n">
        <v>107888.2471830837</v>
      </c>
      <c r="AE45" t="n">
        <v>147617.4594893757</v>
      </c>
      <c r="AF45" t="n">
        <v>1.987633858087028e-06</v>
      </c>
      <c r="AG45" t="n">
        <v>0.1563888888888889</v>
      </c>
      <c r="AH45" t="n">
        <v>133529.0563381554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8.8788</v>
      </c>
      <c r="E46" t="n">
        <v>11.26</v>
      </c>
      <c r="F46" t="n">
        <v>8.02</v>
      </c>
      <c r="G46" t="n">
        <v>53.45</v>
      </c>
      <c r="H46" t="n">
        <v>0.78</v>
      </c>
      <c r="I46" t="n">
        <v>9</v>
      </c>
      <c r="J46" t="n">
        <v>273.39</v>
      </c>
      <c r="K46" t="n">
        <v>59.19</v>
      </c>
      <c r="L46" t="n">
        <v>12</v>
      </c>
      <c r="M46" t="n">
        <v>7</v>
      </c>
      <c r="N46" t="n">
        <v>72.2</v>
      </c>
      <c r="O46" t="n">
        <v>33952.26</v>
      </c>
      <c r="P46" t="n">
        <v>128.41</v>
      </c>
      <c r="Q46" t="n">
        <v>198.05</v>
      </c>
      <c r="R46" t="n">
        <v>32.43</v>
      </c>
      <c r="S46" t="n">
        <v>21.27</v>
      </c>
      <c r="T46" t="n">
        <v>2859.94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108.1816854884072</v>
      </c>
      <c r="AB46" t="n">
        <v>148.0189547243035</v>
      </c>
      <c r="AC46" t="n">
        <v>133.8922334313639</v>
      </c>
      <c r="AD46" t="n">
        <v>108181.6854884072</v>
      </c>
      <c r="AE46" t="n">
        <v>148018.9547243034</v>
      </c>
      <c r="AF46" t="n">
        <v>1.986559896796694e-06</v>
      </c>
      <c r="AG46" t="n">
        <v>0.1563888888888889</v>
      </c>
      <c r="AH46" t="n">
        <v>133892.2334313639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8.8729</v>
      </c>
      <c r="E47" t="n">
        <v>11.27</v>
      </c>
      <c r="F47" t="n">
        <v>8.029999999999999</v>
      </c>
      <c r="G47" t="n">
        <v>53.5</v>
      </c>
      <c r="H47" t="n">
        <v>0.8</v>
      </c>
      <c r="I47" t="n">
        <v>9</v>
      </c>
      <c r="J47" t="n">
        <v>273.87</v>
      </c>
      <c r="K47" t="n">
        <v>59.19</v>
      </c>
      <c r="L47" t="n">
        <v>12.25</v>
      </c>
      <c r="M47" t="n">
        <v>7</v>
      </c>
      <c r="N47" t="n">
        <v>72.43000000000001</v>
      </c>
      <c r="O47" t="n">
        <v>34011.74</v>
      </c>
      <c r="P47" t="n">
        <v>128.5</v>
      </c>
      <c r="Q47" t="n">
        <v>198.05</v>
      </c>
      <c r="R47" t="n">
        <v>32.67</v>
      </c>
      <c r="S47" t="n">
        <v>21.27</v>
      </c>
      <c r="T47" t="n">
        <v>2979.37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108.341910568573</v>
      </c>
      <c r="AB47" t="n">
        <v>148.2381817476179</v>
      </c>
      <c r="AC47" t="n">
        <v>134.0905377352603</v>
      </c>
      <c r="AD47" t="n">
        <v>108341.910568573</v>
      </c>
      <c r="AE47" t="n">
        <v>148238.1817476179</v>
      </c>
      <c r="AF47" t="n">
        <v>1.985239819377324e-06</v>
      </c>
      <c r="AG47" t="n">
        <v>0.1565277777777778</v>
      </c>
      <c r="AH47" t="n">
        <v>134090.5377352603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8.877700000000001</v>
      </c>
      <c r="E48" t="n">
        <v>11.26</v>
      </c>
      <c r="F48" t="n">
        <v>8.02</v>
      </c>
      <c r="G48" t="n">
        <v>53.46</v>
      </c>
      <c r="H48" t="n">
        <v>0.8100000000000001</v>
      </c>
      <c r="I48" t="n">
        <v>9</v>
      </c>
      <c r="J48" t="n">
        <v>274.35</v>
      </c>
      <c r="K48" t="n">
        <v>59.19</v>
      </c>
      <c r="L48" t="n">
        <v>12.5</v>
      </c>
      <c r="M48" t="n">
        <v>7</v>
      </c>
      <c r="N48" t="n">
        <v>72.66</v>
      </c>
      <c r="O48" t="n">
        <v>34071.31</v>
      </c>
      <c r="P48" t="n">
        <v>128.22</v>
      </c>
      <c r="Q48" t="n">
        <v>198.06</v>
      </c>
      <c r="R48" t="n">
        <v>32.45</v>
      </c>
      <c r="S48" t="n">
        <v>21.27</v>
      </c>
      <c r="T48" t="n">
        <v>2867.41</v>
      </c>
      <c r="U48" t="n">
        <v>0.66</v>
      </c>
      <c r="V48" t="n">
        <v>0.76</v>
      </c>
      <c r="W48" t="n">
        <v>0.12</v>
      </c>
      <c r="X48" t="n">
        <v>0.17</v>
      </c>
      <c r="Y48" t="n">
        <v>1</v>
      </c>
      <c r="Z48" t="n">
        <v>10</v>
      </c>
      <c r="AA48" t="n">
        <v>108.0783507319922</v>
      </c>
      <c r="AB48" t="n">
        <v>147.8775675517688</v>
      </c>
      <c r="AC48" t="n">
        <v>133.7643400521377</v>
      </c>
      <c r="AD48" t="n">
        <v>108078.3507319922</v>
      </c>
      <c r="AE48" t="n">
        <v>147877.5675517688</v>
      </c>
      <c r="AF48" t="n">
        <v>1.986313780667659e-06</v>
      </c>
      <c r="AG48" t="n">
        <v>0.1563888888888889</v>
      </c>
      <c r="AH48" t="n">
        <v>133764.3400521377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8.8795</v>
      </c>
      <c r="E49" t="n">
        <v>11.26</v>
      </c>
      <c r="F49" t="n">
        <v>8.02</v>
      </c>
      <c r="G49" t="n">
        <v>53.45</v>
      </c>
      <c r="H49" t="n">
        <v>0.83</v>
      </c>
      <c r="I49" t="n">
        <v>9</v>
      </c>
      <c r="J49" t="n">
        <v>274.84</v>
      </c>
      <c r="K49" t="n">
        <v>59.19</v>
      </c>
      <c r="L49" t="n">
        <v>12.75</v>
      </c>
      <c r="M49" t="n">
        <v>7</v>
      </c>
      <c r="N49" t="n">
        <v>72.89</v>
      </c>
      <c r="O49" t="n">
        <v>34130.98</v>
      </c>
      <c r="P49" t="n">
        <v>128.01</v>
      </c>
      <c r="Q49" t="n">
        <v>198.05</v>
      </c>
      <c r="R49" t="n">
        <v>32.37</v>
      </c>
      <c r="S49" t="n">
        <v>21.27</v>
      </c>
      <c r="T49" t="n">
        <v>2826.46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107.9281822934126</v>
      </c>
      <c r="AB49" t="n">
        <v>147.6721004691404</v>
      </c>
      <c r="AC49" t="n">
        <v>133.5784824595005</v>
      </c>
      <c r="AD49" t="n">
        <v>107928.1822934126</v>
      </c>
      <c r="AE49" t="n">
        <v>147672.1004691405</v>
      </c>
      <c r="AF49" t="n">
        <v>1.986716516151534e-06</v>
      </c>
      <c r="AG49" t="n">
        <v>0.1563888888888889</v>
      </c>
      <c r="AH49" t="n">
        <v>133578.4824595005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8.876799999999999</v>
      </c>
      <c r="E50" t="n">
        <v>11.27</v>
      </c>
      <c r="F50" t="n">
        <v>8.02</v>
      </c>
      <c r="G50" t="n">
        <v>53.47</v>
      </c>
      <c r="H50" t="n">
        <v>0.84</v>
      </c>
      <c r="I50" t="n">
        <v>9</v>
      </c>
      <c r="J50" t="n">
        <v>275.32</v>
      </c>
      <c r="K50" t="n">
        <v>59.19</v>
      </c>
      <c r="L50" t="n">
        <v>13</v>
      </c>
      <c r="M50" t="n">
        <v>7</v>
      </c>
      <c r="N50" t="n">
        <v>73.13</v>
      </c>
      <c r="O50" t="n">
        <v>34190.73</v>
      </c>
      <c r="P50" t="n">
        <v>127.87</v>
      </c>
      <c r="Q50" t="n">
        <v>198.06</v>
      </c>
      <c r="R50" t="n">
        <v>32.54</v>
      </c>
      <c r="S50" t="n">
        <v>21.27</v>
      </c>
      <c r="T50" t="n">
        <v>2914.74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107.8750079245883</v>
      </c>
      <c r="AB50" t="n">
        <v>147.5993449518274</v>
      </c>
      <c r="AC50" t="n">
        <v>133.5126706266468</v>
      </c>
      <c r="AD50" t="n">
        <v>107875.0079245883</v>
      </c>
      <c r="AE50" t="n">
        <v>147599.3449518274</v>
      </c>
      <c r="AF50" t="n">
        <v>1.986112412925721e-06</v>
      </c>
      <c r="AG50" t="n">
        <v>0.1565277777777778</v>
      </c>
      <c r="AH50" t="n">
        <v>133512.6706266468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8.944800000000001</v>
      </c>
      <c r="E51" t="n">
        <v>11.18</v>
      </c>
      <c r="F51" t="n">
        <v>7.98</v>
      </c>
      <c r="G51" t="n">
        <v>59.88</v>
      </c>
      <c r="H51" t="n">
        <v>0.86</v>
      </c>
      <c r="I51" t="n">
        <v>8</v>
      </c>
      <c r="J51" t="n">
        <v>275.81</v>
      </c>
      <c r="K51" t="n">
        <v>59.19</v>
      </c>
      <c r="L51" t="n">
        <v>13.25</v>
      </c>
      <c r="M51" t="n">
        <v>6</v>
      </c>
      <c r="N51" t="n">
        <v>73.36</v>
      </c>
      <c r="O51" t="n">
        <v>34250.57</v>
      </c>
      <c r="P51" t="n">
        <v>127.42</v>
      </c>
      <c r="Q51" t="n">
        <v>198.05</v>
      </c>
      <c r="R51" t="n">
        <v>31.2</v>
      </c>
      <c r="S51" t="n">
        <v>21.27</v>
      </c>
      <c r="T51" t="n">
        <v>2248.4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106.6582268830829</v>
      </c>
      <c r="AB51" t="n">
        <v>145.9344914502496</v>
      </c>
      <c r="AC51" t="n">
        <v>132.0067084066225</v>
      </c>
      <c r="AD51" t="n">
        <v>106658.2268830829</v>
      </c>
      <c r="AE51" t="n">
        <v>145934.4914502496</v>
      </c>
      <c r="AF51" t="n">
        <v>2.001326864538797e-06</v>
      </c>
      <c r="AG51" t="n">
        <v>0.1552777777777778</v>
      </c>
      <c r="AH51" t="n">
        <v>132006.7084066225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8.9648</v>
      </c>
      <c r="E52" t="n">
        <v>11.15</v>
      </c>
      <c r="F52" t="n">
        <v>7.96</v>
      </c>
      <c r="G52" t="n">
        <v>59.69</v>
      </c>
      <c r="H52" t="n">
        <v>0.87</v>
      </c>
      <c r="I52" t="n">
        <v>8</v>
      </c>
      <c r="J52" t="n">
        <v>276.29</v>
      </c>
      <c r="K52" t="n">
        <v>59.19</v>
      </c>
      <c r="L52" t="n">
        <v>13.5</v>
      </c>
      <c r="M52" t="n">
        <v>6</v>
      </c>
      <c r="N52" t="n">
        <v>73.59999999999999</v>
      </c>
      <c r="O52" t="n">
        <v>34310.51</v>
      </c>
      <c r="P52" t="n">
        <v>127.01</v>
      </c>
      <c r="Q52" t="n">
        <v>198.06</v>
      </c>
      <c r="R52" t="n">
        <v>30.54</v>
      </c>
      <c r="S52" t="n">
        <v>21.27</v>
      </c>
      <c r="T52" t="n">
        <v>1915.62</v>
      </c>
      <c r="U52" t="n">
        <v>0.7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106.1073789865155</v>
      </c>
      <c r="AB52" t="n">
        <v>145.1807970564724</v>
      </c>
      <c r="AC52" t="n">
        <v>131.3249455479705</v>
      </c>
      <c r="AD52" t="n">
        <v>106107.3789865155</v>
      </c>
      <c r="AE52" t="n">
        <v>145180.7970564725</v>
      </c>
      <c r="AF52" t="n">
        <v>2.005801703248525e-06</v>
      </c>
      <c r="AG52" t="n">
        <v>0.1548611111111111</v>
      </c>
      <c r="AH52" t="n">
        <v>131324.9455479705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8.9315</v>
      </c>
      <c r="E53" t="n">
        <v>11.2</v>
      </c>
      <c r="F53" t="n">
        <v>8</v>
      </c>
      <c r="G53" t="n">
        <v>60</v>
      </c>
      <c r="H53" t="n">
        <v>0.88</v>
      </c>
      <c r="I53" t="n">
        <v>8</v>
      </c>
      <c r="J53" t="n">
        <v>276.78</v>
      </c>
      <c r="K53" t="n">
        <v>59.19</v>
      </c>
      <c r="L53" t="n">
        <v>13.75</v>
      </c>
      <c r="M53" t="n">
        <v>6</v>
      </c>
      <c r="N53" t="n">
        <v>73.84</v>
      </c>
      <c r="O53" t="n">
        <v>34370.54</v>
      </c>
      <c r="P53" t="n">
        <v>127.67</v>
      </c>
      <c r="Q53" t="n">
        <v>198.05</v>
      </c>
      <c r="R53" t="n">
        <v>32.01</v>
      </c>
      <c r="S53" t="n">
        <v>21.27</v>
      </c>
      <c r="T53" t="n">
        <v>2654.64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107.0347709085648</v>
      </c>
      <c r="AB53" t="n">
        <v>146.4496955978637</v>
      </c>
      <c r="AC53" t="n">
        <v>132.472742193482</v>
      </c>
      <c r="AD53" t="n">
        <v>107034.7709085648</v>
      </c>
      <c r="AE53" t="n">
        <v>146449.6955978637</v>
      </c>
      <c r="AF53" t="n">
        <v>1.998351096796827e-06</v>
      </c>
      <c r="AG53" t="n">
        <v>0.1555555555555556</v>
      </c>
      <c r="AH53" t="n">
        <v>132472.742193482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8.9323</v>
      </c>
      <c r="E54" t="n">
        <v>11.2</v>
      </c>
      <c r="F54" t="n">
        <v>8</v>
      </c>
      <c r="G54" t="n">
        <v>59.99</v>
      </c>
      <c r="H54" t="n">
        <v>0.9</v>
      </c>
      <c r="I54" t="n">
        <v>8</v>
      </c>
      <c r="J54" t="n">
        <v>277.27</v>
      </c>
      <c r="K54" t="n">
        <v>59.19</v>
      </c>
      <c r="L54" t="n">
        <v>14</v>
      </c>
      <c r="M54" t="n">
        <v>6</v>
      </c>
      <c r="N54" t="n">
        <v>74.06999999999999</v>
      </c>
      <c r="O54" t="n">
        <v>34430.66</v>
      </c>
      <c r="P54" t="n">
        <v>127.65</v>
      </c>
      <c r="Q54" t="n">
        <v>198.05</v>
      </c>
      <c r="R54" t="n">
        <v>31.85</v>
      </c>
      <c r="S54" t="n">
        <v>21.27</v>
      </c>
      <c r="T54" t="n">
        <v>2570.57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107.0131950629802</v>
      </c>
      <c r="AB54" t="n">
        <v>146.4201745740757</v>
      </c>
      <c r="AC54" t="n">
        <v>132.4460386147714</v>
      </c>
      <c r="AD54" t="n">
        <v>107013.1950629802</v>
      </c>
      <c r="AE54" t="n">
        <v>146420.1745740757</v>
      </c>
      <c r="AF54" t="n">
        <v>1.998530090345216e-06</v>
      </c>
      <c r="AG54" t="n">
        <v>0.1555555555555556</v>
      </c>
      <c r="AH54" t="n">
        <v>132446.0386147714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8.928599999999999</v>
      </c>
      <c r="E55" t="n">
        <v>11.2</v>
      </c>
      <c r="F55" t="n">
        <v>8</v>
      </c>
      <c r="G55" t="n">
        <v>60.03</v>
      </c>
      <c r="H55" t="n">
        <v>0.91</v>
      </c>
      <c r="I55" t="n">
        <v>8</v>
      </c>
      <c r="J55" t="n">
        <v>277.76</v>
      </c>
      <c r="K55" t="n">
        <v>59.19</v>
      </c>
      <c r="L55" t="n">
        <v>14.25</v>
      </c>
      <c r="M55" t="n">
        <v>6</v>
      </c>
      <c r="N55" t="n">
        <v>74.31</v>
      </c>
      <c r="O55" t="n">
        <v>34490.87</v>
      </c>
      <c r="P55" t="n">
        <v>127.72</v>
      </c>
      <c r="Q55" t="n">
        <v>198.05</v>
      </c>
      <c r="R55" t="n">
        <v>32.02</v>
      </c>
      <c r="S55" t="n">
        <v>21.27</v>
      </c>
      <c r="T55" t="n">
        <v>2659.44</v>
      </c>
      <c r="U55" t="n">
        <v>0.66</v>
      </c>
      <c r="V55" t="n">
        <v>0.76</v>
      </c>
      <c r="W55" t="n">
        <v>0.12</v>
      </c>
      <c r="X55" t="n">
        <v>0.15</v>
      </c>
      <c r="Y55" t="n">
        <v>1</v>
      </c>
      <c r="Z55" t="n">
        <v>10</v>
      </c>
      <c r="AA55" t="n">
        <v>107.0993020682355</v>
      </c>
      <c r="AB55" t="n">
        <v>146.5379899774389</v>
      </c>
      <c r="AC55" t="n">
        <v>132.5526098813926</v>
      </c>
      <c r="AD55" t="n">
        <v>107099.3020682355</v>
      </c>
      <c r="AE55" t="n">
        <v>146537.9899774389</v>
      </c>
      <c r="AF55" t="n">
        <v>1.997702245183917e-06</v>
      </c>
      <c r="AG55" t="n">
        <v>0.1555555555555556</v>
      </c>
      <c r="AH55" t="n">
        <v>132552.6098813926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8.933199999999999</v>
      </c>
      <c r="E56" t="n">
        <v>11.19</v>
      </c>
      <c r="F56" t="n">
        <v>8</v>
      </c>
      <c r="G56" t="n">
        <v>59.99</v>
      </c>
      <c r="H56" t="n">
        <v>0.93</v>
      </c>
      <c r="I56" t="n">
        <v>8</v>
      </c>
      <c r="J56" t="n">
        <v>278.25</v>
      </c>
      <c r="K56" t="n">
        <v>59.19</v>
      </c>
      <c r="L56" t="n">
        <v>14.5</v>
      </c>
      <c r="M56" t="n">
        <v>6</v>
      </c>
      <c r="N56" t="n">
        <v>74.55</v>
      </c>
      <c r="O56" t="n">
        <v>34551.18</v>
      </c>
      <c r="P56" t="n">
        <v>127.47</v>
      </c>
      <c r="Q56" t="n">
        <v>198.05</v>
      </c>
      <c r="R56" t="n">
        <v>31.81</v>
      </c>
      <c r="S56" t="n">
        <v>21.27</v>
      </c>
      <c r="T56" t="n">
        <v>2552.13</v>
      </c>
      <c r="U56" t="n">
        <v>0.67</v>
      </c>
      <c r="V56" t="n">
        <v>0.76</v>
      </c>
      <c r="W56" t="n">
        <v>0.12</v>
      </c>
      <c r="X56" t="n">
        <v>0.15</v>
      </c>
      <c r="Y56" t="n">
        <v>1</v>
      </c>
      <c r="Z56" t="n">
        <v>10</v>
      </c>
      <c r="AA56" t="n">
        <v>106.8924906979134</v>
      </c>
      <c r="AB56" t="n">
        <v>146.2550215366907</v>
      </c>
      <c r="AC56" t="n">
        <v>132.2966475514806</v>
      </c>
      <c r="AD56" t="n">
        <v>106892.4906979134</v>
      </c>
      <c r="AE56" t="n">
        <v>146255.0215366907</v>
      </c>
      <c r="AF56" t="n">
        <v>1.998731458087154e-06</v>
      </c>
      <c r="AG56" t="n">
        <v>0.1554166666666666</v>
      </c>
      <c r="AH56" t="n">
        <v>132296.6475514806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8.9283</v>
      </c>
      <c r="E57" t="n">
        <v>11.2</v>
      </c>
      <c r="F57" t="n">
        <v>8</v>
      </c>
      <c r="G57" t="n">
        <v>60.03</v>
      </c>
      <c r="H57" t="n">
        <v>0.9399999999999999</v>
      </c>
      <c r="I57" t="n">
        <v>8</v>
      </c>
      <c r="J57" t="n">
        <v>278.74</v>
      </c>
      <c r="K57" t="n">
        <v>59.19</v>
      </c>
      <c r="L57" t="n">
        <v>14.75</v>
      </c>
      <c r="M57" t="n">
        <v>6</v>
      </c>
      <c r="N57" t="n">
        <v>74.79000000000001</v>
      </c>
      <c r="O57" t="n">
        <v>34611.59</v>
      </c>
      <c r="P57" t="n">
        <v>127.32</v>
      </c>
      <c r="Q57" t="n">
        <v>198.05</v>
      </c>
      <c r="R57" t="n">
        <v>31.96</v>
      </c>
      <c r="S57" t="n">
        <v>21.27</v>
      </c>
      <c r="T57" t="n">
        <v>2628.78</v>
      </c>
      <c r="U57" t="n">
        <v>0.67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106.8590202637913</v>
      </c>
      <c r="AB57" t="n">
        <v>146.2092258121134</v>
      </c>
      <c r="AC57" t="n">
        <v>132.2552225065822</v>
      </c>
      <c r="AD57" t="n">
        <v>106859.0202637912</v>
      </c>
      <c r="AE57" t="n">
        <v>146209.2258121134</v>
      </c>
      <c r="AF57" t="n">
        <v>1.997635122603271e-06</v>
      </c>
      <c r="AG57" t="n">
        <v>0.1555555555555556</v>
      </c>
      <c r="AH57" t="n">
        <v>132255.2225065822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8.9312</v>
      </c>
      <c r="E58" t="n">
        <v>11.2</v>
      </c>
      <c r="F58" t="n">
        <v>8</v>
      </c>
      <c r="G58" t="n">
        <v>60</v>
      </c>
      <c r="H58" t="n">
        <v>0.96</v>
      </c>
      <c r="I58" t="n">
        <v>8</v>
      </c>
      <c r="J58" t="n">
        <v>279.23</v>
      </c>
      <c r="K58" t="n">
        <v>59.19</v>
      </c>
      <c r="L58" t="n">
        <v>15</v>
      </c>
      <c r="M58" t="n">
        <v>6</v>
      </c>
      <c r="N58" t="n">
        <v>75.03</v>
      </c>
      <c r="O58" t="n">
        <v>34672.08</v>
      </c>
      <c r="P58" t="n">
        <v>127.09</v>
      </c>
      <c r="Q58" t="n">
        <v>198.05</v>
      </c>
      <c r="R58" t="n">
        <v>31.88</v>
      </c>
      <c r="S58" t="n">
        <v>21.27</v>
      </c>
      <c r="T58" t="n">
        <v>2585.73</v>
      </c>
      <c r="U58" t="n">
        <v>0.67</v>
      </c>
      <c r="V58" t="n">
        <v>0.76</v>
      </c>
      <c r="W58" t="n">
        <v>0.12</v>
      </c>
      <c r="X58" t="n">
        <v>0.15</v>
      </c>
      <c r="Y58" t="n">
        <v>1</v>
      </c>
      <c r="Z58" t="n">
        <v>10</v>
      </c>
      <c r="AA58" t="n">
        <v>106.6848873614468</v>
      </c>
      <c r="AB58" t="n">
        <v>145.9709694929244</v>
      </c>
      <c r="AC58" t="n">
        <v>132.0397050361017</v>
      </c>
      <c r="AD58" t="n">
        <v>106684.8873614468</v>
      </c>
      <c r="AE58" t="n">
        <v>145970.9694929244</v>
      </c>
      <c r="AF58" t="n">
        <v>1.998283974216182e-06</v>
      </c>
      <c r="AG58" t="n">
        <v>0.1555555555555556</v>
      </c>
      <c r="AH58" t="n">
        <v>132039.7050361017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8.9948</v>
      </c>
      <c r="E59" t="n">
        <v>11.12</v>
      </c>
      <c r="F59" t="n">
        <v>7.97</v>
      </c>
      <c r="G59" t="n">
        <v>68.31999999999999</v>
      </c>
      <c r="H59" t="n">
        <v>0.97</v>
      </c>
      <c r="I59" t="n">
        <v>7</v>
      </c>
      <c r="J59" t="n">
        <v>279.72</v>
      </c>
      <c r="K59" t="n">
        <v>59.19</v>
      </c>
      <c r="L59" t="n">
        <v>15.25</v>
      </c>
      <c r="M59" t="n">
        <v>5</v>
      </c>
      <c r="N59" t="n">
        <v>75.27</v>
      </c>
      <c r="O59" t="n">
        <v>34732.68</v>
      </c>
      <c r="P59" t="n">
        <v>126.45</v>
      </c>
      <c r="Q59" t="n">
        <v>198.06</v>
      </c>
      <c r="R59" t="n">
        <v>30.91</v>
      </c>
      <c r="S59" t="n">
        <v>21.27</v>
      </c>
      <c r="T59" t="n">
        <v>2108.46</v>
      </c>
      <c r="U59" t="n">
        <v>0.6899999999999999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105.4540667691858</v>
      </c>
      <c r="AB59" t="n">
        <v>144.2869064586215</v>
      </c>
      <c r="AC59" t="n">
        <v>130.5163666141948</v>
      </c>
      <c r="AD59" t="n">
        <v>105454.0667691858</v>
      </c>
      <c r="AE59" t="n">
        <v>144286.9064586215</v>
      </c>
      <c r="AF59" t="n">
        <v>2.012513961313117e-06</v>
      </c>
      <c r="AG59" t="n">
        <v>0.1544444444444444</v>
      </c>
      <c r="AH59" t="n">
        <v>130516.3666141948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8.996</v>
      </c>
      <c r="E60" t="n">
        <v>11.12</v>
      </c>
      <c r="F60" t="n">
        <v>7.97</v>
      </c>
      <c r="G60" t="n">
        <v>68.3</v>
      </c>
      <c r="H60" t="n">
        <v>0.98</v>
      </c>
      <c r="I60" t="n">
        <v>7</v>
      </c>
      <c r="J60" t="n">
        <v>280.21</v>
      </c>
      <c r="K60" t="n">
        <v>59.19</v>
      </c>
      <c r="L60" t="n">
        <v>15.5</v>
      </c>
      <c r="M60" t="n">
        <v>5</v>
      </c>
      <c r="N60" t="n">
        <v>75.52</v>
      </c>
      <c r="O60" t="n">
        <v>34793.36</v>
      </c>
      <c r="P60" t="n">
        <v>126.61</v>
      </c>
      <c r="Q60" t="n">
        <v>198.05</v>
      </c>
      <c r="R60" t="n">
        <v>30.86</v>
      </c>
      <c r="S60" t="n">
        <v>21.27</v>
      </c>
      <c r="T60" t="n">
        <v>2080.81</v>
      </c>
      <c r="U60" t="n">
        <v>0.6899999999999999</v>
      </c>
      <c r="V60" t="n">
        <v>0.76</v>
      </c>
      <c r="W60" t="n">
        <v>0.12</v>
      </c>
      <c r="X60" t="n">
        <v>0.12</v>
      </c>
      <c r="Y60" t="n">
        <v>1</v>
      </c>
      <c r="Z60" t="n">
        <v>10</v>
      </c>
      <c r="AA60" t="n">
        <v>105.5370793728809</v>
      </c>
      <c r="AB60" t="n">
        <v>144.4004879652547</v>
      </c>
      <c r="AC60" t="n">
        <v>130.6191080612475</v>
      </c>
      <c r="AD60" t="n">
        <v>105537.0793728809</v>
      </c>
      <c r="AE60" t="n">
        <v>144400.4879652547</v>
      </c>
      <c r="AF60" t="n">
        <v>2.012782451635701e-06</v>
      </c>
      <c r="AG60" t="n">
        <v>0.1544444444444444</v>
      </c>
      <c r="AH60" t="n">
        <v>130619.1080612475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8.9953</v>
      </c>
      <c r="E61" t="n">
        <v>11.12</v>
      </c>
      <c r="F61" t="n">
        <v>7.97</v>
      </c>
      <c r="G61" t="n">
        <v>68.31</v>
      </c>
      <c r="H61" t="n">
        <v>1</v>
      </c>
      <c r="I61" t="n">
        <v>7</v>
      </c>
      <c r="J61" t="n">
        <v>280.7</v>
      </c>
      <c r="K61" t="n">
        <v>59.19</v>
      </c>
      <c r="L61" t="n">
        <v>15.75</v>
      </c>
      <c r="M61" t="n">
        <v>5</v>
      </c>
      <c r="N61" t="n">
        <v>75.76000000000001</v>
      </c>
      <c r="O61" t="n">
        <v>34854.15</v>
      </c>
      <c r="P61" t="n">
        <v>126.69</v>
      </c>
      <c r="Q61" t="n">
        <v>198.05</v>
      </c>
      <c r="R61" t="n">
        <v>30.76</v>
      </c>
      <c r="S61" t="n">
        <v>21.27</v>
      </c>
      <c r="T61" t="n">
        <v>2032.77</v>
      </c>
      <c r="U61" t="n">
        <v>0.6899999999999999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105.5935208983187</v>
      </c>
      <c r="AB61" t="n">
        <v>144.4777137503831</v>
      </c>
      <c r="AC61" t="n">
        <v>130.6889635258304</v>
      </c>
      <c r="AD61" t="n">
        <v>105593.5208983187</v>
      </c>
      <c r="AE61" t="n">
        <v>144477.7137503831</v>
      </c>
      <c r="AF61" t="n">
        <v>2.01262583228086e-06</v>
      </c>
      <c r="AG61" t="n">
        <v>0.1544444444444444</v>
      </c>
      <c r="AH61" t="n">
        <v>130688.9635258304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9.0158</v>
      </c>
      <c r="E62" t="n">
        <v>11.09</v>
      </c>
      <c r="F62" t="n">
        <v>7.94</v>
      </c>
      <c r="G62" t="n">
        <v>68.09999999999999</v>
      </c>
      <c r="H62" t="n">
        <v>1.01</v>
      </c>
      <c r="I62" t="n">
        <v>7</v>
      </c>
      <c r="J62" t="n">
        <v>281.2</v>
      </c>
      <c r="K62" t="n">
        <v>59.19</v>
      </c>
      <c r="L62" t="n">
        <v>16</v>
      </c>
      <c r="M62" t="n">
        <v>5</v>
      </c>
      <c r="N62" t="n">
        <v>76</v>
      </c>
      <c r="O62" t="n">
        <v>34915.03</v>
      </c>
      <c r="P62" t="n">
        <v>126.14</v>
      </c>
      <c r="Q62" t="n">
        <v>198.05</v>
      </c>
      <c r="R62" t="n">
        <v>30.04</v>
      </c>
      <c r="S62" t="n">
        <v>21.27</v>
      </c>
      <c r="T62" t="n">
        <v>1670.83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104.9243825355576</v>
      </c>
      <c r="AB62" t="n">
        <v>143.5621691221526</v>
      </c>
      <c r="AC62" t="n">
        <v>129.860797191943</v>
      </c>
      <c r="AD62" t="n">
        <v>104924.3825355576</v>
      </c>
      <c r="AE62" t="n">
        <v>143562.1691221526</v>
      </c>
      <c r="AF62" t="n">
        <v>2.017212541958331e-06</v>
      </c>
      <c r="AG62" t="n">
        <v>0.1540277777777778</v>
      </c>
      <c r="AH62" t="n">
        <v>129860.797191943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8.997999999999999</v>
      </c>
      <c r="E63" t="n">
        <v>11.11</v>
      </c>
      <c r="F63" t="n">
        <v>7.97</v>
      </c>
      <c r="G63" t="n">
        <v>68.28</v>
      </c>
      <c r="H63" t="n">
        <v>1.03</v>
      </c>
      <c r="I63" t="n">
        <v>7</v>
      </c>
      <c r="J63" t="n">
        <v>281.69</v>
      </c>
      <c r="K63" t="n">
        <v>59.19</v>
      </c>
      <c r="L63" t="n">
        <v>16.25</v>
      </c>
      <c r="M63" t="n">
        <v>5</v>
      </c>
      <c r="N63" t="n">
        <v>76.25</v>
      </c>
      <c r="O63" t="n">
        <v>34976</v>
      </c>
      <c r="P63" t="n">
        <v>126.6</v>
      </c>
      <c r="Q63" t="n">
        <v>198.05</v>
      </c>
      <c r="R63" t="n">
        <v>30.87</v>
      </c>
      <c r="S63" t="n">
        <v>21.27</v>
      </c>
      <c r="T63" t="n">
        <v>2085.74</v>
      </c>
      <c r="U63" t="n">
        <v>0.6899999999999999</v>
      </c>
      <c r="V63" t="n">
        <v>0.76</v>
      </c>
      <c r="W63" t="n">
        <v>0.12</v>
      </c>
      <c r="X63" t="n">
        <v>0.11</v>
      </c>
      <c r="Y63" t="n">
        <v>1</v>
      </c>
      <c r="Z63" t="n">
        <v>10</v>
      </c>
      <c r="AA63" t="n">
        <v>105.5075677401396</v>
      </c>
      <c r="AB63" t="n">
        <v>144.3601088473768</v>
      </c>
      <c r="AC63" t="n">
        <v>130.5825826697074</v>
      </c>
      <c r="AD63" t="n">
        <v>105507.5677401396</v>
      </c>
      <c r="AE63" t="n">
        <v>144360.1088473767</v>
      </c>
      <c r="AF63" t="n">
        <v>2.013229935506673e-06</v>
      </c>
      <c r="AG63" t="n">
        <v>0.1543055555555556</v>
      </c>
      <c r="AH63" t="n">
        <v>130582.5826697074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8.9811</v>
      </c>
      <c r="E64" t="n">
        <v>11.13</v>
      </c>
      <c r="F64" t="n">
        <v>7.99</v>
      </c>
      <c r="G64" t="n">
        <v>68.45999999999999</v>
      </c>
      <c r="H64" t="n">
        <v>1.04</v>
      </c>
      <c r="I64" t="n">
        <v>7</v>
      </c>
      <c r="J64" t="n">
        <v>282.19</v>
      </c>
      <c r="K64" t="n">
        <v>59.19</v>
      </c>
      <c r="L64" t="n">
        <v>16.5</v>
      </c>
      <c r="M64" t="n">
        <v>5</v>
      </c>
      <c r="N64" t="n">
        <v>76.48999999999999</v>
      </c>
      <c r="O64" t="n">
        <v>35037.08</v>
      </c>
      <c r="P64" t="n">
        <v>126.98</v>
      </c>
      <c r="Q64" t="n">
        <v>198.05</v>
      </c>
      <c r="R64" t="n">
        <v>31.53</v>
      </c>
      <c r="S64" t="n">
        <v>21.27</v>
      </c>
      <c r="T64" t="n">
        <v>2419.56</v>
      </c>
      <c r="U64" t="n">
        <v>0.67</v>
      </c>
      <c r="V64" t="n">
        <v>0.76</v>
      </c>
      <c r="W64" t="n">
        <v>0.12</v>
      </c>
      <c r="X64" t="n">
        <v>0.13</v>
      </c>
      <c r="Y64" t="n">
        <v>1</v>
      </c>
      <c r="Z64" t="n">
        <v>10</v>
      </c>
      <c r="AA64" t="n">
        <v>106.000529439634</v>
      </c>
      <c r="AB64" t="n">
        <v>145.0346007925599</v>
      </c>
      <c r="AC64" t="n">
        <v>131.192702050298</v>
      </c>
      <c r="AD64" t="n">
        <v>106000.529439634</v>
      </c>
      <c r="AE64" t="n">
        <v>145034.6007925599</v>
      </c>
      <c r="AF64" t="n">
        <v>2.009448696796953e-06</v>
      </c>
      <c r="AG64" t="n">
        <v>0.1545833333333334</v>
      </c>
      <c r="AH64" t="n">
        <v>131192.702050298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8.991</v>
      </c>
      <c r="E65" t="n">
        <v>11.12</v>
      </c>
      <c r="F65" t="n">
        <v>7.97</v>
      </c>
      <c r="G65" t="n">
        <v>68.36</v>
      </c>
      <c r="H65" t="n">
        <v>1.06</v>
      </c>
      <c r="I65" t="n">
        <v>7</v>
      </c>
      <c r="J65" t="n">
        <v>282.68</v>
      </c>
      <c r="K65" t="n">
        <v>59.19</v>
      </c>
      <c r="L65" t="n">
        <v>16.75</v>
      </c>
      <c r="M65" t="n">
        <v>5</v>
      </c>
      <c r="N65" t="n">
        <v>76.73999999999999</v>
      </c>
      <c r="O65" t="n">
        <v>35098.25</v>
      </c>
      <c r="P65" t="n">
        <v>126.55</v>
      </c>
      <c r="Q65" t="n">
        <v>198.06</v>
      </c>
      <c r="R65" t="n">
        <v>31.12</v>
      </c>
      <c r="S65" t="n">
        <v>21.27</v>
      </c>
      <c r="T65" t="n">
        <v>2211.94</v>
      </c>
      <c r="U65" t="n">
        <v>0.68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105.5582428510036</v>
      </c>
      <c r="AB65" t="n">
        <v>144.4294447696889</v>
      </c>
      <c r="AC65" t="n">
        <v>130.6453012689077</v>
      </c>
      <c r="AD65" t="n">
        <v>105558.2428510036</v>
      </c>
      <c r="AE65" t="n">
        <v>144429.4447696889</v>
      </c>
      <c r="AF65" t="n">
        <v>2.011663741958269e-06</v>
      </c>
      <c r="AG65" t="n">
        <v>0.1544444444444444</v>
      </c>
      <c r="AH65" t="n">
        <v>130645.3012689077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8.985799999999999</v>
      </c>
      <c r="E66" t="n">
        <v>11.13</v>
      </c>
      <c r="F66" t="n">
        <v>7.98</v>
      </c>
      <c r="G66" t="n">
        <v>68.41</v>
      </c>
      <c r="H66" t="n">
        <v>1.07</v>
      </c>
      <c r="I66" t="n">
        <v>7</v>
      </c>
      <c r="J66" t="n">
        <v>283.18</v>
      </c>
      <c r="K66" t="n">
        <v>59.19</v>
      </c>
      <c r="L66" t="n">
        <v>17</v>
      </c>
      <c r="M66" t="n">
        <v>5</v>
      </c>
      <c r="N66" t="n">
        <v>76.98</v>
      </c>
      <c r="O66" t="n">
        <v>35159.52</v>
      </c>
      <c r="P66" t="n">
        <v>126.57</v>
      </c>
      <c r="Q66" t="n">
        <v>198.06</v>
      </c>
      <c r="R66" t="n">
        <v>31.31</v>
      </c>
      <c r="S66" t="n">
        <v>21.27</v>
      </c>
      <c r="T66" t="n">
        <v>2306.56</v>
      </c>
      <c r="U66" t="n">
        <v>0.68</v>
      </c>
      <c r="V66" t="n">
        <v>0.76</v>
      </c>
      <c r="W66" t="n">
        <v>0.12</v>
      </c>
      <c r="X66" t="n">
        <v>0.13</v>
      </c>
      <c r="Y66" t="n">
        <v>1</v>
      </c>
      <c r="Z66" t="n">
        <v>10</v>
      </c>
      <c r="AA66" t="n">
        <v>105.6642962758883</v>
      </c>
      <c r="AB66" t="n">
        <v>144.574551744363</v>
      </c>
      <c r="AC66" t="n">
        <v>130.7765594375779</v>
      </c>
      <c r="AD66" t="n">
        <v>105664.2962758884</v>
      </c>
      <c r="AE66" t="n">
        <v>144574.551744363</v>
      </c>
      <c r="AF66" t="n">
        <v>2.010500283893739e-06</v>
      </c>
      <c r="AG66" t="n">
        <v>0.1545833333333334</v>
      </c>
      <c r="AH66" t="n">
        <v>130776.5594375779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8.988099999999999</v>
      </c>
      <c r="E67" t="n">
        <v>11.13</v>
      </c>
      <c r="F67" t="n">
        <v>7.98</v>
      </c>
      <c r="G67" t="n">
        <v>68.39</v>
      </c>
      <c r="H67" t="n">
        <v>1.08</v>
      </c>
      <c r="I67" t="n">
        <v>7</v>
      </c>
      <c r="J67" t="n">
        <v>283.68</v>
      </c>
      <c r="K67" t="n">
        <v>59.19</v>
      </c>
      <c r="L67" t="n">
        <v>17.25</v>
      </c>
      <c r="M67" t="n">
        <v>5</v>
      </c>
      <c r="N67" t="n">
        <v>77.23</v>
      </c>
      <c r="O67" t="n">
        <v>35220.89</v>
      </c>
      <c r="P67" t="n">
        <v>126.43</v>
      </c>
      <c r="Q67" t="n">
        <v>198.05</v>
      </c>
      <c r="R67" t="n">
        <v>31.28</v>
      </c>
      <c r="S67" t="n">
        <v>21.27</v>
      </c>
      <c r="T67" t="n">
        <v>2290.62</v>
      </c>
      <c r="U67" t="n">
        <v>0.68</v>
      </c>
      <c r="V67" t="n">
        <v>0.76</v>
      </c>
      <c r="W67" t="n">
        <v>0.12</v>
      </c>
      <c r="X67" t="n">
        <v>0.13</v>
      </c>
      <c r="Y67" t="n">
        <v>1</v>
      </c>
      <c r="Z67" t="n">
        <v>10</v>
      </c>
      <c r="AA67" t="n">
        <v>105.553049971229</v>
      </c>
      <c r="AB67" t="n">
        <v>144.4223396424877</v>
      </c>
      <c r="AC67" t="n">
        <v>130.6388742450745</v>
      </c>
      <c r="AD67" t="n">
        <v>105553.049971229</v>
      </c>
      <c r="AE67" t="n">
        <v>144422.3396424877</v>
      </c>
      <c r="AF67" t="n">
        <v>2.011014890345358e-06</v>
      </c>
      <c r="AG67" t="n">
        <v>0.1545833333333334</v>
      </c>
      <c r="AH67" t="n">
        <v>130638.8742450745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8.987399999999999</v>
      </c>
      <c r="E68" t="n">
        <v>11.13</v>
      </c>
      <c r="F68" t="n">
        <v>7.98</v>
      </c>
      <c r="G68" t="n">
        <v>68.40000000000001</v>
      </c>
      <c r="H68" t="n">
        <v>1.1</v>
      </c>
      <c r="I68" t="n">
        <v>7</v>
      </c>
      <c r="J68" t="n">
        <v>284.17</v>
      </c>
      <c r="K68" t="n">
        <v>59.19</v>
      </c>
      <c r="L68" t="n">
        <v>17.5</v>
      </c>
      <c r="M68" t="n">
        <v>5</v>
      </c>
      <c r="N68" t="n">
        <v>77.48</v>
      </c>
      <c r="O68" t="n">
        <v>35282.36</v>
      </c>
      <c r="P68" t="n">
        <v>126.31</v>
      </c>
      <c r="Q68" t="n">
        <v>198.05</v>
      </c>
      <c r="R68" t="n">
        <v>31.2</v>
      </c>
      <c r="S68" t="n">
        <v>21.27</v>
      </c>
      <c r="T68" t="n">
        <v>2255.33</v>
      </c>
      <c r="U68" t="n">
        <v>0.68</v>
      </c>
      <c r="V68" t="n">
        <v>0.76</v>
      </c>
      <c r="W68" t="n">
        <v>0.12</v>
      </c>
      <c r="X68" t="n">
        <v>0.13</v>
      </c>
      <c r="Y68" t="n">
        <v>1</v>
      </c>
      <c r="Z68" t="n">
        <v>10</v>
      </c>
      <c r="AA68" t="n">
        <v>105.488440359659</v>
      </c>
      <c r="AB68" t="n">
        <v>144.3339379215626</v>
      </c>
      <c r="AC68" t="n">
        <v>130.5589094603219</v>
      </c>
      <c r="AD68" t="n">
        <v>105488.440359659</v>
      </c>
      <c r="AE68" t="n">
        <v>144333.9379215626</v>
      </c>
      <c r="AF68" t="n">
        <v>2.010858270990517e-06</v>
      </c>
      <c r="AG68" t="n">
        <v>0.1545833333333334</v>
      </c>
      <c r="AH68" t="n">
        <v>130558.9094603219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8.989000000000001</v>
      </c>
      <c r="E69" t="n">
        <v>11.12</v>
      </c>
      <c r="F69" t="n">
        <v>7.98</v>
      </c>
      <c r="G69" t="n">
        <v>68.38</v>
      </c>
      <c r="H69" t="n">
        <v>1.11</v>
      </c>
      <c r="I69" t="n">
        <v>7</v>
      </c>
      <c r="J69" t="n">
        <v>284.67</v>
      </c>
      <c r="K69" t="n">
        <v>59.19</v>
      </c>
      <c r="L69" t="n">
        <v>17.75</v>
      </c>
      <c r="M69" t="n">
        <v>5</v>
      </c>
      <c r="N69" t="n">
        <v>77.73</v>
      </c>
      <c r="O69" t="n">
        <v>35343.92</v>
      </c>
      <c r="P69" t="n">
        <v>126.1</v>
      </c>
      <c r="Q69" t="n">
        <v>198.05</v>
      </c>
      <c r="R69" t="n">
        <v>31.2</v>
      </c>
      <c r="S69" t="n">
        <v>21.27</v>
      </c>
      <c r="T69" t="n">
        <v>2252.29</v>
      </c>
      <c r="U69" t="n">
        <v>0.68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105.3424273989972</v>
      </c>
      <c r="AB69" t="n">
        <v>144.1341565471482</v>
      </c>
      <c r="AC69" t="n">
        <v>130.3781949398866</v>
      </c>
      <c r="AD69" t="n">
        <v>105342.4273989972</v>
      </c>
      <c r="AE69" t="n">
        <v>144134.1565471482</v>
      </c>
      <c r="AF69" t="n">
        <v>2.011216258087296e-06</v>
      </c>
      <c r="AG69" t="n">
        <v>0.1544444444444444</v>
      </c>
      <c r="AH69" t="n">
        <v>130378.1949398866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9.049799999999999</v>
      </c>
      <c r="E70" t="n">
        <v>11.05</v>
      </c>
      <c r="F70" t="n">
        <v>7.95</v>
      </c>
      <c r="G70" t="n">
        <v>79.52</v>
      </c>
      <c r="H70" t="n">
        <v>1.12</v>
      </c>
      <c r="I70" t="n">
        <v>6</v>
      </c>
      <c r="J70" t="n">
        <v>285.17</v>
      </c>
      <c r="K70" t="n">
        <v>59.19</v>
      </c>
      <c r="L70" t="n">
        <v>18</v>
      </c>
      <c r="M70" t="n">
        <v>4</v>
      </c>
      <c r="N70" t="n">
        <v>77.98</v>
      </c>
      <c r="O70" t="n">
        <v>35405.59</v>
      </c>
      <c r="P70" t="n">
        <v>125.39</v>
      </c>
      <c r="Q70" t="n">
        <v>198.05</v>
      </c>
      <c r="R70" t="n">
        <v>30.29</v>
      </c>
      <c r="S70" t="n">
        <v>21.27</v>
      </c>
      <c r="T70" t="n">
        <v>1802.08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104.1187857475516</v>
      </c>
      <c r="AB70" t="n">
        <v>142.4599160563813</v>
      </c>
      <c r="AC70" t="n">
        <v>128.8637416117467</v>
      </c>
      <c r="AD70" t="n">
        <v>104118.7857475516</v>
      </c>
      <c r="AE70" t="n">
        <v>142459.9160563813</v>
      </c>
      <c r="AF70" t="n">
        <v>2.024819767764869e-06</v>
      </c>
      <c r="AG70" t="n">
        <v>0.1534722222222222</v>
      </c>
      <c r="AH70" t="n">
        <v>128863.7416117467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9.051399999999999</v>
      </c>
      <c r="E71" t="n">
        <v>11.05</v>
      </c>
      <c r="F71" t="n">
        <v>7.95</v>
      </c>
      <c r="G71" t="n">
        <v>79.5</v>
      </c>
      <c r="H71" t="n">
        <v>1.14</v>
      </c>
      <c r="I71" t="n">
        <v>6</v>
      </c>
      <c r="J71" t="n">
        <v>285.67</v>
      </c>
      <c r="K71" t="n">
        <v>59.19</v>
      </c>
      <c r="L71" t="n">
        <v>18.25</v>
      </c>
      <c r="M71" t="n">
        <v>4</v>
      </c>
      <c r="N71" t="n">
        <v>78.23</v>
      </c>
      <c r="O71" t="n">
        <v>35467.36</v>
      </c>
      <c r="P71" t="n">
        <v>125.4</v>
      </c>
      <c r="Q71" t="n">
        <v>198.05</v>
      </c>
      <c r="R71" t="n">
        <v>30.18</v>
      </c>
      <c r="S71" t="n">
        <v>21.27</v>
      </c>
      <c r="T71" t="n">
        <v>1746.11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104.1067774283564</v>
      </c>
      <c r="AB71" t="n">
        <v>142.4434857442889</v>
      </c>
      <c r="AC71" t="n">
        <v>128.8488793855803</v>
      </c>
      <c r="AD71" t="n">
        <v>104106.7774283564</v>
      </c>
      <c r="AE71" t="n">
        <v>142443.4857442889</v>
      </c>
      <c r="AF71" t="n">
        <v>2.025177754861647e-06</v>
      </c>
      <c r="AG71" t="n">
        <v>0.1534722222222222</v>
      </c>
      <c r="AH71" t="n">
        <v>128848.8793855803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9.068899999999999</v>
      </c>
      <c r="E72" t="n">
        <v>11.03</v>
      </c>
      <c r="F72" t="n">
        <v>7.93</v>
      </c>
      <c r="G72" t="n">
        <v>79.28</v>
      </c>
      <c r="H72" t="n">
        <v>1.15</v>
      </c>
      <c r="I72" t="n">
        <v>6</v>
      </c>
      <c r="J72" t="n">
        <v>286.18</v>
      </c>
      <c r="K72" t="n">
        <v>59.19</v>
      </c>
      <c r="L72" t="n">
        <v>18.5</v>
      </c>
      <c r="M72" t="n">
        <v>4</v>
      </c>
      <c r="N72" t="n">
        <v>78.48</v>
      </c>
      <c r="O72" t="n">
        <v>35529.23</v>
      </c>
      <c r="P72" t="n">
        <v>125.07</v>
      </c>
      <c r="Q72" t="n">
        <v>198.05</v>
      </c>
      <c r="R72" t="n">
        <v>29.52</v>
      </c>
      <c r="S72" t="n">
        <v>21.27</v>
      </c>
      <c r="T72" t="n">
        <v>1416.45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103.6444432564037</v>
      </c>
      <c r="AB72" t="n">
        <v>141.8108997334793</v>
      </c>
      <c r="AC72" t="n">
        <v>128.2766664958021</v>
      </c>
      <c r="AD72" t="n">
        <v>103644.4432564037</v>
      </c>
      <c r="AE72" t="n">
        <v>141810.8997334793</v>
      </c>
      <c r="AF72" t="n">
        <v>2.029093238732659e-06</v>
      </c>
      <c r="AG72" t="n">
        <v>0.1531944444444444</v>
      </c>
      <c r="AH72" t="n">
        <v>128276.6664958021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9.0603</v>
      </c>
      <c r="E73" t="n">
        <v>11.04</v>
      </c>
      <c r="F73" t="n">
        <v>7.94</v>
      </c>
      <c r="G73" t="n">
        <v>79.39</v>
      </c>
      <c r="H73" t="n">
        <v>1.16</v>
      </c>
      <c r="I73" t="n">
        <v>6</v>
      </c>
      <c r="J73" t="n">
        <v>286.68</v>
      </c>
      <c r="K73" t="n">
        <v>59.19</v>
      </c>
      <c r="L73" t="n">
        <v>18.75</v>
      </c>
      <c r="M73" t="n">
        <v>4</v>
      </c>
      <c r="N73" t="n">
        <v>78.73999999999999</v>
      </c>
      <c r="O73" t="n">
        <v>35591.33</v>
      </c>
      <c r="P73" t="n">
        <v>125.47</v>
      </c>
      <c r="Q73" t="n">
        <v>198.05</v>
      </c>
      <c r="R73" t="n">
        <v>29.94</v>
      </c>
      <c r="S73" t="n">
        <v>21.27</v>
      </c>
      <c r="T73" t="n">
        <v>1629.6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104.0148536918062</v>
      </c>
      <c r="AB73" t="n">
        <v>142.3177116325519</v>
      </c>
      <c r="AC73" t="n">
        <v>128.7351089785424</v>
      </c>
      <c r="AD73" t="n">
        <v>104014.8536918062</v>
      </c>
      <c r="AE73" t="n">
        <v>142317.7116325519</v>
      </c>
      <c r="AF73" t="n">
        <v>2.027169058087477e-06</v>
      </c>
      <c r="AG73" t="n">
        <v>0.1533333333333333</v>
      </c>
      <c r="AH73" t="n">
        <v>128735.1089785424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9.0398</v>
      </c>
      <c r="E74" t="n">
        <v>11.06</v>
      </c>
      <c r="F74" t="n">
        <v>7.96</v>
      </c>
      <c r="G74" t="n">
        <v>79.64</v>
      </c>
      <c r="H74" t="n">
        <v>1.18</v>
      </c>
      <c r="I74" t="n">
        <v>6</v>
      </c>
      <c r="J74" t="n">
        <v>287.18</v>
      </c>
      <c r="K74" t="n">
        <v>59.19</v>
      </c>
      <c r="L74" t="n">
        <v>19</v>
      </c>
      <c r="M74" t="n">
        <v>4</v>
      </c>
      <c r="N74" t="n">
        <v>78.98999999999999</v>
      </c>
      <c r="O74" t="n">
        <v>35653.4</v>
      </c>
      <c r="P74" t="n">
        <v>125.92</v>
      </c>
      <c r="Q74" t="n">
        <v>198.05</v>
      </c>
      <c r="R74" t="n">
        <v>30.84</v>
      </c>
      <c r="S74" t="n">
        <v>21.27</v>
      </c>
      <c r="T74" t="n">
        <v>2077.93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104.584533650028</v>
      </c>
      <c r="AB74" t="n">
        <v>143.0971728838966</v>
      </c>
      <c r="AC74" t="n">
        <v>129.4401795420397</v>
      </c>
      <c r="AD74" t="n">
        <v>104584.533650028</v>
      </c>
      <c r="AE74" t="n">
        <v>143097.1728838966</v>
      </c>
      <c r="AF74" t="n">
        <v>2.022582348410005e-06</v>
      </c>
      <c r="AG74" t="n">
        <v>0.1536111111111111</v>
      </c>
      <c r="AH74" t="n">
        <v>129440.1795420397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9.0457</v>
      </c>
      <c r="E75" t="n">
        <v>11.06</v>
      </c>
      <c r="F75" t="n">
        <v>7.96</v>
      </c>
      <c r="G75" t="n">
        <v>79.56999999999999</v>
      </c>
      <c r="H75" t="n">
        <v>1.19</v>
      </c>
      <c r="I75" t="n">
        <v>6</v>
      </c>
      <c r="J75" t="n">
        <v>287.69</v>
      </c>
      <c r="K75" t="n">
        <v>59.19</v>
      </c>
      <c r="L75" t="n">
        <v>19.25</v>
      </c>
      <c r="M75" t="n">
        <v>4</v>
      </c>
      <c r="N75" t="n">
        <v>79.23999999999999</v>
      </c>
      <c r="O75" t="n">
        <v>35715.58</v>
      </c>
      <c r="P75" t="n">
        <v>125.77</v>
      </c>
      <c r="Q75" t="n">
        <v>198.05</v>
      </c>
      <c r="R75" t="n">
        <v>30.48</v>
      </c>
      <c r="S75" t="n">
        <v>21.27</v>
      </c>
      <c r="T75" t="n">
        <v>1895.64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104.4274962565257</v>
      </c>
      <c r="AB75" t="n">
        <v>142.882307394106</v>
      </c>
      <c r="AC75" t="n">
        <v>129.245820513029</v>
      </c>
      <c r="AD75" t="n">
        <v>104427.4962565257</v>
      </c>
      <c r="AE75" t="n">
        <v>142882.307394106</v>
      </c>
      <c r="AF75" t="n">
        <v>2.023902425829375e-06</v>
      </c>
      <c r="AG75" t="n">
        <v>0.1536111111111111</v>
      </c>
      <c r="AH75" t="n">
        <v>129245.820513029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9.047499999999999</v>
      </c>
      <c r="E76" t="n">
        <v>11.05</v>
      </c>
      <c r="F76" t="n">
        <v>7.95</v>
      </c>
      <c r="G76" t="n">
        <v>79.54000000000001</v>
      </c>
      <c r="H76" t="n">
        <v>1.2</v>
      </c>
      <c r="I76" t="n">
        <v>6</v>
      </c>
      <c r="J76" t="n">
        <v>288.19</v>
      </c>
      <c r="K76" t="n">
        <v>59.19</v>
      </c>
      <c r="L76" t="n">
        <v>19.5</v>
      </c>
      <c r="M76" t="n">
        <v>4</v>
      </c>
      <c r="N76" t="n">
        <v>79.5</v>
      </c>
      <c r="O76" t="n">
        <v>35777.86</v>
      </c>
      <c r="P76" t="n">
        <v>125.81</v>
      </c>
      <c r="Q76" t="n">
        <v>198.05</v>
      </c>
      <c r="R76" t="n">
        <v>30.49</v>
      </c>
      <c r="S76" t="n">
        <v>21.27</v>
      </c>
      <c r="T76" t="n">
        <v>1904.41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104.3973262998362</v>
      </c>
      <c r="AB76" t="n">
        <v>142.8410275283588</v>
      </c>
      <c r="AC76" t="n">
        <v>129.2084803397321</v>
      </c>
      <c r="AD76" t="n">
        <v>104397.3262998362</v>
      </c>
      <c r="AE76" t="n">
        <v>142841.0275283588</v>
      </c>
      <c r="AF76" t="n">
        <v>2.02430516131325e-06</v>
      </c>
      <c r="AG76" t="n">
        <v>0.1534722222222222</v>
      </c>
      <c r="AH76" t="n">
        <v>129208.4803397321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9.041600000000001</v>
      </c>
      <c r="E77" t="n">
        <v>11.06</v>
      </c>
      <c r="F77" t="n">
        <v>7.96</v>
      </c>
      <c r="G77" t="n">
        <v>79.62</v>
      </c>
      <c r="H77" t="n">
        <v>1.22</v>
      </c>
      <c r="I77" t="n">
        <v>6</v>
      </c>
      <c r="J77" t="n">
        <v>288.7</v>
      </c>
      <c r="K77" t="n">
        <v>59.19</v>
      </c>
      <c r="L77" t="n">
        <v>19.75</v>
      </c>
      <c r="M77" t="n">
        <v>4</v>
      </c>
      <c r="N77" t="n">
        <v>79.75</v>
      </c>
      <c r="O77" t="n">
        <v>35840.25</v>
      </c>
      <c r="P77" t="n">
        <v>126.1</v>
      </c>
      <c r="Q77" t="n">
        <v>198.06</v>
      </c>
      <c r="R77" t="n">
        <v>30.67</v>
      </c>
      <c r="S77" t="n">
        <v>21.27</v>
      </c>
      <c r="T77" t="n">
        <v>1993.98</v>
      </c>
      <c r="U77" t="n">
        <v>0.6899999999999999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104.6724842816183</v>
      </c>
      <c r="AB77" t="n">
        <v>143.2175108181463</v>
      </c>
      <c r="AC77" t="n">
        <v>129.54903259274</v>
      </c>
      <c r="AD77" t="n">
        <v>104672.4842816183</v>
      </c>
      <c r="AE77" t="n">
        <v>143217.5108181463</v>
      </c>
      <c r="AF77" t="n">
        <v>2.022985083893881e-06</v>
      </c>
      <c r="AG77" t="n">
        <v>0.1536111111111111</v>
      </c>
      <c r="AH77" t="n">
        <v>129549.0325927401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9.047700000000001</v>
      </c>
      <c r="E78" t="n">
        <v>11.05</v>
      </c>
      <c r="F78" t="n">
        <v>7.95</v>
      </c>
      <c r="G78" t="n">
        <v>79.54000000000001</v>
      </c>
      <c r="H78" t="n">
        <v>1.23</v>
      </c>
      <c r="I78" t="n">
        <v>6</v>
      </c>
      <c r="J78" t="n">
        <v>289.2</v>
      </c>
      <c r="K78" t="n">
        <v>59.19</v>
      </c>
      <c r="L78" t="n">
        <v>20</v>
      </c>
      <c r="M78" t="n">
        <v>4</v>
      </c>
      <c r="N78" t="n">
        <v>80.01000000000001</v>
      </c>
      <c r="O78" t="n">
        <v>35902.74</v>
      </c>
      <c r="P78" t="n">
        <v>125.85</v>
      </c>
      <c r="Q78" t="n">
        <v>198.06</v>
      </c>
      <c r="R78" t="n">
        <v>30.42</v>
      </c>
      <c r="S78" t="n">
        <v>21.27</v>
      </c>
      <c r="T78" t="n">
        <v>1868.36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104.4191256161059</v>
      </c>
      <c r="AB78" t="n">
        <v>142.870854314597</v>
      </c>
      <c r="AC78" t="n">
        <v>129.2354604993539</v>
      </c>
      <c r="AD78" t="n">
        <v>104419.1256161059</v>
      </c>
      <c r="AE78" t="n">
        <v>142870.854314597</v>
      </c>
      <c r="AF78" t="n">
        <v>2.024349909700348e-06</v>
      </c>
      <c r="AG78" t="n">
        <v>0.1534722222222222</v>
      </c>
      <c r="AH78" t="n">
        <v>129235.4604993539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9.0436</v>
      </c>
      <c r="E79" t="n">
        <v>11.06</v>
      </c>
      <c r="F79" t="n">
        <v>7.96</v>
      </c>
      <c r="G79" t="n">
        <v>79.59</v>
      </c>
      <c r="H79" t="n">
        <v>1.24</v>
      </c>
      <c r="I79" t="n">
        <v>6</v>
      </c>
      <c r="J79" t="n">
        <v>289.71</v>
      </c>
      <c r="K79" t="n">
        <v>59.19</v>
      </c>
      <c r="L79" t="n">
        <v>20.25</v>
      </c>
      <c r="M79" t="n">
        <v>4</v>
      </c>
      <c r="N79" t="n">
        <v>80.27</v>
      </c>
      <c r="O79" t="n">
        <v>35965.33</v>
      </c>
      <c r="P79" t="n">
        <v>125.76</v>
      </c>
      <c r="Q79" t="n">
        <v>198.05</v>
      </c>
      <c r="R79" t="n">
        <v>30.64</v>
      </c>
      <c r="S79" t="n">
        <v>21.27</v>
      </c>
      <c r="T79" t="n">
        <v>1977.14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104.4452227996996</v>
      </c>
      <c r="AB79" t="n">
        <v>142.9065616325164</v>
      </c>
      <c r="AC79" t="n">
        <v>129.2677599609666</v>
      </c>
      <c r="AD79" t="n">
        <v>104445.2227996996</v>
      </c>
      <c r="AE79" t="n">
        <v>142906.5616325164</v>
      </c>
      <c r="AF79" t="n">
        <v>2.023432567764853e-06</v>
      </c>
      <c r="AG79" t="n">
        <v>0.1536111111111111</v>
      </c>
      <c r="AH79" t="n">
        <v>129267.7599609666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9.0441</v>
      </c>
      <c r="E80" t="n">
        <v>11.06</v>
      </c>
      <c r="F80" t="n">
        <v>7.96</v>
      </c>
      <c r="G80" t="n">
        <v>79.59</v>
      </c>
      <c r="H80" t="n">
        <v>1.26</v>
      </c>
      <c r="I80" t="n">
        <v>6</v>
      </c>
      <c r="J80" t="n">
        <v>290.22</v>
      </c>
      <c r="K80" t="n">
        <v>59.19</v>
      </c>
      <c r="L80" t="n">
        <v>20.5</v>
      </c>
      <c r="M80" t="n">
        <v>4</v>
      </c>
      <c r="N80" t="n">
        <v>80.53</v>
      </c>
      <c r="O80" t="n">
        <v>36028.03</v>
      </c>
      <c r="P80" t="n">
        <v>125.65</v>
      </c>
      <c r="Q80" t="n">
        <v>198.05</v>
      </c>
      <c r="R80" t="n">
        <v>30.56</v>
      </c>
      <c r="S80" t="n">
        <v>21.27</v>
      </c>
      <c r="T80" t="n">
        <v>1939.14</v>
      </c>
      <c r="U80" t="n">
        <v>0.7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104.3733802926615</v>
      </c>
      <c r="AB80" t="n">
        <v>142.8082635449192</v>
      </c>
      <c r="AC80" t="n">
        <v>129.1788433048874</v>
      </c>
      <c r="AD80" t="n">
        <v>104373.3802926615</v>
      </c>
      <c r="AE80" t="n">
        <v>142808.2635449192</v>
      </c>
      <c r="AF80" t="n">
        <v>2.023544438732597e-06</v>
      </c>
      <c r="AG80" t="n">
        <v>0.1536111111111111</v>
      </c>
      <c r="AH80" t="n">
        <v>129178.8433048874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9.047499999999999</v>
      </c>
      <c r="E81" t="n">
        <v>11.05</v>
      </c>
      <c r="F81" t="n">
        <v>7.95</v>
      </c>
      <c r="G81" t="n">
        <v>79.54000000000001</v>
      </c>
      <c r="H81" t="n">
        <v>1.27</v>
      </c>
      <c r="I81" t="n">
        <v>6</v>
      </c>
      <c r="J81" t="n">
        <v>290.73</v>
      </c>
      <c r="K81" t="n">
        <v>59.19</v>
      </c>
      <c r="L81" t="n">
        <v>20.75</v>
      </c>
      <c r="M81" t="n">
        <v>4</v>
      </c>
      <c r="N81" t="n">
        <v>80.79000000000001</v>
      </c>
      <c r="O81" t="n">
        <v>36090.84</v>
      </c>
      <c r="P81" t="n">
        <v>125.62</v>
      </c>
      <c r="Q81" t="n">
        <v>198.05</v>
      </c>
      <c r="R81" t="n">
        <v>30.37</v>
      </c>
      <c r="S81" t="n">
        <v>21.27</v>
      </c>
      <c r="T81" t="n">
        <v>1843.88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104.2830436662112</v>
      </c>
      <c r="AB81" t="n">
        <v>142.6846609872392</v>
      </c>
      <c r="AC81" t="n">
        <v>129.0670372018351</v>
      </c>
      <c r="AD81" t="n">
        <v>104283.0436662112</v>
      </c>
      <c r="AE81" t="n">
        <v>142684.6609872392</v>
      </c>
      <c r="AF81" t="n">
        <v>2.02430516131325e-06</v>
      </c>
      <c r="AG81" t="n">
        <v>0.1534722222222222</v>
      </c>
      <c r="AH81" t="n">
        <v>129067.0372018351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9.060499999999999</v>
      </c>
      <c r="E82" t="n">
        <v>11.04</v>
      </c>
      <c r="F82" t="n">
        <v>7.94</v>
      </c>
      <c r="G82" t="n">
        <v>79.39</v>
      </c>
      <c r="H82" t="n">
        <v>1.28</v>
      </c>
      <c r="I82" t="n">
        <v>6</v>
      </c>
      <c r="J82" t="n">
        <v>291.24</v>
      </c>
      <c r="K82" t="n">
        <v>59.19</v>
      </c>
      <c r="L82" t="n">
        <v>21</v>
      </c>
      <c r="M82" t="n">
        <v>4</v>
      </c>
      <c r="N82" t="n">
        <v>81.05</v>
      </c>
      <c r="O82" t="n">
        <v>36153.75</v>
      </c>
      <c r="P82" t="n">
        <v>125.17</v>
      </c>
      <c r="Q82" t="n">
        <v>198.05</v>
      </c>
      <c r="R82" t="n">
        <v>29.82</v>
      </c>
      <c r="S82" t="n">
        <v>21.27</v>
      </c>
      <c r="T82" t="n">
        <v>1568.8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103.8324183027681</v>
      </c>
      <c r="AB82" t="n">
        <v>142.0680954847887</v>
      </c>
      <c r="AC82" t="n">
        <v>128.5093158455832</v>
      </c>
      <c r="AD82" t="n">
        <v>103832.4183027681</v>
      </c>
      <c r="AE82" t="n">
        <v>142068.0954847887</v>
      </c>
      <c r="AF82" t="n">
        <v>2.027213806474574e-06</v>
      </c>
      <c r="AG82" t="n">
        <v>0.1533333333333333</v>
      </c>
      <c r="AH82" t="n">
        <v>128509.3158455832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9.0603</v>
      </c>
      <c r="E83" t="n">
        <v>11.04</v>
      </c>
      <c r="F83" t="n">
        <v>7.94</v>
      </c>
      <c r="G83" t="n">
        <v>79.39</v>
      </c>
      <c r="H83" t="n">
        <v>1.3</v>
      </c>
      <c r="I83" t="n">
        <v>6</v>
      </c>
      <c r="J83" t="n">
        <v>291.75</v>
      </c>
      <c r="K83" t="n">
        <v>59.19</v>
      </c>
      <c r="L83" t="n">
        <v>21.25</v>
      </c>
      <c r="M83" t="n">
        <v>4</v>
      </c>
      <c r="N83" t="n">
        <v>81.31</v>
      </c>
      <c r="O83" t="n">
        <v>36216.77</v>
      </c>
      <c r="P83" t="n">
        <v>124.98</v>
      </c>
      <c r="Q83" t="n">
        <v>198.05</v>
      </c>
      <c r="R83" t="n">
        <v>29.96</v>
      </c>
      <c r="S83" t="n">
        <v>21.27</v>
      </c>
      <c r="T83" t="n">
        <v>1639.14</v>
      </c>
      <c r="U83" t="n">
        <v>0.71</v>
      </c>
      <c r="V83" t="n">
        <v>0.76</v>
      </c>
      <c r="W83" t="n">
        <v>0.12</v>
      </c>
      <c r="X83" t="n">
        <v>0.09</v>
      </c>
      <c r="Y83" t="n">
        <v>1</v>
      </c>
      <c r="Z83" t="n">
        <v>10</v>
      </c>
      <c r="AA83" t="n">
        <v>103.7205411748024</v>
      </c>
      <c r="AB83" t="n">
        <v>141.9150202626356</v>
      </c>
      <c r="AC83" t="n">
        <v>128.3708499077899</v>
      </c>
      <c r="AD83" t="n">
        <v>103720.5411748024</v>
      </c>
      <c r="AE83" t="n">
        <v>141915.0202626356</v>
      </c>
      <c r="AF83" t="n">
        <v>2.027169058087477e-06</v>
      </c>
      <c r="AG83" t="n">
        <v>0.1533333333333333</v>
      </c>
      <c r="AH83" t="n">
        <v>128370.8499077899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9.042999999999999</v>
      </c>
      <c r="E84" t="n">
        <v>11.06</v>
      </c>
      <c r="F84" t="n">
        <v>7.96</v>
      </c>
      <c r="G84" t="n">
        <v>79.59999999999999</v>
      </c>
      <c r="H84" t="n">
        <v>1.31</v>
      </c>
      <c r="I84" t="n">
        <v>6</v>
      </c>
      <c r="J84" t="n">
        <v>292.26</v>
      </c>
      <c r="K84" t="n">
        <v>59.19</v>
      </c>
      <c r="L84" t="n">
        <v>21.5</v>
      </c>
      <c r="M84" t="n">
        <v>4</v>
      </c>
      <c r="N84" t="n">
        <v>81.56999999999999</v>
      </c>
      <c r="O84" t="n">
        <v>36279.9</v>
      </c>
      <c r="P84" t="n">
        <v>125.23</v>
      </c>
      <c r="Q84" t="n">
        <v>198.07</v>
      </c>
      <c r="R84" t="n">
        <v>30.7</v>
      </c>
      <c r="S84" t="n">
        <v>21.27</v>
      </c>
      <c r="T84" t="n">
        <v>2007.81</v>
      </c>
      <c r="U84" t="n">
        <v>0.6899999999999999</v>
      </c>
      <c r="V84" t="n">
        <v>0.76</v>
      </c>
      <c r="W84" t="n">
        <v>0.12</v>
      </c>
      <c r="X84" t="n">
        <v>0.11</v>
      </c>
      <c r="Y84" t="n">
        <v>1</v>
      </c>
      <c r="Z84" t="n">
        <v>10</v>
      </c>
      <c r="AA84" t="n">
        <v>104.1330613942099</v>
      </c>
      <c r="AB84" t="n">
        <v>142.4794486259364</v>
      </c>
      <c r="AC84" t="n">
        <v>128.8814100202776</v>
      </c>
      <c r="AD84" t="n">
        <v>104133.0613942099</v>
      </c>
      <c r="AE84" t="n">
        <v>142479.4486259364</v>
      </c>
      <c r="AF84" t="n">
        <v>2.023298322603562e-06</v>
      </c>
      <c r="AG84" t="n">
        <v>0.1536111111111111</v>
      </c>
      <c r="AH84" t="n">
        <v>128881.4100202776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9.041399999999999</v>
      </c>
      <c r="E85" t="n">
        <v>11.06</v>
      </c>
      <c r="F85" t="n">
        <v>7.96</v>
      </c>
      <c r="G85" t="n">
        <v>79.62</v>
      </c>
      <c r="H85" t="n">
        <v>1.32</v>
      </c>
      <c r="I85" t="n">
        <v>6</v>
      </c>
      <c r="J85" t="n">
        <v>292.77</v>
      </c>
      <c r="K85" t="n">
        <v>59.19</v>
      </c>
      <c r="L85" t="n">
        <v>21.75</v>
      </c>
      <c r="M85" t="n">
        <v>4</v>
      </c>
      <c r="N85" t="n">
        <v>81.83</v>
      </c>
      <c r="O85" t="n">
        <v>36343.13</v>
      </c>
      <c r="P85" t="n">
        <v>125.17</v>
      </c>
      <c r="Q85" t="n">
        <v>198.05</v>
      </c>
      <c r="R85" t="n">
        <v>30.72</v>
      </c>
      <c r="S85" t="n">
        <v>21.27</v>
      </c>
      <c r="T85" t="n">
        <v>2020.36</v>
      </c>
      <c r="U85" t="n">
        <v>0.6899999999999999</v>
      </c>
      <c r="V85" t="n">
        <v>0.76</v>
      </c>
      <c r="W85" t="n">
        <v>0.12</v>
      </c>
      <c r="X85" t="n">
        <v>0.11</v>
      </c>
      <c r="Y85" t="n">
        <v>1</v>
      </c>
      <c r="Z85" t="n">
        <v>10</v>
      </c>
      <c r="AA85" t="n">
        <v>104.1149907668131</v>
      </c>
      <c r="AB85" t="n">
        <v>142.4547235963122</v>
      </c>
      <c r="AC85" t="n">
        <v>128.8590447127789</v>
      </c>
      <c r="AD85" t="n">
        <v>104114.9907668131</v>
      </c>
      <c r="AE85" t="n">
        <v>142454.7235963122</v>
      </c>
      <c r="AF85" t="n">
        <v>2.022940335506783e-06</v>
      </c>
      <c r="AG85" t="n">
        <v>0.1536111111111111</v>
      </c>
      <c r="AH85" t="n">
        <v>128859.0447127789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9.043200000000001</v>
      </c>
      <c r="E86" t="n">
        <v>11.06</v>
      </c>
      <c r="F86" t="n">
        <v>7.96</v>
      </c>
      <c r="G86" t="n">
        <v>79.59999999999999</v>
      </c>
      <c r="H86" t="n">
        <v>1.34</v>
      </c>
      <c r="I86" t="n">
        <v>6</v>
      </c>
      <c r="J86" t="n">
        <v>293.29</v>
      </c>
      <c r="K86" t="n">
        <v>59.19</v>
      </c>
      <c r="L86" t="n">
        <v>22</v>
      </c>
      <c r="M86" t="n">
        <v>4</v>
      </c>
      <c r="N86" t="n">
        <v>82.09</v>
      </c>
      <c r="O86" t="n">
        <v>36406.47</v>
      </c>
      <c r="P86" t="n">
        <v>124.94</v>
      </c>
      <c r="Q86" t="n">
        <v>198.05</v>
      </c>
      <c r="R86" t="n">
        <v>30.63</v>
      </c>
      <c r="S86" t="n">
        <v>21.27</v>
      </c>
      <c r="T86" t="n">
        <v>1974.95</v>
      </c>
      <c r="U86" t="n">
        <v>0.6899999999999999</v>
      </c>
      <c r="V86" t="n">
        <v>0.76</v>
      </c>
      <c r="W86" t="n">
        <v>0.12</v>
      </c>
      <c r="X86" t="n">
        <v>0.11</v>
      </c>
      <c r="Y86" t="n">
        <v>1</v>
      </c>
      <c r="Z86" t="n">
        <v>10</v>
      </c>
      <c r="AA86" t="n">
        <v>103.9562921419152</v>
      </c>
      <c r="AB86" t="n">
        <v>142.2375851364378</v>
      </c>
      <c r="AC86" t="n">
        <v>128.6626296427591</v>
      </c>
      <c r="AD86" t="n">
        <v>103956.2921419152</v>
      </c>
      <c r="AE86" t="n">
        <v>142237.5851364378</v>
      </c>
      <c r="AF86" t="n">
        <v>2.023343070990659e-06</v>
      </c>
      <c r="AG86" t="n">
        <v>0.1536111111111111</v>
      </c>
      <c r="AH86" t="n">
        <v>128662.6296427591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9.103999999999999</v>
      </c>
      <c r="E87" t="n">
        <v>10.98</v>
      </c>
      <c r="F87" t="n">
        <v>7.93</v>
      </c>
      <c r="G87" t="n">
        <v>95.22</v>
      </c>
      <c r="H87" t="n">
        <v>1.35</v>
      </c>
      <c r="I87" t="n">
        <v>5</v>
      </c>
      <c r="J87" t="n">
        <v>293.8</v>
      </c>
      <c r="K87" t="n">
        <v>59.19</v>
      </c>
      <c r="L87" t="n">
        <v>22.25</v>
      </c>
      <c r="M87" t="n">
        <v>3</v>
      </c>
      <c r="N87" t="n">
        <v>82.36</v>
      </c>
      <c r="O87" t="n">
        <v>36469.92</v>
      </c>
      <c r="P87" t="n">
        <v>124.12</v>
      </c>
      <c r="Q87" t="n">
        <v>198.05</v>
      </c>
      <c r="R87" t="n">
        <v>29.83</v>
      </c>
      <c r="S87" t="n">
        <v>21.27</v>
      </c>
      <c r="T87" t="n">
        <v>1578.28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102.6829096983009</v>
      </c>
      <c r="AB87" t="n">
        <v>140.495287099417</v>
      </c>
      <c r="AC87" t="n">
        <v>127.0866140850604</v>
      </c>
      <c r="AD87" t="n">
        <v>102682.9096983009</v>
      </c>
      <c r="AE87" t="n">
        <v>140495.287099417</v>
      </c>
      <c r="AF87" t="n">
        <v>2.036946580668232e-06</v>
      </c>
      <c r="AG87" t="n">
        <v>0.1525</v>
      </c>
      <c r="AH87" t="n">
        <v>127086.6140850604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9.102399999999999</v>
      </c>
      <c r="E88" t="n">
        <v>10.99</v>
      </c>
      <c r="F88" t="n">
        <v>7.94</v>
      </c>
      <c r="G88" t="n">
        <v>95.23999999999999</v>
      </c>
      <c r="H88" t="n">
        <v>1.36</v>
      </c>
      <c r="I88" t="n">
        <v>5</v>
      </c>
      <c r="J88" t="n">
        <v>294.32</v>
      </c>
      <c r="K88" t="n">
        <v>59.19</v>
      </c>
      <c r="L88" t="n">
        <v>22.5</v>
      </c>
      <c r="M88" t="n">
        <v>3</v>
      </c>
      <c r="N88" t="n">
        <v>82.62</v>
      </c>
      <c r="O88" t="n">
        <v>36533.49</v>
      </c>
      <c r="P88" t="n">
        <v>124.25</v>
      </c>
      <c r="Q88" t="n">
        <v>198.05</v>
      </c>
      <c r="R88" t="n">
        <v>29.86</v>
      </c>
      <c r="S88" t="n">
        <v>21.27</v>
      </c>
      <c r="T88" t="n">
        <v>1591.95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102.8119841019783</v>
      </c>
      <c r="AB88" t="n">
        <v>140.6718923928891</v>
      </c>
      <c r="AC88" t="n">
        <v>127.2463644171906</v>
      </c>
      <c r="AD88" t="n">
        <v>102811.9841019783</v>
      </c>
      <c r="AE88" t="n">
        <v>140671.8923928891</v>
      </c>
      <c r="AF88" t="n">
        <v>2.036588593571454e-06</v>
      </c>
      <c r="AG88" t="n">
        <v>0.1526388888888889</v>
      </c>
      <c r="AH88" t="n">
        <v>127246.3644171906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9.109500000000001</v>
      </c>
      <c r="E89" t="n">
        <v>10.98</v>
      </c>
      <c r="F89" t="n">
        <v>7.93</v>
      </c>
      <c r="G89" t="n">
        <v>95.14</v>
      </c>
      <c r="H89" t="n">
        <v>1.37</v>
      </c>
      <c r="I89" t="n">
        <v>5</v>
      </c>
      <c r="J89" t="n">
        <v>294.83</v>
      </c>
      <c r="K89" t="n">
        <v>59.19</v>
      </c>
      <c r="L89" t="n">
        <v>22.75</v>
      </c>
      <c r="M89" t="n">
        <v>3</v>
      </c>
      <c r="N89" t="n">
        <v>82.89</v>
      </c>
      <c r="O89" t="n">
        <v>36597.16</v>
      </c>
      <c r="P89" t="n">
        <v>124.17</v>
      </c>
      <c r="Q89" t="n">
        <v>198.05</v>
      </c>
      <c r="R89" t="n">
        <v>29.56</v>
      </c>
      <c r="S89" t="n">
        <v>21.27</v>
      </c>
      <c r="T89" t="n">
        <v>1440.53</v>
      </c>
      <c r="U89" t="n">
        <v>0.72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102.652093514164</v>
      </c>
      <c r="AB89" t="n">
        <v>140.4531230367669</v>
      </c>
      <c r="AC89" t="n">
        <v>127.0484741013719</v>
      </c>
      <c r="AD89" t="n">
        <v>102652.093514164</v>
      </c>
      <c r="AE89" t="n">
        <v>140453.1230367669</v>
      </c>
      <c r="AF89" t="n">
        <v>2.038177161313408e-06</v>
      </c>
      <c r="AG89" t="n">
        <v>0.1525</v>
      </c>
      <c r="AH89" t="n">
        <v>127048.4741013719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9.106299999999999</v>
      </c>
      <c r="E90" t="n">
        <v>10.98</v>
      </c>
      <c r="F90" t="n">
        <v>7.93</v>
      </c>
      <c r="G90" t="n">
        <v>95.18000000000001</v>
      </c>
      <c r="H90" t="n">
        <v>1.39</v>
      </c>
      <c r="I90" t="n">
        <v>5</v>
      </c>
      <c r="J90" t="n">
        <v>295.35</v>
      </c>
      <c r="K90" t="n">
        <v>59.19</v>
      </c>
      <c r="L90" t="n">
        <v>23</v>
      </c>
      <c r="M90" t="n">
        <v>3</v>
      </c>
      <c r="N90" t="n">
        <v>83.16</v>
      </c>
      <c r="O90" t="n">
        <v>36660.94</v>
      </c>
      <c r="P90" t="n">
        <v>124.46</v>
      </c>
      <c r="Q90" t="n">
        <v>198.05</v>
      </c>
      <c r="R90" t="n">
        <v>29.74</v>
      </c>
      <c r="S90" t="n">
        <v>21.27</v>
      </c>
      <c r="T90" t="n">
        <v>1533.24</v>
      </c>
      <c r="U90" t="n">
        <v>0.72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102.8607083096</v>
      </c>
      <c r="AB90" t="n">
        <v>140.7385590033175</v>
      </c>
      <c r="AC90" t="n">
        <v>127.306668459887</v>
      </c>
      <c r="AD90" t="n">
        <v>102860.7083096</v>
      </c>
      <c r="AE90" t="n">
        <v>140738.5590033175</v>
      </c>
      <c r="AF90" t="n">
        <v>2.037461187119851e-06</v>
      </c>
      <c r="AG90" t="n">
        <v>0.1525</v>
      </c>
      <c r="AH90" t="n">
        <v>127306.6684598869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9.104200000000001</v>
      </c>
      <c r="E91" t="n">
        <v>10.98</v>
      </c>
      <c r="F91" t="n">
        <v>7.93</v>
      </c>
      <c r="G91" t="n">
        <v>95.20999999999999</v>
      </c>
      <c r="H91" t="n">
        <v>1.4</v>
      </c>
      <c r="I91" t="n">
        <v>5</v>
      </c>
      <c r="J91" t="n">
        <v>295.87</v>
      </c>
      <c r="K91" t="n">
        <v>59.19</v>
      </c>
      <c r="L91" t="n">
        <v>23.25</v>
      </c>
      <c r="M91" t="n">
        <v>3</v>
      </c>
      <c r="N91" t="n">
        <v>83.43000000000001</v>
      </c>
      <c r="O91" t="n">
        <v>36724.83</v>
      </c>
      <c r="P91" t="n">
        <v>124.61</v>
      </c>
      <c r="Q91" t="n">
        <v>198.05</v>
      </c>
      <c r="R91" t="n">
        <v>29.74</v>
      </c>
      <c r="S91" t="n">
        <v>21.27</v>
      </c>
      <c r="T91" t="n">
        <v>1531.41</v>
      </c>
      <c r="U91" t="n">
        <v>0.72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102.9735950113014</v>
      </c>
      <c r="AB91" t="n">
        <v>140.893015568795</v>
      </c>
      <c r="AC91" t="n">
        <v>127.4463839075364</v>
      </c>
      <c r="AD91" t="n">
        <v>102973.5950113014</v>
      </c>
      <c r="AE91" t="n">
        <v>140893.015568795</v>
      </c>
      <c r="AF91" t="n">
        <v>2.03699132905533e-06</v>
      </c>
      <c r="AG91" t="n">
        <v>0.1525</v>
      </c>
      <c r="AH91" t="n">
        <v>127446.3839075364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9.119199999999999</v>
      </c>
      <c r="E92" t="n">
        <v>10.97</v>
      </c>
      <c r="F92" t="n">
        <v>7.92</v>
      </c>
      <c r="G92" t="n">
        <v>95</v>
      </c>
      <c r="H92" t="n">
        <v>1.41</v>
      </c>
      <c r="I92" t="n">
        <v>5</v>
      </c>
      <c r="J92" t="n">
        <v>296.39</v>
      </c>
      <c r="K92" t="n">
        <v>59.19</v>
      </c>
      <c r="L92" t="n">
        <v>23.5</v>
      </c>
      <c r="M92" t="n">
        <v>3</v>
      </c>
      <c r="N92" t="n">
        <v>83.69</v>
      </c>
      <c r="O92" t="n">
        <v>36788.84</v>
      </c>
      <c r="P92" t="n">
        <v>124.35</v>
      </c>
      <c r="Q92" t="n">
        <v>198.05</v>
      </c>
      <c r="R92" t="n">
        <v>29.12</v>
      </c>
      <c r="S92" t="n">
        <v>21.27</v>
      </c>
      <c r="T92" t="n">
        <v>1223.37</v>
      </c>
      <c r="U92" t="n">
        <v>0.73</v>
      </c>
      <c r="V92" t="n">
        <v>0.77</v>
      </c>
      <c r="W92" t="n">
        <v>0.12</v>
      </c>
      <c r="X92" t="n">
        <v>0.06</v>
      </c>
      <c r="Y92" t="n">
        <v>1</v>
      </c>
      <c r="Z92" t="n">
        <v>10</v>
      </c>
      <c r="AA92" t="n">
        <v>102.6190051851145</v>
      </c>
      <c r="AB92" t="n">
        <v>140.4078501252073</v>
      </c>
      <c r="AC92" t="n">
        <v>127.0075219729507</v>
      </c>
      <c r="AD92" t="n">
        <v>102619.0051851145</v>
      </c>
      <c r="AE92" t="n">
        <v>140407.8501252073</v>
      </c>
      <c r="AF92" t="n">
        <v>2.040347458087626e-06</v>
      </c>
      <c r="AG92" t="n">
        <v>0.1523611111111111</v>
      </c>
      <c r="AH92" t="n">
        <v>127007.5219729506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9.1188</v>
      </c>
      <c r="E93" t="n">
        <v>10.97</v>
      </c>
      <c r="F93" t="n">
        <v>7.92</v>
      </c>
      <c r="G93" t="n">
        <v>95</v>
      </c>
      <c r="H93" t="n">
        <v>1.42</v>
      </c>
      <c r="I93" t="n">
        <v>5</v>
      </c>
      <c r="J93" t="n">
        <v>296.91</v>
      </c>
      <c r="K93" t="n">
        <v>59.19</v>
      </c>
      <c r="L93" t="n">
        <v>23.75</v>
      </c>
      <c r="M93" t="n">
        <v>3</v>
      </c>
      <c r="N93" t="n">
        <v>83.95999999999999</v>
      </c>
      <c r="O93" t="n">
        <v>36852.96</v>
      </c>
      <c r="P93" t="n">
        <v>124.52</v>
      </c>
      <c r="Q93" t="n">
        <v>198.05</v>
      </c>
      <c r="R93" t="n">
        <v>29.23</v>
      </c>
      <c r="S93" t="n">
        <v>21.27</v>
      </c>
      <c r="T93" t="n">
        <v>1278.17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102.7248647864719</v>
      </c>
      <c r="AB93" t="n">
        <v>140.5526919019804</v>
      </c>
      <c r="AC93" t="n">
        <v>127.1385402538353</v>
      </c>
      <c r="AD93" t="n">
        <v>102724.8647864719</v>
      </c>
      <c r="AE93" t="n">
        <v>140552.6919019804</v>
      </c>
      <c r="AF93" t="n">
        <v>2.040257961313431e-06</v>
      </c>
      <c r="AG93" t="n">
        <v>0.1523611111111111</v>
      </c>
      <c r="AH93" t="n">
        <v>127138.5402538353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9.1068</v>
      </c>
      <c r="E94" t="n">
        <v>10.98</v>
      </c>
      <c r="F94" t="n">
        <v>7.93</v>
      </c>
      <c r="G94" t="n">
        <v>95.18000000000001</v>
      </c>
      <c r="H94" t="n">
        <v>1.44</v>
      </c>
      <c r="I94" t="n">
        <v>5</v>
      </c>
      <c r="J94" t="n">
        <v>297.43</v>
      </c>
      <c r="K94" t="n">
        <v>59.19</v>
      </c>
      <c r="L94" t="n">
        <v>24</v>
      </c>
      <c r="M94" t="n">
        <v>3</v>
      </c>
      <c r="N94" t="n">
        <v>84.23999999999999</v>
      </c>
      <c r="O94" t="n">
        <v>36917.19</v>
      </c>
      <c r="P94" t="n">
        <v>124.77</v>
      </c>
      <c r="Q94" t="n">
        <v>198.05</v>
      </c>
      <c r="R94" t="n">
        <v>29.75</v>
      </c>
      <c r="S94" t="n">
        <v>21.27</v>
      </c>
      <c r="T94" t="n">
        <v>1535.53</v>
      </c>
      <c r="U94" t="n">
        <v>0.72</v>
      </c>
      <c r="V94" t="n">
        <v>0.77</v>
      </c>
      <c r="W94" t="n">
        <v>0.11</v>
      </c>
      <c r="X94" t="n">
        <v>0.08</v>
      </c>
      <c r="Y94" t="n">
        <v>1</v>
      </c>
      <c r="Z94" t="n">
        <v>10</v>
      </c>
      <c r="AA94" t="n">
        <v>103.040426989979</v>
      </c>
      <c r="AB94" t="n">
        <v>140.9844580304405</v>
      </c>
      <c r="AC94" t="n">
        <v>127.5290992289828</v>
      </c>
      <c r="AD94" t="n">
        <v>103040.426989979</v>
      </c>
      <c r="AE94" t="n">
        <v>140984.4580304405</v>
      </c>
      <c r="AF94" t="n">
        <v>2.037573058087594e-06</v>
      </c>
      <c r="AG94" t="n">
        <v>0.1525</v>
      </c>
      <c r="AH94" t="n">
        <v>127529.0992289828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9.0983</v>
      </c>
      <c r="E95" t="n">
        <v>10.99</v>
      </c>
      <c r="F95" t="n">
        <v>7.94</v>
      </c>
      <c r="G95" t="n">
        <v>95.3</v>
      </c>
      <c r="H95" t="n">
        <v>1.45</v>
      </c>
      <c r="I95" t="n">
        <v>5</v>
      </c>
      <c r="J95" t="n">
        <v>297.95</v>
      </c>
      <c r="K95" t="n">
        <v>59.19</v>
      </c>
      <c r="L95" t="n">
        <v>24.25</v>
      </c>
      <c r="M95" t="n">
        <v>3</v>
      </c>
      <c r="N95" t="n">
        <v>84.51000000000001</v>
      </c>
      <c r="O95" t="n">
        <v>36981.53</v>
      </c>
      <c r="P95" t="n">
        <v>124.92</v>
      </c>
      <c r="Q95" t="n">
        <v>198.05</v>
      </c>
      <c r="R95" t="n">
        <v>30.09</v>
      </c>
      <c r="S95" t="n">
        <v>21.27</v>
      </c>
      <c r="T95" t="n">
        <v>1708.05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103.2580828343087</v>
      </c>
      <c r="AB95" t="n">
        <v>141.2822643589503</v>
      </c>
      <c r="AC95" t="n">
        <v>127.7984833394736</v>
      </c>
      <c r="AD95" t="n">
        <v>103258.0828343086</v>
      </c>
      <c r="AE95" t="n">
        <v>141282.2643589503</v>
      </c>
      <c r="AF95" t="n">
        <v>2.03567125163596e-06</v>
      </c>
      <c r="AG95" t="n">
        <v>0.1526388888888889</v>
      </c>
      <c r="AH95" t="n">
        <v>127798.4833394736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9.1045</v>
      </c>
      <c r="E96" t="n">
        <v>10.98</v>
      </c>
      <c r="F96" t="n">
        <v>7.93</v>
      </c>
      <c r="G96" t="n">
        <v>95.20999999999999</v>
      </c>
      <c r="H96" t="n">
        <v>1.46</v>
      </c>
      <c r="I96" t="n">
        <v>5</v>
      </c>
      <c r="J96" t="n">
        <v>298.47</v>
      </c>
      <c r="K96" t="n">
        <v>59.19</v>
      </c>
      <c r="L96" t="n">
        <v>24.5</v>
      </c>
      <c r="M96" t="n">
        <v>3</v>
      </c>
      <c r="N96" t="n">
        <v>84.78</v>
      </c>
      <c r="O96" t="n">
        <v>37045.99</v>
      </c>
      <c r="P96" t="n">
        <v>124.9</v>
      </c>
      <c r="Q96" t="n">
        <v>198.05</v>
      </c>
      <c r="R96" t="n">
        <v>29.78</v>
      </c>
      <c r="S96" t="n">
        <v>21.27</v>
      </c>
      <c r="T96" t="n">
        <v>1553.86</v>
      </c>
      <c r="U96" t="n">
        <v>0.71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103.1436128126126</v>
      </c>
      <c r="AB96" t="n">
        <v>141.1256414252049</v>
      </c>
      <c r="AC96" t="n">
        <v>127.6568082787032</v>
      </c>
      <c r="AD96" t="n">
        <v>103143.6128126126</v>
      </c>
      <c r="AE96" t="n">
        <v>141125.6414252049</v>
      </c>
      <c r="AF96" t="n">
        <v>2.037058451635976e-06</v>
      </c>
      <c r="AG96" t="n">
        <v>0.1525</v>
      </c>
      <c r="AH96" t="n">
        <v>127656.8082787032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9.103999999999999</v>
      </c>
      <c r="E97" t="n">
        <v>10.98</v>
      </c>
      <c r="F97" t="n">
        <v>7.93</v>
      </c>
      <c r="G97" t="n">
        <v>95.22</v>
      </c>
      <c r="H97" t="n">
        <v>1.47</v>
      </c>
      <c r="I97" t="n">
        <v>5</v>
      </c>
      <c r="J97" t="n">
        <v>299</v>
      </c>
      <c r="K97" t="n">
        <v>59.19</v>
      </c>
      <c r="L97" t="n">
        <v>24.75</v>
      </c>
      <c r="M97" t="n">
        <v>3</v>
      </c>
      <c r="N97" t="n">
        <v>85.05</v>
      </c>
      <c r="O97" t="n">
        <v>37110.57</v>
      </c>
      <c r="P97" t="n">
        <v>124.91</v>
      </c>
      <c r="Q97" t="n">
        <v>198.05</v>
      </c>
      <c r="R97" t="n">
        <v>29.85</v>
      </c>
      <c r="S97" t="n">
        <v>21.27</v>
      </c>
      <c r="T97" t="n">
        <v>1589.57</v>
      </c>
      <c r="U97" t="n">
        <v>0.71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103.1551358920506</v>
      </c>
      <c r="AB97" t="n">
        <v>141.1414078108544</v>
      </c>
      <c r="AC97" t="n">
        <v>127.6710699426344</v>
      </c>
      <c r="AD97" t="n">
        <v>103155.1358920506</v>
      </c>
      <c r="AE97" t="n">
        <v>141141.4078108543</v>
      </c>
      <c r="AF97" t="n">
        <v>2.036946580668232e-06</v>
      </c>
      <c r="AG97" t="n">
        <v>0.1525</v>
      </c>
      <c r="AH97" t="n">
        <v>127671.0699426345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9.097799999999999</v>
      </c>
      <c r="E98" t="n">
        <v>10.99</v>
      </c>
      <c r="F98" t="n">
        <v>7.94</v>
      </c>
      <c r="G98" t="n">
        <v>95.31</v>
      </c>
      <c r="H98" t="n">
        <v>1.49</v>
      </c>
      <c r="I98" t="n">
        <v>5</v>
      </c>
      <c r="J98" t="n">
        <v>299.52</v>
      </c>
      <c r="K98" t="n">
        <v>59.19</v>
      </c>
      <c r="L98" t="n">
        <v>25</v>
      </c>
      <c r="M98" t="n">
        <v>3</v>
      </c>
      <c r="N98" t="n">
        <v>85.33</v>
      </c>
      <c r="O98" t="n">
        <v>37175.38</v>
      </c>
      <c r="P98" t="n">
        <v>125.09</v>
      </c>
      <c r="Q98" t="n">
        <v>198.05</v>
      </c>
      <c r="R98" t="n">
        <v>30.08</v>
      </c>
      <c r="S98" t="n">
        <v>21.27</v>
      </c>
      <c r="T98" t="n">
        <v>1705.14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103.365325956388</v>
      </c>
      <c r="AB98" t="n">
        <v>141.4289991298119</v>
      </c>
      <c r="AC98" t="n">
        <v>127.9312139497477</v>
      </c>
      <c r="AD98" t="n">
        <v>103365.325956388</v>
      </c>
      <c r="AE98" t="n">
        <v>141428.9991298119</v>
      </c>
      <c r="AF98" t="n">
        <v>2.035559380668216e-06</v>
      </c>
      <c r="AG98" t="n">
        <v>0.1526388888888889</v>
      </c>
      <c r="AH98" t="n">
        <v>127931.2139497477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9.1045</v>
      </c>
      <c r="E99" t="n">
        <v>10.98</v>
      </c>
      <c r="F99" t="n">
        <v>7.93</v>
      </c>
      <c r="G99" t="n">
        <v>95.20999999999999</v>
      </c>
      <c r="H99" t="n">
        <v>1.5</v>
      </c>
      <c r="I99" t="n">
        <v>5</v>
      </c>
      <c r="J99" t="n">
        <v>300.05</v>
      </c>
      <c r="K99" t="n">
        <v>59.19</v>
      </c>
      <c r="L99" t="n">
        <v>25.25</v>
      </c>
      <c r="M99" t="n">
        <v>3</v>
      </c>
      <c r="N99" t="n">
        <v>85.59999999999999</v>
      </c>
      <c r="O99" t="n">
        <v>37240.19</v>
      </c>
      <c r="P99" t="n">
        <v>125.03</v>
      </c>
      <c r="Q99" t="n">
        <v>198.05</v>
      </c>
      <c r="R99" t="n">
        <v>29.79</v>
      </c>
      <c r="S99" t="n">
        <v>21.27</v>
      </c>
      <c r="T99" t="n">
        <v>1560.08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103.2213166528789</v>
      </c>
      <c r="AB99" t="n">
        <v>141.2319592475087</v>
      </c>
      <c r="AC99" t="n">
        <v>127.7529792772643</v>
      </c>
      <c r="AD99" t="n">
        <v>103221.3166528789</v>
      </c>
      <c r="AE99" t="n">
        <v>141231.9592475087</v>
      </c>
      <c r="AF99" t="n">
        <v>2.037058451635976e-06</v>
      </c>
      <c r="AG99" t="n">
        <v>0.1525</v>
      </c>
      <c r="AH99" t="n">
        <v>127752.9792772643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9.1036</v>
      </c>
      <c r="E100" t="n">
        <v>10.98</v>
      </c>
      <c r="F100" t="n">
        <v>7.94</v>
      </c>
      <c r="G100" t="n">
        <v>95.22</v>
      </c>
      <c r="H100" t="n">
        <v>1.51</v>
      </c>
      <c r="I100" t="n">
        <v>5</v>
      </c>
      <c r="J100" t="n">
        <v>300.57</v>
      </c>
      <c r="K100" t="n">
        <v>59.19</v>
      </c>
      <c r="L100" t="n">
        <v>25.5</v>
      </c>
      <c r="M100" t="n">
        <v>3</v>
      </c>
      <c r="N100" t="n">
        <v>85.88</v>
      </c>
      <c r="O100" t="n">
        <v>37305.12</v>
      </c>
      <c r="P100" t="n">
        <v>125.1</v>
      </c>
      <c r="Q100" t="n">
        <v>198.05</v>
      </c>
      <c r="R100" t="n">
        <v>29.86</v>
      </c>
      <c r="S100" t="n">
        <v>21.27</v>
      </c>
      <c r="T100" t="n">
        <v>1594.29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103.3063420689854</v>
      </c>
      <c r="AB100" t="n">
        <v>141.3482947728822</v>
      </c>
      <c r="AC100" t="n">
        <v>127.858211903374</v>
      </c>
      <c r="AD100" t="n">
        <v>103306.3420689854</v>
      </c>
      <c r="AE100" t="n">
        <v>141348.2947728822</v>
      </c>
      <c r="AF100" t="n">
        <v>2.036857083894038e-06</v>
      </c>
      <c r="AG100" t="n">
        <v>0.1525</v>
      </c>
      <c r="AH100" t="n">
        <v>127858.211903374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9.1068</v>
      </c>
      <c r="E101" t="n">
        <v>10.98</v>
      </c>
      <c r="F101" t="n">
        <v>7.93</v>
      </c>
      <c r="G101" t="n">
        <v>95.18000000000001</v>
      </c>
      <c r="H101" t="n">
        <v>1.52</v>
      </c>
      <c r="I101" t="n">
        <v>5</v>
      </c>
      <c r="J101" t="n">
        <v>301.1</v>
      </c>
      <c r="K101" t="n">
        <v>59.19</v>
      </c>
      <c r="L101" t="n">
        <v>25.75</v>
      </c>
      <c r="M101" t="n">
        <v>3</v>
      </c>
      <c r="N101" t="n">
        <v>86.16</v>
      </c>
      <c r="O101" t="n">
        <v>37370.16</v>
      </c>
      <c r="P101" t="n">
        <v>125.08</v>
      </c>
      <c r="Q101" t="n">
        <v>198.05</v>
      </c>
      <c r="R101" t="n">
        <v>29.67</v>
      </c>
      <c r="S101" t="n">
        <v>21.27</v>
      </c>
      <c r="T101" t="n">
        <v>1499.94</v>
      </c>
      <c r="U101" t="n">
        <v>0.72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103.2256739653992</v>
      </c>
      <c r="AB101" t="n">
        <v>141.2379211147301</v>
      </c>
      <c r="AC101" t="n">
        <v>127.7583721522456</v>
      </c>
      <c r="AD101" t="n">
        <v>103225.6739653992</v>
      </c>
      <c r="AE101" t="n">
        <v>141237.9211147301</v>
      </c>
      <c r="AF101" t="n">
        <v>2.037573058087594e-06</v>
      </c>
      <c r="AG101" t="n">
        <v>0.1525</v>
      </c>
      <c r="AH101" t="n">
        <v>127758.3721522456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9.1153</v>
      </c>
      <c r="E102" t="n">
        <v>10.97</v>
      </c>
      <c r="F102" t="n">
        <v>7.92</v>
      </c>
      <c r="G102" t="n">
        <v>95.05</v>
      </c>
      <c r="H102" t="n">
        <v>1.54</v>
      </c>
      <c r="I102" t="n">
        <v>5</v>
      </c>
      <c r="J102" t="n">
        <v>301.63</v>
      </c>
      <c r="K102" t="n">
        <v>59.19</v>
      </c>
      <c r="L102" t="n">
        <v>26</v>
      </c>
      <c r="M102" t="n">
        <v>3</v>
      </c>
      <c r="N102" t="n">
        <v>86.44</v>
      </c>
      <c r="O102" t="n">
        <v>37435.32</v>
      </c>
      <c r="P102" t="n">
        <v>124.77</v>
      </c>
      <c r="Q102" t="n">
        <v>198.06</v>
      </c>
      <c r="R102" t="n">
        <v>29.33</v>
      </c>
      <c r="S102" t="n">
        <v>21.27</v>
      </c>
      <c r="T102" t="n">
        <v>1327.99</v>
      </c>
      <c r="U102" t="n">
        <v>0.73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102.9127282078075</v>
      </c>
      <c r="AB102" t="n">
        <v>140.8097349230009</v>
      </c>
      <c r="AC102" t="n">
        <v>127.3710514496918</v>
      </c>
      <c r="AD102" t="n">
        <v>102912.7282078075</v>
      </c>
      <c r="AE102" t="n">
        <v>140809.7349230009</v>
      </c>
      <c r="AF102" t="n">
        <v>2.039474864539229e-06</v>
      </c>
      <c r="AG102" t="n">
        <v>0.1523611111111111</v>
      </c>
      <c r="AH102" t="n">
        <v>127371.0514496918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9.1165</v>
      </c>
      <c r="E103" t="n">
        <v>10.97</v>
      </c>
      <c r="F103" t="n">
        <v>7.92</v>
      </c>
      <c r="G103" t="n">
        <v>95.04000000000001</v>
      </c>
      <c r="H103" t="n">
        <v>1.55</v>
      </c>
      <c r="I103" t="n">
        <v>5</v>
      </c>
      <c r="J103" t="n">
        <v>302.16</v>
      </c>
      <c r="K103" t="n">
        <v>59.19</v>
      </c>
      <c r="L103" t="n">
        <v>26.25</v>
      </c>
      <c r="M103" t="n">
        <v>3</v>
      </c>
      <c r="N103" t="n">
        <v>86.72</v>
      </c>
      <c r="O103" t="n">
        <v>37500.6</v>
      </c>
      <c r="P103" t="n">
        <v>124.66</v>
      </c>
      <c r="Q103" t="n">
        <v>198.05</v>
      </c>
      <c r="R103" t="n">
        <v>29.35</v>
      </c>
      <c r="S103" t="n">
        <v>21.27</v>
      </c>
      <c r="T103" t="n">
        <v>1339.04</v>
      </c>
      <c r="U103" t="n">
        <v>0.72</v>
      </c>
      <c r="V103" t="n">
        <v>0.77</v>
      </c>
      <c r="W103" t="n">
        <v>0.11</v>
      </c>
      <c r="X103" t="n">
        <v>0.07000000000000001</v>
      </c>
      <c r="Y103" t="n">
        <v>1</v>
      </c>
      <c r="Z103" t="n">
        <v>10</v>
      </c>
      <c r="AA103" t="n">
        <v>102.8338046472944</v>
      </c>
      <c r="AB103" t="n">
        <v>140.7017482256452</v>
      </c>
      <c r="AC103" t="n">
        <v>127.2733708511714</v>
      </c>
      <c r="AD103" t="n">
        <v>102833.8046472944</v>
      </c>
      <c r="AE103" t="n">
        <v>140701.7482256452</v>
      </c>
      <c r="AF103" t="n">
        <v>2.039743354861812e-06</v>
      </c>
      <c r="AG103" t="n">
        <v>0.1523611111111111</v>
      </c>
      <c r="AH103" t="n">
        <v>127273.3708511714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9.106299999999999</v>
      </c>
      <c r="E104" t="n">
        <v>10.98</v>
      </c>
      <c r="F104" t="n">
        <v>7.93</v>
      </c>
      <c r="G104" t="n">
        <v>95.18000000000001</v>
      </c>
      <c r="H104" t="n">
        <v>1.56</v>
      </c>
      <c r="I104" t="n">
        <v>5</v>
      </c>
      <c r="J104" t="n">
        <v>302.69</v>
      </c>
      <c r="K104" t="n">
        <v>59.19</v>
      </c>
      <c r="L104" t="n">
        <v>26.5</v>
      </c>
      <c r="M104" t="n">
        <v>3</v>
      </c>
      <c r="N104" t="n">
        <v>87</v>
      </c>
      <c r="O104" t="n">
        <v>37566</v>
      </c>
      <c r="P104" t="n">
        <v>124.79</v>
      </c>
      <c r="Q104" t="n">
        <v>198.05</v>
      </c>
      <c r="R104" t="n">
        <v>29.78</v>
      </c>
      <c r="S104" t="n">
        <v>21.27</v>
      </c>
      <c r="T104" t="n">
        <v>1551.13</v>
      </c>
      <c r="U104" t="n">
        <v>0.71</v>
      </c>
      <c r="V104" t="n">
        <v>0.77</v>
      </c>
      <c r="W104" t="n">
        <v>0.11</v>
      </c>
      <c r="X104" t="n">
        <v>0.08</v>
      </c>
      <c r="Y104" t="n">
        <v>1</v>
      </c>
      <c r="Z104" t="n">
        <v>10</v>
      </c>
      <c r="AA104" t="n">
        <v>103.0579175303699</v>
      </c>
      <c r="AB104" t="n">
        <v>141.0083893594315</v>
      </c>
      <c r="AC104" t="n">
        <v>127.5507465855228</v>
      </c>
      <c r="AD104" t="n">
        <v>103057.9175303699</v>
      </c>
      <c r="AE104" t="n">
        <v>141008.3893594315</v>
      </c>
      <c r="AF104" t="n">
        <v>2.037461187119851e-06</v>
      </c>
      <c r="AG104" t="n">
        <v>0.1525</v>
      </c>
      <c r="AH104" t="n">
        <v>127550.7465855228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9.094099999999999</v>
      </c>
      <c r="E105" t="n">
        <v>11</v>
      </c>
      <c r="F105" t="n">
        <v>7.95</v>
      </c>
      <c r="G105" t="n">
        <v>95.36</v>
      </c>
      <c r="H105" t="n">
        <v>1.57</v>
      </c>
      <c r="I105" t="n">
        <v>5</v>
      </c>
      <c r="J105" t="n">
        <v>303.22</v>
      </c>
      <c r="K105" t="n">
        <v>59.19</v>
      </c>
      <c r="L105" t="n">
        <v>26.75</v>
      </c>
      <c r="M105" t="n">
        <v>3</v>
      </c>
      <c r="N105" t="n">
        <v>87.28</v>
      </c>
      <c r="O105" t="n">
        <v>37631.52</v>
      </c>
      <c r="P105" t="n">
        <v>124.94</v>
      </c>
      <c r="Q105" t="n">
        <v>198.06</v>
      </c>
      <c r="R105" t="n">
        <v>30.28</v>
      </c>
      <c r="S105" t="n">
        <v>21.27</v>
      </c>
      <c r="T105" t="n">
        <v>1804.52</v>
      </c>
      <c r="U105" t="n">
        <v>0.7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103.3504518582334</v>
      </c>
      <c r="AB105" t="n">
        <v>141.4086477325179</v>
      </c>
      <c r="AC105" t="n">
        <v>127.9128048612481</v>
      </c>
      <c r="AD105" t="n">
        <v>103350.4518582334</v>
      </c>
      <c r="AE105" t="n">
        <v>141408.6477325179</v>
      </c>
      <c r="AF105" t="n">
        <v>2.034731535506917e-06</v>
      </c>
      <c r="AG105" t="n">
        <v>0.1527777777777778</v>
      </c>
      <c r="AH105" t="n">
        <v>127912.8048612481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9.099600000000001</v>
      </c>
      <c r="E106" t="n">
        <v>10.99</v>
      </c>
      <c r="F106" t="n">
        <v>7.94</v>
      </c>
      <c r="G106" t="n">
        <v>95.28</v>
      </c>
      <c r="H106" t="n">
        <v>1.58</v>
      </c>
      <c r="I106" t="n">
        <v>5</v>
      </c>
      <c r="J106" t="n">
        <v>303.75</v>
      </c>
      <c r="K106" t="n">
        <v>59.19</v>
      </c>
      <c r="L106" t="n">
        <v>27</v>
      </c>
      <c r="M106" t="n">
        <v>3</v>
      </c>
      <c r="N106" t="n">
        <v>87.56</v>
      </c>
      <c r="O106" t="n">
        <v>37697.16</v>
      </c>
      <c r="P106" t="n">
        <v>124.78</v>
      </c>
      <c r="Q106" t="n">
        <v>198.06</v>
      </c>
      <c r="R106" t="n">
        <v>29.98</v>
      </c>
      <c r="S106" t="n">
        <v>21.27</v>
      </c>
      <c r="T106" t="n">
        <v>1651.44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103.1599150741303</v>
      </c>
      <c r="AB106" t="n">
        <v>141.1479468986184</v>
      </c>
      <c r="AC106" t="n">
        <v>127.67698494904</v>
      </c>
      <c r="AD106" t="n">
        <v>103159.9150741303</v>
      </c>
      <c r="AE106" t="n">
        <v>141147.9468986185</v>
      </c>
      <c r="AF106" t="n">
        <v>2.035962116152092e-06</v>
      </c>
      <c r="AG106" t="n">
        <v>0.1526388888888889</v>
      </c>
      <c r="AH106" t="n">
        <v>127676.9849490401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9.101699999999999</v>
      </c>
      <c r="E107" t="n">
        <v>10.99</v>
      </c>
      <c r="F107" t="n">
        <v>7.94</v>
      </c>
      <c r="G107" t="n">
        <v>95.25</v>
      </c>
      <c r="H107" t="n">
        <v>1.6</v>
      </c>
      <c r="I107" t="n">
        <v>5</v>
      </c>
      <c r="J107" t="n">
        <v>304.29</v>
      </c>
      <c r="K107" t="n">
        <v>59.19</v>
      </c>
      <c r="L107" t="n">
        <v>27.25</v>
      </c>
      <c r="M107" t="n">
        <v>3</v>
      </c>
      <c r="N107" t="n">
        <v>87.84</v>
      </c>
      <c r="O107" t="n">
        <v>37762.92</v>
      </c>
      <c r="P107" t="n">
        <v>124.49</v>
      </c>
      <c r="Q107" t="n">
        <v>198.05</v>
      </c>
      <c r="R107" t="n">
        <v>29.94</v>
      </c>
      <c r="S107" t="n">
        <v>21.27</v>
      </c>
      <c r="T107" t="n">
        <v>1633.01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102.9632216416134</v>
      </c>
      <c r="AB107" t="n">
        <v>140.8788222667471</v>
      </c>
      <c r="AC107" t="n">
        <v>127.4335451943156</v>
      </c>
      <c r="AD107" t="n">
        <v>102963.2216416134</v>
      </c>
      <c r="AE107" t="n">
        <v>140878.8222667471</v>
      </c>
      <c r="AF107" t="n">
        <v>2.036431974216614e-06</v>
      </c>
      <c r="AG107" t="n">
        <v>0.1526388888888889</v>
      </c>
      <c r="AH107" t="n">
        <v>127433.5451943156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9.098000000000001</v>
      </c>
      <c r="E108" t="n">
        <v>10.99</v>
      </c>
      <c r="F108" t="n">
        <v>7.94</v>
      </c>
      <c r="G108" t="n">
        <v>95.3</v>
      </c>
      <c r="H108" t="n">
        <v>1.61</v>
      </c>
      <c r="I108" t="n">
        <v>5</v>
      </c>
      <c r="J108" t="n">
        <v>304.82</v>
      </c>
      <c r="K108" t="n">
        <v>59.19</v>
      </c>
      <c r="L108" t="n">
        <v>27.5</v>
      </c>
      <c r="M108" t="n">
        <v>3</v>
      </c>
      <c r="N108" t="n">
        <v>88.13</v>
      </c>
      <c r="O108" t="n">
        <v>37828.81</v>
      </c>
      <c r="P108" t="n">
        <v>124.57</v>
      </c>
      <c r="Q108" t="n">
        <v>198.05</v>
      </c>
      <c r="R108" t="n">
        <v>30.12</v>
      </c>
      <c r="S108" t="n">
        <v>21.27</v>
      </c>
      <c r="T108" t="n">
        <v>1722.68</v>
      </c>
      <c r="U108" t="n">
        <v>0.71</v>
      </c>
      <c r="V108" t="n">
        <v>0.76</v>
      </c>
      <c r="W108" t="n">
        <v>0.12</v>
      </c>
      <c r="X108" t="n">
        <v>0.09</v>
      </c>
      <c r="Y108" t="n">
        <v>1</v>
      </c>
      <c r="Z108" t="n">
        <v>10</v>
      </c>
      <c r="AA108" t="n">
        <v>103.0520639964725</v>
      </c>
      <c r="AB108" t="n">
        <v>141.0003802961133</v>
      </c>
      <c r="AC108" t="n">
        <v>127.543501895967</v>
      </c>
      <c r="AD108" t="n">
        <v>103052.0639964725</v>
      </c>
      <c r="AE108" t="n">
        <v>141000.3802961133</v>
      </c>
      <c r="AF108" t="n">
        <v>2.035604129055314e-06</v>
      </c>
      <c r="AG108" t="n">
        <v>0.1526388888888889</v>
      </c>
      <c r="AH108" t="n">
        <v>127543.501895967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9.1015</v>
      </c>
      <c r="E109" t="n">
        <v>10.99</v>
      </c>
      <c r="F109" t="n">
        <v>7.94</v>
      </c>
      <c r="G109" t="n">
        <v>95.25</v>
      </c>
      <c r="H109" t="n">
        <v>1.62</v>
      </c>
      <c r="I109" t="n">
        <v>5</v>
      </c>
      <c r="J109" t="n">
        <v>305.36</v>
      </c>
      <c r="K109" t="n">
        <v>59.19</v>
      </c>
      <c r="L109" t="n">
        <v>27.75</v>
      </c>
      <c r="M109" t="n">
        <v>3</v>
      </c>
      <c r="N109" t="n">
        <v>88.41</v>
      </c>
      <c r="O109" t="n">
        <v>37894.82</v>
      </c>
      <c r="P109" t="n">
        <v>124.32</v>
      </c>
      <c r="Q109" t="n">
        <v>198.05</v>
      </c>
      <c r="R109" t="n">
        <v>29.93</v>
      </c>
      <c r="S109" t="n">
        <v>21.27</v>
      </c>
      <c r="T109" t="n">
        <v>1629.26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102.8637902818647</v>
      </c>
      <c r="AB109" t="n">
        <v>140.742775893737</v>
      </c>
      <c r="AC109" t="n">
        <v>127.3104828962032</v>
      </c>
      <c r="AD109" t="n">
        <v>102863.7902818647</v>
      </c>
      <c r="AE109" t="n">
        <v>140742.775893737</v>
      </c>
      <c r="AF109" t="n">
        <v>2.036387225829516e-06</v>
      </c>
      <c r="AG109" t="n">
        <v>0.1526388888888889</v>
      </c>
      <c r="AH109" t="n">
        <v>127310.4828962032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9.101000000000001</v>
      </c>
      <c r="E110" t="n">
        <v>10.99</v>
      </c>
      <c r="F110" t="n">
        <v>7.94</v>
      </c>
      <c r="G110" t="n">
        <v>95.26000000000001</v>
      </c>
      <c r="H110" t="n">
        <v>1.63</v>
      </c>
      <c r="I110" t="n">
        <v>5</v>
      </c>
      <c r="J110" t="n">
        <v>305.89</v>
      </c>
      <c r="K110" t="n">
        <v>59.19</v>
      </c>
      <c r="L110" t="n">
        <v>28</v>
      </c>
      <c r="M110" t="n">
        <v>3</v>
      </c>
      <c r="N110" t="n">
        <v>88.7</v>
      </c>
      <c r="O110" t="n">
        <v>37960.95</v>
      </c>
      <c r="P110" t="n">
        <v>124.11</v>
      </c>
      <c r="Q110" t="n">
        <v>198.05</v>
      </c>
      <c r="R110" t="n">
        <v>29.96</v>
      </c>
      <c r="S110" t="n">
        <v>21.27</v>
      </c>
      <c r="T110" t="n">
        <v>1640.59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102.74375238211</v>
      </c>
      <c r="AB110" t="n">
        <v>140.5785347435944</v>
      </c>
      <c r="AC110" t="n">
        <v>127.1619166909163</v>
      </c>
      <c r="AD110" t="n">
        <v>102743.75238211</v>
      </c>
      <c r="AE110" t="n">
        <v>140578.5347435944</v>
      </c>
      <c r="AF110" t="n">
        <v>2.036275354861773e-06</v>
      </c>
      <c r="AG110" t="n">
        <v>0.1526388888888889</v>
      </c>
      <c r="AH110" t="n">
        <v>127161.9166909163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9.1038</v>
      </c>
      <c r="E111" t="n">
        <v>10.98</v>
      </c>
      <c r="F111" t="n">
        <v>7.93</v>
      </c>
      <c r="G111" t="n">
        <v>95.22</v>
      </c>
      <c r="H111" t="n">
        <v>1.64</v>
      </c>
      <c r="I111" t="n">
        <v>5</v>
      </c>
      <c r="J111" t="n">
        <v>306.43</v>
      </c>
      <c r="K111" t="n">
        <v>59.19</v>
      </c>
      <c r="L111" t="n">
        <v>28.25</v>
      </c>
      <c r="M111" t="n">
        <v>3</v>
      </c>
      <c r="N111" t="n">
        <v>88.98999999999999</v>
      </c>
      <c r="O111" t="n">
        <v>38027.2</v>
      </c>
      <c r="P111" t="n">
        <v>123.64</v>
      </c>
      <c r="Q111" t="n">
        <v>198.07</v>
      </c>
      <c r="R111" t="n">
        <v>29.78</v>
      </c>
      <c r="S111" t="n">
        <v>21.27</v>
      </c>
      <c r="T111" t="n">
        <v>1555.46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102.3981892913336</v>
      </c>
      <c r="AB111" t="n">
        <v>140.1057200776267</v>
      </c>
      <c r="AC111" t="n">
        <v>126.7342267930688</v>
      </c>
      <c r="AD111" t="n">
        <v>102398.1892913336</v>
      </c>
      <c r="AE111" t="n">
        <v>140105.7200776267</v>
      </c>
      <c r="AF111" t="n">
        <v>2.036901832281135e-06</v>
      </c>
      <c r="AG111" t="n">
        <v>0.1525</v>
      </c>
      <c r="AH111" t="n">
        <v>126734.2267930688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9.110200000000001</v>
      </c>
      <c r="E112" t="n">
        <v>10.98</v>
      </c>
      <c r="F112" t="n">
        <v>7.93</v>
      </c>
      <c r="G112" t="n">
        <v>95.13</v>
      </c>
      <c r="H112" t="n">
        <v>1.65</v>
      </c>
      <c r="I112" t="n">
        <v>5</v>
      </c>
      <c r="J112" t="n">
        <v>306.97</v>
      </c>
      <c r="K112" t="n">
        <v>59.19</v>
      </c>
      <c r="L112" t="n">
        <v>28.5</v>
      </c>
      <c r="M112" t="n">
        <v>3</v>
      </c>
      <c r="N112" t="n">
        <v>89.27</v>
      </c>
      <c r="O112" t="n">
        <v>38093.58</v>
      </c>
      <c r="P112" t="n">
        <v>123.53</v>
      </c>
      <c r="Q112" t="n">
        <v>198.05</v>
      </c>
      <c r="R112" t="n">
        <v>29.51</v>
      </c>
      <c r="S112" t="n">
        <v>21.27</v>
      </c>
      <c r="T112" t="n">
        <v>1415.71</v>
      </c>
      <c r="U112" t="n">
        <v>0.72</v>
      </c>
      <c r="V112" t="n">
        <v>0.77</v>
      </c>
      <c r="W112" t="n">
        <v>0.12</v>
      </c>
      <c r="X112" t="n">
        <v>0.07000000000000001</v>
      </c>
      <c r="Y112" t="n">
        <v>1</v>
      </c>
      <c r="Z112" t="n">
        <v>10</v>
      </c>
      <c r="AA112" t="n">
        <v>102.2620701819988</v>
      </c>
      <c r="AB112" t="n">
        <v>139.9194759070836</v>
      </c>
      <c r="AC112" t="n">
        <v>126.565757504767</v>
      </c>
      <c r="AD112" t="n">
        <v>102262.0701819988</v>
      </c>
      <c r="AE112" t="n">
        <v>139919.4759070836</v>
      </c>
      <c r="AF112" t="n">
        <v>2.038333780668248e-06</v>
      </c>
      <c r="AG112" t="n">
        <v>0.1525</v>
      </c>
      <c r="AH112" t="n">
        <v>126565.757504767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9.113</v>
      </c>
      <c r="E113" t="n">
        <v>10.97</v>
      </c>
      <c r="F113" t="n">
        <v>7.92</v>
      </c>
      <c r="G113" t="n">
        <v>95.09</v>
      </c>
      <c r="H113" t="n">
        <v>1.67</v>
      </c>
      <c r="I113" t="n">
        <v>5</v>
      </c>
      <c r="J113" t="n">
        <v>307.51</v>
      </c>
      <c r="K113" t="n">
        <v>59.19</v>
      </c>
      <c r="L113" t="n">
        <v>28.75</v>
      </c>
      <c r="M113" t="n">
        <v>3</v>
      </c>
      <c r="N113" t="n">
        <v>89.56</v>
      </c>
      <c r="O113" t="n">
        <v>38160.09</v>
      </c>
      <c r="P113" t="n">
        <v>123.21</v>
      </c>
      <c r="Q113" t="n">
        <v>198.05</v>
      </c>
      <c r="R113" t="n">
        <v>29.51</v>
      </c>
      <c r="S113" t="n">
        <v>21.27</v>
      </c>
      <c r="T113" t="n">
        <v>1419.13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102.0065779568724</v>
      </c>
      <c r="AB113" t="n">
        <v>139.5699001731444</v>
      </c>
      <c r="AC113" t="n">
        <v>126.2495447882423</v>
      </c>
      <c r="AD113" t="n">
        <v>102006.5779568724</v>
      </c>
      <c r="AE113" t="n">
        <v>139569.9001731444</v>
      </c>
      <c r="AF113" t="n">
        <v>2.03896025808761e-06</v>
      </c>
      <c r="AG113" t="n">
        <v>0.1523611111111111</v>
      </c>
      <c r="AH113" t="n">
        <v>126249.5447882423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9.103300000000001</v>
      </c>
      <c r="E114" t="n">
        <v>10.98</v>
      </c>
      <c r="F114" t="n">
        <v>7.94</v>
      </c>
      <c r="G114" t="n">
        <v>95.23</v>
      </c>
      <c r="H114" t="n">
        <v>1.68</v>
      </c>
      <c r="I114" t="n">
        <v>5</v>
      </c>
      <c r="J114" t="n">
        <v>308.05</v>
      </c>
      <c r="K114" t="n">
        <v>59.19</v>
      </c>
      <c r="L114" t="n">
        <v>29</v>
      </c>
      <c r="M114" t="n">
        <v>3</v>
      </c>
      <c r="N114" t="n">
        <v>89.84999999999999</v>
      </c>
      <c r="O114" t="n">
        <v>38226.72</v>
      </c>
      <c r="P114" t="n">
        <v>123.25</v>
      </c>
      <c r="Q114" t="n">
        <v>198.07</v>
      </c>
      <c r="R114" t="n">
        <v>29.9</v>
      </c>
      <c r="S114" t="n">
        <v>21.27</v>
      </c>
      <c r="T114" t="n">
        <v>1611.12</v>
      </c>
      <c r="U114" t="n">
        <v>0.71</v>
      </c>
      <c r="V114" t="n">
        <v>0.77</v>
      </c>
      <c r="W114" t="n">
        <v>0.11</v>
      </c>
      <c r="X114" t="n">
        <v>0.08</v>
      </c>
      <c r="Y114" t="n">
        <v>1</v>
      </c>
      <c r="Z114" t="n">
        <v>10</v>
      </c>
      <c r="AA114" t="n">
        <v>102.2037438230332</v>
      </c>
      <c r="AB114" t="n">
        <v>139.8396712095696</v>
      </c>
      <c r="AC114" t="n">
        <v>126.4935692555771</v>
      </c>
      <c r="AD114" t="n">
        <v>102203.7438230332</v>
      </c>
      <c r="AE114" t="n">
        <v>139839.6712095696</v>
      </c>
      <c r="AF114" t="n">
        <v>2.036789961313392e-06</v>
      </c>
      <c r="AG114" t="n">
        <v>0.1525</v>
      </c>
      <c r="AH114" t="n">
        <v>126493.5692555771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9.160500000000001</v>
      </c>
      <c r="E115" t="n">
        <v>10.92</v>
      </c>
      <c r="F115" t="n">
        <v>7.92</v>
      </c>
      <c r="G115" t="n">
        <v>118.74</v>
      </c>
      <c r="H115" t="n">
        <v>1.69</v>
      </c>
      <c r="I115" t="n">
        <v>4</v>
      </c>
      <c r="J115" t="n">
        <v>308.59</v>
      </c>
      <c r="K115" t="n">
        <v>59.19</v>
      </c>
      <c r="L115" t="n">
        <v>29.25</v>
      </c>
      <c r="M115" t="n">
        <v>2</v>
      </c>
      <c r="N115" t="n">
        <v>90.14</v>
      </c>
      <c r="O115" t="n">
        <v>38293.47</v>
      </c>
      <c r="P115" t="n">
        <v>122.62</v>
      </c>
      <c r="Q115" t="n">
        <v>198.05</v>
      </c>
      <c r="R115" t="n">
        <v>29.25</v>
      </c>
      <c r="S115" t="n">
        <v>21.27</v>
      </c>
      <c r="T115" t="n">
        <v>1291.79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101.1359462637985</v>
      </c>
      <c r="AB115" t="n">
        <v>138.3786634811218</v>
      </c>
      <c r="AC115" t="n">
        <v>125.1719980541946</v>
      </c>
      <c r="AD115" t="n">
        <v>101135.9462637985</v>
      </c>
      <c r="AE115" t="n">
        <v>138378.6634811218</v>
      </c>
      <c r="AF115" t="n">
        <v>2.049588000023215e-06</v>
      </c>
      <c r="AG115" t="n">
        <v>0.1516666666666667</v>
      </c>
      <c r="AH115" t="n">
        <v>125171.9980541946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9.1631</v>
      </c>
      <c r="E116" t="n">
        <v>10.91</v>
      </c>
      <c r="F116" t="n">
        <v>7.91</v>
      </c>
      <c r="G116" t="n">
        <v>118.69</v>
      </c>
      <c r="H116" t="n">
        <v>1.7</v>
      </c>
      <c r="I116" t="n">
        <v>4</v>
      </c>
      <c r="J116" t="n">
        <v>309.13</v>
      </c>
      <c r="K116" t="n">
        <v>59.19</v>
      </c>
      <c r="L116" t="n">
        <v>29.5</v>
      </c>
      <c r="M116" t="n">
        <v>2</v>
      </c>
      <c r="N116" t="n">
        <v>90.44</v>
      </c>
      <c r="O116" t="n">
        <v>38360.36</v>
      </c>
      <c r="P116" t="n">
        <v>122.72</v>
      </c>
      <c r="Q116" t="n">
        <v>198.05</v>
      </c>
      <c r="R116" t="n">
        <v>29.14</v>
      </c>
      <c r="S116" t="n">
        <v>21.27</v>
      </c>
      <c r="T116" t="n">
        <v>1236.41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101.1337893517943</v>
      </c>
      <c r="AB116" t="n">
        <v>138.3757122989615</v>
      </c>
      <c r="AC116" t="n">
        <v>125.1693285287177</v>
      </c>
      <c r="AD116" t="n">
        <v>101133.7893517943</v>
      </c>
      <c r="AE116" t="n">
        <v>138375.7122989615</v>
      </c>
      <c r="AF116" t="n">
        <v>2.050169729055479e-06</v>
      </c>
      <c r="AG116" t="n">
        <v>0.1515277777777778</v>
      </c>
      <c r="AH116" t="n">
        <v>125169.3285287177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9.162599999999999</v>
      </c>
      <c r="E117" t="n">
        <v>10.91</v>
      </c>
      <c r="F117" t="n">
        <v>7.91</v>
      </c>
      <c r="G117" t="n">
        <v>118.7</v>
      </c>
      <c r="H117" t="n">
        <v>1.71</v>
      </c>
      <c r="I117" t="n">
        <v>4</v>
      </c>
      <c r="J117" t="n">
        <v>309.67</v>
      </c>
      <c r="K117" t="n">
        <v>59.19</v>
      </c>
      <c r="L117" t="n">
        <v>29.75</v>
      </c>
      <c r="M117" t="n">
        <v>2</v>
      </c>
      <c r="N117" t="n">
        <v>90.73</v>
      </c>
      <c r="O117" t="n">
        <v>38427.37</v>
      </c>
      <c r="P117" t="n">
        <v>122.88</v>
      </c>
      <c r="Q117" t="n">
        <v>198.05</v>
      </c>
      <c r="R117" t="n">
        <v>29.17</v>
      </c>
      <c r="S117" t="n">
        <v>21.27</v>
      </c>
      <c r="T117" t="n">
        <v>1250.49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101.2342190008713</v>
      </c>
      <c r="AB117" t="n">
        <v>138.5131245754719</v>
      </c>
      <c r="AC117" t="n">
        <v>125.2936263704174</v>
      </c>
      <c r="AD117" t="n">
        <v>101234.2190008713</v>
      </c>
      <c r="AE117" t="n">
        <v>138513.1245754719</v>
      </c>
      <c r="AF117" t="n">
        <v>2.050057858087736e-06</v>
      </c>
      <c r="AG117" t="n">
        <v>0.1515277777777778</v>
      </c>
      <c r="AH117" t="n">
        <v>125293.6263704174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9.1633</v>
      </c>
      <c r="E118" t="n">
        <v>10.91</v>
      </c>
      <c r="F118" t="n">
        <v>7.91</v>
      </c>
      <c r="G118" t="n">
        <v>118.69</v>
      </c>
      <c r="H118" t="n">
        <v>1.72</v>
      </c>
      <c r="I118" t="n">
        <v>4</v>
      </c>
      <c r="J118" t="n">
        <v>310.22</v>
      </c>
      <c r="K118" t="n">
        <v>59.19</v>
      </c>
      <c r="L118" t="n">
        <v>30</v>
      </c>
      <c r="M118" t="n">
        <v>2</v>
      </c>
      <c r="N118" t="n">
        <v>91.02</v>
      </c>
      <c r="O118" t="n">
        <v>38494.52</v>
      </c>
      <c r="P118" t="n">
        <v>122.99</v>
      </c>
      <c r="Q118" t="n">
        <v>198.05</v>
      </c>
      <c r="R118" t="n">
        <v>29.14</v>
      </c>
      <c r="S118" t="n">
        <v>21.27</v>
      </c>
      <c r="T118" t="n">
        <v>1236.69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101.2919785936953</v>
      </c>
      <c r="AB118" t="n">
        <v>138.5921537985471</v>
      </c>
      <c r="AC118" t="n">
        <v>125.3651131553605</v>
      </c>
      <c r="AD118" t="n">
        <v>101291.9785936953</v>
      </c>
      <c r="AE118" t="n">
        <v>138592.153798547</v>
      </c>
      <c r="AF118" t="n">
        <v>2.050214477442576e-06</v>
      </c>
      <c r="AG118" t="n">
        <v>0.1515277777777778</v>
      </c>
      <c r="AH118" t="n">
        <v>125365.1131553605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9.1624</v>
      </c>
      <c r="E119" t="n">
        <v>10.91</v>
      </c>
      <c r="F119" t="n">
        <v>7.91</v>
      </c>
      <c r="G119" t="n">
        <v>118.7</v>
      </c>
      <c r="H119" t="n">
        <v>1.73</v>
      </c>
      <c r="I119" t="n">
        <v>4</v>
      </c>
      <c r="J119" t="n">
        <v>310.76</v>
      </c>
      <c r="K119" t="n">
        <v>59.19</v>
      </c>
      <c r="L119" t="n">
        <v>30.25</v>
      </c>
      <c r="M119" t="n">
        <v>2</v>
      </c>
      <c r="N119" t="n">
        <v>91.31999999999999</v>
      </c>
      <c r="O119" t="n">
        <v>38561.79</v>
      </c>
      <c r="P119" t="n">
        <v>123.12</v>
      </c>
      <c r="Q119" t="n">
        <v>198.05</v>
      </c>
      <c r="R119" t="n">
        <v>29.15</v>
      </c>
      <c r="S119" t="n">
        <v>21.27</v>
      </c>
      <c r="T119" t="n">
        <v>1244.33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101.3789281900322</v>
      </c>
      <c r="AB119" t="n">
        <v>138.7111220722006</v>
      </c>
      <c r="AC119" t="n">
        <v>125.4727272639496</v>
      </c>
      <c r="AD119" t="n">
        <v>101378.9281900322</v>
      </c>
      <c r="AE119" t="n">
        <v>138711.1220722006</v>
      </c>
      <c r="AF119" t="n">
        <v>2.050013109700638e-06</v>
      </c>
      <c r="AG119" t="n">
        <v>0.1515277777777778</v>
      </c>
      <c r="AH119" t="n">
        <v>125472.7272639496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9.1622</v>
      </c>
      <c r="E120" t="n">
        <v>10.91</v>
      </c>
      <c r="F120" t="n">
        <v>7.91</v>
      </c>
      <c r="G120" t="n">
        <v>118.71</v>
      </c>
      <c r="H120" t="n">
        <v>1.75</v>
      </c>
      <c r="I120" t="n">
        <v>4</v>
      </c>
      <c r="J120" t="n">
        <v>311.31</v>
      </c>
      <c r="K120" t="n">
        <v>59.19</v>
      </c>
      <c r="L120" t="n">
        <v>30.5</v>
      </c>
      <c r="M120" t="n">
        <v>2</v>
      </c>
      <c r="N120" t="n">
        <v>91.62</v>
      </c>
      <c r="O120" t="n">
        <v>38629.19</v>
      </c>
      <c r="P120" t="n">
        <v>123.25</v>
      </c>
      <c r="Q120" t="n">
        <v>198.05</v>
      </c>
      <c r="R120" t="n">
        <v>29.13</v>
      </c>
      <c r="S120" t="n">
        <v>21.27</v>
      </c>
      <c r="T120" t="n">
        <v>1231.47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101.458308357922</v>
      </c>
      <c r="AB120" t="n">
        <v>138.8197335199132</v>
      </c>
      <c r="AC120" t="n">
        <v>125.5709729875297</v>
      </c>
      <c r="AD120" t="n">
        <v>101458.308357922</v>
      </c>
      <c r="AE120" t="n">
        <v>138819.7335199132</v>
      </c>
      <c r="AF120" t="n">
        <v>2.049968361313541e-06</v>
      </c>
      <c r="AG120" t="n">
        <v>0.1515277777777778</v>
      </c>
      <c r="AH120" t="n">
        <v>125570.9729875297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9.1717</v>
      </c>
      <c r="E121" t="n">
        <v>10.9</v>
      </c>
      <c r="F121" t="n">
        <v>7.9</v>
      </c>
      <c r="G121" t="n">
        <v>118.54</v>
      </c>
      <c r="H121" t="n">
        <v>1.76</v>
      </c>
      <c r="I121" t="n">
        <v>4</v>
      </c>
      <c r="J121" t="n">
        <v>311.86</v>
      </c>
      <c r="K121" t="n">
        <v>59.19</v>
      </c>
      <c r="L121" t="n">
        <v>30.75</v>
      </c>
      <c r="M121" t="n">
        <v>2</v>
      </c>
      <c r="N121" t="n">
        <v>91.91</v>
      </c>
      <c r="O121" t="n">
        <v>38696.85</v>
      </c>
      <c r="P121" t="n">
        <v>123.05</v>
      </c>
      <c r="Q121" t="n">
        <v>198.05</v>
      </c>
      <c r="R121" t="n">
        <v>28.73</v>
      </c>
      <c r="S121" t="n">
        <v>21.27</v>
      </c>
      <c r="T121" t="n">
        <v>1033.88</v>
      </c>
      <c r="U121" t="n">
        <v>0.74</v>
      </c>
      <c r="V121" t="n">
        <v>0.77</v>
      </c>
      <c r="W121" t="n">
        <v>0.12</v>
      </c>
      <c r="X121" t="n">
        <v>0.05</v>
      </c>
      <c r="Y121" t="n">
        <v>1</v>
      </c>
      <c r="Z121" t="n">
        <v>10</v>
      </c>
      <c r="AA121" t="n">
        <v>101.2033605991947</v>
      </c>
      <c r="AB121" t="n">
        <v>138.4709027489215</v>
      </c>
      <c r="AC121" t="n">
        <v>125.2554341357342</v>
      </c>
      <c r="AD121" t="n">
        <v>101203.3605991947</v>
      </c>
      <c r="AE121" t="n">
        <v>138470.9027489215</v>
      </c>
      <c r="AF121" t="n">
        <v>2.052093909700662e-06</v>
      </c>
      <c r="AG121" t="n">
        <v>0.1513888888888889</v>
      </c>
      <c r="AH121" t="n">
        <v>125255.4341357342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9.174099999999999</v>
      </c>
      <c r="E122" t="n">
        <v>10.9</v>
      </c>
      <c r="F122" t="n">
        <v>7.9</v>
      </c>
      <c r="G122" t="n">
        <v>118.5</v>
      </c>
      <c r="H122" t="n">
        <v>1.77</v>
      </c>
      <c r="I122" t="n">
        <v>4</v>
      </c>
      <c r="J122" t="n">
        <v>312.41</v>
      </c>
      <c r="K122" t="n">
        <v>59.19</v>
      </c>
      <c r="L122" t="n">
        <v>31</v>
      </c>
      <c r="M122" t="n">
        <v>2</v>
      </c>
      <c r="N122" t="n">
        <v>92.20999999999999</v>
      </c>
      <c r="O122" t="n">
        <v>38764.53</v>
      </c>
      <c r="P122" t="n">
        <v>123.05</v>
      </c>
      <c r="Q122" t="n">
        <v>198.05</v>
      </c>
      <c r="R122" t="n">
        <v>28.67</v>
      </c>
      <c r="S122" t="n">
        <v>21.27</v>
      </c>
      <c r="T122" t="n">
        <v>1004.17</v>
      </c>
      <c r="U122" t="n">
        <v>0.74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101.1774519934895</v>
      </c>
      <c r="AB122" t="n">
        <v>138.4354534515886</v>
      </c>
      <c r="AC122" t="n">
        <v>125.2233680695853</v>
      </c>
      <c r="AD122" t="n">
        <v>101177.4519934895</v>
      </c>
      <c r="AE122" t="n">
        <v>138435.4534515885</v>
      </c>
      <c r="AF122" t="n">
        <v>2.052630890345829e-06</v>
      </c>
      <c r="AG122" t="n">
        <v>0.1513888888888889</v>
      </c>
      <c r="AH122" t="n">
        <v>125223.3680695853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9.170999999999999</v>
      </c>
      <c r="E123" t="n">
        <v>10.9</v>
      </c>
      <c r="F123" t="n">
        <v>7.9</v>
      </c>
      <c r="G123" t="n">
        <v>118.55</v>
      </c>
      <c r="H123" t="n">
        <v>1.78</v>
      </c>
      <c r="I123" t="n">
        <v>4</v>
      </c>
      <c r="J123" t="n">
        <v>312.96</v>
      </c>
      <c r="K123" t="n">
        <v>59.19</v>
      </c>
      <c r="L123" t="n">
        <v>31.25</v>
      </c>
      <c r="M123" t="n">
        <v>2</v>
      </c>
      <c r="N123" t="n">
        <v>92.51000000000001</v>
      </c>
      <c r="O123" t="n">
        <v>38832.33</v>
      </c>
      <c r="P123" t="n">
        <v>123.17</v>
      </c>
      <c r="Q123" t="n">
        <v>198.05</v>
      </c>
      <c r="R123" t="n">
        <v>28.83</v>
      </c>
      <c r="S123" t="n">
        <v>21.27</v>
      </c>
      <c r="T123" t="n">
        <v>1084.41</v>
      </c>
      <c r="U123" t="n">
        <v>0.74</v>
      </c>
      <c r="V123" t="n">
        <v>0.77</v>
      </c>
      <c r="W123" t="n">
        <v>0.11</v>
      </c>
      <c r="X123" t="n">
        <v>0.05</v>
      </c>
      <c r="Y123" t="n">
        <v>1</v>
      </c>
      <c r="Z123" t="n">
        <v>10</v>
      </c>
      <c r="AA123" t="n">
        <v>101.2821263537928</v>
      </c>
      <c r="AB123" t="n">
        <v>138.5786735292623</v>
      </c>
      <c r="AC123" t="n">
        <v>125.3529194240566</v>
      </c>
      <c r="AD123" t="n">
        <v>101282.1263537928</v>
      </c>
      <c r="AE123" t="n">
        <v>138578.6735292623</v>
      </c>
      <c r="AF123" t="n">
        <v>2.051937290345822e-06</v>
      </c>
      <c r="AG123" t="n">
        <v>0.1513888888888889</v>
      </c>
      <c r="AH123" t="n">
        <v>125352.9194240566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9.1631</v>
      </c>
      <c r="E124" t="n">
        <v>10.91</v>
      </c>
      <c r="F124" t="n">
        <v>7.91</v>
      </c>
      <c r="G124" t="n">
        <v>118.69</v>
      </c>
      <c r="H124" t="n">
        <v>1.79</v>
      </c>
      <c r="I124" t="n">
        <v>4</v>
      </c>
      <c r="J124" t="n">
        <v>313.51</v>
      </c>
      <c r="K124" t="n">
        <v>59.19</v>
      </c>
      <c r="L124" t="n">
        <v>31.5</v>
      </c>
      <c r="M124" t="n">
        <v>2</v>
      </c>
      <c r="N124" t="n">
        <v>92.81</v>
      </c>
      <c r="O124" t="n">
        <v>38900.27</v>
      </c>
      <c r="P124" t="n">
        <v>123.31</v>
      </c>
      <c r="Q124" t="n">
        <v>198.05</v>
      </c>
      <c r="R124" t="n">
        <v>29.14</v>
      </c>
      <c r="S124" t="n">
        <v>21.27</v>
      </c>
      <c r="T124" t="n">
        <v>1239.02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101.4841899317843</v>
      </c>
      <c r="AB124" t="n">
        <v>138.855145831086</v>
      </c>
      <c r="AC124" t="n">
        <v>125.6030055974257</v>
      </c>
      <c r="AD124" t="n">
        <v>101484.1899317843</v>
      </c>
      <c r="AE124" t="n">
        <v>138855.145831086</v>
      </c>
      <c r="AF124" t="n">
        <v>2.050169729055479e-06</v>
      </c>
      <c r="AG124" t="n">
        <v>0.1515277777777778</v>
      </c>
      <c r="AH124" t="n">
        <v>125603.0055974257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9.161</v>
      </c>
      <c r="E125" t="n">
        <v>10.92</v>
      </c>
      <c r="F125" t="n">
        <v>7.92</v>
      </c>
      <c r="G125" t="n">
        <v>118.73</v>
      </c>
      <c r="H125" t="n">
        <v>1.8</v>
      </c>
      <c r="I125" t="n">
        <v>4</v>
      </c>
      <c r="J125" t="n">
        <v>314.06</v>
      </c>
      <c r="K125" t="n">
        <v>59.19</v>
      </c>
      <c r="L125" t="n">
        <v>31.75</v>
      </c>
      <c r="M125" t="n">
        <v>2</v>
      </c>
      <c r="N125" t="n">
        <v>93.12</v>
      </c>
      <c r="O125" t="n">
        <v>38968.34</v>
      </c>
      <c r="P125" t="n">
        <v>123.5</v>
      </c>
      <c r="Q125" t="n">
        <v>198.05</v>
      </c>
      <c r="R125" t="n">
        <v>29.22</v>
      </c>
      <c r="S125" t="n">
        <v>21.27</v>
      </c>
      <c r="T125" t="n">
        <v>1278.62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101.6532958297216</v>
      </c>
      <c r="AB125" t="n">
        <v>139.0865239810695</v>
      </c>
      <c r="AC125" t="n">
        <v>125.812301341516</v>
      </c>
      <c r="AD125" t="n">
        <v>101653.2958297216</v>
      </c>
      <c r="AE125" t="n">
        <v>139086.5239810695</v>
      </c>
      <c r="AF125" t="n">
        <v>2.049699870990957e-06</v>
      </c>
      <c r="AG125" t="n">
        <v>0.1516666666666667</v>
      </c>
      <c r="AH125" t="n">
        <v>125812.301341516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9.162599999999999</v>
      </c>
      <c r="E126" t="n">
        <v>10.91</v>
      </c>
      <c r="F126" t="n">
        <v>7.91</v>
      </c>
      <c r="G126" t="n">
        <v>118.7</v>
      </c>
      <c r="H126" t="n">
        <v>1.81</v>
      </c>
      <c r="I126" t="n">
        <v>4</v>
      </c>
      <c r="J126" t="n">
        <v>314.61</v>
      </c>
      <c r="K126" t="n">
        <v>59.19</v>
      </c>
      <c r="L126" t="n">
        <v>32</v>
      </c>
      <c r="M126" t="n">
        <v>2</v>
      </c>
      <c r="N126" t="n">
        <v>93.42</v>
      </c>
      <c r="O126" t="n">
        <v>39036.55</v>
      </c>
      <c r="P126" t="n">
        <v>123.48</v>
      </c>
      <c r="Q126" t="n">
        <v>198.05</v>
      </c>
      <c r="R126" t="n">
        <v>29.15</v>
      </c>
      <c r="S126" t="n">
        <v>21.27</v>
      </c>
      <c r="T126" t="n">
        <v>1242.16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101.590578019073</v>
      </c>
      <c r="AB126" t="n">
        <v>139.0007107056256</v>
      </c>
      <c r="AC126" t="n">
        <v>125.7346779646408</v>
      </c>
      <c r="AD126" t="n">
        <v>101590.578019073</v>
      </c>
      <c r="AE126" t="n">
        <v>139000.7107056256</v>
      </c>
      <c r="AF126" t="n">
        <v>2.050057858087736e-06</v>
      </c>
      <c r="AG126" t="n">
        <v>0.1515277777777778</v>
      </c>
      <c r="AH126" t="n">
        <v>125734.6779646408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9.161199999999999</v>
      </c>
      <c r="E127" t="n">
        <v>10.92</v>
      </c>
      <c r="F127" t="n">
        <v>7.92</v>
      </c>
      <c r="G127" t="n">
        <v>118.72</v>
      </c>
      <c r="H127" t="n">
        <v>1.82</v>
      </c>
      <c r="I127" t="n">
        <v>4</v>
      </c>
      <c r="J127" t="n">
        <v>315.17</v>
      </c>
      <c r="K127" t="n">
        <v>59.19</v>
      </c>
      <c r="L127" t="n">
        <v>32.25</v>
      </c>
      <c r="M127" t="n">
        <v>2</v>
      </c>
      <c r="N127" t="n">
        <v>93.72</v>
      </c>
      <c r="O127" t="n">
        <v>39104.89</v>
      </c>
      <c r="P127" t="n">
        <v>123.53</v>
      </c>
      <c r="Q127" t="n">
        <v>198.05</v>
      </c>
      <c r="R127" t="n">
        <v>29.25</v>
      </c>
      <c r="S127" t="n">
        <v>21.27</v>
      </c>
      <c r="T127" t="n">
        <v>1290.63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101.6689446116383</v>
      </c>
      <c r="AB127" t="n">
        <v>139.1079353348634</v>
      </c>
      <c r="AC127" t="n">
        <v>125.8316692257549</v>
      </c>
      <c r="AD127" t="n">
        <v>101668.9446116383</v>
      </c>
      <c r="AE127" t="n">
        <v>139107.9353348634</v>
      </c>
      <c r="AF127" t="n">
        <v>2.049744619378055e-06</v>
      </c>
      <c r="AG127" t="n">
        <v>0.1516666666666667</v>
      </c>
      <c r="AH127" t="n">
        <v>125831.6692257549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9.161199999999999</v>
      </c>
      <c r="E128" t="n">
        <v>10.92</v>
      </c>
      <c r="F128" t="n">
        <v>7.92</v>
      </c>
      <c r="G128" t="n">
        <v>118.72</v>
      </c>
      <c r="H128" t="n">
        <v>1.83</v>
      </c>
      <c r="I128" t="n">
        <v>4</v>
      </c>
      <c r="J128" t="n">
        <v>315.72</v>
      </c>
      <c r="K128" t="n">
        <v>59.19</v>
      </c>
      <c r="L128" t="n">
        <v>32.5</v>
      </c>
      <c r="M128" t="n">
        <v>2</v>
      </c>
      <c r="N128" t="n">
        <v>94.03</v>
      </c>
      <c r="O128" t="n">
        <v>39173.37</v>
      </c>
      <c r="P128" t="n">
        <v>123.48</v>
      </c>
      <c r="Q128" t="n">
        <v>198.05</v>
      </c>
      <c r="R128" t="n">
        <v>29.23</v>
      </c>
      <c r="S128" t="n">
        <v>21.27</v>
      </c>
      <c r="T128" t="n">
        <v>1281.77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101.6392434886033</v>
      </c>
      <c r="AB128" t="n">
        <v>139.0672969480059</v>
      </c>
      <c r="AC128" t="n">
        <v>125.7949093095027</v>
      </c>
      <c r="AD128" t="n">
        <v>101639.2434886033</v>
      </c>
      <c r="AE128" t="n">
        <v>139067.2969480059</v>
      </c>
      <c r="AF128" t="n">
        <v>2.049744619378055e-06</v>
      </c>
      <c r="AG128" t="n">
        <v>0.1516666666666667</v>
      </c>
      <c r="AH128" t="n">
        <v>125794.9093095027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9.1594</v>
      </c>
      <c r="E129" t="n">
        <v>10.92</v>
      </c>
      <c r="F129" t="n">
        <v>7.92</v>
      </c>
      <c r="G129" t="n">
        <v>118.76</v>
      </c>
      <c r="H129" t="n">
        <v>1.84</v>
      </c>
      <c r="I129" t="n">
        <v>4</v>
      </c>
      <c r="J129" t="n">
        <v>316.28</v>
      </c>
      <c r="K129" t="n">
        <v>59.19</v>
      </c>
      <c r="L129" t="n">
        <v>32.75</v>
      </c>
      <c r="M129" t="n">
        <v>2</v>
      </c>
      <c r="N129" t="n">
        <v>94.33</v>
      </c>
      <c r="O129" t="n">
        <v>39241.99</v>
      </c>
      <c r="P129" t="n">
        <v>123.57</v>
      </c>
      <c r="Q129" t="n">
        <v>198.05</v>
      </c>
      <c r="R129" t="n">
        <v>29.3</v>
      </c>
      <c r="S129" t="n">
        <v>21.27</v>
      </c>
      <c r="T129" t="n">
        <v>1316.61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101.7122641233433</v>
      </c>
      <c r="AB129" t="n">
        <v>139.1672070019001</v>
      </c>
      <c r="AC129" t="n">
        <v>125.8852840880779</v>
      </c>
      <c r="AD129" t="n">
        <v>101712.2641233433</v>
      </c>
      <c r="AE129" t="n">
        <v>139167.2070019001</v>
      </c>
      <c r="AF129" t="n">
        <v>2.049341883894179e-06</v>
      </c>
      <c r="AG129" t="n">
        <v>0.1516666666666667</v>
      </c>
      <c r="AH129" t="n">
        <v>125885.2840880779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9.164999999999999</v>
      </c>
      <c r="E130" t="n">
        <v>10.91</v>
      </c>
      <c r="F130" t="n">
        <v>7.91</v>
      </c>
      <c r="G130" t="n">
        <v>118.66</v>
      </c>
      <c r="H130" t="n">
        <v>1.86</v>
      </c>
      <c r="I130" t="n">
        <v>4</v>
      </c>
      <c r="J130" t="n">
        <v>316.84</v>
      </c>
      <c r="K130" t="n">
        <v>59.19</v>
      </c>
      <c r="L130" t="n">
        <v>33</v>
      </c>
      <c r="M130" t="n">
        <v>2</v>
      </c>
      <c r="N130" t="n">
        <v>94.64</v>
      </c>
      <c r="O130" t="n">
        <v>39310.75</v>
      </c>
      <c r="P130" t="n">
        <v>123.43</v>
      </c>
      <c r="Q130" t="n">
        <v>198.05</v>
      </c>
      <c r="R130" t="n">
        <v>28.99</v>
      </c>
      <c r="S130" t="n">
        <v>21.27</v>
      </c>
      <c r="T130" t="n">
        <v>1163.79</v>
      </c>
      <c r="U130" t="n">
        <v>0.73</v>
      </c>
      <c r="V130" t="n">
        <v>0.77</v>
      </c>
      <c r="W130" t="n">
        <v>0.12</v>
      </c>
      <c r="X130" t="n">
        <v>0.06</v>
      </c>
      <c r="Y130" t="n">
        <v>1</v>
      </c>
      <c r="Z130" t="n">
        <v>10</v>
      </c>
      <c r="AA130" t="n">
        <v>101.5348536094318</v>
      </c>
      <c r="AB130" t="n">
        <v>138.924466109967</v>
      </c>
      <c r="AC130" t="n">
        <v>125.6657100461819</v>
      </c>
      <c r="AD130" t="n">
        <v>101534.8536094318</v>
      </c>
      <c r="AE130" t="n">
        <v>138924.466109967</v>
      </c>
      <c r="AF130" t="n">
        <v>2.050594838732903e-06</v>
      </c>
      <c r="AG130" t="n">
        <v>0.1515277777777778</v>
      </c>
      <c r="AH130" t="n">
        <v>125665.7100461819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9.170299999999999</v>
      </c>
      <c r="E131" t="n">
        <v>10.9</v>
      </c>
      <c r="F131" t="n">
        <v>7.9</v>
      </c>
      <c r="G131" t="n">
        <v>118.56</v>
      </c>
      <c r="H131" t="n">
        <v>1.87</v>
      </c>
      <c r="I131" t="n">
        <v>4</v>
      </c>
      <c r="J131" t="n">
        <v>317.39</v>
      </c>
      <c r="K131" t="n">
        <v>59.19</v>
      </c>
      <c r="L131" t="n">
        <v>33.25</v>
      </c>
      <c r="M131" t="n">
        <v>2</v>
      </c>
      <c r="N131" t="n">
        <v>94.95</v>
      </c>
      <c r="O131" t="n">
        <v>39379.65</v>
      </c>
      <c r="P131" t="n">
        <v>123.3</v>
      </c>
      <c r="Q131" t="n">
        <v>198.05</v>
      </c>
      <c r="R131" t="n">
        <v>28.74</v>
      </c>
      <c r="S131" t="n">
        <v>21.27</v>
      </c>
      <c r="T131" t="n">
        <v>1037.92</v>
      </c>
      <c r="U131" t="n">
        <v>0.74</v>
      </c>
      <c r="V131" t="n">
        <v>0.77</v>
      </c>
      <c r="W131" t="n">
        <v>0.12</v>
      </c>
      <c r="X131" t="n">
        <v>0.05</v>
      </c>
      <c r="Y131" t="n">
        <v>1</v>
      </c>
      <c r="Z131" t="n">
        <v>10</v>
      </c>
      <c r="AA131" t="n">
        <v>101.3668384632239</v>
      </c>
      <c r="AB131" t="n">
        <v>138.6945803746204</v>
      </c>
      <c r="AC131" t="n">
        <v>125.45776428277</v>
      </c>
      <c r="AD131" t="n">
        <v>101366.8384632239</v>
      </c>
      <c r="AE131" t="n">
        <v>138694.5803746204</v>
      </c>
      <c r="AF131" t="n">
        <v>2.051780670990981e-06</v>
      </c>
      <c r="AG131" t="n">
        <v>0.1513888888888889</v>
      </c>
      <c r="AH131" t="n">
        <v>125457.76428277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9.172000000000001</v>
      </c>
      <c r="E132" t="n">
        <v>10.9</v>
      </c>
      <c r="F132" t="n">
        <v>7.9</v>
      </c>
      <c r="G132" t="n">
        <v>118.53</v>
      </c>
      <c r="H132" t="n">
        <v>1.88</v>
      </c>
      <c r="I132" t="n">
        <v>4</v>
      </c>
      <c r="J132" t="n">
        <v>317.95</v>
      </c>
      <c r="K132" t="n">
        <v>59.19</v>
      </c>
      <c r="L132" t="n">
        <v>33.5</v>
      </c>
      <c r="M132" t="n">
        <v>2</v>
      </c>
      <c r="N132" t="n">
        <v>95.26000000000001</v>
      </c>
      <c r="O132" t="n">
        <v>39448.69</v>
      </c>
      <c r="P132" t="n">
        <v>123.35</v>
      </c>
      <c r="Q132" t="n">
        <v>198.05</v>
      </c>
      <c r="R132" t="n">
        <v>28.78</v>
      </c>
      <c r="S132" t="n">
        <v>21.27</v>
      </c>
      <c r="T132" t="n">
        <v>1058.73</v>
      </c>
      <c r="U132" t="n">
        <v>0.74</v>
      </c>
      <c r="V132" t="n">
        <v>0.77</v>
      </c>
      <c r="W132" t="n">
        <v>0.11</v>
      </c>
      <c r="X132" t="n">
        <v>0.05</v>
      </c>
      <c r="Y132" t="n">
        <v>1</v>
      </c>
      <c r="Z132" t="n">
        <v>10</v>
      </c>
      <c r="AA132" t="n">
        <v>101.3781181823432</v>
      </c>
      <c r="AB132" t="n">
        <v>138.7100137839455</v>
      </c>
      <c r="AC132" t="n">
        <v>125.47172474917</v>
      </c>
      <c r="AD132" t="n">
        <v>101378.1181823432</v>
      </c>
      <c r="AE132" t="n">
        <v>138710.0137839455</v>
      </c>
      <c r="AF132" t="n">
        <v>2.052161032281308e-06</v>
      </c>
      <c r="AG132" t="n">
        <v>0.1513888888888889</v>
      </c>
      <c r="AH132" t="n">
        <v>125471.72474917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9.167999999999999</v>
      </c>
      <c r="E133" t="n">
        <v>10.91</v>
      </c>
      <c r="F133" t="n">
        <v>7.91</v>
      </c>
      <c r="G133" t="n">
        <v>118.6</v>
      </c>
      <c r="H133" t="n">
        <v>1.89</v>
      </c>
      <c r="I133" t="n">
        <v>4</v>
      </c>
      <c r="J133" t="n">
        <v>318.52</v>
      </c>
      <c r="K133" t="n">
        <v>59.19</v>
      </c>
      <c r="L133" t="n">
        <v>33.75</v>
      </c>
      <c r="M133" t="n">
        <v>2</v>
      </c>
      <c r="N133" t="n">
        <v>95.56999999999999</v>
      </c>
      <c r="O133" t="n">
        <v>39517.87</v>
      </c>
      <c r="P133" t="n">
        <v>123.48</v>
      </c>
      <c r="Q133" t="n">
        <v>198.05</v>
      </c>
      <c r="R133" t="n">
        <v>28.98</v>
      </c>
      <c r="S133" t="n">
        <v>21.27</v>
      </c>
      <c r="T133" t="n">
        <v>1159.43</v>
      </c>
      <c r="U133" t="n">
        <v>0.73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101.5320170850053</v>
      </c>
      <c r="AB133" t="n">
        <v>138.9205850521081</v>
      </c>
      <c r="AC133" t="n">
        <v>125.662199391038</v>
      </c>
      <c r="AD133" t="n">
        <v>101532.0170850053</v>
      </c>
      <c r="AE133" t="n">
        <v>138920.5850521081</v>
      </c>
      <c r="AF133" t="n">
        <v>2.051266064539362e-06</v>
      </c>
      <c r="AG133" t="n">
        <v>0.1515277777777778</v>
      </c>
      <c r="AH133" t="n">
        <v>125662.199391038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9.1608</v>
      </c>
      <c r="E134" t="n">
        <v>10.92</v>
      </c>
      <c r="F134" t="n">
        <v>7.92</v>
      </c>
      <c r="G134" t="n">
        <v>118.73</v>
      </c>
      <c r="H134" t="n">
        <v>1.9</v>
      </c>
      <c r="I134" t="n">
        <v>4</v>
      </c>
      <c r="J134" t="n">
        <v>319.08</v>
      </c>
      <c r="K134" t="n">
        <v>59.19</v>
      </c>
      <c r="L134" t="n">
        <v>34</v>
      </c>
      <c r="M134" t="n">
        <v>2</v>
      </c>
      <c r="N134" t="n">
        <v>95.88</v>
      </c>
      <c r="O134" t="n">
        <v>39587.19</v>
      </c>
      <c r="P134" t="n">
        <v>123.73</v>
      </c>
      <c r="Q134" t="n">
        <v>198.05</v>
      </c>
      <c r="R134" t="n">
        <v>29.28</v>
      </c>
      <c r="S134" t="n">
        <v>21.27</v>
      </c>
      <c r="T134" t="n">
        <v>1306.4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101.7920989480644</v>
      </c>
      <c r="AB134" t="n">
        <v>139.2764405311474</v>
      </c>
      <c r="AC134" t="n">
        <v>125.9840925226041</v>
      </c>
      <c r="AD134" t="n">
        <v>101792.0989480644</v>
      </c>
      <c r="AE134" t="n">
        <v>139276.4405311474</v>
      </c>
      <c r="AF134" t="n">
        <v>2.04965512260386e-06</v>
      </c>
      <c r="AG134" t="n">
        <v>0.1516666666666667</v>
      </c>
      <c r="AH134" t="n">
        <v>125984.0925226041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9.1608</v>
      </c>
      <c r="E135" t="n">
        <v>10.92</v>
      </c>
      <c r="F135" t="n">
        <v>7.92</v>
      </c>
      <c r="G135" t="n">
        <v>118.73</v>
      </c>
      <c r="H135" t="n">
        <v>1.91</v>
      </c>
      <c r="I135" t="n">
        <v>4</v>
      </c>
      <c r="J135" t="n">
        <v>319.64</v>
      </c>
      <c r="K135" t="n">
        <v>59.19</v>
      </c>
      <c r="L135" t="n">
        <v>34.25</v>
      </c>
      <c r="M135" t="n">
        <v>2</v>
      </c>
      <c r="N135" t="n">
        <v>96.2</v>
      </c>
      <c r="O135" t="n">
        <v>39656.65</v>
      </c>
      <c r="P135" t="n">
        <v>123.73</v>
      </c>
      <c r="Q135" t="n">
        <v>198.05</v>
      </c>
      <c r="R135" t="n">
        <v>29.21</v>
      </c>
      <c r="S135" t="n">
        <v>21.27</v>
      </c>
      <c r="T135" t="n">
        <v>1273.71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101.7920989480644</v>
      </c>
      <c r="AB135" t="n">
        <v>139.2764405311474</v>
      </c>
      <c r="AC135" t="n">
        <v>125.9840925226041</v>
      </c>
      <c r="AD135" t="n">
        <v>101792.0989480644</v>
      </c>
      <c r="AE135" t="n">
        <v>139276.4405311474</v>
      </c>
      <c r="AF135" t="n">
        <v>2.04965512260386e-06</v>
      </c>
      <c r="AG135" t="n">
        <v>0.1516666666666667</v>
      </c>
      <c r="AH135" t="n">
        <v>125984.0925226041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9.161199999999999</v>
      </c>
      <c r="E136" t="n">
        <v>10.92</v>
      </c>
      <c r="F136" t="n">
        <v>7.92</v>
      </c>
      <c r="G136" t="n">
        <v>118.72</v>
      </c>
      <c r="H136" t="n">
        <v>1.92</v>
      </c>
      <c r="I136" t="n">
        <v>4</v>
      </c>
      <c r="J136" t="n">
        <v>320.21</v>
      </c>
      <c r="K136" t="n">
        <v>59.19</v>
      </c>
      <c r="L136" t="n">
        <v>34.5</v>
      </c>
      <c r="M136" t="n">
        <v>2</v>
      </c>
      <c r="N136" t="n">
        <v>96.51000000000001</v>
      </c>
      <c r="O136" t="n">
        <v>39726.26</v>
      </c>
      <c r="P136" t="n">
        <v>123.83</v>
      </c>
      <c r="Q136" t="n">
        <v>198.05</v>
      </c>
      <c r="R136" t="n">
        <v>29.22</v>
      </c>
      <c r="S136" t="n">
        <v>21.27</v>
      </c>
      <c r="T136" t="n">
        <v>1275.84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101.8471513498481</v>
      </c>
      <c r="AB136" t="n">
        <v>139.3517656560084</v>
      </c>
      <c r="AC136" t="n">
        <v>126.0522287232678</v>
      </c>
      <c r="AD136" t="n">
        <v>101847.1513498481</v>
      </c>
      <c r="AE136" t="n">
        <v>139351.7656560084</v>
      </c>
      <c r="AF136" t="n">
        <v>2.049744619378055e-06</v>
      </c>
      <c r="AG136" t="n">
        <v>0.1516666666666667</v>
      </c>
      <c r="AH136" t="n">
        <v>126052.2287232679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9.159800000000001</v>
      </c>
      <c r="E137" t="n">
        <v>10.92</v>
      </c>
      <c r="F137" t="n">
        <v>7.92</v>
      </c>
      <c r="G137" t="n">
        <v>118.75</v>
      </c>
      <c r="H137" t="n">
        <v>1.93</v>
      </c>
      <c r="I137" t="n">
        <v>4</v>
      </c>
      <c r="J137" t="n">
        <v>320.77</v>
      </c>
      <c r="K137" t="n">
        <v>59.19</v>
      </c>
      <c r="L137" t="n">
        <v>34.75</v>
      </c>
      <c r="M137" t="n">
        <v>2</v>
      </c>
      <c r="N137" t="n">
        <v>96.83</v>
      </c>
      <c r="O137" t="n">
        <v>39796.01</v>
      </c>
      <c r="P137" t="n">
        <v>123.81</v>
      </c>
      <c r="Q137" t="n">
        <v>198.05</v>
      </c>
      <c r="R137" t="n">
        <v>29.31</v>
      </c>
      <c r="S137" t="n">
        <v>21.27</v>
      </c>
      <c r="T137" t="n">
        <v>1324.25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101.8505042810459</v>
      </c>
      <c r="AB137" t="n">
        <v>139.3563532843941</v>
      </c>
      <c r="AC137" t="n">
        <v>126.0563785148392</v>
      </c>
      <c r="AD137" t="n">
        <v>101850.5042810459</v>
      </c>
      <c r="AE137" t="n">
        <v>139356.3532843941</v>
      </c>
      <c r="AF137" t="n">
        <v>2.049431380668374e-06</v>
      </c>
      <c r="AG137" t="n">
        <v>0.1516666666666667</v>
      </c>
      <c r="AH137" t="n">
        <v>126056.3785148392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9.1601</v>
      </c>
      <c r="E138" t="n">
        <v>10.92</v>
      </c>
      <c r="F138" t="n">
        <v>7.92</v>
      </c>
      <c r="G138" t="n">
        <v>118.75</v>
      </c>
      <c r="H138" t="n">
        <v>1.94</v>
      </c>
      <c r="I138" t="n">
        <v>4</v>
      </c>
      <c r="J138" t="n">
        <v>321.34</v>
      </c>
      <c r="K138" t="n">
        <v>59.19</v>
      </c>
      <c r="L138" t="n">
        <v>35</v>
      </c>
      <c r="M138" t="n">
        <v>2</v>
      </c>
      <c r="N138" t="n">
        <v>97.14</v>
      </c>
      <c r="O138" t="n">
        <v>39865.91</v>
      </c>
      <c r="P138" t="n">
        <v>123.72</v>
      </c>
      <c r="Q138" t="n">
        <v>198.05</v>
      </c>
      <c r="R138" t="n">
        <v>29.28</v>
      </c>
      <c r="S138" t="n">
        <v>21.27</v>
      </c>
      <c r="T138" t="n">
        <v>1305.77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101.7937711517425</v>
      </c>
      <c r="AB138" t="n">
        <v>139.2787285139921</v>
      </c>
      <c r="AC138" t="n">
        <v>125.9861621435774</v>
      </c>
      <c r="AD138" t="n">
        <v>101793.7711517425</v>
      </c>
      <c r="AE138" t="n">
        <v>139278.7285139922</v>
      </c>
      <c r="AF138" t="n">
        <v>2.04949850324902e-06</v>
      </c>
      <c r="AG138" t="n">
        <v>0.1516666666666667</v>
      </c>
      <c r="AH138" t="n">
        <v>125986.1621435774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9.1584</v>
      </c>
      <c r="E139" t="n">
        <v>10.92</v>
      </c>
      <c r="F139" t="n">
        <v>7.92</v>
      </c>
      <c r="G139" t="n">
        <v>118.78</v>
      </c>
      <c r="H139" t="n">
        <v>1.95</v>
      </c>
      <c r="I139" t="n">
        <v>4</v>
      </c>
      <c r="J139" t="n">
        <v>321.91</v>
      </c>
      <c r="K139" t="n">
        <v>59.19</v>
      </c>
      <c r="L139" t="n">
        <v>35.25</v>
      </c>
      <c r="M139" t="n">
        <v>2</v>
      </c>
      <c r="N139" t="n">
        <v>97.45999999999999</v>
      </c>
      <c r="O139" t="n">
        <v>39935.96</v>
      </c>
      <c r="P139" t="n">
        <v>123.83</v>
      </c>
      <c r="Q139" t="n">
        <v>198.05</v>
      </c>
      <c r="R139" t="n">
        <v>29.31</v>
      </c>
      <c r="S139" t="n">
        <v>21.27</v>
      </c>
      <c r="T139" t="n">
        <v>1324.46</v>
      </c>
      <c r="U139" t="n">
        <v>0.73</v>
      </c>
      <c r="V139" t="n">
        <v>0.77</v>
      </c>
      <c r="W139" t="n">
        <v>0.12</v>
      </c>
      <c r="X139" t="n">
        <v>0.07000000000000001</v>
      </c>
      <c r="Y139" t="n">
        <v>1</v>
      </c>
      <c r="Z139" t="n">
        <v>10</v>
      </c>
      <c r="AA139" t="n">
        <v>101.8776264001899</v>
      </c>
      <c r="AB139" t="n">
        <v>139.3934629643503</v>
      </c>
      <c r="AC139" t="n">
        <v>126.0899464990242</v>
      </c>
      <c r="AD139" t="n">
        <v>101877.6264001899</v>
      </c>
      <c r="AE139" t="n">
        <v>139393.4629643503</v>
      </c>
      <c r="AF139" t="n">
        <v>2.049118141958693e-06</v>
      </c>
      <c r="AG139" t="n">
        <v>0.1516666666666667</v>
      </c>
      <c r="AH139" t="n">
        <v>126089.9464990242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9.1645</v>
      </c>
      <c r="E140" t="n">
        <v>10.91</v>
      </c>
      <c r="F140" t="n">
        <v>7.91</v>
      </c>
      <c r="G140" t="n">
        <v>118.67</v>
      </c>
      <c r="H140" t="n">
        <v>1.96</v>
      </c>
      <c r="I140" t="n">
        <v>4</v>
      </c>
      <c r="J140" t="n">
        <v>322.47</v>
      </c>
      <c r="K140" t="n">
        <v>59.19</v>
      </c>
      <c r="L140" t="n">
        <v>35.5</v>
      </c>
      <c r="M140" t="n">
        <v>2</v>
      </c>
      <c r="N140" t="n">
        <v>97.78</v>
      </c>
      <c r="O140" t="n">
        <v>40006.15</v>
      </c>
      <c r="P140" t="n">
        <v>123.57</v>
      </c>
      <c r="Q140" t="n">
        <v>198.06</v>
      </c>
      <c r="R140" t="n">
        <v>29.03</v>
      </c>
      <c r="S140" t="n">
        <v>21.27</v>
      </c>
      <c r="T140" t="n">
        <v>1182.34</v>
      </c>
      <c r="U140" t="n">
        <v>0.73</v>
      </c>
      <c r="V140" t="n">
        <v>0.77</v>
      </c>
      <c r="W140" t="n">
        <v>0.12</v>
      </c>
      <c r="X140" t="n">
        <v>0.06</v>
      </c>
      <c r="Y140" t="n">
        <v>1</v>
      </c>
      <c r="Z140" t="n">
        <v>10</v>
      </c>
      <c r="AA140" t="n">
        <v>101.6234081474232</v>
      </c>
      <c r="AB140" t="n">
        <v>139.0456303355973</v>
      </c>
      <c r="AC140" t="n">
        <v>125.7753105281731</v>
      </c>
      <c r="AD140" t="n">
        <v>101623.4081474232</v>
      </c>
      <c r="AE140" t="n">
        <v>139045.6303355973</v>
      </c>
      <c r="AF140" t="n">
        <v>2.05048296776516e-06</v>
      </c>
      <c r="AG140" t="n">
        <v>0.1515277777777778</v>
      </c>
      <c r="AH140" t="n">
        <v>125775.3105281731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9.1699</v>
      </c>
      <c r="E141" t="n">
        <v>10.91</v>
      </c>
      <c r="F141" t="n">
        <v>7.9</v>
      </c>
      <c r="G141" t="n">
        <v>118.57</v>
      </c>
      <c r="H141" t="n">
        <v>1.97</v>
      </c>
      <c r="I141" t="n">
        <v>4</v>
      </c>
      <c r="J141" t="n">
        <v>323.04</v>
      </c>
      <c r="K141" t="n">
        <v>59.19</v>
      </c>
      <c r="L141" t="n">
        <v>35.75</v>
      </c>
      <c r="M141" t="n">
        <v>2</v>
      </c>
      <c r="N141" t="n">
        <v>98.09999999999999</v>
      </c>
      <c r="O141" t="n">
        <v>40076.49</v>
      </c>
      <c r="P141" t="n">
        <v>123.35</v>
      </c>
      <c r="Q141" t="n">
        <v>198.05</v>
      </c>
      <c r="R141" t="n">
        <v>28.8</v>
      </c>
      <c r="S141" t="n">
        <v>21.27</v>
      </c>
      <c r="T141" t="n">
        <v>1068.65</v>
      </c>
      <c r="U141" t="n">
        <v>0.74</v>
      </c>
      <c r="V141" t="n">
        <v>0.77</v>
      </c>
      <c r="W141" t="n">
        <v>0.12</v>
      </c>
      <c r="X141" t="n">
        <v>0.05</v>
      </c>
      <c r="Y141" t="n">
        <v>1</v>
      </c>
      <c r="Z141" t="n">
        <v>10</v>
      </c>
      <c r="AA141" t="n">
        <v>101.4013283643591</v>
      </c>
      <c r="AB141" t="n">
        <v>138.7417709789406</v>
      </c>
      <c r="AC141" t="n">
        <v>125.5004510820463</v>
      </c>
      <c r="AD141" t="n">
        <v>101401.3283643591</v>
      </c>
      <c r="AE141" t="n">
        <v>138741.7709789406</v>
      </c>
      <c r="AF141" t="n">
        <v>2.051691174216786e-06</v>
      </c>
      <c r="AG141" t="n">
        <v>0.1515277777777778</v>
      </c>
      <c r="AH141" t="n">
        <v>125500.4510820463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9.170299999999999</v>
      </c>
      <c r="E142" t="n">
        <v>10.9</v>
      </c>
      <c r="F142" t="n">
        <v>7.9</v>
      </c>
      <c r="G142" t="n">
        <v>118.56</v>
      </c>
      <c r="H142" t="n">
        <v>1.98</v>
      </c>
      <c r="I142" t="n">
        <v>4</v>
      </c>
      <c r="J142" t="n">
        <v>323.62</v>
      </c>
      <c r="K142" t="n">
        <v>59.19</v>
      </c>
      <c r="L142" t="n">
        <v>36</v>
      </c>
      <c r="M142" t="n">
        <v>2</v>
      </c>
      <c r="N142" t="n">
        <v>98.42</v>
      </c>
      <c r="O142" t="n">
        <v>40147.11</v>
      </c>
      <c r="P142" t="n">
        <v>123.36</v>
      </c>
      <c r="Q142" t="n">
        <v>198.05</v>
      </c>
      <c r="R142" t="n">
        <v>28.85</v>
      </c>
      <c r="S142" t="n">
        <v>21.27</v>
      </c>
      <c r="T142" t="n">
        <v>1094.77</v>
      </c>
      <c r="U142" t="n">
        <v>0.74</v>
      </c>
      <c r="V142" t="n">
        <v>0.77</v>
      </c>
      <c r="W142" t="n">
        <v>0.11</v>
      </c>
      <c r="X142" t="n">
        <v>0.05</v>
      </c>
      <c r="Y142" t="n">
        <v>1</v>
      </c>
      <c r="Z142" t="n">
        <v>10</v>
      </c>
      <c r="AA142" t="n">
        <v>101.4024444427467</v>
      </c>
      <c r="AB142" t="n">
        <v>138.7432980466284</v>
      </c>
      <c r="AC142" t="n">
        <v>125.5018324085373</v>
      </c>
      <c r="AD142" t="n">
        <v>101402.4444427467</v>
      </c>
      <c r="AE142" t="n">
        <v>138743.2980466284</v>
      </c>
      <c r="AF142" t="n">
        <v>2.051780670990981e-06</v>
      </c>
      <c r="AG142" t="n">
        <v>0.1513888888888889</v>
      </c>
      <c r="AH142" t="n">
        <v>125501.8324085373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9.1654</v>
      </c>
      <c r="E143" t="n">
        <v>10.91</v>
      </c>
      <c r="F143" t="n">
        <v>7.91</v>
      </c>
      <c r="G143" t="n">
        <v>118.65</v>
      </c>
      <c r="H143" t="n">
        <v>1.99</v>
      </c>
      <c r="I143" t="n">
        <v>4</v>
      </c>
      <c r="J143" t="n">
        <v>324.19</v>
      </c>
      <c r="K143" t="n">
        <v>59.19</v>
      </c>
      <c r="L143" t="n">
        <v>36.25</v>
      </c>
      <c r="M143" t="n">
        <v>2</v>
      </c>
      <c r="N143" t="n">
        <v>98.75</v>
      </c>
      <c r="O143" t="n">
        <v>40217.75</v>
      </c>
      <c r="P143" t="n">
        <v>123.35</v>
      </c>
      <c r="Q143" t="n">
        <v>198.05</v>
      </c>
      <c r="R143" t="n">
        <v>29.07</v>
      </c>
      <c r="S143" t="n">
        <v>21.27</v>
      </c>
      <c r="T143" t="n">
        <v>1203.76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101.4830169436457</v>
      </c>
      <c r="AB143" t="n">
        <v>138.8535408969663</v>
      </c>
      <c r="AC143" t="n">
        <v>125.6015538359658</v>
      </c>
      <c r="AD143" t="n">
        <v>101483.0169436457</v>
      </c>
      <c r="AE143" t="n">
        <v>138853.5408969663</v>
      </c>
      <c r="AF143" t="n">
        <v>2.050684335507098e-06</v>
      </c>
      <c r="AG143" t="n">
        <v>0.1515277777777778</v>
      </c>
      <c r="AH143" t="n">
        <v>125601.5538359658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9.1591</v>
      </c>
      <c r="E144" t="n">
        <v>10.92</v>
      </c>
      <c r="F144" t="n">
        <v>7.92</v>
      </c>
      <c r="G144" t="n">
        <v>118.76</v>
      </c>
      <c r="H144" t="n">
        <v>2</v>
      </c>
      <c r="I144" t="n">
        <v>4</v>
      </c>
      <c r="J144" t="n">
        <v>324.76</v>
      </c>
      <c r="K144" t="n">
        <v>59.19</v>
      </c>
      <c r="L144" t="n">
        <v>36.5</v>
      </c>
      <c r="M144" t="n">
        <v>2</v>
      </c>
      <c r="N144" t="n">
        <v>99.06999999999999</v>
      </c>
      <c r="O144" t="n">
        <v>40288.55</v>
      </c>
      <c r="P144" t="n">
        <v>123.57</v>
      </c>
      <c r="Q144" t="n">
        <v>198.05</v>
      </c>
      <c r="R144" t="n">
        <v>29.34</v>
      </c>
      <c r="S144" t="n">
        <v>21.27</v>
      </c>
      <c r="T144" t="n">
        <v>1336.47</v>
      </c>
      <c r="U144" t="n">
        <v>0.72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101.7155246396231</v>
      </c>
      <c r="AB144" t="n">
        <v>139.1716681841179</v>
      </c>
      <c r="AC144" t="n">
        <v>125.8893195013262</v>
      </c>
      <c r="AD144" t="n">
        <v>101715.5246396231</v>
      </c>
      <c r="AE144" t="n">
        <v>139171.6681841179</v>
      </c>
      <c r="AF144" t="n">
        <v>2.049274761313533e-06</v>
      </c>
      <c r="AG144" t="n">
        <v>0.1516666666666667</v>
      </c>
      <c r="AH144" t="n">
        <v>125889.3195013262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9.158899999999999</v>
      </c>
      <c r="E145" t="n">
        <v>10.92</v>
      </c>
      <c r="F145" t="n">
        <v>7.92</v>
      </c>
      <c r="G145" t="n">
        <v>118.77</v>
      </c>
      <c r="H145" t="n">
        <v>2.01</v>
      </c>
      <c r="I145" t="n">
        <v>4</v>
      </c>
      <c r="J145" t="n">
        <v>325.34</v>
      </c>
      <c r="K145" t="n">
        <v>59.19</v>
      </c>
      <c r="L145" t="n">
        <v>36.75</v>
      </c>
      <c r="M145" t="n">
        <v>2</v>
      </c>
      <c r="N145" t="n">
        <v>99.40000000000001</v>
      </c>
      <c r="O145" t="n">
        <v>40359.5</v>
      </c>
      <c r="P145" t="n">
        <v>123.54</v>
      </c>
      <c r="Q145" t="n">
        <v>198.05</v>
      </c>
      <c r="R145" t="n">
        <v>29.3</v>
      </c>
      <c r="S145" t="n">
        <v>21.27</v>
      </c>
      <c r="T145" t="n">
        <v>1317.76</v>
      </c>
      <c r="U145" t="n">
        <v>0.73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101.6998732868261</v>
      </c>
      <c r="AB145" t="n">
        <v>139.1502533127321</v>
      </c>
      <c r="AC145" t="n">
        <v>125.8699484352095</v>
      </c>
      <c r="AD145" t="n">
        <v>101699.8732868261</v>
      </c>
      <c r="AE145" t="n">
        <v>139150.2533127321</v>
      </c>
      <c r="AF145" t="n">
        <v>2.049230012926436e-06</v>
      </c>
      <c r="AG145" t="n">
        <v>0.1516666666666667</v>
      </c>
      <c r="AH145" t="n">
        <v>125869.9484352095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9.159800000000001</v>
      </c>
      <c r="E146" t="n">
        <v>10.92</v>
      </c>
      <c r="F146" t="n">
        <v>7.92</v>
      </c>
      <c r="G146" t="n">
        <v>118.75</v>
      </c>
      <c r="H146" t="n">
        <v>2.02</v>
      </c>
      <c r="I146" t="n">
        <v>4</v>
      </c>
      <c r="J146" t="n">
        <v>325.92</v>
      </c>
      <c r="K146" t="n">
        <v>59.19</v>
      </c>
      <c r="L146" t="n">
        <v>37</v>
      </c>
      <c r="M146" t="n">
        <v>2</v>
      </c>
      <c r="N146" t="n">
        <v>99.72</v>
      </c>
      <c r="O146" t="n">
        <v>40430.6</v>
      </c>
      <c r="P146" t="n">
        <v>123.36</v>
      </c>
      <c r="Q146" t="n">
        <v>198.05</v>
      </c>
      <c r="R146" t="n">
        <v>29.27</v>
      </c>
      <c r="S146" t="n">
        <v>21.27</v>
      </c>
      <c r="T146" t="n">
        <v>1302.83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101.5831533175826</v>
      </c>
      <c r="AB146" t="n">
        <v>138.9905519014916</v>
      </c>
      <c r="AC146" t="n">
        <v>125.7254887025154</v>
      </c>
      <c r="AD146" t="n">
        <v>101583.1533175826</v>
      </c>
      <c r="AE146" t="n">
        <v>138990.5519014916</v>
      </c>
      <c r="AF146" t="n">
        <v>2.049431380668374e-06</v>
      </c>
      <c r="AG146" t="n">
        <v>0.1516666666666667</v>
      </c>
      <c r="AH146" t="n">
        <v>125725.4887025154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9.157999999999999</v>
      </c>
      <c r="E147" t="n">
        <v>10.92</v>
      </c>
      <c r="F147" t="n">
        <v>7.92</v>
      </c>
      <c r="G147" t="n">
        <v>118.78</v>
      </c>
      <c r="H147" t="n">
        <v>2.03</v>
      </c>
      <c r="I147" t="n">
        <v>4</v>
      </c>
      <c r="J147" t="n">
        <v>326.49</v>
      </c>
      <c r="K147" t="n">
        <v>59.19</v>
      </c>
      <c r="L147" t="n">
        <v>37.25</v>
      </c>
      <c r="M147" t="n">
        <v>2</v>
      </c>
      <c r="N147" t="n">
        <v>100.05</v>
      </c>
      <c r="O147" t="n">
        <v>40501.85</v>
      </c>
      <c r="P147" t="n">
        <v>123.35</v>
      </c>
      <c r="Q147" t="n">
        <v>198.05</v>
      </c>
      <c r="R147" t="n">
        <v>29.36</v>
      </c>
      <c r="S147" t="n">
        <v>21.27</v>
      </c>
      <c r="T147" t="n">
        <v>1348.76</v>
      </c>
      <c r="U147" t="n">
        <v>0.72</v>
      </c>
      <c r="V147" t="n">
        <v>0.77</v>
      </c>
      <c r="W147" t="n">
        <v>0.11</v>
      </c>
      <c r="X147" t="n">
        <v>0.07000000000000001</v>
      </c>
      <c r="Y147" t="n">
        <v>1</v>
      </c>
      <c r="Z147" t="n">
        <v>10</v>
      </c>
      <c r="AA147" t="n">
        <v>101.5967510881475</v>
      </c>
      <c r="AB147" t="n">
        <v>139.0091569710699</v>
      </c>
      <c r="AC147" t="n">
        <v>125.7423181303655</v>
      </c>
      <c r="AD147" t="n">
        <v>101596.7510881475</v>
      </c>
      <c r="AE147" t="n">
        <v>139009.1569710699</v>
      </c>
      <c r="AF147" t="n">
        <v>2.049028645184498e-06</v>
      </c>
      <c r="AG147" t="n">
        <v>0.1516666666666667</v>
      </c>
      <c r="AH147" t="n">
        <v>125742.3181303655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9.157299999999999</v>
      </c>
      <c r="E148" t="n">
        <v>10.92</v>
      </c>
      <c r="F148" t="n">
        <v>7.92</v>
      </c>
      <c r="G148" t="n">
        <v>118.8</v>
      </c>
      <c r="H148" t="n">
        <v>2.04</v>
      </c>
      <c r="I148" t="n">
        <v>4</v>
      </c>
      <c r="J148" t="n">
        <v>327.07</v>
      </c>
      <c r="K148" t="n">
        <v>59.19</v>
      </c>
      <c r="L148" t="n">
        <v>37.5</v>
      </c>
      <c r="M148" t="n">
        <v>2</v>
      </c>
      <c r="N148" t="n">
        <v>100.38</v>
      </c>
      <c r="O148" t="n">
        <v>40573.27</v>
      </c>
      <c r="P148" t="n">
        <v>123.17</v>
      </c>
      <c r="Q148" t="n">
        <v>198.05</v>
      </c>
      <c r="R148" t="n">
        <v>29.37</v>
      </c>
      <c r="S148" t="n">
        <v>21.27</v>
      </c>
      <c r="T148" t="n">
        <v>1350.64</v>
      </c>
      <c r="U148" t="n">
        <v>0.72</v>
      </c>
      <c r="V148" t="n">
        <v>0.77</v>
      </c>
      <c r="W148" t="n">
        <v>0.11</v>
      </c>
      <c r="X148" t="n">
        <v>0.07000000000000001</v>
      </c>
      <c r="Y148" t="n">
        <v>1</v>
      </c>
      <c r="Z148" t="n">
        <v>10</v>
      </c>
      <c r="AA148" t="n">
        <v>101.4973820441091</v>
      </c>
      <c r="AB148" t="n">
        <v>138.8731958611638</v>
      </c>
      <c r="AC148" t="n">
        <v>125.6193329579661</v>
      </c>
      <c r="AD148" t="n">
        <v>101497.3820441091</v>
      </c>
      <c r="AE148" t="n">
        <v>138873.1958611638</v>
      </c>
      <c r="AF148" t="n">
        <v>2.048872025829658e-06</v>
      </c>
      <c r="AG148" t="n">
        <v>0.1516666666666667</v>
      </c>
      <c r="AH148" t="n">
        <v>125619.3329579661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9.157</v>
      </c>
      <c r="E149" t="n">
        <v>10.92</v>
      </c>
      <c r="F149" t="n">
        <v>7.92</v>
      </c>
      <c r="G149" t="n">
        <v>118.8</v>
      </c>
      <c r="H149" t="n">
        <v>2.05</v>
      </c>
      <c r="I149" t="n">
        <v>4</v>
      </c>
      <c r="J149" t="n">
        <v>327.65</v>
      </c>
      <c r="K149" t="n">
        <v>59.19</v>
      </c>
      <c r="L149" t="n">
        <v>37.75</v>
      </c>
      <c r="M149" t="n">
        <v>2</v>
      </c>
      <c r="N149" t="n">
        <v>100.71</v>
      </c>
      <c r="O149" t="n">
        <v>40644.83</v>
      </c>
      <c r="P149" t="n">
        <v>122.97</v>
      </c>
      <c r="Q149" t="n">
        <v>198.05</v>
      </c>
      <c r="R149" t="n">
        <v>29.33</v>
      </c>
      <c r="S149" t="n">
        <v>21.27</v>
      </c>
      <c r="T149" t="n">
        <v>1335.02</v>
      </c>
      <c r="U149" t="n">
        <v>0.73</v>
      </c>
      <c r="V149" t="n">
        <v>0.77</v>
      </c>
      <c r="W149" t="n">
        <v>0.12</v>
      </c>
      <c r="X149" t="n">
        <v>0.07000000000000001</v>
      </c>
      <c r="Y149" t="n">
        <v>1</v>
      </c>
      <c r="Z149" t="n">
        <v>10</v>
      </c>
      <c r="AA149" t="n">
        <v>101.3817772845419</v>
      </c>
      <c r="AB149" t="n">
        <v>138.715020329002</v>
      </c>
      <c r="AC149" t="n">
        <v>125.4762534765931</v>
      </c>
      <c r="AD149" t="n">
        <v>101381.7772845419</v>
      </c>
      <c r="AE149" t="n">
        <v>138715.020329002</v>
      </c>
      <c r="AF149" t="n">
        <v>2.048804903249012e-06</v>
      </c>
      <c r="AG149" t="n">
        <v>0.1516666666666667</v>
      </c>
      <c r="AH149" t="n">
        <v>125476.2534765931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9.1638</v>
      </c>
      <c r="E150" t="n">
        <v>10.91</v>
      </c>
      <c r="F150" t="n">
        <v>7.91</v>
      </c>
      <c r="G150" t="n">
        <v>118.68</v>
      </c>
      <c r="H150" t="n">
        <v>2.06</v>
      </c>
      <c r="I150" t="n">
        <v>4</v>
      </c>
      <c r="J150" t="n">
        <v>328.23</v>
      </c>
      <c r="K150" t="n">
        <v>59.19</v>
      </c>
      <c r="L150" t="n">
        <v>38</v>
      </c>
      <c r="M150" t="n">
        <v>2</v>
      </c>
      <c r="N150" t="n">
        <v>101.04</v>
      </c>
      <c r="O150" t="n">
        <v>40716.56</v>
      </c>
      <c r="P150" t="n">
        <v>123.06</v>
      </c>
      <c r="Q150" t="n">
        <v>198.05</v>
      </c>
      <c r="R150" t="n">
        <v>29.07</v>
      </c>
      <c r="S150" t="n">
        <v>21.27</v>
      </c>
      <c r="T150" t="n">
        <v>1200.86</v>
      </c>
      <c r="U150" t="n">
        <v>0.73</v>
      </c>
      <c r="V150" t="n">
        <v>0.77</v>
      </c>
      <c r="W150" t="n">
        <v>0.12</v>
      </c>
      <c r="X150" t="n">
        <v>0.06</v>
      </c>
      <c r="Y150" t="n">
        <v>1</v>
      </c>
      <c r="Z150" t="n">
        <v>10</v>
      </c>
      <c r="AA150" t="n">
        <v>101.3281398666549</v>
      </c>
      <c r="AB150" t="n">
        <v>138.641631247533</v>
      </c>
      <c r="AC150" t="n">
        <v>125.4098685460573</v>
      </c>
      <c r="AD150" t="n">
        <v>101328.1398666548</v>
      </c>
      <c r="AE150" t="n">
        <v>138641.631247533</v>
      </c>
      <c r="AF150" t="n">
        <v>2.050326348410319e-06</v>
      </c>
      <c r="AG150" t="n">
        <v>0.1515277777777778</v>
      </c>
      <c r="AH150" t="n">
        <v>125409.8685460573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9.1678</v>
      </c>
      <c r="E151" t="n">
        <v>10.91</v>
      </c>
      <c r="F151" t="n">
        <v>7.91</v>
      </c>
      <c r="G151" t="n">
        <v>118.61</v>
      </c>
      <c r="H151" t="n">
        <v>2.07</v>
      </c>
      <c r="I151" t="n">
        <v>4</v>
      </c>
      <c r="J151" t="n">
        <v>328.82</v>
      </c>
      <c r="K151" t="n">
        <v>59.19</v>
      </c>
      <c r="L151" t="n">
        <v>38.25</v>
      </c>
      <c r="M151" t="n">
        <v>2</v>
      </c>
      <c r="N151" t="n">
        <v>101.37</v>
      </c>
      <c r="O151" t="n">
        <v>40788.44</v>
      </c>
      <c r="P151" t="n">
        <v>122.93</v>
      </c>
      <c r="Q151" t="n">
        <v>198.05</v>
      </c>
      <c r="R151" t="n">
        <v>28.88</v>
      </c>
      <c r="S151" t="n">
        <v>21.27</v>
      </c>
      <c r="T151" t="n">
        <v>1106.38</v>
      </c>
      <c r="U151" t="n">
        <v>0.74</v>
      </c>
      <c r="V151" t="n">
        <v>0.77</v>
      </c>
      <c r="W151" t="n">
        <v>0.12</v>
      </c>
      <c r="X151" t="n">
        <v>0.05</v>
      </c>
      <c r="Y151" t="n">
        <v>1</v>
      </c>
      <c r="Z151" t="n">
        <v>10</v>
      </c>
      <c r="AA151" t="n">
        <v>101.2077076287003</v>
      </c>
      <c r="AB151" t="n">
        <v>138.4768505464685</v>
      </c>
      <c r="AC151" t="n">
        <v>125.2608142838311</v>
      </c>
      <c r="AD151" t="n">
        <v>101207.7076287003</v>
      </c>
      <c r="AE151" t="n">
        <v>138476.8505464685</v>
      </c>
      <c r="AF151" t="n">
        <v>2.051221316152265e-06</v>
      </c>
      <c r="AG151" t="n">
        <v>0.1515277777777778</v>
      </c>
      <c r="AH151" t="n">
        <v>125260.8142838311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9.1694</v>
      </c>
      <c r="E152" t="n">
        <v>10.91</v>
      </c>
      <c r="F152" t="n">
        <v>7.91</v>
      </c>
      <c r="G152" t="n">
        <v>118.58</v>
      </c>
      <c r="H152" t="n">
        <v>2.08</v>
      </c>
      <c r="I152" t="n">
        <v>4</v>
      </c>
      <c r="J152" t="n">
        <v>329.4</v>
      </c>
      <c r="K152" t="n">
        <v>59.19</v>
      </c>
      <c r="L152" t="n">
        <v>38.5</v>
      </c>
      <c r="M152" t="n">
        <v>2</v>
      </c>
      <c r="N152" t="n">
        <v>101.71</v>
      </c>
      <c r="O152" t="n">
        <v>40860.49</v>
      </c>
      <c r="P152" t="n">
        <v>122.69</v>
      </c>
      <c r="Q152" t="n">
        <v>198.05</v>
      </c>
      <c r="R152" t="n">
        <v>28.93</v>
      </c>
      <c r="S152" t="n">
        <v>21.27</v>
      </c>
      <c r="T152" t="n">
        <v>1133.61</v>
      </c>
      <c r="U152" t="n">
        <v>0.74</v>
      </c>
      <c r="V152" t="n">
        <v>0.77</v>
      </c>
      <c r="W152" t="n">
        <v>0.11</v>
      </c>
      <c r="X152" t="n">
        <v>0.05</v>
      </c>
      <c r="Y152" t="n">
        <v>1</v>
      </c>
      <c r="Z152" t="n">
        <v>10</v>
      </c>
      <c r="AA152" t="n">
        <v>101.047987801072</v>
      </c>
      <c r="AB152" t="n">
        <v>138.258314831966</v>
      </c>
      <c r="AC152" t="n">
        <v>125.0631353112039</v>
      </c>
      <c r="AD152" t="n">
        <v>101047.987801072</v>
      </c>
      <c r="AE152" t="n">
        <v>138258.314831966</v>
      </c>
      <c r="AF152" t="n">
        <v>2.051579303249043e-06</v>
      </c>
      <c r="AG152" t="n">
        <v>0.1515277777777778</v>
      </c>
      <c r="AH152" t="n">
        <v>125063.1353112039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9.164</v>
      </c>
      <c r="E153" t="n">
        <v>10.91</v>
      </c>
      <c r="F153" t="n">
        <v>7.91</v>
      </c>
      <c r="G153" t="n">
        <v>118.67</v>
      </c>
      <c r="H153" t="n">
        <v>2.09</v>
      </c>
      <c r="I153" t="n">
        <v>4</v>
      </c>
      <c r="J153" t="n">
        <v>329.99</v>
      </c>
      <c r="K153" t="n">
        <v>59.19</v>
      </c>
      <c r="L153" t="n">
        <v>38.75</v>
      </c>
      <c r="M153" t="n">
        <v>2</v>
      </c>
      <c r="N153" t="n">
        <v>102.04</v>
      </c>
      <c r="O153" t="n">
        <v>40932.69</v>
      </c>
      <c r="P153" t="n">
        <v>122.75</v>
      </c>
      <c r="Q153" t="n">
        <v>198.05</v>
      </c>
      <c r="R153" t="n">
        <v>29.12</v>
      </c>
      <c r="S153" t="n">
        <v>21.27</v>
      </c>
      <c r="T153" t="n">
        <v>1229.47</v>
      </c>
      <c r="U153" t="n">
        <v>0.73</v>
      </c>
      <c r="V153" t="n">
        <v>0.77</v>
      </c>
      <c r="W153" t="n">
        <v>0.11</v>
      </c>
      <c r="X153" t="n">
        <v>0.06</v>
      </c>
      <c r="Y153" t="n">
        <v>1</v>
      </c>
      <c r="Z153" t="n">
        <v>10</v>
      </c>
      <c r="AA153" t="n">
        <v>101.1418850261236</v>
      </c>
      <c r="AB153" t="n">
        <v>138.3867891577348</v>
      </c>
      <c r="AC153" t="n">
        <v>125.1793482276362</v>
      </c>
      <c r="AD153" t="n">
        <v>101141.8850261237</v>
      </c>
      <c r="AE153" t="n">
        <v>138386.7891577348</v>
      </c>
      <c r="AF153" t="n">
        <v>2.050371096797417e-06</v>
      </c>
      <c r="AG153" t="n">
        <v>0.1515277777777778</v>
      </c>
      <c r="AH153" t="n">
        <v>125179.3482276362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9.1561</v>
      </c>
      <c r="E154" t="n">
        <v>10.92</v>
      </c>
      <c r="F154" t="n">
        <v>7.92</v>
      </c>
      <c r="G154" t="n">
        <v>118.82</v>
      </c>
      <c r="H154" t="n">
        <v>2.1</v>
      </c>
      <c r="I154" t="n">
        <v>4</v>
      </c>
      <c r="J154" t="n">
        <v>330.57</v>
      </c>
      <c r="K154" t="n">
        <v>59.19</v>
      </c>
      <c r="L154" t="n">
        <v>39</v>
      </c>
      <c r="M154" t="n">
        <v>2</v>
      </c>
      <c r="N154" t="n">
        <v>102.38</v>
      </c>
      <c r="O154" t="n">
        <v>41005.06</v>
      </c>
      <c r="P154" t="n">
        <v>122.72</v>
      </c>
      <c r="Q154" t="n">
        <v>198.05</v>
      </c>
      <c r="R154" t="n">
        <v>29.43</v>
      </c>
      <c r="S154" t="n">
        <v>21.27</v>
      </c>
      <c r="T154" t="n">
        <v>1383.22</v>
      </c>
      <c r="U154" t="n">
        <v>0.72</v>
      </c>
      <c r="V154" t="n">
        <v>0.77</v>
      </c>
      <c r="W154" t="n">
        <v>0.11</v>
      </c>
      <c r="X154" t="n">
        <v>0.07000000000000001</v>
      </c>
      <c r="Y154" t="n">
        <v>1</v>
      </c>
      <c r="Z154" t="n">
        <v>10</v>
      </c>
      <c r="AA154" t="n">
        <v>101.242941219414</v>
      </c>
      <c r="AB154" t="n">
        <v>138.5250586996791</v>
      </c>
      <c r="AC154" t="n">
        <v>125.3044215185599</v>
      </c>
      <c r="AD154" t="n">
        <v>101242.941219414</v>
      </c>
      <c r="AE154" t="n">
        <v>138525.0586996791</v>
      </c>
      <c r="AF154" t="n">
        <v>2.048603535507074e-06</v>
      </c>
      <c r="AG154" t="n">
        <v>0.1516666666666667</v>
      </c>
      <c r="AH154" t="n">
        <v>125304.4215185599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9.1587</v>
      </c>
      <c r="E155" t="n">
        <v>10.92</v>
      </c>
      <c r="F155" t="n">
        <v>7.92</v>
      </c>
      <c r="G155" t="n">
        <v>118.77</v>
      </c>
      <c r="H155" t="n">
        <v>2.11</v>
      </c>
      <c r="I155" t="n">
        <v>4</v>
      </c>
      <c r="J155" t="n">
        <v>331.16</v>
      </c>
      <c r="K155" t="n">
        <v>59.19</v>
      </c>
      <c r="L155" t="n">
        <v>39.25</v>
      </c>
      <c r="M155" t="n">
        <v>2</v>
      </c>
      <c r="N155" t="n">
        <v>102.72</v>
      </c>
      <c r="O155" t="n">
        <v>41077.58</v>
      </c>
      <c r="P155" t="n">
        <v>122.5</v>
      </c>
      <c r="Q155" t="n">
        <v>198.05</v>
      </c>
      <c r="R155" t="n">
        <v>29.33</v>
      </c>
      <c r="S155" t="n">
        <v>21.27</v>
      </c>
      <c r="T155" t="n">
        <v>1330.59</v>
      </c>
      <c r="U155" t="n">
        <v>0.73</v>
      </c>
      <c r="V155" t="n">
        <v>0.77</v>
      </c>
      <c r="W155" t="n">
        <v>0.11</v>
      </c>
      <c r="X155" t="n">
        <v>0.07000000000000001</v>
      </c>
      <c r="Y155" t="n">
        <v>1</v>
      </c>
      <c r="Z155" t="n">
        <v>10</v>
      </c>
      <c r="AA155" t="n">
        <v>101.0840947966439</v>
      </c>
      <c r="AB155" t="n">
        <v>138.3077180162356</v>
      </c>
      <c r="AC155" t="n">
        <v>125.1078235249046</v>
      </c>
      <c r="AD155" t="n">
        <v>101084.0947966439</v>
      </c>
      <c r="AE155" t="n">
        <v>138307.7180162356</v>
      </c>
      <c r="AF155" t="n">
        <v>2.049185264539339e-06</v>
      </c>
      <c r="AG155" t="n">
        <v>0.1516666666666667</v>
      </c>
      <c r="AH155" t="n">
        <v>125107.8235249046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9.157999999999999</v>
      </c>
      <c r="E156" t="n">
        <v>10.92</v>
      </c>
      <c r="F156" t="n">
        <v>7.92</v>
      </c>
      <c r="G156" t="n">
        <v>118.78</v>
      </c>
      <c r="H156" t="n">
        <v>2.12</v>
      </c>
      <c r="I156" t="n">
        <v>4</v>
      </c>
      <c r="J156" t="n">
        <v>331.75</v>
      </c>
      <c r="K156" t="n">
        <v>59.19</v>
      </c>
      <c r="L156" t="n">
        <v>39.5</v>
      </c>
      <c r="M156" t="n">
        <v>2</v>
      </c>
      <c r="N156" t="n">
        <v>103.06</v>
      </c>
      <c r="O156" t="n">
        <v>41150.28</v>
      </c>
      <c r="P156" t="n">
        <v>122.43</v>
      </c>
      <c r="Q156" t="n">
        <v>198.05</v>
      </c>
      <c r="R156" t="n">
        <v>29.35</v>
      </c>
      <c r="S156" t="n">
        <v>21.27</v>
      </c>
      <c r="T156" t="n">
        <v>1343.99</v>
      </c>
      <c r="U156" t="n">
        <v>0.72</v>
      </c>
      <c r="V156" t="n">
        <v>0.77</v>
      </c>
      <c r="W156" t="n">
        <v>0.11</v>
      </c>
      <c r="X156" t="n">
        <v>0.07000000000000001</v>
      </c>
      <c r="Y156" t="n">
        <v>1</v>
      </c>
      <c r="Z156" t="n">
        <v>10</v>
      </c>
      <c r="AA156" t="n">
        <v>101.0500594653476</v>
      </c>
      <c r="AB156" t="n">
        <v>138.2611493744232</v>
      </c>
      <c r="AC156" t="n">
        <v>125.0656993289072</v>
      </c>
      <c r="AD156" t="n">
        <v>101050.0594653476</v>
      </c>
      <c r="AE156" t="n">
        <v>138261.1493744232</v>
      </c>
      <c r="AF156" t="n">
        <v>2.049028645184498e-06</v>
      </c>
      <c r="AG156" t="n">
        <v>0.1516666666666667</v>
      </c>
      <c r="AH156" t="n">
        <v>125065.6993289072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9.1568</v>
      </c>
      <c r="E157" t="n">
        <v>10.92</v>
      </c>
      <c r="F157" t="n">
        <v>7.92</v>
      </c>
      <c r="G157" t="n">
        <v>118.8</v>
      </c>
      <c r="H157" t="n">
        <v>2.13</v>
      </c>
      <c r="I157" t="n">
        <v>4</v>
      </c>
      <c r="J157" t="n">
        <v>332.34</v>
      </c>
      <c r="K157" t="n">
        <v>59.19</v>
      </c>
      <c r="L157" t="n">
        <v>39.75</v>
      </c>
      <c r="M157" t="n">
        <v>2</v>
      </c>
      <c r="N157" t="n">
        <v>103.4</v>
      </c>
      <c r="O157" t="n">
        <v>41223.13</v>
      </c>
      <c r="P157" t="n">
        <v>122.3</v>
      </c>
      <c r="Q157" t="n">
        <v>198.05</v>
      </c>
      <c r="R157" t="n">
        <v>29.4</v>
      </c>
      <c r="S157" t="n">
        <v>21.27</v>
      </c>
      <c r="T157" t="n">
        <v>1365.71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100.9857579975139</v>
      </c>
      <c r="AB157" t="n">
        <v>138.1731692693527</v>
      </c>
      <c r="AC157" t="n">
        <v>124.9861159215838</v>
      </c>
      <c r="AD157" t="n">
        <v>100985.7579975139</v>
      </c>
      <c r="AE157" t="n">
        <v>138173.1692693527</v>
      </c>
      <c r="AF157" t="n">
        <v>2.048760154861915e-06</v>
      </c>
      <c r="AG157" t="n">
        <v>0.1516666666666667</v>
      </c>
      <c r="AH157" t="n">
        <v>124986.1159215838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9.1577</v>
      </c>
      <c r="E158" t="n">
        <v>10.92</v>
      </c>
      <c r="F158" t="n">
        <v>7.92</v>
      </c>
      <c r="G158" t="n">
        <v>118.79</v>
      </c>
      <c r="H158" t="n">
        <v>2.14</v>
      </c>
      <c r="I158" t="n">
        <v>4</v>
      </c>
      <c r="J158" t="n">
        <v>332.93</v>
      </c>
      <c r="K158" t="n">
        <v>59.19</v>
      </c>
      <c r="L158" t="n">
        <v>40</v>
      </c>
      <c r="M158" t="n">
        <v>2</v>
      </c>
      <c r="N158" t="n">
        <v>103.74</v>
      </c>
      <c r="O158" t="n">
        <v>41296.16</v>
      </c>
      <c r="P158" t="n">
        <v>122.2</v>
      </c>
      <c r="Q158" t="n">
        <v>198.05</v>
      </c>
      <c r="R158" t="n">
        <v>29.36</v>
      </c>
      <c r="S158" t="n">
        <v>21.27</v>
      </c>
      <c r="T158" t="n">
        <v>1347.22</v>
      </c>
      <c r="U158" t="n">
        <v>0.72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100.9166214037012</v>
      </c>
      <c r="AB158" t="n">
        <v>138.0785735316069</v>
      </c>
      <c r="AC158" t="n">
        <v>124.9005482682825</v>
      </c>
      <c r="AD158" t="n">
        <v>100916.6214037012</v>
      </c>
      <c r="AE158" t="n">
        <v>138078.5735316069</v>
      </c>
      <c r="AF158" t="n">
        <v>2.048961522603853e-06</v>
      </c>
      <c r="AG158" t="n">
        <v>0.1516666666666667</v>
      </c>
      <c r="AH158" t="n">
        <v>124900.5482682825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7.027</v>
      </c>
      <c r="E2" t="n">
        <v>14.23</v>
      </c>
      <c r="F2" t="n">
        <v>9.48</v>
      </c>
      <c r="G2" t="n">
        <v>7.02</v>
      </c>
      <c r="H2" t="n">
        <v>0.12</v>
      </c>
      <c r="I2" t="n">
        <v>81</v>
      </c>
      <c r="J2" t="n">
        <v>150.44</v>
      </c>
      <c r="K2" t="n">
        <v>49.1</v>
      </c>
      <c r="L2" t="n">
        <v>1</v>
      </c>
      <c r="M2" t="n">
        <v>79</v>
      </c>
      <c r="N2" t="n">
        <v>25.34</v>
      </c>
      <c r="O2" t="n">
        <v>18787.76</v>
      </c>
      <c r="P2" t="n">
        <v>111.15</v>
      </c>
      <c r="Q2" t="n">
        <v>198.1</v>
      </c>
      <c r="R2" t="n">
        <v>78.13</v>
      </c>
      <c r="S2" t="n">
        <v>21.27</v>
      </c>
      <c r="T2" t="n">
        <v>25346.88</v>
      </c>
      <c r="U2" t="n">
        <v>0.27</v>
      </c>
      <c r="V2" t="n">
        <v>0.64</v>
      </c>
      <c r="W2" t="n">
        <v>0.23</v>
      </c>
      <c r="X2" t="n">
        <v>1.63</v>
      </c>
      <c r="Y2" t="n">
        <v>1</v>
      </c>
      <c r="Z2" t="n">
        <v>10</v>
      </c>
      <c r="AA2" t="n">
        <v>121.0054259670169</v>
      </c>
      <c r="AB2" t="n">
        <v>165.5649621906302</v>
      </c>
      <c r="AC2" t="n">
        <v>149.7636745710861</v>
      </c>
      <c r="AD2" t="n">
        <v>121005.4259670169</v>
      </c>
      <c r="AE2" t="n">
        <v>165564.9621906302</v>
      </c>
      <c r="AF2" t="n">
        <v>1.712888647470582e-06</v>
      </c>
      <c r="AG2" t="n">
        <v>0.1976388888888889</v>
      </c>
      <c r="AH2" t="n">
        <v>149763.6745710861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7.5396</v>
      </c>
      <c r="E3" t="n">
        <v>13.26</v>
      </c>
      <c r="F3" t="n">
        <v>9.09</v>
      </c>
      <c r="G3" t="n">
        <v>8.800000000000001</v>
      </c>
      <c r="H3" t="n">
        <v>0.15</v>
      </c>
      <c r="I3" t="n">
        <v>62</v>
      </c>
      <c r="J3" t="n">
        <v>150.78</v>
      </c>
      <c r="K3" t="n">
        <v>49.1</v>
      </c>
      <c r="L3" t="n">
        <v>1.25</v>
      </c>
      <c r="M3" t="n">
        <v>60</v>
      </c>
      <c r="N3" t="n">
        <v>25.44</v>
      </c>
      <c r="O3" t="n">
        <v>18830.65</v>
      </c>
      <c r="P3" t="n">
        <v>106.37</v>
      </c>
      <c r="Q3" t="n">
        <v>198.12</v>
      </c>
      <c r="R3" t="n">
        <v>65.91</v>
      </c>
      <c r="S3" t="n">
        <v>21.27</v>
      </c>
      <c r="T3" t="n">
        <v>19330.95</v>
      </c>
      <c r="U3" t="n">
        <v>0.32</v>
      </c>
      <c r="V3" t="n">
        <v>0.67</v>
      </c>
      <c r="W3" t="n">
        <v>0.21</v>
      </c>
      <c r="X3" t="n">
        <v>1.24</v>
      </c>
      <c r="Y3" t="n">
        <v>1</v>
      </c>
      <c r="Z3" t="n">
        <v>10</v>
      </c>
      <c r="AA3" t="n">
        <v>108.1873648751103</v>
      </c>
      <c r="AB3" t="n">
        <v>148.0267255117475</v>
      </c>
      <c r="AC3" t="n">
        <v>133.8992625857607</v>
      </c>
      <c r="AD3" t="n">
        <v>108187.3648751103</v>
      </c>
      <c r="AE3" t="n">
        <v>148026.7255117475</v>
      </c>
      <c r="AF3" t="n">
        <v>1.837839084455558e-06</v>
      </c>
      <c r="AG3" t="n">
        <v>0.1841666666666667</v>
      </c>
      <c r="AH3" t="n">
        <v>133899.2625857607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7.8721</v>
      </c>
      <c r="E4" t="n">
        <v>12.7</v>
      </c>
      <c r="F4" t="n">
        <v>8.869999999999999</v>
      </c>
      <c r="G4" t="n">
        <v>10.43</v>
      </c>
      <c r="H4" t="n">
        <v>0.18</v>
      </c>
      <c r="I4" t="n">
        <v>51</v>
      </c>
      <c r="J4" t="n">
        <v>151.13</v>
      </c>
      <c r="K4" t="n">
        <v>49.1</v>
      </c>
      <c r="L4" t="n">
        <v>1.5</v>
      </c>
      <c r="M4" t="n">
        <v>49</v>
      </c>
      <c r="N4" t="n">
        <v>25.54</v>
      </c>
      <c r="O4" t="n">
        <v>18873.58</v>
      </c>
      <c r="P4" t="n">
        <v>103.49</v>
      </c>
      <c r="Q4" t="n">
        <v>198.07</v>
      </c>
      <c r="R4" t="n">
        <v>58.86</v>
      </c>
      <c r="S4" t="n">
        <v>21.27</v>
      </c>
      <c r="T4" t="n">
        <v>15863.37</v>
      </c>
      <c r="U4" t="n">
        <v>0.36</v>
      </c>
      <c r="V4" t="n">
        <v>0.68</v>
      </c>
      <c r="W4" t="n">
        <v>0.19</v>
      </c>
      <c r="X4" t="n">
        <v>1.01</v>
      </c>
      <c r="Y4" t="n">
        <v>1</v>
      </c>
      <c r="Z4" t="n">
        <v>10</v>
      </c>
      <c r="AA4" t="n">
        <v>101.0194051373853</v>
      </c>
      <c r="AB4" t="n">
        <v>138.2192067705317</v>
      </c>
      <c r="AC4" t="n">
        <v>125.0277596682644</v>
      </c>
      <c r="AD4" t="n">
        <v>101019.4051373853</v>
      </c>
      <c r="AE4" t="n">
        <v>138219.2067705317</v>
      </c>
      <c r="AF4" t="n">
        <v>1.918888675359779e-06</v>
      </c>
      <c r="AG4" t="n">
        <v>0.1763888888888889</v>
      </c>
      <c r="AH4" t="n">
        <v>125027.7596682643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8.1409</v>
      </c>
      <c r="E5" t="n">
        <v>12.28</v>
      </c>
      <c r="F5" t="n">
        <v>8.69</v>
      </c>
      <c r="G5" t="n">
        <v>12.13</v>
      </c>
      <c r="H5" t="n">
        <v>0.2</v>
      </c>
      <c r="I5" t="n">
        <v>43</v>
      </c>
      <c r="J5" t="n">
        <v>151.48</v>
      </c>
      <c r="K5" t="n">
        <v>49.1</v>
      </c>
      <c r="L5" t="n">
        <v>1.75</v>
      </c>
      <c r="M5" t="n">
        <v>41</v>
      </c>
      <c r="N5" t="n">
        <v>25.64</v>
      </c>
      <c r="O5" t="n">
        <v>18916.54</v>
      </c>
      <c r="P5" t="n">
        <v>101.24</v>
      </c>
      <c r="Q5" t="n">
        <v>198.08</v>
      </c>
      <c r="R5" t="n">
        <v>53.32</v>
      </c>
      <c r="S5" t="n">
        <v>21.27</v>
      </c>
      <c r="T5" t="n">
        <v>13133.02</v>
      </c>
      <c r="U5" t="n">
        <v>0.4</v>
      </c>
      <c r="V5" t="n">
        <v>0.7</v>
      </c>
      <c r="W5" t="n">
        <v>0.18</v>
      </c>
      <c r="X5" t="n">
        <v>0.84</v>
      </c>
      <c r="Y5" t="n">
        <v>1</v>
      </c>
      <c r="Z5" t="n">
        <v>10</v>
      </c>
      <c r="AA5" t="n">
        <v>95.69857649948018</v>
      </c>
      <c r="AB5" t="n">
        <v>130.9390142897611</v>
      </c>
      <c r="AC5" t="n">
        <v>118.4423785400419</v>
      </c>
      <c r="AD5" t="n">
        <v>95698.57649948019</v>
      </c>
      <c r="AE5" t="n">
        <v>130939.0142897611</v>
      </c>
      <c r="AF5" t="n">
        <v>1.98441087095393e-06</v>
      </c>
      <c r="AG5" t="n">
        <v>0.1705555555555555</v>
      </c>
      <c r="AH5" t="n">
        <v>118442.3785400419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8.472</v>
      </c>
      <c r="E6" t="n">
        <v>11.8</v>
      </c>
      <c r="F6" t="n">
        <v>8.43</v>
      </c>
      <c r="G6" t="n">
        <v>14.05</v>
      </c>
      <c r="H6" t="n">
        <v>0.23</v>
      </c>
      <c r="I6" t="n">
        <v>36</v>
      </c>
      <c r="J6" t="n">
        <v>151.83</v>
      </c>
      <c r="K6" t="n">
        <v>49.1</v>
      </c>
      <c r="L6" t="n">
        <v>2</v>
      </c>
      <c r="M6" t="n">
        <v>34</v>
      </c>
      <c r="N6" t="n">
        <v>25.73</v>
      </c>
      <c r="O6" t="n">
        <v>18959.54</v>
      </c>
      <c r="P6" t="n">
        <v>97.77</v>
      </c>
      <c r="Q6" t="n">
        <v>198.05</v>
      </c>
      <c r="R6" t="n">
        <v>44.62</v>
      </c>
      <c r="S6" t="n">
        <v>21.27</v>
      </c>
      <c r="T6" t="n">
        <v>8819.059999999999</v>
      </c>
      <c r="U6" t="n">
        <v>0.48</v>
      </c>
      <c r="V6" t="n">
        <v>0.72</v>
      </c>
      <c r="W6" t="n">
        <v>0.16</v>
      </c>
      <c r="X6" t="n">
        <v>0.57</v>
      </c>
      <c r="Y6" t="n">
        <v>1</v>
      </c>
      <c r="Z6" t="n">
        <v>10</v>
      </c>
      <c r="AA6" t="n">
        <v>89.05060455373859</v>
      </c>
      <c r="AB6" t="n">
        <v>121.842965785779</v>
      </c>
      <c r="AC6" t="n">
        <v>110.2144441388926</v>
      </c>
      <c r="AD6" t="n">
        <v>89050.60455373859</v>
      </c>
      <c r="AE6" t="n">
        <v>121842.965785779</v>
      </c>
      <c r="AF6" t="n">
        <v>2.065119200422765e-06</v>
      </c>
      <c r="AG6" t="n">
        <v>0.1638888888888889</v>
      </c>
      <c r="AH6" t="n">
        <v>110214.4441388926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8.455500000000001</v>
      </c>
      <c r="E7" t="n">
        <v>11.83</v>
      </c>
      <c r="F7" t="n">
        <v>8.539999999999999</v>
      </c>
      <c r="G7" t="n">
        <v>15.53</v>
      </c>
      <c r="H7" t="n">
        <v>0.26</v>
      </c>
      <c r="I7" t="n">
        <v>33</v>
      </c>
      <c r="J7" t="n">
        <v>152.18</v>
      </c>
      <c r="K7" t="n">
        <v>49.1</v>
      </c>
      <c r="L7" t="n">
        <v>2.25</v>
      </c>
      <c r="M7" t="n">
        <v>31</v>
      </c>
      <c r="N7" t="n">
        <v>25.83</v>
      </c>
      <c r="O7" t="n">
        <v>19002.56</v>
      </c>
      <c r="P7" t="n">
        <v>99.02</v>
      </c>
      <c r="Q7" t="n">
        <v>198.09</v>
      </c>
      <c r="R7" t="n">
        <v>48.81</v>
      </c>
      <c r="S7" t="n">
        <v>21.27</v>
      </c>
      <c r="T7" t="n">
        <v>10926.1</v>
      </c>
      <c r="U7" t="n">
        <v>0.44</v>
      </c>
      <c r="V7" t="n">
        <v>0.71</v>
      </c>
      <c r="W7" t="n">
        <v>0.16</v>
      </c>
      <c r="X7" t="n">
        <v>0.6899999999999999</v>
      </c>
      <c r="Y7" t="n">
        <v>1</v>
      </c>
      <c r="Z7" t="n">
        <v>10</v>
      </c>
      <c r="AA7" t="n">
        <v>90.34087104748066</v>
      </c>
      <c r="AB7" t="n">
        <v>123.6083653250563</v>
      </c>
      <c r="AC7" t="n">
        <v>111.8113564238957</v>
      </c>
      <c r="AD7" t="n">
        <v>90340.87104748066</v>
      </c>
      <c r="AE7" t="n">
        <v>123608.3653250563</v>
      </c>
      <c r="AF7" t="n">
        <v>2.061097190648571e-06</v>
      </c>
      <c r="AG7" t="n">
        <v>0.1643055555555556</v>
      </c>
      <c r="AH7" t="n">
        <v>111811.3564238957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8.626300000000001</v>
      </c>
      <c r="E8" t="n">
        <v>11.59</v>
      </c>
      <c r="F8" t="n">
        <v>8.43</v>
      </c>
      <c r="G8" t="n">
        <v>17.44</v>
      </c>
      <c r="H8" t="n">
        <v>0.29</v>
      </c>
      <c r="I8" t="n">
        <v>29</v>
      </c>
      <c r="J8" t="n">
        <v>152.53</v>
      </c>
      <c r="K8" t="n">
        <v>49.1</v>
      </c>
      <c r="L8" t="n">
        <v>2.5</v>
      </c>
      <c r="M8" t="n">
        <v>27</v>
      </c>
      <c r="N8" t="n">
        <v>25.93</v>
      </c>
      <c r="O8" t="n">
        <v>19045.63</v>
      </c>
      <c r="P8" t="n">
        <v>97.5</v>
      </c>
      <c r="Q8" t="n">
        <v>198.06</v>
      </c>
      <c r="R8" t="n">
        <v>45.38</v>
      </c>
      <c r="S8" t="n">
        <v>21.27</v>
      </c>
      <c r="T8" t="n">
        <v>9231.139999999999</v>
      </c>
      <c r="U8" t="n">
        <v>0.47</v>
      </c>
      <c r="V8" t="n">
        <v>0.72</v>
      </c>
      <c r="W8" t="n">
        <v>0.15</v>
      </c>
      <c r="X8" t="n">
        <v>0.58</v>
      </c>
      <c r="Y8" t="n">
        <v>1</v>
      </c>
      <c r="Z8" t="n">
        <v>10</v>
      </c>
      <c r="AA8" t="n">
        <v>87.31666549909659</v>
      </c>
      <c r="AB8" t="n">
        <v>119.4705138752267</v>
      </c>
      <c r="AC8" t="n">
        <v>108.0684157089256</v>
      </c>
      <c r="AD8" t="n">
        <v>87316.66549909659</v>
      </c>
      <c r="AE8" t="n">
        <v>119470.5138752267</v>
      </c>
      <c r="AF8" t="n">
        <v>2.102731085765687e-06</v>
      </c>
      <c r="AG8" t="n">
        <v>0.1609722222222222</v>
      </c>
      <c r="AH8" t="n">
        <v>108068.4157089256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8.7013</v>
      </c>
      <c r="E9" t="n">
        <v>11.49</v>
      </c>
      <c r="F9" t="n">
        <v>8.390000000000001</v>
      </c>
      <c r="G9" t="n">
        <v>18.65</v>
      </c>
      <c r="H9" t="n">
        <v>0.32</v>
      </c>
      <c r="I9" t="n">
        <v>27</v>
      </c>
      <c r="J9" t="n">
        <v>152.88</v>
      </c>
      <c r="K9" t="n">
        <v>49.1</v>
      </c>
      <c r="L9" t="n">
        <v>2.75</v>
      </c>
      <c r="M9" t="n">
        <v>25</v>
      </c>
      <c r="N9" t="n">
        <v>26.03</v>
      </c>
      <c r="O9" t="n">
        <v>19088.72</v>
      </c>
      <c r="P9" t="n">
        <v>96.86</v>
      </c>
      <c r="Q9" t="n">
        <v>198.05</v>
      </c>
      <c r="R9" t="n">
        <v>44.14</v>
      </c>
      <c r="S9" t="n">
        <v>21.27</v>
      </c>
      <c r="T9" t="n">
        <v>8624.59</v>
      </c>
      <c r="U9" t="n">
        <v>0.48</v>
      </c>
      <c r="V9" t="n">
        <v>0.72</v>
      </c>
      <c r="W9" t="n">
        <v>0.15</v>
      </c>
      <c r="X9" t="n">
        <v>0.54</v>
      </c>
      <c r="Y9" t="n">
        <v>1</v>
      </c>
      <c r="Z9" t="n">
        <v>10</v>
      </c>
      <c r="AA9" t="n">
        <v>86.06658699604117</v>
      </c>
      <c r="AB9" t="n">
        <v>117.7601013177758</v>
      </c>
      <c r="AC9" t="n">
        <v>106.5212425253781</v>
      </c>
      <c r="AD9" t="n">
        <v>86066.58699604117</v>
      </c>
      <c r="AE9" t="n">
        <v>117760.1013177758</v>
      </c>
      <c r="AF9" t="n">
        <v>2.121012948375662e-06</v>
      </c>
      <c r="AG9" t="n">
        <v>0.1595833333333333</v>
      </c>
      <c r="AH9" t="n">
        <v>106521.2425253781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8.824999999999999</v>
      </c>
      <c r="E10" t="n">
        <v>11.33</v>
      </c>
      <c r="F10" t="n">
        <v>8.32</v>
      </c>
      <c r="G10" t="n">
        <v>20.8</v>
      </c>
      <c r="H10" t="n">
        <v>0.35</v>
      </c>
      <c r="I10" t="n">
        <v>24</v>
      </c>
      <c r="J10" t="n">
        <v>153.23</v>
      </c>
      <c r="K10" t="n">
        <v>49.1</v>
      </c>
      <c r="L10" t="n">
        <v>3</v>
      </c>
      <c r="M10" t="n">
        <v>22</v>
      </c>
      <c r="N10" t="n">
        <v>26.13</v>
      </c>
      <c r="O10" t="n">
        <v>19131.85</v>
      </c>
      <c r="P10" t="n">
        <v>95.8</v>
      </c>
      <c r="Q10" t="n">
        <v>198.13</v>
      </c>
      <c r="R10" t="n">
        <v>41.86</v>
      </c>
      <c r="S10" t="n">
        <v>21.27</v>
      </c>
      <c r="T10" t="n">
        <v>7496.03</v>
      </c>
      <c r="U10" t="n">
        <v>0.51</v>
      </c>
      <c r="V10" t="n">
        <v>0.73</v>
      </c>
      <c r="W10" t="n">
        <v>0.15</v>
      </c>
      <c r="X10" t="n">
        <v>0.47</v>
      </c>
      <c r="Y10" t="n">
        <v>1</v>
      </c>
      <c r="Z10" t="n">
        <v>10</v>
      </c>
      <c r="AA10" t="n">
        <v>84.03749531197352</v>
      </c>
      <c r="AB10" t="n">
        <v>114.9838085584286</v>
      </c>
      <c r="AC10" t="n">
        <v>104.0099152504308</v>
      </c>
      <c r="AD10" t="n">
        <v>84037.49531197351</v>
      </c>
      <c r="AE10" t="n">
        <v>114983.8085584286</v>
      </c>
      <c r="AF10" t="n">
        <v>2.151165833773714e-06</v>
      </c>
      <c r="AG10" t="n">
        <v>0.1573611111111111</v>
      </c>
      <c r="AH10" t="n">
        <v>104009.9152504308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8.91</v>
      </c>
      <c r="E11" t="n">
        <v>11.22</v>
      </c>
      <c r="F11" t="n">
        <v>8.27</v>
      </c>
      <c r="G11" t="n">
        <v>22.57</v>
      </c>
      <c r="H11" t="n">
        <v>0.37</v>
      </c>
      <c r="I11" t="n">
        <v>22</v>
      </c>
      <c r="J11" t="n">
        <v>153.58</v>
      </c>
      <c r="K11" t="n">
        <v>49.1</v>
      </c>
      <c r="L11" t="n">
        <v>3.25</v>
      </c>
      <c r="M11" t="n">
        <v>20</v>
      </c>
      <c r="N11" t="n">
        <v>26.23</v>
      </c>
      <c r="O11" t="n">
        <v>19175.02</v>
      </c>
      <c r="P11" t="n">
        <v>94.98</v>
      </c>
      <c r="Q11" t="n">
        <v>198.05</v>
      </c>
      <c r="R11" t="n">
        <v>40.39</v>
      </c>
      <c r="S11" t="n">
        <v>21.27</v>
      </c>
      <c r="T11" t="n">
        <v>6770.61</v>
      </c>
      <c r="U11" t="n">
        <v>0.53</v>
      </c>
      <c r="V11" t="n">
        <v>0.73</v>
      </c>
      <c r="W11" t="n">
        <v>0.14</v>
      </c>
      <c r="X11" t="n">
        <v>0.42</v>
      </c>
      <c r="Y11" t="n">
        <v>1</v>
      </c>
      <c r="Z11" t="n">
        <v>10</v>
      </c>
      <c r="AA11" t="n">
        <v>82.61462990683228</v>
      </c>
      <c r="AB11" t="n">
        <v>113.0369813387239</v>
      </c>
      <c r="AC11" t="n">
        <v>102.2488904881849</v>
      </c>
      <c r="AD11" t="n">
        <v>82614.62990683228</v>
      </c>
      <c r="AE11" t="n">
        <v>113036.9813387239</v>
      </c>
      <c r="AF11" t="n">
        <v>2.171885278065019e-06</v>
      </c>
      <c r="AG11" t="n">
        <v>0.1558333333333334</v>
      </c>
      <c r="AH11" t="n">
        <v>102248.8904881849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8.950100000000001</v>
      </c>
      <c r="E12" t="n">
        <v>11.17</v>
      </c>
      <c r="F12" t="n">
        <v>8.26</v>
      </c>
      <c r="G12" t="n">
        <v>23.59</v>
      </c>
      <c r="H12" t="n">
        <v>0.4</v>
      </c>
      <c r="I12" t="n">
        <v>21</v>
      </c>
      <c r="J12" t="n">
        <v>153.93</v>
      </c>
      <c r="K12" t="n">
        <v>49.1</v>
      </c>
      <c r="L12" t="n">
        <v>3.5</v>
      </c>
      <c r="M12" t="n">
        <v>19</v>
      </c>
      <c r="N12" t="n">
        <v>26.33</v>
      </c>
      <c r="O12" t="n">
        <v>19218.22</v>
      </c>
      <c r="P12" t="n">
        <v>94.63</v>
      </c>
      <c r="Q12" t="n">
        <v>198.05</v>
      </c>
      <c r="R12" t="n">
        <v>39.74</v>
      </c>
      <c r="S12" t="n">
        <v>21.27</v>
      </c>
      <c r="T12" t="n">
        <v>6452.66</v>
      </c>
      <c r="U12" t="n">
        <v>0.54</v>
      </c>
      <c r="V12" t="n">
        <v>0.74</v>
      </c>
      <c r="W12" t="n">
        <v>0.14</v>
      </c>
      <c r="X12" t="n">
        <v>0.4</v>
      </c>
      <c r="Y12" t="n">
        <v>1</v>
      </c>
      <c r="Z12" t="n">
        <v>10</v>
      </c>
      <c r="AA12" t="n">
        <v>82.01195744195873</v>
      </c>
      <c r="AB12" t="n">
        <v>112.2123782842516</v>
      </c>
      <c r="AC12" t="n">
        <v>101.5029863918936</v>
      </c>
      <c r="AD12" t="n">
        <v>82011.95744195873</v>
      </c>
      <c r="AE12" t="n">
        <v>112212.3782842516</v>
      </c>
      <c r="AF12" t="n">
        <v>2.181659980607152e-06</v>
      </c>
      <c r="AG12" t="n">
        <v>0.1551388888888889</v>
      </c>
      <c r="AH12" t="n">
        <v>101502.9863918936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9.047700000000001</v>
      </c>
      <c r="E13" t="n">
        <v>11.05</v>
      </c>
      <c r="F13" t="n">
        <v>8.199999999999999</v>
      </c>
      <c r="G13" t="n">
        <v>25.88</v>
      </c>
      <c r="H13" t="n">
        <v>0.43</v>
      </c>
      <c r="I13" t="n">
        <v>19</v>
      </c>
      <c r="J13" t="n">
        <v>154.28</v>
      </c>
      <c r="K13" t="n">
        <v>49.1</v>
      </c>
      <c r="L13" t="n">
        <v>3.75</v>
      </c>
      <c r="M13" t="n">
        <v>17</v>
      </c>
      <c r="N13" t="n">
        <v>26.43</v>
      </c>
      <c r="O13" t="n">
        <v>19261.45</v>
      </c>
      <c r="P13" t="n">
        <v>93.62</v>
      </c>
      <c r="Q13" t="n">
        <v>198.08</v>
      </c>
      <c r="R13" t="n">
        <v>37.77</v>
      </c>
      <c r="S13" t="n">
        <v>21.27</v>
      </c>
      <c r="T13" t="n">
        <v>5478.73</v>
      </c>
      <c r="U13" t="n">
        <v>0.5600000000000001</v>
      </c>
      <c r="V13" t="n">
        <v>0.74</v>
      </c>
      <c r="W13" t="n">
        <v>0.14</v>
      </c>
      <c r="X13" t="n">
        <v>0.34</v>
      </c>
      <c r="Y13" t="n">
        <v>1</v>
      </c>
      <c r="Z13" t="n">
        <v>10</v>
      </c>
      <c r="AA13" t="n">
        <v>80.3769153928645</v>
      </c>
      <c r="AB13" t="n">
        <v>109.9752416197177</v>
      </c>
      <c r="AC13" t="n">
        <v>99.47935891078104</v>
      </c>
      <c r="AD13" t="n">
        <v>80376.91539286451</v>
      </c>
      <c r="AE13" t="n">
        <v>109975.2416197178</v>
      </c>
      <c r="AF13" t="n">
        <v>2.205450777816933e-06</v>
      </c>
      <c r="AG13" t="n">
        <v>0.1534722222222222</v>
      </c>
      <c r="AH13" t="n">
        <v>99479.35891078104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9.09</v>
      </c>
      <c r="E14" t="n">
        <v>11</v>
      </c>
      <c r="F14" t="n">
        <v>8.17</v>
      </c>
      <c r="G14" t="n">
        <v>27.25</v>
      </c>
      <c r="H14" t="n">
        <v>0.46</v>
      </c>
      <c r="I14" t="n">
        <v>18</v>
      </c>
      <c r="J14" t="n">
        <v>154.63</v>
      </c>
      <c r="K14" t="n">
        <v>49.1</v>
      </c>
      <c r="L14" t="n">
        <v>4</v>
      </c>
      <c r="M14" t="n">
        <v>16</v>
      </c>
      <c r="N14" t="n">
        <v>26.53</v>
      </c>
      <c r="O14" t="n">
        <v>19304.72</v>
      </c>
      <c r="P14" t="n">
        <v>93.27</v>
      </c>
      <c r="Q14" t="n">
        <v>198.05</v>
      </c>
      <c r="R14" t="n">
        <v>37.55</v>
      </c>
      <c r="S14" t="n">
        <v>21.27</v>
      </c>
      <c r="T14" t="n">
        <v>5371.41</v>
      </c>
      <c r="U14" t="n">
        <v>0.57</v>
      </c>
      <c r="V14" t="n">
        <v>0.74</v>
      </c>
      <c r="W14" t="n">
        <v>0.13</v>
      </c>
      <c r="X14" t="n">
        <v>0.32</v>
      </c>
      <c r="Y14" t="n">
        <v>1</v>
      </c>
      <c r="Z14" t="n">
        <v>10</v>
      </c>
      <c r="AA14" t="n">
        <v>79.72113181456574</v>
      </c>
      <c r="AB14" t="n">
        <v>109.0779695967602</v>
      </c>
      <c r="AC14" t="n">
        <v>98.66772127036511</v>
      </c>
      <c r="AD14" t="n">
        <v>79721.13181456574</v>
      </c>
      <c r="AE14" t="n">
        <v>109077.9695967602</v>
      </c>
      <c r="AF14" t="n">
        <v>2.215761748328959e-06</v>
      </c>
      <c r="AG14" t="n">
        <v>0.1527777777777778</v>
      </c>
      <c r="AH14" t="n">
        <v>98667.7212703651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9.107699999999999</v>
      </c>
      <c r="E15" t="n">
        <v>10.98</v>
      </c>
      <c r="F15" t="n">
        <v>8.18</v>
      </c>
      <c r="G15" t="n">
        <v>28.88</v>
      </c>
      <c r="H15" t="n">
        <v>0.49</v>
      </c>
      <c r="I15" t="n">
        <v>17</v>
      </c>
      <c r="J15" t="n">
        <v>154.98</v>
      </c>
      <c r="K15" t="n">
        <v>49.1</v>
      </c>
      <c r="L15" t="n">
        <v>4.25</v>
      </c>
      <c r="M15" t="n">
        <v>15</v>
      </c>
      <c r="N15" t="n">
        <v>26.63</v>
      </c>
      <c r="O15" t="n">
        <v>19348.03</v>
      </c>
      <c r="P15" t="n">
        <v>93.09999999999999</v>
      </c>
      <c r="Q15" t="n">
        <v>198.06</v>
      </c>
      <c r="R15" t="n">
        <v>37.55</v>
      </c>
      <c r="S15" t="n">
        <v>21.27</v>
      </c>
      <c r="T15" t="n">
        <v>5379.66</v>
      </c>
      <c r="U15" t="n">
        <v>0.57</v>
      </c>
      <c r="V15" t="n">
        <v>0.74</v>
      </c>
      <c r="W15" t="n">
        <v>0.14</v>
      </c>
      <c r="X15" t="n">
        <v>0.33</v>
      </c>
      <c r="Y15" t="n">
        <v>1</v>
      </c>
      <c r="Z15" t="n">
        <v>10</v>
      </c>
      <c r="AA15" t="n">
        <v>79.49443366990934</v>
      </c>
      <c r="AB15" t="n">
        <v>108.7677911940252</v>
      </c>
      <c r="AC15" t="n">
        <v>98.3871458590489</v>
      </c>
      <c r="AD15" t="n">
        <v>79494.43366990934</v>
      </c>
      <c r="AE15" t="n">
        <v>108767.7911940252</v>
      </c>
      <c r="AF15" t="n">
        <v>2.220076267904913e-06</v>
      </c>
      <c r="AG15" t="n">
        <v>0.1525</v>
      </c>
      <c r="AH15" t="n">
        <v>98387.14585904891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9.1524</v>
      </c>
      <c r="E16" t="n">
        <v>10.93</v>
      </c>
      <c r="F16" t="n">
        <v>8.16</v>
      </c>
      <c r="G16" t="n">
        <v>30.6</v>
      </c>
      <c r="H16" t="n">
        <v>0.51</v>
      </c>
      <c r="I16" t="n">
        <v>16</v>
      </c>
      <c r="J16" t="n">
        <v>155.33</v>
      </c>
      <c r="K16" t="n">
        <v>49.1</v>
      </c>
      <c r="L16" t="n">
        <v>4.5</v>
      </c>
      <c r="M16" t="n">
        <v>14</v>
      </c>
      <c r="N16" t="n">
        <v>26.74</v>
      </c>
      <c r="O16" t="n">
        <v>19391.36</v>
      </c>
      <c r="P16" t="n">
        <v>92.55</v>
      </c>
      <c r="Q16" t="n">
        <v>198.05</v>
      </c>
      <c r="R16" t="n">
        <v>36.79</v>
      </c>
      <c r="S16" t="n">
        <v>21.27</v>
      </c>
      <c r="T16" t="n">
        <v>5003.66</v>
      </c>
      <c r="U16" t="n">
        <v>0.58</v>
      </c>
      <c r="V16" t="n">
        <v>0.74</v>
      </c>
      <c r="W16" t="n">
        <v>0.14</v>
      </c>
      <c r="X16" t="n">
        <v>0.31</v>
      </c>
      <c r="Y16" t="n">
        <v>1</v>
      </c>
      <c r="Z16" t="n">
        <v>10</v>
      </c>
      <c r="AA16" t="n">
        <v>78.73440818424531</v>
      </c>
      <c r="AB16" t="n">
        <v>107.7278907945822</v>
      </c>
      <c r="AC16" t="n">
        <v>97.44649209421901</v>
      </c>
      <c r="AD16" t="n">
        <v>78734.40818424532</v>
      </c>
      <c r="AE16" t="n">
        <v>107727.8907945822</v>
      </c>
      <c r="AF16" t="n">
        <v>2.230972258020458e-06</v>
      </c>
      <c r="AG16" t="n">
        <v>0.1518055555555556</v>
      </c>
      <c r="AH16" t="n">
        <v>97446.49209421901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9.196300000000001</v>
      </c>
      <c r="E17" t="n">
        <v>10.87</v>
      </c>
      <c r="F17" t="n">
        <v>8.140000000000001</v>
      </c>
      <c r="G17" t="n">
        <v>32.56</v>
      </c>
      <c r="H17" t="n">
        <v>0.54</v>
      </c>
      <c r="I17" t="n">
        <v>15</v>
      </c>
      <c r="J17" t="n">
        <v>155.68</v>
      </c>
      <c r="K17" t="n">
        <v>49.1</v>
      </c>
      <c r="L17" t="n">
        <v>4.75</v>
      </c>
      <c r="M17" t="n">
        <v>13</v>
      </c>
      <c r="N17" t="n">
        <v>26.84</v>
      </c>
      <c r="O17" t="n">
        <v>19434.74</v>
      </c>
      <c r="P17" t="n">
        <v>92.16</v>
      </c>
      <c r="Q17" t="n">
        <v>198.05</v>
      </c>
      <c r="R17" t="n">
        <v>36.18</v>
      </c>
      <c r="S17" t="n">
        <v>21.27</v>
      </c>
      <c r="T17" t="n">
        <v>4701.88</v>
      </c>
      <c r="U17" t="n">
        <v>0.59</v>
      </c>
      <c r="V17" t="n">
        <v>0.75</v>
      </c>
      <c r="W17" t="n">
        <v>0.13</v>
      </c>
      <c r="X17" t="n">
        <v>0.29</v>
      </c>
      <c r="Y17" t="n">
        <v>1</v>
      </c>
      <c r="Z17" t="n">
        <v>10</v>
      </c>
      <c r="AA17" t="n">
        <v>78.08257719025042</v>
      </c>
      <c r="AB17" t="n">
        <v>106.8360268718449</v>
      </c>
      <c r="AC17" t="n">
        <v>96.63974641252862</v>
      </c>
      <c r="AD17" t="n">
        <v>78082.57719025042</v>
      </c>
      <c r="AE17" t="n">
        <v>106836.0268718449</v>
      </c>
      <c r="AF17" t="n">
        <v>2.241673241601497e-06</v>
      </c>
      <c r="AG17" t="n">
        <v>0.1509722222222222</v>
      </c>
      <c r="AH17" t="n">
        <v>96639.74641252862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9.1968</v>
      </c>
      <c r="E18" t="n">
        <v>10.87</v>
      </c>
      <c r="F18" t="n">
        <v>8.140000000000001</v>
      </c>
      <c r="G18" t="n">
        <v>32.55</v>
      </c>
      <c r="H18" t="n">
        <v>0.57</v>
      </c>
      <c r="I18" t="n">
        <v>15</v>
      </c>
      <c r="J18" t="n">
        <v>156.03</v>
      </c>
      <c r="K18" t="n">
        <v>49.1</v>
      </c>
      <c r="L18" t="n">
        <v>5</v>
      </c>
      <c r="M18" t="n">
        <v>13</v>
      </c>
      <c r="N18" t="n">
        <v>26.94</v>
      </c>
      <c r="O18" t="n">
        <v>19478.15</v>
      </c>
      <c r="P18" t="n">
        <v>91.88</v>
      </c>
      <c r="Q18" t="n">
        <v>198.05</v>
      </c>
      <c r="R18" t="n">
        <v>36.22</v>
      </c>
      <c r="S18" t="n">
        <v>21.27</v>
      </c>
      <c r="T18" t="n">
        <v>4720.95</v>
      </c>
      <c r="U18" t="n">
        <v>0.59</v>
      </c>
      <c r="V18" t="n">
        <v>0.75</v>
      </c>
      <c r="W18" t="n">
        <v>0.13</v>
      </c>
      <c r="X18" t="n">
        <v>0.29</v>
      </c>
      <c r="Y18" t="n">
        <v>1</v>
      </c>
      <c r="Z18" t="n">
        <v>10</v>
      </c>
      <c r="AA18" t="n">
        <v>77.91276507643435</v>
      </c>
      <c r="AB18" t="n">
        <v>106.6036824461402</v>
      </c>
      <c r="AC18" t="n">
        <v>96.42957661271561</v>
      </c>
      <c r="AD18" t="n">
        <v>77912.76507643436</v>
      </c>
      <c r="AE18" t="n">
        <v>106603.6824461402</v>
      </c>
      <c r="AF18" t="n">
        <v>2.241795120685563e-06</v>
      </c>
      <c r="AG18" t="n">
        <v>0.1509722222222222</v>
      </c>
      <c r="AH18" t="n">
        <v>96429.57661271561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9.241199999999999</v>
      </c>
      <c r="E19" t="n">
        <v>10.82</v>
      </c>
      <c r="F19" t="n">
        <v>8.119999999999999</v>
      </c>
      <c r="G19" t="n">
        <v>34.79</v>
      </c>
      <c r="H19" t="n">
        <v>0.59</v>
      </c>
      <c r="I19" t="n">
        <v>14</v>
      </c>
      <c r="J19" t="n">
        <v>156.39</v>
      </c>
      <c r="K19" t="n">
        <v>49.1</v>
      </c>
      <c r="L19" t="n">
        <v>5.25</v>
      </c>
      <c r="M19" t="n">
        <v>12</v>
      </c>
      <c r="N19" t="n">
        <v>27.04</v>
      </c>
      <c r="O19" t="n">
        <v>19521.59</v>
      </c>
      <c r="P19" t="n">
        <v>91.59</v>
      </c>
      <c r="Q19" t="n">
        <v>198.05</v>
      </c>
      <c r="R19" t="n">
        <v>35.5</v>
      </c>
      <c r="S19" t="n">
        <v>21.27</v>
      </c>
      <c r="T19" t="n">
        <v>4368</v>
      </c>
      <c r="U19" t="n">
        <v>0.6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77.32321687988379</v>
      </c>
      <c r="AB19" t="n">
        <v>105.7970365945893</v>
      </c>
      <c r="AC19" t="n">
        <v>95.69991590910189</v>
      </c>
      <c r="AD19" t="n">
        <v>77323.21687988378</v>
      </c>
      <c r="AE19" t="n">
        <v>105797.0365945893</v>
      </c>
      <c r="AF19" t="n">
        <v>2.252617983350668e-06</v>
      </c>
      <c r="AG19" t="n">
        <v>0.1502777777777778</v>
      </c>
      <c r="AH19" t="n">
        <v>95699.9159091019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9.2942</v>
      </c>
      <c r="E20" t="n">
        <v>10.76</v>
      </c>
      <c r="F20" t="n">
        <v>8.09</v>
      </c>
      <c r="G20" t="n">
        <v>37.32</v>
      </c>
      <c r="H20" t="n">
        <v>0.62</v>
      </c>
      <c r="I20" t="n">
        <v>13</v>
      </c>
      <c r="J20" t="n">
        <v>156.74</v>
      </c>
      <c r="K20" t="n">
        <v>49.1</v>
      </c>
      <c r="L20" t="n">
        <v>5.5</v>
      </c>
      <c r="M20" t="n">
        <v>11</v>
      </c>
      <c r="N20" t="n">
        <v>27.14</v>
      </c>
      <c r="O20" t="n">
        <v>19565.07</v>
      </c>
      <c r="P20" t="n">
        <v>90.98</v>
      </c>
      <c r="Q20" t="n">
        <v>198.06</v>
      </c>
      <c r="R20" t="n">
        <v>34.52</v>
      </c>
      <c r="S20" t="n">
        <v>21.27</v>
      </c>
      <c r="T20" t="n">
        <v>3883.45</v>
      </c>
      <c r="U20" t="n">
        <v>0.62</v>
      </c>
      <c r="V20" t="n">
        <v>0.75</v>
      </c>
      <c r="W20" t="n">
        <v>0.13</v>
      </c>
      <c r="X20" t="n">
        <v>0.23</v>
      </c>
      <c r="Y20" t="n">
        <v>1</v>
      </c>
      <c r="Z20" t="n">
        <v>10</v>
      </c>
      <c r="AA20" t="n">
        <v>76.45637871051019</v>
      </c>
      <c r="AB20" t="n">
        <v>104.6109903690518</v>
      </c>
      <c r="AC20" t="n">
        <v>94.62706427070309</v>
      </c>
      <c r="AD20" t="n">
        <v>76456.37871051019</v>
      </c>
      <c r="AE20" t="n">
        <v>104610.9903690519</v>
      </c>
      <c r="AF20" t="n">
        <v>2.265537166261717e-06</v>
      </c>
      <c r="AG20" t="n">
        <v>0.1494444444444444</v>
      </c>
      <c r="AH20" t="n">
        <v>94627.06427070309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9.3271</v>
      </c>
      <c r="E21" t="n">
        <v>10.72</v>
      </c>
      <c r="F21" t="n">
        <v>8.050000000000001</v>
      </c>
      <c r="G21" t="n">
        <v>37.14</v>
      </c>
      <c r="H21" t="n">
        <v>0.65</v>
      </c>
      <c r="I21" t="n">
        <v>13</v>
      </c>
      <c r="J21" t="n">
        <v>157.09</v>
      </c>
      <c r="K21" t="n">
        <v>49.1</v>
      </c>
      <c r="L21" t="n">
        <v>5.75</v>
      </c>
      <c r="M21" t="n">
        <v>11</v>
      </c>
      <c r="N21" t="n">
        <v>27.25</v>
      </c>
      <c r="O21" t="n">
        <v>19608.58</v>
      </c>
      <c r="P21" t="n">
        <v>90.16</v>
      </c>
      <c r="Q21" t="n">
        <v>198.06</v>
      </c>
      <c r="R21" t="n">
        <v>33.35</v>
      </c>
      <c r="S21" t="n">
        <v>21.27</v>
      </c>
      <c r="T21" t="n">
        <v>3300.44</v>
      </c>
      <c r="U21" t="n">
        <v>0.64</v>
      </c>
      <c r="V21" t="n">
        <v>0.75</v>
      </c>
      <c r="W21" t="n">
        <v>0.12</v>
      </c>
      <c r="X21" t="n">
        <v>0.19</v>
      </c>
      <c r="Y21" t="n">
        <v>1</v>
      </c>
      <c r="Z21" t="n">
        <v>10</v>
      </c>
      <c r="AA21" t="n">
        <v>75.61012552156951</v>
      </c>
      <c r="AB21" t="n">
        <v>103.453109421888</v>
      </c>
      <c r="AC21" t="n">
        <v>93.57968985604009</v>
      </c>
      <c r="AD21" t="n">
        <v>75610.12552156951</v>
      </c>
      <c r="AE21" t="n">
        <v>103453.109421888</v>
      </c>
      <c r="AF21" t="n">
        <v>2.273556809993292e-06</v>
      </c>
      <c r="AG21" t="n">
        <v>0.1488888888888889</v>
      </c>
      <c r="AH21" t="n">
        <v>93579.68985604009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9.332000000000001</v>
      </c>
      <c r="E22" t="n">
        <v>10.72</v>
      </c>
      <c r="F22" t="n">
        <v>8.07</v>
      </c>
      <c r="G22" t="n">
        <v>40.36</v>
      </c>
      <c r="H22" t="n">
        <v>0.67</v>
      </c>
      <c r="I22" t="n">
        <v>12</v>
      </c>
      <c r="J22" t="n">
        <v>157.44</v>
      </c>
      <c r="K22" t="n">
        <v>49.1</v>
      </c>
      <c r="L22" t="n">
        <v>6</v>
      </c>
      <c r="M22" t="n">
        <v>10</v>
      </c>
      <c r="N22" t="n">
        <v>27.35</v>
      </c>
      <c r="O22" t="n">
        <v>19652.13</v>
      </c>
      <c r="P22" t="n">
        <v>90.27</v>
      </c>
      <c r="Q22" t="n">
        <v>198.05</v>
      </c>
      <c r="R22" t="n">
        <v>34.17</v>
      </c>
      <c r="S22" t="n">
        <v>21.27</v>
      </c>
      <c r="T22" t="n">
        <v>3715.32</v>
      </c>
      <c r="U22" t="n">
        <v>0.62</v>
      </c>
      <c r="V22" t="n">
        <v>0.75</v>
      </c>
      <c r="W22" t="n">
        <v>0.13</v>
      </c>
      <c r="X22" t="n">
        <v>0.22</v>
      </c>
      <c r="Y22" t="n">
        <v>1</v>
      </c>
      <c r="Z22" t="n">
        <v>10</v>
      </c>
      <c r="AA22" t="n">
        <v>75.68755368580929</v>
      </c>
      <c r="AB22" t="n">
        <v>103.5590500520904</v>
      </c>
      <c r="AC22" t="n">
        <v>93.67551966118455</v>
      </c>
      <c r="AD22" t="n">
        <v>75687.5536858093</v>
      </c>
      <c r="AE22" t="n">
        <v>103559.0500520904</v>
      </c>
      <c r="AF22" t="n">
        <v>2.274751225017145e-06</v>
      </c>
      <c r="AG22" t="n">
        <v>0.1488888888888889</v>
      </c>
      <c r="AH22" t="n">
        <v>93675.51966118455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9.3209</v>
      </c>
      <c r="E23" t="n">
        <v>10.73</v>
      </c>
      <c r="F23" t="n">
        <v>8.09</v>
      </c>
      <c r="G23" t="n">
        <v>40.43</v>
      </c>
      <c r="H23" t="n">
        <v>0.7</v>
      </c>
      <c r="I23" t="n">
        <v>12</v>
      </c>
      <c r="J23" t="n">
        <v>157.8</v>
      </c>
      <c r="K23" t="n">
        <v>49.1</v>
      </c>
      <c r="L23" t="n">
        <v>6.25</v>
      </c>
      <c r="M23" t="n">
        <v>10</v>
      </c>
      <c r="N23" t="n">
        <v>27.45</v>
      </c>
      <c r="O23" t="n">
        <v>19695.71</v>
      </c>
      <c r="P23" t="n">
        <v>90.39</v>
      </c>
      <c r="Q23" t="n">
        <v>198.06</v>
      </c>
      <c r="R23" t="n">
        <v>34.52</v>
      </c>
      <c r="S23" t="n">
        <v>21.27</v>
      </c>
      <c r="T23" t="n">
        <v>3889.99</v>
      </c>
      <c r="U23" t="n">
        <v>0.62</v>
      </c>
      <c r="V23" t="n">
        <v>0.75</v>
      </c>
      <c r="W23" t="n">
        <v>0.13</v>
      </c>
      <c r="X23" t="n">
        <v>0.23</v>
      </c>
      <c r="Y23" t="n">
        <v>1</v>
      </c>
      <c r="Z23" t="n">
        <v>10</v>
      </c>
      <c r="AA23" t="n">
        <v>75.89761303798299</v>
      </c>
      <c r="AB23" t="n">
        <v>103.8464625248989</v>
      </c>
      <c r="AC23" t="n">
        <v>93.93550189097425</v>
      </c>
      <c r="AD23" t="n">
        <v>75897.613037983</v>
      </c>
      <c r="AE23" t="n">
        <v>103846.4625248989</v>
      </c>
      <c r="AF23" t="n">
        <v>2.272045509350868e-06</v>
      </c>
      <c r="AG23" t="n">
        <v>0.1490277777777778</v>
      </c>
      <c r="AH23" t="n">
        <v>93935.50189097425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9.3726</v>
      </c>
      <c r="E24" t="n">
        <v>10.67</v>
      </c>
      <c r="F24" t="n">
        <v>8.06</v>
      </c>
      <c r="G24" t="n">
        <v>43.95</v>
      </c>
      <c r="H24" t="n">
        <v>0.73</v>
      </c>
      <c r="I24" t="n">
        <v>11</v>
      </c>
      <c r="J24" t="n">
        <v>158.15</v>
      </c>
      <c r="K24" t="n">
        <v>49.1</v>
      </c>
      <c r="L24" t="n">
        <v>6.5</v>
      </c>
      <c r="M24" t="n">
        <v>9</v>
      </c>
      <c r="N24" t="n">
        <v>27.56</v>
      </c>
      <c r="O24" t="n">
        <v>19739.33</v>
      </c>
      <c r="P24" t="n">
        <v>89.7</v>
      </c>
      <c r="Q24" t="n">
        <v>198.05</v>
      </c>
      <c r="R24" t="n">
        <v>33.62</v>
      </c>
      <c r="S24" t="n">
        <v>21.27</v>
      </c>
      <c r="T24" t="n">
        <v>3441.81</v>
      </c>
      <c r="U24" t="n">
        <v>0.63</v>
      </c>
      <c r="V24" t="n">
        <v>0.75</v>
      </c>
      <c r="W24" t="n">
        <v>0.13</v>
      </c>
      <c r="X24" t="n">
        <v>0.2</v>
      </c>
      <c r="Y24" t="n">
        <v>1</v>
      </c>
      <c r="Z24" t="n">
        <v>10</v>
      </c>
      <c r="AA24" t="n">
        <v>75.00982527090285</v>
      </c>
      <c r="AB24" t="n">
        <v>102.6317521355484</v>
      </c>
      <c r="AC24" t="n">
        <v>92.83672175632621</v>
      </c>
      <c r="AD24" t="n">
        <v>75009.82527090285</v>
      </c>
      <c r="AE24" t="n">
        <v>102631.7521355483</v>
      </c>
      <c r="AF24" t="n">
        <v>2.284647806643344e-06</v>
      </c>
      <c r="AG24" t="n">
        <v>0.1481944444444444</v>
      </c>
      <c r="AH24" t="n">
        <v>92836.72175632621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9.374000000000001</v>
      </c>
      <c r="E25" t="n">
        <v>10.67</v>
      </c>
      <c r="F25" t="n">
        <v>8.06</v>
      </c>
      <c r="G25" t="n">
        <v>43.94</v>
      </c>
      <c r="H25" t="n">
        <v>0.75</v>
      </c>
      <c r="I25" t="n">
        <v>11</v>
      </c>
      <c r="J25" t="n">
        <v>158.51</v>
      </c>
      <c r="K25" t="n">
        <v>49.1</v>
      </c>
      <c r="L25" t="n">
        <v>6.75</v>
      </c>
      <c r="M25" t="n">
        <v>9</v>
      </c>
      <c r="N25" t="n">
        <v>27.66</v>
      </c>
      <c r="O25" t="n">
        <v>19782.99</v>
      </c>
      <c r="P25" t="n">
        <v>89.54000000000001</v>
      </c>
      <c r="Q25" t="n">
        <v>198.05</v>
      </c>
      <c r="R25" t="n">
        <v>33.55</v>
      </c>
      <c r="S25" t="n">
        <v>21.27</v>
      </c>
      <c r="T25" t="n">
        <v>3408.95</v>
      </c>
      <c r="U25" t="n">
        <v>0.63</v>
      </c>
      <c r="V25" t="n">
        <v>0.75</v>
      </c>
      <c r="W25" t="n">
        <v>0.13</v>
      </c>
      <c r="X25" t="n">
        <v>0.2</v>
      </c>
      <c r="Y25" t="n">
        <v>1</v>
      </c>
      <c r="Z25" t="n">
        <v>10</v>
      </c>
      <c r="AA25" t="n">
        <v>74.90605237023979</v>
      </c>
      <c r="AB25" t="n">
        <v>102.4897654747239</v>
      </c>
      <c r="AC25" t="n">
        <v>92.70828610313131</v>
      </c>
      <c r="AD25" t="n">
        <v>74906.05237023979</v>
      </c>
      <c r="AE25" t="n">
        <v>102489.7654747239</v>
      </c>
      <c r="AF25" t="n">
        <v>2.28498906807873e-06</v>
      </c>
      <c r="AG25" t="n">
        <v>0.1481944444444444</v>
      </c>
      <c r="AH25" t="n">
        <v>92708.28610313131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9.3687</v>
      </c>
      <c r="E26" t="n">
        <v>10.67</v>
      </c>
      <c r="F26" t="n">
        <v>8.06</v>
      </c>
      <c r="G26" t="n">
        <v>43.97</v>
      </c>
      <c r="H26" t="n">
        <v>0.78</v>
      </c>
      <c r="I26" t="n">
        <v>11</v>
      </c>
      <c r="J26" t="n">
        <v>158.86</v>
      </c>
      <c r="K26" t="n">
        <v>49.1</v>
      </c>
      <c r="L26" t="n">
        <v>7</v>
      </c>
      <c r="M26" t="n">
        <v>9</v>
      </c>
      <c r="N26" t="n">
        <v>27.77</v>
      </c>
      <c r="O26" t="n">
        <v>19826.68</v>
      </c>
      <c r="P26" t="n">
        <v>89.52</v>
      </c>
      <c r="Q26" t="n">
        <v>198.07</v>
      </c>
      <c r="R26" t="n">
        <v>33.8</v>
      </c>
      <c r="S26" t="n">
        <v>21.27</v>
      </c>
      <c r="T26" t="n">
        <v>3532.39</v>
      </c>
      <c r="U26" t="n">
        <v>0.63</v>
      </c>
      <c r="V26" t="n">
        <v>0.75</v>
      </c>
      <c r="W26" t="n">
        <v>0.13</v>
      </c>
      <c r="X26" t="n">
        <v>0.21</v>
      </c>
      <c r="Y26" t="n">
        <v>1</v>
      </c>
      <c r="Z26" t="n">
        <v>10</v>
      </c>
      <c r="AA26" t="n">
        <v>74.93561435442598</v>
      </c>
      <c r="AB26" t="n">
        <v>102.5302134856702</v>
      </c>
      <c r="AC26" t="n">
        <v>92.744873812682</v>
      </c>
      <c r="AD26" t="n">
        <v>74935.61435442598</v>
      </c>
      <c r="AE26" t="n">
        <v>102530.2134856702</v>
      </c>
      <c r="AF26" t="n">
        <v>2.283697149787625e-06</v>
      </c>
      <c r="AG26" t="n">
        <v>0.1481944444444444</v>
      </c>
      <c r="AH26" t="n">
        <v>92744.873812682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9.424300000000001</v>
      </c>
      <c r="E27" t="n">
        <v>10.61</v>
      </c>
      <c r="F27" t="n">
        <v>8.029999999999999</v>
      </c>
      <c r="G27" t="n">
        <v>48.17</v>
      </c>
      <c r="H27" t="n">
        <v>0.8100000000000001</v>
      </c>
      <c r="I27" t="n">
        <v>10</v>
      </c>
      <c r="J27" t="n">
        <v>159.22</v>
      </c>
      <c r="K27" t="n">
        <v>49.1</v>
      </c>
      <c r="L27" t="n">
        <v>7.25</v>
      </c>
      <c r="M27" t="n">
        <v>8</v>
      </c>
      <c r="N27" t="n">
        <v>27.87</v>
      </c>
      <c r="O27" t="n">
        <v>19870.53</v>
      </c>
      <c r="P27" t="n">
        <v>89.04000000000001</v>
      </c>
      <c r="Q27" t="n">
        <v>198.05</v>
      </c>
      <c r="R27" t="n">
        <v>32.69</v>
      </c>
      <c r="S27" t="n">
        <v>21.27</v>
      </c>
      <c r="T27" t="n">
        <v>2983.34</v>
      </c>
      <c r="U27" t="n">
        <v>0.65</v>
      </c>
      <c r="V27" t="n">
        <v>0.76</v>
      </c>
      <c r="W27" t="n">
        <v>0.12</v>
      </c>
      <c r="X27" t="n">
        <v>0.18</v>
      </c>
      <c r="Y27" t="n">
        <v>1</v>
      </c>
      <c r="Z27" t="n">
        <v>10</v>
      </c>
      <c r="AA27" t="n">
        <v>74.14907145652886</v>
      </c>
      <c r="AB27" t="n">
        <v>101.4540307929442</v>
      </c>
      <c r="AC27" t="n">
        <v>91.77140048571756</v>
      </c>
      <c r="AD27" t="n">
        <v>74149.07145652887</v>
      </c>
      <c r="AE27" t="n">
        <v>101454.0307929442</v>
      </c>
      <c r="AF27" t="n">
        <v>2.29725010393582e-06</v>
      </c>
      <c r="AG27" t="n">
        <v>0.1473611111111111</v>
      </c>
      <c r="AH27" t="n">
        <v>91771.40048571756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9.4573</v>
      </c>
      <c r="E28" t="n">
        <v>10.57</v>
      </c>
      <c r="F28" t="n">
        <v>7.99</v>
      </c>
      <c r="G28" t="n">
        <v>47.95</v>
      </c>
      <c r="H28" t="n">
        <v>0.83</v>
      </c>
      <c r="I28" t="n">
        <v>10</v>
      </c>
      <c r="J28" t="n">
        <v>159.57</v>
      </c>
      <c r="K28" t="n">
        <v>49.1</v>
      </c>
      <c r="L28" t="n">
        <v>7.5</v>
      </c>
      <c r="M28" t="n">
        <v>8</v>
      </c>
      <c r="N28" t="n">
        <v>27.98</v>
      </c>
      <c r="O28" t="n">
        <v>19914.3</v>
      </c>
      <c r="P28" t="n">
        <v>88.34999999999999</v>
      </c>
      <c r="Q28" t="n">
        <v>198.06</v>
      </c>
      <c r="R28" t="n">
        <v>31.57</v>
      </c>
      <c r="S28" t="n">
        <v>21.27</v>
      </c>
      <c r="T28" t="n">
        <v>2424.14</v>
      </c>
      <c r="U28" t="n">
        <v>0.67</v>
      </c>
      <c r="V28" t="n">
        <v>0.76</v>
      </c>
      <c r="W28" t="n">
        <v>0.12</v>
      </c>
      <c r="X28" t="n">
        <v>0.14</v>
      </c>
      <c r="Y28" t="n">
        <v>1</v>
      </c>
      <c r="Z28" t="n">
        <v>10</v>
      </c>
      <c r="AA28" t="n">
        <v>73.39649043313294</v>
      </c>
      <c r="AB28" t="n">
        <v>100.4243162352029</v>
      </c>
      <c r="AC28" t="n">
        <v>90.83996044015332</v>
      </c>
      <c r="AD28" t="n">
        <v>73396.49043313295</v>
      </c>
      <c r="AE28" t="n">
        <v>100424.3162352029</v>
      </c>
      <c r="AF28" t="n">
        <v>2.305294123484209e-06</v>
      </c>
      <c r="AG28" t="n">
        <v>0.1468055555555556</v>
      </c>
      <c r="AH28" t="n">
        <v>90839.96044015331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9.4115</v>
      </c>
      <c r="E29" t="n">
        <v>10.63</v>
      </c>
      <c r="F29" t="n">
        <v>8.039999999999999</v>
      </c>
      <c r="G29" t="n">
        <v>48.26</v>
      </c>
      <c r="H29" t="n">
        <v>0.86</v>
      </c>
      <c r="I29" t="n">
        <v>10</v>
      </c>
      <c r="J29" t="n">
        <v>159.92</v>
      </c>
      <c r="K29" t="n">
        <v>49.1</v>
      </c>
      <c r="L29" t="n">
        <v>7.75</v>
      </c>
      <c r="M29" t="n">
        <v>8</v>
      </c>
      <c r="N29" t="n">
        <v>28.08</v>
      </c>
      <c r="O29" t="n">
        <v>19958.1</v>
      </c>
      <c r="P29" t="n">
        <v>88.55</v>
      </c>
      <c r="Q29" t="n">
        <v>198.05</v>
      </c>
      <c r="R29" t="n">
        <v>33.22</v>
      </c>
      <c r="S29" t="n">
        <v>21.27</v>
      </c>
      <c r="T29" t="n">
        <v>3247.26</v>
      </c>
      <c r="U29" t="n">
        <v>0.64</v>
      </c>
      <c r="V29" t="n">
        <v>0.75</v>
      </c>
      <c r="W29" t="n">
        <v>0.12</v>
      </c>
      <c r="X29" t="n">
        <v>0.19</v>
      </c>
      <c r="Y29" t="n">
        <v>1</v>
      </c>
      <c r="Z29" t="n">
        <v>10</v>
      </c>
      <c r="AA29" t="n">
        <v>73.99033429751533</v>
      </c>
      <c r="AB29" t="n">
        <v>101.2368396089928</v>
      </c>
      <c r="AC29" t="n">
        <v>91.57493772353267</v>
      </c>
      <c r="AD29" t="n">
        <v>73990.33429751534</v>
      </c>
      <c r="AE29" t="n">
        <v>101236.8396089928</v>
      </c>
      <c r="AF29" t="n">
        <v>2.294129999383718e-06</v>
      </c>
      <c r="AG29" t="n">
        <v>0.1476388888888889</v>
      </c>
      <c r="AH29" t="n">
        <v>91574.93772353267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9.461499999999999</v>
      </c>
      <c r="E30" t="n">
        <v>10.57</v>
      </c>
      <c r="F30" t="n">
        <v>8.02</v>
      </c>
      <c r="G30" t="n">
        <v>53.45</v>
      </c>
      <c r="H30" t="n">
        <v>0.88</v>
      </c>
      <c r="I30" t="n">
        <v>9</v>
      </c>
      <c r="J30" t="n">
        <v>160.28</v>
      </c>
      <c r="K30" t="n">
        <v>49.1</v>
      </c>
      <c r="L30" t="n">
        <v>8</v>
      </c>
      <c r="M30" t="n">
        <v>7</v>
      </c>
      <c r="N30" t="n">
        <v>28.19</v>
      </c>
      <c r="O30" t="n">
        <v>20001.93</v>
      </c>
      <c r="P30" t="n">
        <v>87.91</v>
      </c>
      <c r="Q30" t="n">
        <v>198.05</v>
      </c>
      <c r="R30" t="n">
        <v>32.35</v>
      </c>
      <c r="S30" t="n">
        <v>21.27</v>
      </c>
      <c r="T30" t="n">
        <v>2819.16</v>
      </c>
      <c r="U30" t="n">
        <v>0.66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73.18851371067892</v>
      </c>
      <c r="AB30" t="n">
        <v>100.139753308256</v>
      </c>
      <c r="AC30" t="n">
        <v>90.58255579956756</v>
      </c>
      <c r="AD30" t="n">
        <v>73188.51371067892</v>
      </c>
      <c r="AE30" t="n">
        <v>100139.753308256</v>
      </c>
      <c r="AF30" t="n">
        <v>2.306317907790367e-06</v>
      </c>
      <c r="AG30" t="n">
        <v>0.1468055555555556</v>
      </c>
      <c r="AH30" t="n">
        <v>90582.55579956756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9.460000000000001</v>
      </c>
      <c r="E31" t="n">
        <v>10.57</v>
      </c>
      <c r="F31" t="n">
        <v>8.02</v>
      </c>
      <c r="G31" t="n">
        <v>53.46</v>
      </c>
      <c r="H31" t="n">
        <v>0.91</v>
      </c>
      <c r="I31" t="n">
        <v>9</v>
      </c>
      <c r="J31" t="n">
        <v>160.64</v>
      </c>
      <c r="K31" t="n">
        <v>49.1</v>
      </c>
      <c r="L31" t="n">
        <v>8.25</v>
      </c>
      <c r="M31" t="n">
        <v>7</v>
      </c>
      <c r="N31" t="n">
        <v>28.29</v>
      </c>
      <c r="O31" t="n">
        <v>20045.81</v>
      </c>
      <c r="P31" t="n">
        <v>88.05</v>
      </c>
      <c r="Q31" t="n">
        <v>198.05</v>
      </c>
      <c r="R31" t="n">
        <v>32.39</v>
      </c>
      <c r="S31" t="n">
        <v>21.27</v>
      </c>
      <c r="T31" t="n">
        <v>2837.57</v>
      </c>
      <c r="U31" t="n">
        <v>0.66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73.28032051379297</v>
      </c>
      <c r="AB31" t="n">
        <v>100.2653674265069</v>
      </c>
      <c r="AC31" t="n">
        <v>90.69618148267315</v>
      </c>
      <c r="AD31" t="n">
        <v>73280.32051379298</v>
      </c>
      <c r="AE31" t="n">
        <v>100265.3674265069</v>
      </c>
      <c r="AF31" t="n">
        <v>2.305952270538169e-06</v>
      </c>
      <c r="AG31" t="n">
        <v>0.1468055555555556</v>
      </c>
      <c r="AH31" t="n">
        <v>90696.18148267316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9.4625</v>
      </c>
      <c r="E32" t="n">
        <v>10.57</v>
      </c>
      <c r="F32" t="n">
        <v>8.02</v>
      </c>
      <c r="G32" t="n">
        <v>53.44</v>
      </c>
      <c r="H32" t="n">
        <v>0.9399999999999999</v>
      </c>
      <c r="I32" t="n">
        <v>9</v>
      </c>
      <c r="J32" t="n">
        <v>160.99</v>
      </c>
      <c r="K32" t="n">
        <v>49.1</v>
      </c>
      <c r="L32" t="n">
        <v>8.5</v>
      </c>
      <c r="M32" t="n">
        <v>7</v>
      </c>
      <c r="N32" t="n">
        <v>28.4</v>
      </c>
      <c r="O32" t="n">
        <v>20089.72</v>
      </c>
      <c r="P32" t="n">
        <v>87.65000000000001</v>
      </c>
      <c r="Q32" t="n">
        <v>198.05</v>
      </c>
      <c r="R32" t="n">
        <v>32.43</v>
      </c>
      <c r="S32" t="n">
        <v>21.27</v>
      </c>
      <c r="T32" t="n">
        <v>2859.01</v>
      </c>
      <c r="U32" t="n">
        <v>0.66</v>
      </c>
      <c r="V32" t="n">
        <v>0.76</v>
      </c>
      <c r="W32" t="n">
        <v>0.12</v>
      </c>
      <c r="X32" t="n">
        <v>0.16</v>
      </c>
      <c r="Y32" t="n">
        <v>1</v>
      </c>
      <c r="Z32" t="n">
        <v>10</v>
      </c>
      <c r="AA32" t="n">
        <v>73.03147402777634</v>
      </c>
      <c r="AB32" t="n">
        <v>99.92488468600699</v>
      </c>
      <c r="AC32" t="n">
        <v>90.38819393705589</v>
      </c>
      <c r="AD32" t="n">
        <v>73031.47402777633</v>
      </c>
      <c r="AE32" t="n">
        <v>99924.88468600699</v>
      </c>
      <c r="AF32" t="n">
        <v>2.306561665958501e-06</v>
      </c>
      <c r="AG32" t="n">
        <v>0.1468055555555556</v>
      </c>
      <c r="AH32" t="n">
        <v>90388.19393705588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9.463699999999999</v>
      </c>
      <c r="E33" t="n">
        <v>10.57</v>
      </c>
      <c r="F33" t="n">
        <v>8.02</v>
      </c>
      <c r="G33" t="n">
        <v>53.44</v>
      </c>
      <c r="H33" t="n">
        <v>0.96</v>
      </c>
      <c r="I33" t="n">
        <v>9</v>
      </c>
      <c r="J33" t="n">
        <v>161.35</v>
      </c>
      <c r="K33" t="n">
        <v>49.1</v>
      </c>
      <c r="L33" t="n">
        <v>8.75</v>
      </c>
      <c r="M33" t="n">
        <v>7</v>
      </c>
      <c r="N33" t="n">
        <v>28.5</v>
      </c>
      <c r="O33" t="n">
        <v>20133.66</v>
      </c>
      <c r="P33" t="n">
        <v>87.3</v>
      </c>
      <c r="Q33" t="n">
        <v>198.05</v>
      </c>
      <c r="R33" t="n">
        <v>32.35</v>
      </c>
      <c r="S33" t="n">
        <v>21.27</v>
      </c>
      <c r="T33" t="n">
        <v>2820.43</v>
      </c>
      <c r="U33" t="n">
        <v>0.66</v>
      </c>
      <c r="V33" t="n">
        <v>0.76</v>
      </c>
      <c r="W33" t="n">
        <v>0.12</v>
      </c>
      <c r="X33" t="n">
        <v>0.16</v>
      </c>
      <c r="Y33" t="n">
        <v>1</v>
      </c>
      <c r="Z33" t="n">
        <v>10</v>
      </c>
      <c r="AA33" t="n">
        <v>72.82121888683947</v>
      </c>
      <c r="AB33" t="n">
        <v>99.63720432637516</v>
      </c>
      <c r="AC33" t="n">
        <v>90.1279693871853</v>
      </c>
      <c r="AD33" t="n">
        <v>72821.21888683947</v>
      </c>
      <c r="AE33" t="n">
        <v>99637.20432637515</v>
      </c>
      <c r="AF33" t="n">
        <v>2.30685417576026e-06</v>
      </c>
      <c r="AG33" t="n">
        <v>0.1468055555555556</v>
      </c>
      <c r="AH33" t="n">
        <v>90127.96938718531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9.520300000000001</v>
      </c>
      <c r="E34" t="n">
        <v>10.5</v>
      </c>
      <c r="F34" t="n">
        <v>7.98</v>
      </c>
      <c r="G34" t="n">
        <v>59.87</v>
      </c>
      <c r="H34" t="n">
        <v>0.99</v>
      </c>
      <c r="I34" t="n">
        <v>8</v>
      </c>
      <c r="J34" t="n">
        <v>161.71</v>
      </c>
      <c r="K34" t="n">
        <v>49.1</v>
      </c>
      <c r="L34" t="n">
        <v>9</v>
      </c>
      <c r="M34" t="n">
        <v>6</v>
      </c>
      <c r="N34" t="n">
        <v>28.61</v>
      </c>
      <c r="O34" t="n">
        <v>20177.64</v>
      </c>
      <c r="P34" t="n">
        <v>86.79000000000001</v>
      </c>
      <c r="Q34" t="n">
        <v>198.05</v>
      </c>
      <c r="R34" t="n">
        <v>31.2</v>
      </c>
      <c r="S34" t="n">
        <v>21.27</v>
      </c>
      <c r="T34" t="n">
        <v>2245.76</v>
      </c>
      <c r="U34" t="n">
        <v>0.68</v>
      </c>
      <c r="V34" t="n">
        <v>0.76</v>
      </c>
      <c r="W34" t="n">
        <v>0.12</v>
      </c>
      <c r="X34" t="n">
        <v>0.13</v>
      </c>
      <c r="Y34" t="n">
        <v>1</v>
      </c>
      <c r="Z34" t="n">
        <v>10</v>
      </c>
      <c r="AA34" t="n">
        <v>72.00445219134365</v>
      </c>
      <c r="AB34" t="n">
        <v>98.51966810039484</v>
      </c>
      <c r="AC34" t="n">
        <v>89.11708925014024</v>
      </c>
      <c r="AD34" t="n">
        <v>72004.45219134365</v>
      </c>
      <c r="AE34" t="n">
        <v>98519.66810039483</v>
      </c>
      <c r="AF34" t="n">
        <v>2.320650888076588e-06</v>
      </c>
      <c r="AG34" t="n">
        <v>0.1458333333333333</v>
      </c>
      <c r="AH34" t="n">
        <v>89117.08925014024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9.5266</v>
      </c>
      <c r="E35" t="n">
        <v>10.5</v>
      </c>
      <c r="F35" t="n">
        <v>7.98</v>
      </c>
      <c r="G35" t="n">
        <v>59.82</v>
      </c>
      <c r="H35" t="n">
        <v>1.01</v>
      </c>
      <c r="I35" t="n">
        <v>8</v>
      </c>
      <c r="J35" t="n">
        <v>162.06</v>
      </c>
      <c r="K35" t="n">
        <v>49.1</v>
      </c>
      <c r="L35" t="n">
        <v>9.25</v>
      </c>
      <c r="M35" t="n">
        <v>6</v>
      </c>
      <c r="N35" t="n">
        <v>28.72</v>
      </c>
      <c r="O35" t="n">
        <v>20221.66</v>
      </c>
      <c r="P35" t="n">
        <v>86.63</v>
      </c>
      <c r="Q35" t="n">
        <v>198.08</v>
      </c>
      <c r="R35" t="n">
        <v>31.14</v>
      </c>
      <c r="S35" t="n">
        <v>21.27</v>
      </c>
      <c r="T35" t="n">
        <v>2219.07</v>
      </c>
      <c r="U35" t="n">
        <v>0.68</v>
      </c>
      <c r="V35" t="n">
        <v>0.76</v>
      </c>
      <c r="W35" t="n">
        <v>0.12</v>
      </c>
      <c r="X35" t="n">
        <v>0.12</v>
      </c>
      <c r="Y35" t="n">
        <v>1</v>
      </c>
      <c r="Z35" t="n">
        <v>10</v>
      </c>
      <c r="AA35" t="n">
        <v>71.86683017031547</v>
      </c>
      <c r="AB35" t="n">
        <v>98.33136757976912</v>
      </c>
      <c r="AC35" t="n">
        <v>88.94675986692154</v>
      </c>
      <c r="AD35" t="n">
        <v>71866.83017031547</v>
      </c>
      <c r="AE35" t="n">
        <v>98331.36757976912</v>
      </c>
      <c r="AF35" t="n">
        <v>2.322186564535826e-06</v>
      </c>
      <c r="AG35" t="n">
        <v>0.1458333333333333</v>
      </c>
      <c r="AH35" t="n">
        <v>88946.75986692154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9.506</v>
      </c>
      <c r="E36" t="n">
        <v>10.52</v>
      </c>
      <c r="F36" t="n">
        <v>8</v>
      </c>
      <c r="G36" t="n">
        <v>59.99</v>
      </c>
      <c r="H36" t="n">
        <v>1.04</v>
      </c>
      <c r="I36" t="n">
        <v>8</v>
      </c>
      <c r="J36" t="n">
        <v>162.42</v>
      </c>
      <c r="K36" t="n">
        <v>49.1</v>
      </c>
      <c r="L36" t="n">
        <v>9.5</v>
      </c>
      <c r="M36" t="n">
        <v>6</v>
      </c>
      <c r="N36" t="n">
        <v>28.82</v>
      </c>
      <c r="O36" t="n">
        <v>20265.72</v>
      </c>
      <c r="P36" t="n">
        <v>86.69</v>
      </c>
      <c r="Q36" t="n">
        <v>198.05</v>
      </c>
      <c r="R36" t="n">
        <v>31.83</v>
      </c>
      <c r="S36" t="n">
        <v>21.27</v>
      </c>
      <c r="T36" t="n">
        <v>2561.89</v>
      </c>
      <c r="U36" t="n">
        <v>0.67</v>
      </c>
      <c r="V36" t="n">
        <v>0.76</v>
      </c>
      <c r="W36" t="n">
        <v>0.12</v>
      </c>
      <c r="X36" t="n">
        <v>0.15</v>
      </c>
      <c r="Y36" t="n">
        <v>1</v>
      </c>
      <c r="Z36" t="n">
        <v>10</v>
      </c>
      <c r="AA36" t="n">
        <v>72.10417710268031</v>
      </c>
      <c r="AB36" t="n">
        <v>98.65611612363816</v>
      </c>
      <c r="AC36" t="n">
        <v>89.24051486555128</v>
      </c>
      <c r="AD36" t="n">
        <v>72104.1771026803</v>
      </c>
      <c r="AE36" t="n">
        <v>98656.11612363816</v>
      </c>
      <c r="AF36" t="n">
        <v>2.317165146272286e-06</v>
      </c>
      <c r="AG36" t="n">
        <v>0.1461111111111111</v>
      </c>
      <c r="AH36" t="n">
        <v>89240.51486555127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9.5047</v>
      </c>
      <c r="E37" t="n">
        <v>10.52</v>
      </c>
      <c r="F37" t="n">
        <v>8</v>
      </c>
      <c r="G37" t="n">
        <v>60</v>
      </c>
      <c r="H37" t="n">
        <v>1.06</v>
      </c>
      <c r="I37" t="n">
        <v>8</v>
      </c>
      <c r="J37" t="n">
        <v>162.78</v>
      </c>
      <c r="K37" t="n">
        <v>49.1</v>
      </c>
      <c r="L37" t="n">
        <v>9.75</v>
      </c>
      <c r="M37" t="n">
        <v>6</v>
      </c>
      <c r="N37" t="n">
        <v>28.93</v>
      </c>
      <c r="O37" t="n">
        <v>20309.81</v>
      </c>
      <c r="P37" t="n">
        <v>86.59</v>
      </c>
      <c r="Q37" t="n">
        <v>198.05</v>
      </c>
      <c r="R37" t="n">
        <v>31.88</v>
      </c>
      <c r="S37" t="n">
        <v>21.27</v>
      </c>
      <c r="T37" t="n">
        <v>2587.84</v>
      </c>
      <c r="U37" t="n">
        <v>0.67</v>
      </c>
      <c r="V37" t="n">
        <v>0.76</v>
      </c>
      <c r="W37" t="n">
        <v>0.12</v>
      </c>
      <c r="X37" t="n">
        <v>0.15</v>
      </c>
      <c r="Y37" t="n">
        <v>1</v>
      </c>
      <c r="Z37" t="n">
        <v>10</v>
      </c>
      <c r="AA37" t="n">
        <v>72.05649541280712</v>
      </c>
      <c r="AB37" t="n">
        <v>98.59087593198599</v>
      </c>
      <c r="AC37" t="n">
        <v>89.18150110622518</v>
      </c>
      <c r="AD37" t="n">
        <v>72056.49541280713</v>
      </c>
      <c r="AE37" t="n">
        <v>98590.875931986</v>
      </c>
      <c r="AF37" t="n">
        <v>2.316848260653713e-06</v>
      </c>
      <c r="AG37" t="n">
        <v>0.1461111111111111</v>
      </c>
      <c r="AH37" t="n">
        <v>89181.50110622519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9.5007</v>
      </c>
      <c r="E38" t="n">
        <v>10.53</v>
      </c>
      <c r="F38" t="n">
        <v>8</v>
      </c>
      <c r="G38" t="n">
        <v>60.04</v>
      </c>
      <c r="H38" t="n">
        <v>1.09</v>
      </c>
      <c r="I38" t="n">
        <v>8</v>
      </c>
      <c r="J38" t="n">
        <v>163.13</v>
      </c>
      <c r="K38" t="n">
        <v>49.1</v>
      </c>
      <c r="L38" t="n">
        <v>10</v>
      </c>
      <c r="M38" t="n">
        <v>6</v>
      </c>
      <c r="N38" t="n">
        <v>29.04</v>
      </c>
      <c r="O38" t="n">
        <v>20353.94</v>
      </c>
      <c r="P38" t="n">
        <v>86.04000000000001</v>
      </c>
      <c r="Q38" t="n">
        <v>198.06</v>
      </c>
      <c r="R38" t="n">
        <v>32.07</v>
      </c>
      <c r="S38" t="n">
        <v>21.27</v>
      </c>
      <c r="T38" t="n">
        <v>2684</v>
      </c>
      <c r="U38" t="n">
        <v>0.66</v>
      </c>
      <c r="V38" t="n">
        <v>0.76</v>
      </c>
      <c r="W38" t="n">
        <v>0.12</v>
      </c>
      <c r="X38" t="n">
        <v>0.15</v>
      </c>
      <c r="Y38" t="n">
        <v>1</v>
      </c>
      <c r="Z38" t="n">
        <v>10</v>
      </c>
      <c r="AA38" t="n">
        <v>71.77135912315033</v>
      </c>
      <c r="AB38" t="n">
        <v>98.20073988115247</v>
      </c>
      <c r="AC38" t="n">
        <v>88.82859909252372</v>
      </c>
      <c r="AD38" t="n">
        <v>71771.35912315034</v>
      </c>
      <c r="AE38" t="n">
        <v>98200.73988115248</v>
      </c>
      <c r="AF38" t="n">
        <v>2.315873227981181e-06</v>
      </c>
      <c r="AG38" t="n">
        <v>0.14625</v>
      </c>
      <c r="AH38" t="n">
        <v>88828.59909252371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9.563000000000001</v>
      </c>
      <c r="E39" t="n">
        <v>10.46</v>
      </c>
      <c r="F39" t="n">
        <v>7.97</v>
      </c>
      <c r="G39" t="n">
        <v>68.29000000000001</v>
      </c>
      <c r="H39" t="n">
        <v>1.11</v>
      </c>
      <c r="I39" t="n">
        <v>7</v>
      </c>
      <c r="J39" t="n">
        <v>163.49</v>
      </c>
      <c r="K39" t="n">
        <v>49.1</v>
      </c>
      <c r="L39" t="n">
        <v>10.25</v>
      </c>
      <c r="M39" t="n">
        <v>5</v>
      </c>
      <c r="N39" t="n">
        <v>29.15</v>
      </c>
      <c r="O39" t="n">
        <v>20398.1</v>
      </c>
      <c r="P39" t="n">
        <v>85.17</v>
      </c>
      <c r="Q39" t="n">
        <v>198.05</v>
      </c>
      <c r="R39" t="n">
        <v>30.84</v>
      </c>
      <c r="S39" t="n">
        <v>21.27</v>
      </c>
      <c r="T39" t="n">
        <v>2071.34</v>
      </c>
      <c r="U39" t="n">
        <v>0.6899999999999999</v>
      </c>
      <c r="V39" t="n">
        <v>0.76</v>
      </c>
      <c r="W39" t="n">
        <v>0.12</v>
      </c>
      <c r="X39" t="n">
        <v>0.11</v>
      </c>
      <c r="Y39" t="n">
        <v>1</v>
      </c>
      <c r="Z39" t="n">
        <v>10</v>
      </c>
      <c r="AA39" t="n">
        <v>70.74335179599221</v>
      </c>
      <c r="AB39" t="n">
        <v>96.794174903653</v>
      </c>
      <c r="AC39" t="n">
        <v>87.55627470234997</v>
      </c>
      <c r="AD39" t="n">
        <v>70743.35179599222</v>
      </c>
      <c r="AE39" t="n">
        <v>96794.17490365299</v>
      </c>
      <c r="AF39" t="n">
        <v>2.331059361855867e-06</v>
      </c>
      <c r="AG39" t="n">
        <v>0.1452777777777778</v>
      </c>
      <c r="AH39" t="n">
        <v>87556.27470234997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9.5579</v>
      </c>
      <c r="E40" t="n">
        <v>10.46</v>
      </c>
      <c r="F40" t="n">
        <v>7.97</v>
      </c>
      <c r="G40" t="n">
        <v>68.33</v>
      </c>
      <c r="H40" t="n">
        <v>1.14</v>
      </c>
      <c r="I40" t="n">
        <v>7</v>
      </c>
      <c r="J40" t="n">
        <v>163.85</v>
      </c>
      <c r="K40" t="n">
        <v>49.1</v>
      </c>
      <c r="L40" t="n">
        <v>10.5</v>
      </c>
      <c r="M40" t="n">
        <v>5</v>
      </c>
      <c r="N40" t="n">
        <v>29.26</v>
      </c>
      <c r="O40" t="n">
        <v>20442.3</v>
      </c>
      <c r="P40" t="n">
        <v>85.28</v>
      </c>
      <c r="Q40" t="n">
        <v>198.05</v>
      </c>
      <c r="R40" t="n">
        <v>30.91</v>
      </c>
      <c r="S40" t="n">
        <v>21.27</v>
      </c>
      <c r="T40" t="n">
        <v>2107.82</v>
      </c>
      <c r="U40" t="n">
        <v>0.6899999999999999</v>
      </c>
      <c r="V40" t="n">
        <v>0.76</v>
      </c>
      <c r="W40" t="n">
        <v>0.12</v>
      </c>
      <c r="X40" t="n">
        <v>0.12</v>
      </c>
      <c r="Y40" t="n">
        <v>1</v>
      </c>
      <c r="Z40" t="n">
        <v>10</v>
      </c>
      <c r="AA40" t="n">
        <v>70.84260708921107</v>
      </c>
      <c r="AB40" t="n">
        <v>96.92998037466947</v>
      </c>
      <c r="AC40" t="n">
        <v>87.67911908981685</v>
      </c>
      <c r="AD40" t="n">
        <v>70842.60708921107</v>
      </c>
      <c r="AE40" t="n">
        <v>96929.98037466947</v>
      </c>
      <c r="AF40" t="n">
        <v>2.329816195198389e-06</v>
      </c>
      <c r="AG40" t="n">
        <v>0.1452777777777778</v>
      </c>
      <c r="AH40" t="n">
        <v>87679.11908981686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9.581099999999999</v>
      </c>
      <c r="E41" t="n">
        <v>10.44</v>
      </c>
      <c r="F41" t="n">
        <v>7.95</v>
      </c>
      <c r="G41" t="n">
        <v>68.12</v>
      </c>
      <c r="H41" t="n">
        <v>1.16</v>
      </c>
      <c r="I41" t="n">
        <v>7</v>
      </c>
      <c r="J41" t="n">
        <v>164.21</v>
      </c>
      <c r="K41" t="n">
        <v>49.1</v>
      </c>
      <c r="L41" t="n">
        <v>10.75</v>
      </c>
      <c r="M41" t="n">
        <v>5</v>
      </c>
      <c r="N41" t="n">
        <v>29.36</v>
      </c>
      <c r="O41" t="n">
        <v>20486.54</v>
      </c>
      <c r="P41" t="n">
        <v>85</v>
      </c>
      <c r="Q41" t="n">
        <v>198.05</v>
      </c>
      <c r="R41" t="n">
        <v>30.13</v>
      </c>
      <c r="S41" t="n">
        <v>21.27</v>
      </c>
      <c r="T41" t="n">
        <v>1718.34</v>
      </c>
      <c r="U41" t="n">
        <v>0.71</v>
      </c>
      <c r="V41" t="n">
        <v>0.76</v>
      </c>
      <c r="W41" t="n">
        <v>0.12</v>
      </c>
      <c r="X41" t="n">
        <v>0.09</v>
      </c>
      <c r="Y41" t="n">
        <v>1</v>
      </c>
      <c r="Z41" t="n">
        <v>10</v>
      </c>
      <c r="AA41" t="n">
        <v>70.46570097875359</v>
      </c>
      <c r="AB41" t="n">
        <v>96.41428080641775</v>
      </c>
      <c r="AC41" t="n">
        <v>87.21263716457003</v>
      </c>
      <c r="AD41" t="n">
        <v>70465.70097875359</v>
      </c>
      <c r="AE41" t="n">
        <v>96414.28080641775</v>
      </c>
      <c r="AF41" t="n">
        <v>2.335471384699074e-06</v>
      </c>
      <c r="AG41" t="n">
        <v>0.145</v>
      </c>
      <c r="AH41" t="n">
        <v>87212.63716457003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9.5405</v>
      </c>
      <c r="E42" t="n">
        <v>10.48</v>
      </c>
      <c r="F42" t="n">
        <v>7.99</v>
      </c>
      <c r="G42" t="n">
        <v>68.5</v>
      </c>
      <c r="H42" t="n">
        <v>1.18</v>
      </c>
      <c r="I42" t="n">
        <v>7</v>
      </c>
      <c r="J42" t="n">
        <v>164.57</v>
      </c>
      <c r="K42" t="n">
        <v>49.1</v>
      </c>
      <c r="L42" t="n">
        <v>11</v>
      </c>
      <c r="M42" t="n">
        <v>5</v>
      </c>
      <c r="N42" t="n">
        <v>29.47</v>
      </c>
      <c r="O42" t="n">
        <v>20530.82</v>
      </c>
      <c r="P42" t="n">
        <v>85.34</v>
      </c>
      <c r="Q42" t="n">
        <v>198.05</v>
      </c>
      <c r="R42" t="n">
        <v>31.68</v>
      </c>
      <c r="S42" t="n">
        <v>21.27</v>
      </c>
      <c r="T42" t="n">
        <v>2490.65</v>
      </c>
      <c r="U42" t="n">
        <v>0.67</v>
      </c>
      <c r="V42" t="n">
        <v>0.76</v>
      </c>
      <c r="W42" t="n">
        <v>0.12</v>
      </c>
      <c r="X42" t="n">
        <v>0.14</v>
      </c>
      <c r="Y42" t="n">
        <v>1</v>
      </c>
      <c r="Z42" t="n">
        <v>10</v>
      </c>
      <c r="AA42" t="n">
        <v>71.05383587229132</v>
      </c>
      <c r="AB42" t="n">
        <v>97.2189929144359</v>
      </c>
      <c r="AC42" t="n">
        <v>87.94054867841972</v>
      </c>
      <c r="AD42" t="n">
        <v>71053.83587229131</v>
      </c>
      <c r="AE42" t="n">
        <v>97218.9929144359</v>
      </c>
      <c r="AF42" t="n">
        <v>2.325574803072874e-06</v>
      </c>
      <c r="AG42" t="n">
        <v>0.1455555555555555</v>
      </c>
      <c r="AH42" t="n">
        <v>87940.54867841971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9.5534</v>
      </c>
      <c r="E43" t="n">
        <v>10.47</v>
      </c>
      <c r="F43" t="n">
        <v>7.98</v>
      </c>
      <c r="G43" t="n">
        <v>68.38</v>
      </c>
      <c r="H43" t="n">
        <v>1.21</v>
      </c>
      <c r="I43" t="n">
        <v>7</v>
      </c>
      <c r="J43" t="n">
        <v>164.93</v>
      </c>
      <c r="K43" t="n">
        <v>49.1</v>
      </c>
      <c r="L43" t="n">
        <v>11.25</v>
      </c>
      <c r="M43" t="n">
        <v>5</v>
      </c>
      <c r="N43" t="n">
        <v>29.58</v>
      </c>
      <c r="O43" t="n">
        <v>20575.13</v>
      </c>
      <c r="P43" t="n">
        <v>84.81999999999999</v>
      </c>
      <c r="Q43" t="n">
        <v>198.05</v>
      </c>
      <c r="R43" t="n">
        <v>31.25</v>
      </c>
      <c r="S43" t="n">
        <v>21.27</v>
      </c>
      <c r="T43" t="n">
        <v>2276.36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70.63873845024557</v>
      </c>
      <c r="AB43" t="n">
        <v>96.65103830878741</v>
      </c>
      <c r="AC43" t="n">
        <v>87.42679886320485</v>
      </c>
      <c r="AD43" t="n">
        <v>70638.73845024557</v>
      </c>
      <c r="AE43" t="n">
        <v>96651.03830878741</v>
      </c>
      <c r="AF43" t="n">
        <v>2.32871928344179e-06</v>
      </c>
      <c r="AG43" t="n">
        <v>0.1454166666666667</v>
      </c>
      <c r="AH43" t="n">
        <v>87426.79886320485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9.5496</v>
      </c>
      <c r="E44" t="n">
        <v>10.47</v>
      </c>
      <c r="F44" t="n">
        <v>7.98</v>
      </c>
      <c r="G44" t="n">
        <v>68.41</v>
      </c>
      <c r="H44" t="n">
        <v>1.23</v>
      </c>
      <c r="I44" t="n">
        <v>7</v>
      </c>
      <c r="J44" t="n">
        <v>165.29</v>
      </c>
      <c r="K44" t="n">
        <v>49.1</v>
      </c>
      <c r="L44" t="n">
        <v>11.5</v>
      </c>
      <c r="M44" t="n">
        <v>5</v>
      </c>
      <c r="N44" t="n">
        <v>29.69</v>
      </c>
      <c r="O44" t="n">
        <v>20619.48</v>
      </c>
      <c r="P44" t="n">
        <v>84.54000000000001</v>
      </c>
      <c r="Q44" t="n">
        <v>198.05</v>
      </c>
      <c r="R44" t="n">
        <v>31.35</v>
      </c>
      <c r="S44" t="n">
        <v>21.27</v>
      </c>
      <c r="T44" t="n">
        <v>2329.9</v>
      </c>
      <c r="U44" t="n">
        <v>0.68</v>
      </c>
      <c r="V44" t="n">
        <v>0.76</v>
      </c>
      <c r="W44" t="n">
        <v>0.12</v>
      </c>
      <c r="X44" t="n">
        <v>0.13</v>
      </c>
      <c r="Y44" t="n">
        <v>1</v>
      </c>
      <c r="Z44" t="n">
        <v>10</v>
      </c>
      <c r="AA44" t="n">
        <v>70.50644798102337</v>
      </c>
      <c r="AB44" t="n">
        <v>96.47003265255408</v>
      </c>
      <c r="AC44" t="n">
        <v>87.26306813275933</v>
      </c>
      <c r="AD44" t="n">
        <v>70506.44798102338</v>
      </c>
      <c r="AE44" t="n">
        <v>96470.03265255409</v>
      </c>
      <c r="AF44" t="n">
        <v>2.327793002402885e-06</v>
      </c>
      <c r="AG44" t="n">
        <v>0.1454166666666667</v>
      </c>
      <c r="AH44" t="n">
        <v>87263.06813275933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9.552899999999999</v>
      </c>
      <c r="E45" t="n">
        <v>10.47</v>
      </c>
      <c r="F45" t="n">
        <v>7.98</v>
      </c>
      <c r="G45" t="n">
        <v>68.38</v>
      </c>
      <c r="H45" t="n">
        <v>1.26</v>
      </c>
      <c r="I45" t="n">
        <v>7</v>
      </c>
      <c r="J45" t="n">
        <v>165.65</v>
      </c>
      <c r="K45" t="n">
        <v>49.1</v>
      </c>
      <c r="L45" t="n">
        <v>11.75</v>
      </c>
      <c r="M45" t="n">
        <v>5</v>
      </c>
      <c r="N45" t="n">
        <v>29.8</v>
      </c>
      <c r="O45" t="n">
        <v>20663.87</v>
      </c>
      <c r="P45" t="n">
        <v>84.12</v>
      </c>
      <c r="Q45" t="n">
        <v>198.05</v>
      </c>
      <c r="R45" t="n">
        <v>31.22</v>
      </c>
      <c r="S45" t="n">
        <v>21.27</v>
      </c>
      <c r="T45" t="n">
        <v>2260.57</v>
      </c>
      <c r="U45" t="n">
        <v>0.68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70.24355957865529</v>
      </c>
      <c r="AB45" t="n">
        <v>96.11033714261649</v>
      </c>
      <c r="AC45" t="n">
        <v>86.93770145745424</v>
      </c>
      <c r="AD45" t="n">
        <v>70243.55957865529</v>
      </c>
      <c r="AE45" t="n">
        <v>96110.33714261648</v>
      </c>
      <c r="AF45" t="n">
        <v>2.328597404357724e-06</v>
      </c>
      <c r="AG45" t="n">
        <v>0.1454166666666667</v>
      </c>
      <c r="AH45" t="n">
        <v>86937.70145745424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9.605600000000001</v>
      </c>
      <c r="E46" t="n">
        <v>10.41</v>
      </c>
      <c r="F46" t="n">
        <v>7.95</v>
      </c>
      <c r="G46" t="n">
        <v>79.51000000000001</v>
      </c>
      <c r="H46" t="n">
        <v>1.28</v>
      </c>
      <c r="I46" t="n">
        <v>6</v>
      </c>
      <c r="J46" t="n">
        <v>166.01</v>
      </c>
      <c r="K46" t="n">
        <v>49.1</v>
      </c>
      <c r="L46" t="n">
        <v>12</v>
      </c>
      <c r="M46" t="n">
        <v>4</v>
      </c>
      <c r="N46" t="n">
        <v>29.91</v>
      </c>
      <c r="O46" t="n">
        <v>20708.3</v>
      </c>
      <c r="P46" t="n">
        <v>83.23999999999999</v>
      </c>
      <c r="Q46" t="n">
        <v>198.05</v>
      </c>
      <c r="R46" t="n">
        <v>30.32</v>
      </c>
      <c r="S46" t="n">
        <v>21.27</v>
      </c>
      <c r="T46" t="n">
        <v>1818.7</v>
      </c>
      <c r="U46" t="n">
        <v>0.7</v>
      </c>
      <c r="V46" t="n">
        <v>0.76</v>
      </c>
      <c r="W46" t="n">
        <v>0.12</v>
      </c>
      <c r="X46" t="n">
        <v>0.1</v>
      </c>
      <c r="Y46" t="n">
        <v>1</v>
      </c>
      <c r="Z46" t="n">
        <v>10</v>
      </c>
      <c r="AA46" t="n">
        <v>69.29287322570295</v>
      </c>
      <c r="AB46" t="n">
        <v>94.80956613318591</v>
      </c>
      <c r="AC46" t="n">
        <v>85.76107420751975</v>
      </c>
      <c r="AD46" t="n">
        <v>69292.87322570295</v>
      </c>
      <c r="AE46" t="n">
        <v>94809.56613318592</v>
      </c>
      <c r="AF46" t="n">
        <v>2.341443459818333e-06</v>
      </c>
      <c r="AG46" t="n">
        <v>0.1445833333333333</v>
      </c>
      <c r="AH46" t="n">
        <v>85761.07420751975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9.626200000000001</v>
      </c>
      <c r="E47" t="n">
        <v>10.39</v>
      </c>
      <c r="F47" t="n">
        <v>7.93</v>
      </c>
      <c r="G47" t="n">
        <v>79.29000000000001</v>
      </c>
      <c r="H47" t="n">
        <v>1.3</v>
      </c>
      <c r="I47" t="n">
        <v>6</v>
      </c>
      <c r="J47" t="n">
        <v>166.37</v>
      </c>
      <c r="K47" t="n">
        <v>49.1</v>
      </c>
      <c r="L47" t="n">
        <v>12.25</v>
      </c>
      <c r="M47" t="n">
        <v>4</v>
      </c>
      <c r="N47" t="n">
        <v>30.02</v>
      </c>
      <c r="O47" t="n">
        <v>20752.76</v>
      </c>
      <c r="P47" t="n">
        <v>83.05</v>
      </c>
      <c r="Q47" t="n">
        <v>198.05</v>
      </c>
      <c r="R47" t="n">
        <v>29.56</v>
      </c>
      <c r="S47" t="n">
        <v>21.27</v>
      </c>
      <c r="T47" t="n">
        <v>1439.63</v>
      </c>
      <c r="U47" t="n">
        <v>0.72</v>
      </c>
      <c r="V47" t="n">
        <v>0.77</v>
      </c>
      <c r="W47" t="n">
        <v>0.12</v>
      </c>
      <c r="X47" t="n">
        <v>0.08</v>
      </c>
      <c r="Y47" t="n">
        <v>1</v>
      </c>
      <c r="Z47" t="n">
        <v>10</v>
      </c>
      <c r="AA47" t="n">
        <v>68.99048566201462</v>
      </c>
      <c r="AB47" t="n">
        <v>94.39582612814998</v>
      </c>
      <c r="AC47" t="n">
        <v>85.38682096787656</v>
      </c>
      <c r="AD47" t="n">
        <v>68990.48566201462</v>
      </c>
      <c r="AE47" t="n">
        <v>94395.82612814997</v>
      </c>
      <c r="AF47" t="n">
        <v>2.346464878081873e-06</v>
      </c>
      <c r="AG47" t="n">
        <v>0.1443055555555556</v>
      </c>
      <c r="AH47" t="n">
        <v>85386.82096787656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9.5985</v>
      </c>
      <c r="E48" t="n">
        <v>10.42</v>
      </c>
      <c r="F48" t="n">
        <v>7.96</v>
      </c>
      <c r="G48" t="n">
        <v>79.59</v>
      </c>
      <c r="H48" t="n">
        <v>1.33</v>
      </c>
      <c r="I48" t="n">
        <v>6</v>
      </c>
      <c r="J48" t="n">
        <v>166.73</v>
      </c>
      <c r="K48" t="n">
        <v>49.1</v>
      </c>
      <c r="L48" t="n">
        <v>12.5</v>
      </c>
      <c r="M48" t="n">
        <v>4</v>
      </c>
      <c r="N48" t="n">
        <v>30.13</v>
      </c>
      <c r="O48" t="n">
        <v>20797.26</v>
      </c>
      <c r="P48" t="n">
        <v>83.40000000000001</v>
      </c>
      <c r="Q48" t="n">
        <v>198.05</v>
      </c>
      <c r="R48" t="n">
        <v>30.67</v>
      </c>
      <c r="S48" t="n">
        <v>21.27</v>
      </c>
      <c r="T48" t="n">
        <v>1994.85</v>
      </c>
      <c r="U48" t="n">
        <v>0.6899999999999999</v>
      </c>
      <c r="V48" t="n">
        <v>0.76</v>
      </c>
      <c r="W48" t="n">
        <v>0.12</v>
      </c>
      <c r="X48" t="n">
        <v>0.11</v>
      </c>
      <c r="Y48" t="n">
        <v>1</v>
      </c>
      <c r="Z48" t="n">
        <v>10</v>
      </c>
      <c r="AA48" t="n">
        <v>69.45895409959171</v>
      </c>
      <c r="AB48" t="n">
        <v>95.03680531181146</v>
      </c>
      <c r="AC48" t="n">
        <v>85.96662599786953</v>
      </c>
      <c r="AD48" t="n">
        <v>69458.95409959171</v>
      </c>
      <c r="AE48" t="n">
        <v>95036.80531181146</v>
      </c>
      <c r="AF48" t="n">
        <v>2.339712776824588e-06</v>
      </c>
      <c r="AG48" t="n">
        <v>0.1447222222222222</v>
      </c>
      <c r="AH48" t="n">
        <v>85966.62599786953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9.605399999999999</v>
      </c>
      <c r="E49" t="n">
        <v>10.41</v>
      </c>
      <c r="F49" t="n">
        <v>7.95</v>
      </c>
      <c r="G49" t="n">
        <v>79.51000000000001</v>
      </c>
      <c r="H49" t="n">
        <v>1.35</v>
      </c>
      <c r="I49" t="n">
        <v>6</v>
      </c>
      <c r="J49" t="n">
        <v>167.09</v>
      </c>
      <c r="K49" t="n">
        <v>49.1</v>
      </c>
      <c r="L49" t="n">
        <v>12.75</v>
      </c>
      <c r="M49" t="n">
        <v>4</v>
      </c>
      <c r="N49" t="n">
        <v>30.25</v>
      </c>
      <c r="O49" t="n">
        <v>20841.8</v>
      </c>
      <c r="P49" t="n">
        <v>83.27</v>
      </c>
      <c r="Q49" t="n">
        <v>198.05</v>
      </c>
      <c r="R49" t="n">
        <v>30.36</v>
      </c>
      <c r="S49" t="n">
        <v>21.27</v>
      </c>
      <c r="T49" t="n">
        <v>1838.71</v>
      </c>
      <c r="U49" t="n">
        <v>0.7</v>
      </c>
      <c r="V49" t="n">
        <v>0.76</v>
      </c>
      <c r="W49" t="n">
        <v>0.12</v>
      </c>
      <c r="X49" t="n">
        <v>0.1</v>
      </c>
      <c r="Y49" t="n">
        <v>1</v>
      </c>
      <c r="Z49" t="n">
        <v>10</v>
      </c>
      <c r="AA49" t="n">
        <v>69.31126879769371</v>
      </c>
      <c r="AB49" t="n">
        <v>94.83473576633902</v>
      </c>
      <c r="AC49" t="n">
        <v>85.78384168621054</v>
      </c>
      <c r="AD49" t="n">
        <v>69311.26879769372</v>
      </c>
      <c r="AE49" t="n">
        <v>94834.73576633903</v>
      </c>
      <c r="AF49" t="n">
        <v>2.341394708184706e-06</v>
      </c>
      <c r="AG49" t="n">
        <v>0.1445833333333333</v>
      </c>
      <c r="AH49" t="n">
        <v>85783.84168621054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9.594099999999999</v>
      </c>
      <c r="E50" t="n">
        <v>10.42</v>
      </c>
      <c r="F50" t="n">
        <v>7.96</v>
      </c>
      <c r="G50" t="n">
        <v>79.63</v>
      </c>
      <c r="H50" t="n">
        <v>1.38</v>
      </c>
      <c r="I50" t="n">
        <v>6</v>
      </c>
      <c r="J50" t="n">
        <v>167.45</v>
      </c>
      <c r="K50" t="n">
        <v>49.1</v>
      </c>
      <c r="L50" t="n">
        <v>13</v>
      </c>
      <c r="M50" t="n">
        <v>4</v>
      </c>
      <c r="N50" t="n">
        <v>30.36</v>
      </c>
      <c r="O50" t="n">
        <v>20886.38</v>
      </c>
      <c r="P50" t="n">
        <v>83.39</v>
      </c>
      <c r="Q50" t="n">
        <v>198.06</v>
      </c>
      <c r="R50" t="n">
        <v>30.78</v>
      </c>
      <c r="S50" t="n">
        <v>21.27</v>
      </c>
      <c r="T50" t="n">
        <v>2048.38</v>
      </c>
      <c r="U50" t="n">
        <v>0.6899999999999999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69.4841723826044</v>
      </c>
      <c r="AB50" t="n">
        <v>95.07131007918153</v>
      </c>
      <c r="AC50" t="n">
        <v>85.99783767866955</v>
      </c>
      <c r="AD50" t="n">
        <v>69484.1723826044</v>
      </c>
      <c r="AE50" t="n">
        <v>95071.31007918152</v>
      </c>
      <c r="AF50" t="n">
        <v>2.338640240884803e-06</v>
      </c>
      <c r="AG50" t="n">
        <v>0.1447222222222222</v>
      </c>
      <c r="AH50" t="n">
        <v>85997.83767866956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9.6</v>
      </c>
      <c r="E51" t="n">
        <v>10.42</v>
      </c>
      <c r="F51" t="n">
        <v>7.96</v>
      </c>
      <c r="G51" t="n">
        <v>79.56999999999999</v>
      </c>
      <c r="H51" t="n">
        <v>1.4</v>
      </c>
      <c r="I51" t="n">
        <v>6</v>
      </c>
      <c r="J51" t="n">
        <v>167.81</v>
      </c>
      <c r="K51" t="n">
        <v>49.1</v>
      </c>
      <c r="L51" t="n">
        <v>13.25</v>
      </c>
      <c r="M51" t="n">
        <v>4</v>
      </c>
      <c r="N51" t="n">
        <v>30.47</v>
      </c>
      <c r="O51" t="n">
        <v>20930.99</v>
      </c>
      <c r="P51" t="n">
        <v>82.95999999999999</v>
      </c>
      <c r="Q51" t="n">
        <v>198.05</v>
      </c>
      <c r="R51" t="n">
        <v>30.55</v>
      </c>
      <c r="S51" t="n">
        <v>21.27</v>
      </c>
      <c r="T51" t="n">
        <v>1930.74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69.19900662663446</v>
      </c>
      <c r="AB51" t="n">
        <v>94.68113371123839</v>
      </c>
      <c r="AC51" t="n">
        <v>85.64489919566681</v>
      </c>
      <c r="AD51" t="n">
        <v>69199.00662663445</v>
      </c>
      <c r="AE51" t="n">
        <v>94681.13371123839</v>
      </c>
      <c r="AF51" t="n">
        <v>2.340078414076788e-06</v>
      </c>
      <c r="AG51" t="n">
        <v>0.1447222222222222</v>
      </c>
      <c r="AH51" t="n">
        <v>85644.8991956668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9.5992</v>
      </c>
      <c r="E52" t="n">
        <v>10.42</v>
      </c>
      <c r="F52" t="n">
        <v>7.96</v>
      </c>
      <c r="G52" t="n">
        <v>79.58</v>
      </c>
      <c r="H52" t="n">
        <v>1.42</v>
      </c>
      <c r="I52" t="n">
        <v>6</v>
      </c>
      <c r="J52" t="n">
        <v>168.18</v>
      </c>
      <c r="K52" t="n">
        <v>49.1</v>
      </c>
      <c r="L52" t="n">
        <v>13.5</v>
      </c>
      <c r="M52" t="n">
        <v>4</v>
      </c>
      <c r="N52" t="n">
        <v>30.58</v>
      </c>
      <c r="O52" t="n">
        <v>20975.64</v>
      </c>
      <c r="P52" t="n">
        <v>82.66</v>
      </c>
      <c r="Q52" t="n">
        <v>198.05</v>
      </c>
      <c r="R52" t="n">
        <v>30.48</v>
      </c>
      <c r="S52" t="n">
        <v>21.27</v>
      </c>
      <c r="T52" t="n">
        <v>1898.84</v>
      </c>
      <c r="U52" t="n">
        <v>0.7</v>
      </c>
      <c r="V52" t="n">
        <v>0.76</v>
      </c>
      <c r="W52" t="n">
        <v>0.12</v>
      </c>
      <c r="X52" t="n">
        <v>0.1</v>
      </c>
      <c r="Y52" t="n">
        <v>1</v>
      </c>
      <c r="Z52" t="n">
        <v>10</v>
      </c>
      <c r="AA52" t="n">
        <v>69.03452305054782</v>
      </c>
      <c r="AB52" t="n">
        <v>94.45608002593352</v>
      </c>
      <c r="AC52" t="n">
        <v>85.44132431822253</v>
      </c>
      <c r="AD52" t="n">
        <v>69034.52305054782</v>
      </c>
      <c r="AE52" t="n">
        <v>94456.08002593352</v>
      </c>
      <c r="AF52" t="n">
        <v>2.339883407542281e-06</v>
      </c>
      <c r="AG52" t="n">
        <v>0.1447222222222222</v>
      </c>
      <c r="AH52" t="n">
        <v>85441.32431822253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9.618</v>
      </c>
      <c r="E53" t="n">
        <v>10.4</v>
      </c>
      <c r="F53" t="n">
        <v>7.94</v>
      </c>
      <c r="G53" t="n">
        <v>79.38</v>
      </c>
      <c r="H53" t="n">
        <v>1.45</v>
      </c>
      <c r="I53" t="n">
        <v>6</v>
      </c>
      <c r="J53" t="n">
        <v>168.54</v>
      </c>
      <c r="K53" t="n">
        <v>49.1</v>
      </c>
      <c r="L53" t="n">
        <v>13.75</v>
      </c>
      <c r="M53" t="n">
        <v>4</v>
      </c>
      <c r="N53" t="n">
        <v>30.69</v>
      </c>
      <c r="O53" t="n">
        <v>21020.34</v>
      </c>
      <c r="P53" t="n">
        <v>82.17</v>
      </c>
      <c r="Q53" t="n">
        <v>198.05</v>
      </c>
      <c r="R53" t="n">
        <v>29.81</v>
      </c>
      <c r="S53" t="n">
        <v>21.27</v>
      </c>
      <c r="T53" t="n">
        <v>1564.57</v>
      </c>
      <c r="U53" t="n">
        <v>0.71</v>
      </c>
      <c r="V53" t="n">
        <v>0.77</v>
      </c>
      <c r="W53" t="n">
        <v>0.12</v>
      </c>
      <c r="X53" t="n">
        <v>0.08</v>
      </c>
      <c r="Y53" t="n">
        <v>1</v>
      </c>
      <c r="Z53" t="n">
        <v>10</v>
      </c>
      <c r="AA53" t="n">
        <v>68.57521599731386</v>
      </c>
      <c r="AB53" t="n">
        <v>93.82763585250206</v>
      </c>
      <c r="AC53" t="n">
        <v>84.87285797467622</v>
      </c>
      <c r="AD53" t="n">
        <v>68575.21599731386</v>
      </c>
      <c r="AE53" t="n">
        <v>93827.63585250206</v>
      </c>
      <c r="AF53" t="n">
        <v>2.344466061103182e-06</v>
      </c>
      <c r="AG53" t="n">
        <v>0.1444444444444445</v>
      </c>
      <c r="AH53" t="n">
        <v>84872.85797467623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9.599500000000001</v>
      </c>
      <c r="E54" t="n">
        <v>10.42</v>
      </c>
      <c r="F54" t="n">
        <v>7.96</v>
      </c>
      <c r="G54" t="n">
        <v>79.58</v>
      </c>
      <c r="H54" t="n">
        <v>1.47</v>
      </c>
      <c r="I54" t="n">
        <v>6</v>
      </c>
      <c r="J54" t="n">
        <v>168.9</v>
      </c>
      <c r="K54" t="n">
        <v>49.1</v>
      </c>
      <c r="L54" t="n">
        <v>14</v>
      </c>
      <c r="M54" t="n">
        <v>4</v>
      </c>
      <c r="N54" t="n">
        <v>30.81</v>
      </c>
      <c r="O54" t="n">
        <v>21065.06</v>
      </c>
      <c r="P54" t="n">
        <v>81.95</v>
      </c>
      <c r="Q54" t="n">
        <v>198.06</v>
      </c>
      <c r="R54" t="n">
        <v>30.62</v>
      </c>
      <c r="S54" t="n">
        <v>21.27</v>
      </c>
      <c r="T54" t="n">
        <v>1965.98</v>
      </c>
      <c r="U54" t="n">
        <v>0.6899999999999999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68.62993218150136</v>
      </c>
      <c r="AB54" t="n">
        <v>93.90250094961503</v>
      </c>
      <c r="AC54" t="n">
        <v>84.94057805199458</v>
      </c>
      <c r="AD54" t="n">
        <v>68629.93218150135</v>
      </c>
      <c r="AE54" t="n">
        <v>93902.50094961503</v>
      </c>
      <c r="AF54" t="n">
        <v>2.339956534992722e-06</v>
      </c>
      <c r="AG54" t="n">
        <v>0.1447222222222222</v>
      </c>
      <c r="AH54" t="n">
        <v>84940.57805199458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9.5962</v>
      </c>
      <c r="E55" t="n">
        <v>10.42</v>
      </c>
      <c r="F55" t="n">
        <v>7.96</v>
      </c>
      <c r="G55" t="n">
        <v>79.61</v>
      </c>
      <c r="H55" t="n">
        <v>1.49</v>
      </c>
      <c r="I55" t="n">
        <v>6</v>
      </c>
      <c r="J55" t="n">
        <v>169.26</v>
      </c>
      <c r="K55" t="n">
        <v>49.1</v>
      </c>
      <c r="L55" t="n">
        <v>14.25</v>
      </c>
      <c r="M55" t="n">
        <v>4</v>
      </c>
      <c r="N55" t="n">
        <v>30.92</v>
      </c>
      <c r="O55" t="n">
        <v>21109.83</v>
      </c>
      <c r="P55" t="n">
        <v>81.48999999999999</v>
      </c>
      <c r="Q55" t="n">
        <v>198.05</v>
      </c>
      <c r="R55" t="n">
        <v>30.72</v>
      </c>
      <c r="S55" t="n">
        <v>21.27</v>
      </c>
      <c r="T55" t="n">
        <v>2016.06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68.39194610606637</v>
      </c>
      <c r="AB55" t="n">
        <v>93.57687790200039</v>
      </c>
      <c r="AC55" t="n">
        <v>84.64603201102936</v>
      </c>
      <c r="AD55" t="n">
        <v>68391.94610606637</v>
      </c>
      <c r="AE55" t="n">
        <v>93576.87790200039</v>
      </c>
      <c r="AF55" t="n">
        <v>2.339152133037882e-06</v>
      </c>
      <c r="AG55" t="n">
        <v>0.1447222222222222</v>
      </c>
      <c r="AH55" t="n">
        <v>84646.03201102937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9.6432</v>
      </c>
      <c r="E56" t="n">
        <v>10.37</v>
      </c>
      <c r="F56" t="n">
        <v>7.94</v>
      </c>
      <c r="G56" t="n">
        <v>95.29000000000001</v>
      </c>
      <c r="H56" t="n">
        <v>1.52</v>
      </c>
      <c r="I56" t="n">
        <v>5</v>
      </c>
      <c r="J56" t="n">
        <v>169.63</v>
      </c>
      <c r="K56" t="n">
        <v>49.1</v>
      </c>
      <c r="L56" t="n">
        <v>14.5</v>
      </c>
      <c r="M56" t="n">
        <v>3</v>
      </c>
      <c r="N56" t="n">
        <v>31.03</v>
      </c>
      <c r="O56" t="n">
        <v>21154.64</v>
      </c>
      <c r="P56" t="n">
        <v>80.65000000000001</v>
      </c>
      <c r="Q56" t="n">
        <v>198.05</v>
      </c>
      <c r="R56" t="n">
        <v>30.04</v>
      </c>
      <c r="S56" t="n">
        <v>21.27</v>
      </c>
      <c r="T56" t="n">
        <v>1680.74</v>
      </c>
      <c r="U56" t="n">
        <v>0.71</v>
      </c>
      <c r="V56" t="n">
        <v>0.76</v>
      </c>
      <c r="W56" t="n">
        <v>0.12</v>
      </c>
      <c r="X56" t="n">
        <v>0.09</v>
      </c>
      <c r="Y56" t="n">
        <v>1</v>
      </c>
      <c r="Z56" t="n">
        <v>10</v>
      </c>
      <c r="AA56" t="n">
        <v>67.54236863923389</v>
      </c>
      <c r="AB56" t="n">
        <v>92.41444853116822</v>
      </c>
      <c r="AC56" t="n">
        <v>83.5945432678692</v>
      </c>
      <c r="AD56" t="n">
        <v>67542.36863923389</v>
      </c>
      <c r="AE56" t="n">
        <v>92414.44853116822</v>
      </c>
      <c r="AF56" t="n">
        <v>2.350608766940134e-06</v>
      </c>
      <c r="AG56" t="n">
        <v>0.1440277777777778</v>
      </c>
      <c r="AH56" t="n">
        <v>83594.5432678692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9.6569</v>
      </c>
      <c r="E57" t="n">
        <v>10.36</v>
      </c>
      <c r="F57" t="n">
        <v>7.93</v>
      </c>
      <c r="G57" t="n">
        <v>95.11</v>
      </c>
      <c r="H57" t="n">
        <v>1.54</v>
      </c>
      <c r="I57" t="n">
        <v>5</v>
      </c>
      <c r="J57" t="n">
        <v>169.99</v>
      </c>
      <c r="K57" t="n">
        <v>49.1</v>
      </c>
      <c r="L57" t="n">
        <v>14.75</v>
      </c>
      <c r="M57" t="n">
        <v>3</v>
      </c>
      <c r="N57" t="n">
        <v>31.15</v>
      </c>
      <c r="O57" t="n">
        <v>21199.48</v>
      </c>
      <c r="P57" t="n">
        <v>80.52</v>
      </c>
      <c r="Q57" t="n">
        <v>198.06</v>
      </c>
      <c r="R57" t="n">
        <v>29.52</v>
      </c>
      <c r="S57" t="n">
        <v>21.27</v>
      </c>
      <c r="T57" t="n">
        <v>1423.9</v>
      </c>
      <c r="U57" t="n">
        <v>0.72</v>
      </c>
      <c r="V57" t="n">
        <v>0.77</v>
      </c>
      <c r="W57" t="n">
        <v>0.12</v>
      </c>
      <c r="X57" t="n">
        <v>0.07000000000000001</v>
      </c>
      <c r="Y57" t="n">
        <v>1</v>
      </c>
      <c r="Z57" t="n">
        <v>10</v>
      </c>
      <c r="AA57" t="n">
        <v>67.35075497525946</v>
      </c>
      <c r="AB57" t="n">
        <v>92.15227426272028</v>
      </c>
      <c r="AC57" t="n">
        <v>83.35739054363796</v>
      </c>
      <c r="AD57" t="n">
        <v>67350.75497525946</v>
      </c>
      <c r="AE57" t="n">
        <v>92152.27426272028</v>
      </c>
      <c r="AF57" t="n">
        <v>2.353948253843556e-06</v>
      </c>
      <c r="AG57" t="n">
        <v>0.1438888888888889</v>
      </c>
      <c r="AH57" t="n">
        <v>83357.39054363796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9.651</v>
      </c>
      <c r="E58" t="n">
        <v>10.36</v>
      </c>
      <c r="F58" t="n">
        <v>7.93</v>
      </c>
      <c r="G58" t="n">
        <v>95.19</v>
      </c>
      <c r="H58" t="n">
        <v>1.56</v>
      </c>
      <c r="I58" t="n">
        <v>5</v>
      </c>
      <c r="J58" t="n">
        <v>170.35</v>
      </c>
      <c r="K58" t="n">
        <v>49.1</v>
      </c>
      <c r="L58" t="n">
        <v>15</v>
      </c>
      <c r="M58" t="n">
        <v>3</v>
      </c>
      <c r="N58" t="n">
        <v>31.26</v>
      </c>
      <c r="O58" t="n">
        <v>21244.37</v>
      </c>
      <c r="P58" t="n">
        <v>80.75</v>
      </c>
      <c r="Q58" t="n">
        <v>198.06</v>
      </c>
      <c r="R58" t="n">
        <v>29.66</v>
      </c>
      <c r="S58" t="n">
        <v>21.27</v>
      </c>
      <c r="T58" t="n">
        <v>1493.11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67.52033619524755</v>
      </c>
      <c r="AB58" t="n">
        <v>92.38430276930326</v>
      </c>
      <c r="AC58" t="n">
        <v>83.56727457520678</v>
      </c>
      <c r="AD58" t="n">
        <v>67520.33619524755</v>
      </c>
      <c r="AE58" t="n">
        <v>92384.30276930326</v>
      </c>
      <c r="AF58" t="n">
        <v>2.352510080651571e-06</v>
      </c>
      <c r="AG58" t="n">
        <v>0.1438888888888889</v>
      </c>
      <c r="AH58" t="n">
        <v>83567.27457520679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9.6668</v>
      </c>
      <c r="E59" t="n">
        <v>10.34</v>
      </c>
      <c r="F59" t="n">
        <v>7.92</v>
      </c>
      <c r="G59" t="n">
        <v>94.98999999999999</v>
      </c>
      <c r="H59" t="n">
        <v>1.58</v>
      </c>
      <c r="I59" t="n">
        <v>5</v>
      </c>
      <c r="J59" t="n">
        <v>170.72</v>
      </c>
      <c r="K59" t="n">
        <v>49.1</v>
      </c>
      <c r="L59" t="n">
        <v>15.25</v>
      </c>
      <c r="M59" t="n">
        <v>3</v>
      </c>
      <c r="N59" t="n">
        <v>31.37</v>
      </c>
      <c r="O59" t="n">
        <v>21289.29</v>
      </c>
      <c r="P59" t="n">
        <v>80.56</v>
      </c>
      <c r="Q59" t="n">
        <v>198.05</v>
      </c>
      <c r="R59" t="n">
        <v>29.22</v>
      </c>
      <c r="S59" t="n">
        <v>21.27</v>
      </c>
      <c r="T59" t="n">
        <v>1271.78</v>
      </c>
      <c r="U59" t="n">
        <v>0.73</v>
      </c>
      <c r="V59" t="n">
        <v>0.77</v>
      </c>
      <c r="W59" t="n">
        <v>0.11</v>
      </c>
      <c r="X59" t="n">
        <v>0.06</v>
      </c>
      <c r="Y59" t="n">
        <v>1</v>
      </c>
      <c r="Z59" t="n">
        <v>10</v>
      </c>
      <c r="AA59" t="n">
        <v>67.28050872096631</v>
      </c>
      <c r="AB59" t="n">
        <v>92.05616023855038</v>
      </c>
      <c r="AC59" t="n">
        <v>83.27044950703791</v>
      </c>
      <c r="AD59" t="n">
        <v>67280.5087209663</v>
      </c>
      <c r="AE59" t="n">
        <v>92056.16023855038</v>
      </c>
      <c r="AF59" t="n">
        <v>2.356361459708072e-06</v>
      </c>
      <c r="AG59" t="n">
        <v>0.1436111111111111</v>
      </c>
      <c r="AH59" t="n">
        <v>83270.44950703791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9.641400000000001</v>
      </c>
      <c r="E60" t="n">
        <v>10.37</v>
      </c>
      <c r="F60" t="n">
        <v>7.94</v>
      </c>
      <c r="G60" t="n">
        <v>95.31</v>
      </c>
      <c r="H60" t="n">
        <v>1.61</v>
      </c>
      <c r="I60" t="n">
        <v>5</v>
      </c>
      <c r="J60" t="n">
        <v>171.08</v>
      </c>
      <c r="K60" t="n">
        <v>49.1</v>
      </c>
      <c r="L60" t="n">
        <v>15.5</v>
      </c>
      <c r="M60" t="n">
        <v>3</v>
      </c>
      <c r="N60" t="n">
        <v>31.49</v>
      </c>
      <c r="O60" t="n">
        <v>21334.25</v>
      </c>
      <c r="P60" t="n">
        <v>80.66</v>
      </c>
      <c r="Q60" t="n">
        <v>198.05</v>
      </c>
      <c r="R60" t="n">
        <v>30.13</v>
      </c>
      <c r="S60" t="n">
        <v>21.27</v>
      </c>
      <c r="T60" t="n">
        <v>1728.57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67.5602306258601</v>
      </c>
      <c r="AB60" t="n">
        <v>92.43888808928541</v>
      </c>
      <c r="AC60" t="n">
        <v>83.61665034886082</v>
      </c>
      <c r="AD60" t="n">
        <v>67560.2306258601</v>
      </c>
      <c r="AE60" t="n">
        <v>92438.88808928541</v>
      </c>
      <c r="AF60" t="n">
        <v>2.350170002237494e-06</v>
      </c>
      <c r="AG60" t="n">
        <v>0.1440277777777778</v>
      </c>
      <c r="AH60" t="n">
        <v>83616.65034886081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9.651</v>
      </c>
      <c r="E61" t="n">
        <v>10.36</v>
      </c>
      <c r="F61" t="n">
        <v>7.93</v>
      </c>
      <c r="G61" t="n">
        <v>95.19</v>
      </c>
      <c r="H61" t="n">
        <v>1.63</v>
      </c>
      <c r="I61" t="n">
        <v>5</v>
      </c>
      <c r="J61" t="n">
        <v>171.45</v>
      </c>
      <c r="K61" t="n">
        <v>49.1</v>
      </c>
      <c r="L61" t="n">
        <v>15.75</v>
      </c>
      <c r="M61" t="n">
        <v>3</v>
      </c>
      <c r="N61" t="n">
        <v>31.6</v>
      </c>
      <c r="O61" t="n">
        <v>21379.25</v>
      </c>
      <c r="P61" t="n">
        <v>80.42</v>
      </c>
      <c r="Q61" t="n">
        <v>198.05</v>
      </c>
      <c r="R61" t="n">
        <v>29.78</v>
      </c>
      <c r="S61" t="n">
        <v>21.27</v>
      </c>
      <c r="T61" t="n">
        <v>1551.84</v>
      </c>
      <c r="U61" t="n">
        <v>0.71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67.33425741303884</v>
      </c>
      <c r="AB61" t="n">
        <v>92.12970157026894</v>
      </c>
      <c r="AC61" t="n">
        <v>83.33697215727319</v>
      </c>
      <c r="AD61" t="n">
        <v>67334.25741303884</v>
      </c>
      <c r="AE61" t="n">
        <v>92129.70157026894</v>
      </c>
      <c r="AF61" t="n">
        <v>2.352510080651571e-06</v>
      </c>
      <c r="AG61" t="n">
        <v>0.1438888888888889</v>
      </c>
      <c r="AH61" t="n">
        <v>83336.97215727319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9.645</v>
      </c>
      <c r="E62" t="n">
        <v>10.37</v>
      </c>
      <c r="F62" t="n">
        <v>7.94</v>
      </c>
      <c r="G62" t="n">
        <v>95.27</v>
      </c>
      <c r="H62" t="n">
        <v>1.65</v>
      </c>
      <c r="I62" t="n">
        <v>5</v>
      </c>
      <c r="J62" t="n">
        <v>171.81</v>
      </c>
      <c r="K62" t="n">
        <v>49.1</v>
      </c>
      <c r="L62" t="n">
        <v>16</v>
      </c>
      <c r="M62" t="n">
        <v>3</v>
      </c>
      <c r="N62" t="n">
        <v>31.72</v>
      </c>
      <c r="O62" t="n">
        <v>21424.29</v>
      </c>
      <c r="P62" t="n">
        <v>80.51000000000001</v>
      </c>
      <c r="Q62" t="n">
        <v>198.05</v>
      </c>
      <c r="R62" t="n">
        <v>29.97</v>
      </c>
      <c r="S62" t="n">
        <v>21.27</v>
      </c>
      <c r="T62" t="n">
        <v>1647.96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67.45116395581628</v>
      </c>
      <c r="AB62" t="n">
        <v>92.28965825964964</v>
      </c>
      <c r="AC62" t="n">
        <v>83.48166280472006</v>
      </c>
      <c r="AD62" t="n">
        <v>67451.16395581629</v>
      </c>
      <c r="AE62" t="n">
        <v>92289.65825964964</v>
      </c>
      <c r="AF62" t="n">
        <v>2.351047531642773e-06</v>
      </c>
      <c r="AG62" t="n">
        <v>0.1440277777777778</v>
      </c>
      <c r="AH62" t="n">
        <v>83481.66280472006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9.6525</v>
      </c>
      <c r="E63" t="n">
        <v>10.36</v>
      </c>
      <c r="F63" t="n">
        <v>7.93</v>
      </c>
      <c r="G63" t="n">
        <v>95.17</v>
      </c>
      <c r="H63" t="n">
        <v>1.67</v>
      </c>
      <c r="I63" t="n">
        <v>5</v>
      </c>
      <c r="J63" t="n">
        <v>172.18</v>
      </c>
      <c r="K63" t="n">
        <v>49.1</v>
      </c>
      <c r="L63" t="n">
        <v>16.25</v>
      </c>
      <c r="M63" t="n">
        <v>3</v>
      </c>
      <c r="N63" t="n">
        <v>31.83</v>
      </c>
      <c r="O63" t="n">
        <v>21469.36</v>
      </c>
      <c r="P63" t="n">
        <v>80.43000000000001</v>
      </c>
      <c r="Q63" t="n">
        <v>198.05</v>
      </c>
      <c r="R63" t="n">
        <v>29.66</v>
      </c>
      <c r="S63" t="n">
        <v>21.27</v>
      </c>
      <c r="T63" t="n">
        <v>1491.92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67.32975791538203</v>
      </c>
      <c r="AB63" t="n">
        <v>92.12354515907106</v>
      </c>
      <c r="AC63" t="n">
        <v>83.33140330531947</v>
      </c>
      <c r="AD63" t="n">
        <v>67329.75791538203</v>
      </c>
      <c r="AE63" t="n">
        <v>92123.54515907106</v>
      </c>
      <c r="AF63" t="n">
        <v>2.35287571790377e-06</v>
      </c>
      <c r="AG63" t="n">
        <v>0.1438888888888889</v>
      </c>
      <c r="AH63" t="n">
        <v>83331.40330531947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9.6595</v>
      </c>
      <c r="E64" t="n">
        <v>10.35</v>
      </c>
      <c r="F64" t="n">
        <v>7.92</v>
      </c>
      <c r="G64" t="n">
        <v>95.08</v>
      </c>
      <c r="H64" t="n">
        <v>1.7</v>
      </c>
      <c r="I64" t="n">
        <v>5</v>
      </c>
      <c r="J64" t="n">
        <v>172.54</v>
      </c>
      <c r="K64" t="n">
        <v>49.1</v>
      </c>
      <c r="L64" t="n">
        <v>16.5</v>
      </c>
      <c r="M64" t="n">
        <v>3</v>
      </c>
      <c r="N64" t="n">
        <v>31.95</v>
      </c>
      <c r="O64" t="n">
        <v>21514.48</v>
      </c>
      <c r="P64" t="n">
        <v>80.06</v>
      </c>
      <c r="Q64" t="n">
        <v>198.05</v>
      </c>
      <c r="R64" t="n">
        <v>29.41</v>
      </c>
      <c r="S64" t="n">
        <v>21.27</v>
      </c>
      <c r="T64" t="n">
        <v>1370.09</v>
      </c>
      <c r="U64" t="n">
        <v>0.72</v>
      </c>
      <c r="V64" t="n">
        <v>0.77</v>
      </c>
      <c r="W64" t="n">
        <v>0.12</v>
      </c>
      <c r="X64" t="n">
        <v>0.07000000000000001</v>
      </c>
      <c r="Y64" t="n">
        <v>1</v>
      </c>
      <c r="Z64" t="n">
        <v>10</v>
      </c>
      <c r="AA64" t="n">
        <v>67.04853000077755</v>
      </c>
      <c r="AB64" t="n">
        <v>91.73875671940942</v>
      </c>
      <c r="AC64" t="n">
        <v>82.98333853428505</v>
      </c>
      <c r="AD64" t="n">
        <v>67048.53000077755</v>
      </c>
      <c r="AE64" t="n">
        <v>91738.75671940943</v>
      </c>
      <c r="AF64" t="n">
        <v>2.354582025080701e-06</v>
      </c>
      <c r="AG64" t="n">
        <v>0.14375</v>
      </c>
      <c r="AH64" t="n">
        <v>82983.33853428505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9.6523</v>
      </c>
      <c r="E65" t="n">
        <v>10.36</v>
      </c>
      <c r="F65" t="n">
        <v>7.93</v>
      </c>
      <c r="G65" t="n">
        <v>95.17</v>
      </c>
      <c r="H65" t="n">
        <v>1.72</v>
      </c>
      <c r="I65" t="n">
        <v>5</v>
      </c>
      <c r="J65" t="n">
        <v>172.91</v>
      </c>
      <c r="K65" t="n">
        <v>49.1</v>
      </c>
      <c r="L65" t="n">
        <v>16.75</v>
      </c>
      <c r="M65" t="n">
        <v>3</v>
      </c>
      <c r="N65" t="n">
        <v>32.07</v>
      </c>
      <c r="O65" t="n">
        <v>21559.64</v>
      </c>
      <c r="P65" t="n">
        <v>79.76000000000001</v>
      </c>
      <c r="Q65" t="n">
        <v>198.05</v>
      </c>
      <c r="R65" t="n">
        <v>29.77</v>
      </c>
      <c r="S65" t="n">
        <v>21.27</v>
      </c>
      <c r="T65" t="n">
        <v>1549.95</v>
      </c>
      <c r="U65" t="n">
        <v>0.71</v>
      </c>
      <c r="V65" t="n">
        <v>0.77</v>
      </c>
      <c r="W65" t="n">
        <v>0.11</v>
      </c>
      <c r="X65" t="n">
        <v>0.08</v>
      </c>
      <c r="Y65" t="n">
        <v>1</v>
      </c>
      <c r="Z65" t="n">
        <v>10</v>
      </c>
      <c r="AA65" t="n">
        <v>66.95336406712599</v>
      </c>
      <c r="AB65" t="n">
        <v>91.6085464905628</v>
      </c>
      <c r="AC65" t="n">
        <v>82.86555538692829</v>
      </c>
      <c r="AD65" t="n">
        <v>66953.36406712599</v>
      </c>
      <c r="AE65" t="n">
        <v>91608.5464905628</v>
      </c>
      <c r="AF65" t="n">
        <v>2.352826966270144e-06</v>
      </c>
      <c r="AG65" t="n">
        <v>0.1438888888888889</v>
      </c>
      <c r="AH65" t="n">
        <v>82865.55538692829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9.639099999999999</v>
      </c>
      <c r="E66" t="n">
        <v>10.37</v>
      </c>
      <c r="F66" t="n">
        <v>7.95</v>
      </c>
      <c r="G66" t="n">
        <v>95.34</v>
      </c>
      <c r="H66" t="n">
        <v>1.74</v>
      </c>
      <c r="I66" t="n">
        <v>5</v>
      </c>
      <c r="J66" t="n">
        <v>173.28</v>
      </c>
      <c r="K66" t="n">
        <v>49.1</v>
      </c>
      <c r="L66" t="n">
        <v>17</v>
      </c>
      <c r="M66" t="n">
        <v>3</v>
      </c>
      <c r="N66" t="n">
        <v>32.18</v>
      </c>
      <c r="O66" t="n">
        <v>21604.83</v>
      </c>
      <c r="P66" t="n">
        <v>79.73999999999999</v>
      </c>
      <c r="Q66" t="n">
        <v>198.05</v>
      </c>
      <c r="R66" t="n">
        <v>30.17</v>
      </c>
      <c r="S66" t="n">
        <v>21.27</v>
      </c>
      <c r="T66" t="n">
        <v>1745.95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67.08155382516041</v>
      </c>
      <c r="AB66" t="n">
        <v>91.78394137283841</v>
      </c>
      <c r="AC66" t="n">
        <v>83.02421082780782</v>
      </c>
      <c r="AD66" t="n">
        <v>67081.55382516042</v>
      </c>
      <c r="AE66" t="n">
        <v>91783.94137283841</v>
      </c>
      <c r="AF66" t="n">
        <v>2.349609358450788e-06</v>
      </c>
      <c r="AG66" t="n">
        <v>0.1440277777777778</v>
      </c>
      <c r="AH66" t="n">
        <v>83024.21082780782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9.646000000000001</v>
      </c>
      <c r="E67" t="n">
        <v>10.37</v>
      </c>
      <c r="F67" t="n">
        <v>7.94</v>
      </c>
      <c r="G67" t="n">
        <v>95.25</v>
      </c>
      <c r="H67" t="n">
        <v>1.76</v>
      </c>
      <c r="I67" t="n">
        <v>5</v>
      </c>
      <c r="J67" t="n">
        <v>173.64</v>
      </c>
      <c r="K67" t="n">
        <v>49.1</v>
      </c>
      <c r="L67" t="n">
        <v>17.25</v>
      </c>
      <c r="M67" t="n">
        <v>3</v>
      </c>
      <c r="N67" t="n">
        <v>32.3</v>
      </c>
      <c r="O67" t="n">
        <v>21650.07</v>
      </c>
      <c r="P67" t="n">
        <v>79.19</v>
      </c>
      <c r="Q67" t="n">
        <v>198.05</v>
      </c>
      <c r="R67" t="n">
        <v>29.93</v>
      </c>
      <c r="S67" t="n">
        <v>21.27</v>
      </c>
      <c r="T67" t="n">
        <v>1630.07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  <c r="AA67" t="n">
        <v>66.69968813631412</v>
      </c>
      <c r="AB67" t="n">
        <v>91.26145589063395</v>
      </c>
      <c r="AC67" t="n">
        <v>82.55159062671183</v>
      </c>
      <c r="AD67" t="n">
        <v>66699.68813631413</v>
      </c>
      <c r="AE67" t="n">
        <v>91261.45589063395</v>
      </c>
      <c r="AF67" t="n">
        <v>2.351291289810906e-06</v>
      </c>
      <c r="AG67" t="n">
        <v>0.1440277777777778</v>
      </c>
      <c r="AH67" t="n">
        <v>82551.59062671183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9.643700000000001</v>
      </c>
      <c r="E68" t="n">
        <v>10.37</v>
      </c>
      <c r="F68" t="n">
        <v>7.94</v>
      </c>
      <c r="G68" t="n">
        <v>95.28</v>
      </c>
      <c r="H68" t="n">
        <v>1.78</v>
      </c>
      <c r="I68" t="n">
        <v>5</v>
      </c>
      <c r="J68" t="n">
        <v>174.01</v>
      </c>
      <c r="K68" t="n">
        <v>49.1</v>
      </c>
      <c r="L68" t="n">
        <v>17.5</v>
      </c>
      <c r="M68" t="n">
        <v>3</v>
      </c>
      <c r="N68" t="n">
        <v>32.42</v>
      </c>
      <c r="O68" t="n">
        <v>21695.35</v>
      </c>
      <c r="P68" t="n">
        <v>78.65000000000001</v>
      </c>
      <c r="Q68" t="n">
        <v>198.05</v>
      </c>
      <c r="R68" t="n">
        <v>29.98</v>
      </c>
      <c r="S68" t="n">
        <v>21.27</v>
      </c>
      <c r="T68" t="n">
        <v>1650.66</v>
      </c>
      <c r="U68" t="n">
        <v>0.71</v>
      </c>
      <c r="V68" t="n">
        <v>0.76</v>
      </c>
      <c r="W68" t="n">
        <v>0.12</v>
      </c>
      <c r="X68" t="n">
        <v>0.09</v>
      </c>
      <c r="Y68" t="n">
        <v>1</v>
      </c>
      <c r="Z68" t="n">
        <v>10</v>
      </c>
      <c r="AA68" t="n">
        <v>66.41037179574799</v>
      </c>
      <c r="AB68" t="n">
        <v>90.86560050973546</v>
      </c>
      <c r="AC68" t="n">
        <v>82.19351512777962</v>
      </c>
      <c r="AD68" t="n">
        <v>66410.371795748</v>
      </c>
      <c r="AE68" t="n">
        <v>90865.60050973546</v>
      </c>
      <c r="AF68" t="n">
        <v>2.3507306460242e-06</v>
      </c>
      <c r="AG68" t="n">
        <v>0.1440277777777778</v>
      </c>
      <c r="AH68" t="n">
        <v>82193.51512777962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9.6523</v>
      </c>
      <c r="E69" t="n">
        <v>10.36</v>
      </c>
      <c r="F69" t="n">
        <v>7.93</v>
      </c>
      <c r="G69" t="n">
        <v>95.17</v>
      </c>
      <c r="H69" t="n">
        <v>1.8</v>
      </c>
      <c r="I69" t="n">
        <v>5</v>
      </c>
      <c r="J69" t="n">
        <v>174.38</v>
      </c>
      <c r="K69" t="n">
        <v>49.1</v>
      </c>
      <c r="L69" t="n">
        <v>17.75</v>
      </c>
      <c r="M69" t="n">
        <v>3</v>
      </c>
      <c r="N69" t="n">
        <v>32.53</v>
      </c>
      <c r="O69" t="n">
        <v>21740.66</v>
      </c>
      <c r="P69" t="n">
        <v>77.95</v>
      </c>
      <c r="Q69" t="n">
        <v>198.05</v>
      </c>
      <c r="R69" t="n">
        <v>29.68</v>
      </c>
      <c r="S69" t="n">
        <v>21.27</v>
      </c>
      <c r="T69" t="n">
        <v>1503.84</v>
      </c>
      <c r="U69" t="n">
        <v>0.72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65.93288759973537</v>
      </c>
      <c r="AB69" t="n">
        <v>90.21228556763523</v>
      </c>
      <c r="AC69" t="n">
        <v>81.60255164681999</v>
      </c>
      <c r="AD69" t="n">
        <v>65932.88759973536</v>
      </c>
      <c r="AE69" t="n">
        <v>90212.28556763523</v>
      </c>
      <c r="AF69" t="n">
        <v>2.352826966270144e-06</v>
      </c>
      <c r="AG69" t="n">
        <v>0.1438888888888889</v>
      </c>
      <c r="AH69" t="n">
        <v>81602.55164681999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9.651</v>
      </c>
      <c r="E70" t="n">
        <v>10.36</v>
      </c>
      <c r="F70" t="n">
        <v>7.93</v>
      </c>
      <c r="G70" t="n">
        <v>95.19</v>
      </c>
      <c r="H70" t="n">
        <v>1.83</v>
      </c>
      <c r="I70" t="n">
        <v>5</v>
      </c>
      <c r="J70" t="n">
        <v>174.75</v>
      </c>
      <c r="K70" t="n">
        <v>49.1</v>
      </c>
      <c r="L70" t="n">
        <v>18</v>
      </c>
      <c r="M70" t="n">
        <v>3</v>
      </c>
      <c r="N70" t="n">
        <v>32.65</v>
      </c>
      <c r="O70" t="n">
        <v>21786.02</v>
      </c>
      <c r="P70" t="n">
        <v>77.36</v>
      </c>
      <c r="Q70" t="n">
        <v>198.05</v>
      </c>
      <c r="R70" t="n">
        <v>29.79</v>
      </c>
      <c r="S70" t="n">
        <v>21.27</v>
      </c>
      <c r="T70" t="n">
        <v>1556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65.60879961437621</v>
      </c>
      <c r="AB70" t="n">
        <v>89.76885408831424</v>
      </c>
      <c r="AC70" t="n">
        <v>81.20144064552525</v>
      </c>
      <c r="AD70" t="n">
        <v>65608.79961437621</v>
      </c>
      <c r="AE70" t="n">
        <v>89768.85408831424</v>
      </c>
      <c r="AF70" t="n">
        <v>2.352510080651571e-06</v>
      </c>
      <c r="AG70" t="n">
        <v>0.1438888888888889</v>
      </c>
      <c r="AH70" t="n">
        <v>81201.44064552525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9.699299999999999</v>
      </c>
      <c r="E71" t="n">
        <v>10.31</v>
      </c>
      <c r="F71" t="n">
        <v>7.91</v>
      </c>
      <c r="G71" t="n">
        <v>118.67</v>
      </c>
      <c r="H71" t="n">
        <v>1.85</v>
      </c>
      <c r="I71" t="n">
        <v>4</v>
      </c>
      <c r="J71" t="n">
        <v>175.11</v>
      </c>
      <c r="K71" t="n">
        <v>49.1</v>
      </c>
      <c r="L71" t="n">
        <v>18.25</v>
      </c>
      <c r="M71" t="n">
        <v>2</v>
      </c>
      <c r="N71" t="n">
        <v>32.77</v>
      </c>
      <c r="O71" t="n">
        <v>21831.41</v>
      </c>
      <c r="P71" t="n">
        <v>76.40000000000001</v>
      </c>
      <c r="Q71" t="n">
        <v>198.05</v>
      </c>
      <c r="R71" t="n">
        <v>29.09</v>
      </c>
      <c r="S71" t="n">
        <v>21.27</v>
      </c>
      <c r="T71" t="n">
        <v>1210.58</v>
      </c>
      <c r="U71" t="n">
        <v>0.73</v>
      </c>
      <c r="V71" t="n">
        <v>0.77</v>
      </c>
      <c r="W71" t="n">
        <v>0.11</v>
      </c>
      <c r="X71" t="n">
        <v>0.06</v>
      </c>
      <c r="Y71" t="n">
        <v>1</v>
      </c>
      <c r="Z71" t="n">
        <v>10</v>
      </c>
      <c r="AA71" t="n">
        <v>64.70175606783208</v>
      </c>
      <c r="AB71" t="n">
        <v>88.52779709199608</v>
      </c>
      <c r="AC71" t="n">
        <v>80.07882838710086</v>
      </c>
      <c r="AD71" t="n">
        <v>64701.75606783207</v>
      </c>
      <c r="AE71" t="n">
        <v>88527.79709199608</v>
      </c>
      <c r="AF71" t="n">
        <v>2.364283600172395e-06</v>
      </c>
      <c r="AG71" t="n">
        <v>0.1431944444444445</v>
      </c>
      <c r="AH71" t="n">
        <v>80078.82838710086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9.6972</v>
      </c>
      <c r="E72" t="n">
        <v>10.31</v>
      </c>
      <c r="F72" t="n">
        <v>7.91</v>
      </c>
      <c r="G72" t="n">
        <v>118.7</v>
      </c>
      <c r="H72" t="n">
        <v>1.87</v>
      </c>
      <c r="I72" t="n">
        <v>4</v>
      </c>
      <c r="J72" t="n">
        <v>175.48</v>
      </c>
      <c r="K72" t="n">
        <v>49.1</v>
      </c>
      <c r="L72" t="n">
        <v>18.5</v>
      </c>
      <c r="M72" t="n">
        <v>2</v>
      </c>
      <c r="N72" t="n">
        <v>32.89</v>
      </c>
      <c r="O72" t="n">
        <v>21876.85</v>
      </c>
      <c r="P72" t="n">
        <v>76.48999999999999</v>
      </c>
      <c r="Q72" t="n">
        <v>198.05</v>
      </c>
      <c r="R72" t="n">
        <v>29.17</v>
      </c>
      <c r="S72" t="n">
        <v>21.27</v>
      </c>
      <c r="T72" t="n">
        <v>1251.66</v>
      </c>
      <c r="U72" t="n">
        <v>0.73</v>
      </c>
      <c r="V72" t="n">
        <v>0.77</v>
      </c>
      <c r="W72" t="n">
        <v>0.11</v>
      </c>
      <c r="X72" t="n">
        <v>0.06</v>
      </c>
      <c r="Y72" t="n">
        <v>1</v>
      </c>
      <c r="Z72" t="n">
        <v>10</v>
      </c>
      <c r="AA72" t="n">
        <v>64.76582034797943</v>
      </c>
      <c r="AB72" t="n">
        <v>88.61545266641023</v>
      </c>
      <c r="AC72" t="n">
        <v>80.15811823651831</v>
      </c>
      <c r="AD72" t="n">
        <v>64765.82034797942</v>
      </c>
      <c r="AE72" t="n">
        <v>88615.45266641023</v>
      </c>
      <c r="AF72" t="n">
        <v>2.363771708019315e-06</v>
      </c>
      <c r="AG72" t="n">
        <v>0.1431944444444445</v>
      </c>
      <c r="AH72" t="n">
        <v>80158.1182365183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9.6975</v>
      </c>
      <c r="E73" t="n">
        <v>10.31</v>
      </c>
      <c r="F73" t="n">
        <v>7.91</v>
      </c>
      <c r="G73" t="n">
        <v>118.7</v>
      </c>
      <c r="H73" t="n">
        <v>1.89</v>
      </c>
      <c r="I73" t="n">
        <v>4</v>
      </c>
      <c r="J73" t="n">
        <v>175.85</v>
      </c>
      <c r="K73" t="n">
        <v>49.1</v>
      </c>
      <c r="L73" t="n">
        <v>18.75</v>
      </c>
      <c r="M73" t="n">
        <v>2</v>
      </c>
      <c r="N73" t="n">
        <v>33.01</v>
      </c>
      <c r="O73" t="n">
        <v>21922.32</v>
      </c>
      <c r="P73" t="n">
        <v>76.56</v>
      </c>
      <c r="Q73" t="n">
        <v>198.05</v>
      </c>
      <c r="R73" t="n">
        <v>29.11</v>
      </c>
      <c r="S73" t="n">
        <v>21.27</v>
      </c>
      <c r="T73" t="n">
        <v>1222.32</v>
      </c>
      <c r="U73" t="n">
        <v>0.73</v>
      </c>
      <c r="V73" t="n">
        <v>0.77</v>
      </c>
      <c r="W73" t="n">
        <v>0.12</v>
      </c>
      <c r="X73" t="n">
        <v>0.06</v>
      </c>
      <c r="Y73" t="n">
        <v>1</v>
      </c>
      <c r="Z73" t="n">
        <v>10</v>
      </c>
      <c r="AA73" t="n">
        <v>64.80316365879447</v>
      </c>
      <c r="AB73" t="n">
        <v>88.66654743173794</v>
      </c>
      <c r="AC73" t="n">
        <v>80.20433658915512</v>
      </c>
      <c r="AD73" t="n">
        <v>64803.16365879448</v>
      </c>
      <c r="AE73" t="n">
        <v>88666.54743173794</v>
      </c>
      <c r="AF73" t="n">
        <v>2.363844835469755e-06</v>
      </c>
      <c r="AG73" t="n">
        <v>0.1431944444444445</v>
      </c>
      <c r="AH73" t="n">
        <v>80204.33658915512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9.710599999999999</v>
      </c>
      <c r="E74" t="n">
        <v>10.3</v>
      </c>
      <c r="F74" t="n">
        <v>7.9</v>
      </c>
      <c r="G74" t="n">
        <v>118.49</v>
      </c>
      <c r="H74" t="n">
        <v>1.91</v>
      </c>
      <c r="I74" t="n">
        <v>4</v>
      </c>
      <c r="J74" t="n">
        <v>176.22</v>
      </c>
      <c r="K74" t="n">
        <v>49.1</v>
      </c>
      <c r="L74" t="n">
        <v>19</v>
      </c>
      <c r="M74" t="n">
        <v>2</v>
      </c>
      <c r="N74" t="n">
        <v>33.13</v>
      </c>
      <c r="O74" t="n">
        <v>21967.84</v>
      </c>
      <c r="P74" t="n">
        <v>76.19</v>
      </c>
      <c r="Q74" t="n">
        <v>198.05</v>
      </c>
      <c r="R74" t="n">
        <v>28.7</v>
      </c>
      <c r="S74" t="n">
        <v>21.27</v>
      </c>
      <c r="T74" t="n">
        <v>1016.46</v>
      </c>
      <c r="U74" t="n">
        <v>0.74</v>
      </c>
      <c r="V74" t="n">
        <v>0.77</v>
      </c>
      <c r="W74" t="n">
        <v>0.11</v>
      </c>
      <c r="X74" t="n">
        <v>0.05</v>
      </c>
      <c r="Y74" t="n">
        <v>1</v>
      </c>
      <c r="Z74" t="n">
        <v>10</v>
      </c>
      <c r="AA74" t="n">
        <v>64.48584287871731</v>
      </c>
      <c r="AB74" t="n">
        <v>88.23237514123181</v>
      </c>
      <c r="AC74" t="n">
        <v>79.81160109269013</v>
      </c>
      <c r="AD74" t="n">
        <v>64485.84287871731</v>
      </c>
      <c r="AE74" t="n">
        <v>88232.37514123181</v>
      </c>
      <c r="AF74" t="n">
        <v>2.367038067472298e-06</v>
      </c>
      <c r="AG74" t="n">
        <v>0.1430555555555556</v>
      </c>
      <c r="AH74" t="n">
        <v>79811.60109269012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9.6944</v>
      </c>
      <c r="E75" t="n">
        <v>10.32</v>
      </c>
      <c r="F75" t="n">
        <v>7.92</v>
      </c>
      <c r="G75" t="n">
        <v>118.75</v>
      </c>
      <c r="H75" t="n">
        <v>1.93</v>
      </c>
      <c r="I75" t="n">
        <v>4</v>
      </c>
      <c r="J75" t="n">
        <v>176.59</v>
      </c>
      <c r="K75" t="n">
        <v>49.1</v>
      </c>
      <c r="L75" t="n">
        <v>19.25</v>
      </c>
      <c r="M75" t="n">
        <v>1</v>
      </c>
      <c r="N75" t="n">
        <v>33.24</v>
      </c>
      <c r="O75" t="n">
        <v>22013.39</v>
      </c>
      <c r="P75" t="n">
        <v>76.15000000000001</v>
      </c>
      <c r="Q75" t="n">
        <v>198.05</v>
      </c>
      <c r="R75" t="n">
        <v>29.21</v>
      </c>
      <c r="S75" t="n">
        <v>21.27</v>
      </c>
      <c r="T75" t="n">
        <v>1274.26</v>
      </c>
      <c r="U75" t="n">
        <v>0.73</v>
      </c>
      <c r="V75" t="n">
        <v>0.77</v>
      </c>
      <c r="W75" t="n">
        <v>0.12</v>
      </c>
      <c r="X75" t="n">
        <v>0.06</v>
      </c>
      <c r="Y75" t="n">
        <v>1</v>
      </c>
      <c r="Z75" t="n">
        <v>10</v>
      </c>
      <c r="AA75" t="n">
        <v>64.61847854575153</v>
      </c>
      <c r="AB75" t="n">
        <v>88.41385311234056</v>
      </c>
      <c r="AC75" t="n">
        <v>79.97575906094224</v>
      </c>
      <c r="AD75" t="n">
        <v>64618.47854575152</v>
      </c>
      <c r="AE75" t="n">
        <v>88413.85311234056</v>
      </c>
      <c r="AF75" t="n">
        <v>2.363089185148543e-06</v>
      </c>
      <c r="AG75" t="n">
        <v>0.1433333333333333</v>
      </c>
      <c r="AH75" t="n">
        <v>79975.75906094223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9.689399999999999</v>
      </c>
      <c r="E76" t="n">
        <v>10.32</v>
      </c>
      <c r="F76" t="n">
        <v>7.92</v>
      </c>
      <c r="G76" t="n">
        <v>118.83</v>
      </c>
      <c r="H76" t="n">
        <v>1.95</v>
      </c>
      <c r="I76" t="n">
        <v>4</v>
      </c>
      <c r="J76" t="n">
        <v>176.96</v>
      </c>
      <c r="K76" t="n">
        <v>49.1</v>
      </c>
      <c r="L76" t="n">
        <v>19.5</v>
      </c>
      <c r="M76" t="n">
        <v>1</v>
      </c>
      <c r="N76" t="n">
        <v>33.36</v>
      </c>
      <c r="O76" t="n">
        <v>22058.99</v>
      </c>
      <c r="P76" t="n">
        <v>76.33</v>
      </c>
      <c r="Q76" t="n">
        <v>198.05</v>
      </c>
      <c r="R76" t="n">
        <v>29.4</v>
      </c>
      <c r="S76" t="n">
        <v>21.27</v>
      </c>
      <c r="T76" t="n">
        <v>1368.76</v>
      </c>
      <c r="U76" t="n">
        <v>0.72</v>
      </c>
      <c r="V76" t="n">
        <v>0.77</v>
      </c>
      <c r="W76" t="n">
        <v>0.12</v>
      </c>
      <c r="X76" t="n">
        <v>0.07000000000000001</v>
      </c>
      <c r="Y76" t="n">
        <v>1</v>
      </c>
      <c r="Z76" t="n">
        <v>10</v>
      </c>
      <c r="AA76" t="n">
        <v>64.75183588758414</v>
      </c>
      <c r="AB76" t="n">
        <v>88.59631851074656</v>
      </c>
      <c r="AC76" t="n">
        <v>80.14081021781622</v>
      </c>
      <c r="AD76" t="n">
        <v>64751.83588758414</v>
      </c>
      <c r="AE76" t="n">
        <v>88596.31851074655</v>
      </c>
      <c r="AF76" t="n">
        <v>2.361870394307878e-06</v>
      </c>
      <c r="AG76" t="n">
        <v>0.1433333333333333</v>
      </c>
      <c r="AH76" t="n">
        <v>80140.81021781622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9.694100000000001</v>
      </c>
      <c r="E77" t="n">
        <v>10.32</v>
      </c>
      <c r="F77" t="n">
        <v>7.92</v>
      </c>
      <c r="G77" t="n">
        <v>118.75</v>
      </c>
      <c r="H77" t="n">
        <v>1.98</v>
      </c>
      <c r="I77" t="n">
        <v>4</v>
      </c>
      <c r="J77" t="n">
        <v>177.33</v>
      </c>
      <c r="K77" t="n">
        <v>49.1</v>
      </c>
      <c r="L77" t="n">
        <v>19.75</v>
      </c>
      <c r="M77" t="n">
        <v>0</v>
      </c>
      <c r="N77" t="n">
        <v>33.48</v>
      </c>
      <c r="O77" t="n">
        <v>22104.63</v>
      </c>
      <c r="P77" t="n">
        <v>76.34999999999999</v>
      </c>
      <c r="Q77" t="n">
        <v>198.05</v>
      </c>
      <c r="R77" t="n">
        <v>29.15</v>
      </c>
      <c r="S77" t="n">
        <v>21.27</v>
      </c>
      <c r="T77" t="n">
        <v>1243.54</v>
      </c>
      <c r="U77" t="n">
        <v>0.73</v>
      </c>
      <c r="V77" t="n">
        <v>0.77</v>
      </c>
      <c r="W77" t="n">
        <v>0.12</v>
      </c>
      <c r="X77" t="n">
        <v>0.06</v>
      </c>
      <c r="Y77" t="n">
        <v>1</v>
      </c>
      <c r="Z77" t="n">
        <v>10</v>
      </c>
      <c r="AA77" t="n">
        <v>64.73268695277699</v>
      </c>
      <c r="AB77" t="n">
        <v>88.57011809335205</v>
      </c>
      <c r="AC77" t="n">
        <v>80.11711033148531</v>
      </c>
      <c r="AD77" t="n">
        <v>64732.68695277699</v>
      </c>
      <c r="AE77" t="n">
        <v>88570.11809335205</v>
      </c>
      <c r="AF77" t="n">
        <v>2.363016057698104e-06</v>
      </c>
      <c r="AG77" t="n">
        <v>0.1433333333333333</v>
      </c>
      <c r="AH77" t="n">
        <v>80117.11033148531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6.3082</v>
      </c>
      <c r="E2" t="n">
        <v>15.85</v>
      </c>
      <c r="F2" t="n">
        <v>9.81</v>
      </c>
      <c r="G2" t="n">
        <v>6.13</v>
      </c>
      <c r="H2" t="n">
        <v>0.1</v>
      </c>
      <c r="I2" t="n">
        <v>96</v>
      </c>
      <c r="J2" t="n">
        <v>185.69</v>
      </c>
      <c r="K2" t="n">
        <v>53.44</v>
      </c>
      <c r="L2" t="n">
        <v>1</v>
      </c>
      <c r="M2" t="n">
        <v>94</v>
      </c>
      <c r="N2" t="n">
        <v>36.26</v>
      </c>
      <c r="O2" t="n">
        <v>23136.14</v>
      </c>
      <c r="P2" t="n">
        <v>132.04</v>
      </c>
      <c r="Q2" t="n">
        <v>198.11</v>
      </c>
      <c r="R2" t="n">
        <v>88.54000000000001</v>
      </c>
      <c r="S2" t="n">
        <v>21.27</v>
      </c>
      <c r="T2" t="n">
        <v>30475.54</v>
      </c>
      <c r="U2" t="n">
        <v>0.24</v>
      </c>
      <c r="V2" t="n">
        <v>0.62</v>
      </c>
      <c r="W2" t="n">
        <v>0.25</v>
      </c>
      <c r="X2" t="n">
        <v>1.95</v>
      </c>
      <c r="Y2" t="n">
        <v>1</v>
      </c>
      <c r="Z2" t="n">
        <v>10</v>
      </c>
      <c r="AA2" t="n">
        <v>157.6852190357461</v>
      </c>
      <c r="AB2" t="n">
        <v>215.7518732655038</v>
      </c>
      <c r="AC2" t="n">
        <v>195.1608172907619</v>
      </c>
      <c r="AD2" t="n">
        <v>157685.2190357461</v>
      </c>
      <c r="AE2" t="n">
        <v>215751.8732655038</v>
      </c>
      <c r="AF2" t="n">
        <v>1.484199683449798e-06</v>
      </c>
      <c r="AG2" t="n">
        <v>0.2201388888888889</v>
      </c>
      <c r="AH2" t="n">
        <v>195160.8172907619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6.8979</v>
      </c>
      <c r="E3" t="n">
        <v>14.5</v>
      </c>
      <c r="F3" t="n">
        <v>9.31</v>
      </c>
      <c r="G3" t="n">
        <v>7.65</v>
      </c>
      <c r="H3" t="n">
        <v>0.12</v>
      </c>
      <c r="I3" t="n">
        <v>73</v>
      </c>
      <c r="J3" t="n">
        <v>186.07</v>
      </c>
      <c r="K3" t="n">
        <v>53.44</v>
      </c>
      <c r="L3" t="n">
        <v>1.25</v>
      </c>
      <c r="M3" t="n">
        <v>71</v>
      </c>
      <c r="N3" t="n">
        <v>36.39</v>
      </c>
      <c r="O3" t="n">
        <v>23182.76</v>
      </c>
      <c r="P3" t="n">
        <v>125.09</v>
      </c>
      <c r="Q3" t="n">
        <v>198.08</v>
      </c>
      <c r="R3" t="n">
        <v>72.87</v>
      </c>
      <c r="S3" t="n">
        <v>21.27</v>
      </c>
      <c r="T3" t="n">
        <v>22758.92</v>
      </c>
      <c r="U3" t="n">
        <v>0.29</v>
      </c>
      <c r="V3" t="n">
        <v>0.65</v>
      </c>
      <c r="W3" t="n">
        <v>0.22</v>
      </c>
      <c r="X3" t="n">
        <v>1.46</v>
      </c>
      <c r="Y3" t="n">
        <v>1</v>
      </c>
      <c r="Z3" t="n">
        <v>10</v>
      </c>
      <c r="AA3" t="n">
        <v>136.9316005090525</v>
      </c>
      <c r="AB3" t="n">
        <v>187.3558568122652</v>
      </c>
      <c r="AC3" t="n">
        <v>169.4748767937519</v>
      </c>
      <c r="AD3" t="n">
        <v>136931.6005090525</v>
      </c>
      <c r="AE3" t="n">
        <v>187355.8568122652</v>
      </c>
      <c r="AF3" t="n">
        <v>1.622944896558188e-06</v>
      </c>
      <c r="AG3" t="n">
        <v>0.2013888888888889</v>
      </c>
      <c r="AH3" t="n">
        <v>169474.876793752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7.3033</v>
      </c>
      <c r="E4" t="n">
        <v>13.69</v>
      </c>
      <c r="F4" t="n">
        <v>9.029999999999999</v>
      </c>
      <c r="G4" t="n">
        <v>9.18</v>
      </c>
      <c r="H4" t="n">
        <v>0.14</v>
      </c>
      <c r="I4" t="n">
        <v>59</v>
      </c>
      <c r="J4" t="n">
        <v>186.45</v>
      </c>
      <c r="K4" t="n">
        <v>53.44</v>
      </c>
      <c r="L4" t="n">
        <v>1.5</v>
      </c>
      <c r="M4" t="n">
        <v>57</v>
      </c>
      <c r="N4" t="n">
        <v>36.51</v>
      </c>
      <c r="O4" t="n">
        <v>23229.42</v>
      </c>
      <c r="P4" t="n">
        <v>121.07</v>
      </c>
      <c r="Q4" t="n">
        <v>198.06</v>
      </c>
      <c r="R4" t="n">
        <v>63.86</v>
      </c>
      <c r="S4" t="n">
        <v>21.27</v>
      </c>
      <c r="T4" t="n">
        <v>18323.63</v>
      </c>
      <c r="U4" t="n">
        <v>0.33</v>
      </c>
      <c r="V4" t="n">
        <v>0.67</v>
      </c>
      <c r="W4" t="n">
        <v>0.2</v>
      </c>
      <c r="X4" t="n">
        <v>1.17</v>
      </c>
      <c r="Y4" t="n">
        <v>1</v>
      </c>
      <c r="Z4" t="n">
        <v>10</v>
      </c>
      <c r="AA4" t="n">
        <v>125.4048352094502</v>
      </c>
      <c r="AB4" t="n">
        <v>171.5844280043621</v>
      </c>
      <c r="AC4" t="n">
        <v>155.2086510159307</v>
      </c>
      <c r="AD4" t="n">
        <v>125404.8352094502</v>
      </c>
      <c r="AE4" t="n">
        <v>171584.4280043621</v>
      </c>
      <c r="AF4" t="n">
        <v>1.718327819051221e-06</v>
      </c>
      <c r="AG4" t="n">
        <v>0.1901388888888889</v>
      </c>
      <c r="AH4" t="n">
        <v>155208.6510159307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7.5964</v>
      </c>
      <c r="E5" t="n">
        <v>13.16</v>
      </c>
      <c r="F5" t="n">
        <v>8.83</v>
      </c>
      <c r="G5" t="n">
        <v>10.6</v>
      </c>
      <c r="H5" t="n">
        <v>0.17</v>
      </c>
      <c r="I5" t="n">
        <v>50</v>
      </c>
      <c r="J5" t="n">
        <v>186.83</v>
      </c>
      <c r="K5" t="n">
        <v>53.44</v>
      </c>
      <c r="L5" t="n">
        <v>1.75</v>
      </c>
      <c r="M5" t="n">
        <v>48</v>
      </c>
      <c r="N5" t="n">
        <v>36.64</v>
      </c>
      <c r="O5" t="n">
        <v>23276.13</v>
      </c>
      <c r="P5" t="n">
        <v>118.31</v>
      </c>
      <c r="Q5" t="n">
        <v>198.08</v>
      </c>
      <c r="R5" t="n">
        <v>57.91</v>
      </c>
      <c r="S5" t="n">
        <v>21.27</v>
      </c>
      <c r="T5" t="n">
        <v>15393.97</v>
      </c>
      <c r="U5" t="n">
        <v>0.37</v>
      </c>
      <c r="V5" t="n">
        <v>0.6899999999999999</v>
      </c>
      <c r="W5" t="n">
        <v>0.19</v>
      </c>
      <c r="X5" t="n">
        <v>0.98</v>
      </c>
      <c r="Y5" t="n">
        <v>1</v>
      </c>
      <c r="Z5" t="n">
        <v>10</v>
      </c>
      <c r="AA5" t="n">
        <v>117.9509187026827</v>
      </c>
      <c r="AB5" t="n">
        <v>161.3856505962202</v>
      </c>
      <c r="AC5" t="n">
        <v>145.9832306095447</v>
      </c>
      <c r="AD5" t="n">
        <v>117950.9187026827</v>
      </c>
      <c r="AE5" t="n">
        <v>161385.6505962203</v>
      </c>
      <c r="AF5" t="n">
        <v>1.787288683833431e-06</v>
      </c>
      <c r="AG5" t="n">
        <v>0.1827777777777778</v>
      </c>
      <c r="AH5" t="n">
        <v>145983.2306095447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7.838</v>
      </c>
      <c r="E6" t="n">
        <v>12.76</v>
      </c>
      <c r="F6" t="n">
        <v>8.69</v>
      </c>
      <c r="G6" t="n">
        <v>12.12</v>
      </c>
      <c r="H6" t="n">
        <v>0.19</v>
      </c>
      <c r="I6" t="n">
        <v>43</v>
      </c>
      <c r="J6" t="n">
        <v>187.21</v>
      </c>
      <c r="K6" t="n">
        <v>53.44</v>
      </c>
      <c r="L6" t="n">
        <v>2</v>
      </c>
      <c r="M6" t="n">
        <v>41</v>
      </c>
      <c r="N6" t="n">
        <v>36.77</v>
      </c>
      <c r="O6" t="n">
        <v>23322.88</v>
      </c>
      <c r="P6" t="n">
        <v>116.23</v>
      </c>
      <c r="Q6" t="n">
        <v>198.09</v>
      </c>
      <c r="R6" t="n">
        <v>53.14</v>
      </c>
      <c r="S6" t="n">
        <v>21.27</v>
      </c>
      <c r="T6" t="n">
        <v>13045.18</v>
      </c>
      <c r="U6" t="n">
        <v>0.4</v>
      </c>
      <c r="V6" t="n">
        <v>0.7</v>
      </c>
      <c r="W6" t="n">
        <v>0.18</v>
      </c>
      <c r="X6" t="n">
        <v>0.83</v>
      </c>
      <c r="Y6" t="n">
        <v>1</v>
      </c>
      <c r="Z6" t="n">
        <v>10</v>
      </c>
      <c r="AA6" t="n">
        <v>112.4460575052359</v>
      </c>
      <c r="AB6" t="n">
        <v>153.8536566485413</v>
      </c>
      <c r="AC6" t="n">
        <v>139.1700795930099</v>
      </c>
      <c r="AD6" t="n">
        <v>112446.0575052359</v>
      </c>
      <c r="AE6" t="n">
        <v>153853.6566485413</v>
      </c>
      <c r="AF6" t="n">
        <v>1.844132576468647e-06</v>
      </c>
      <c r="AG6" t="n">
        <v>0.1772222222222222</v>
      </c>
      <c r="AH6" t="n">
        <v>139170.0795930099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8.057700000000001</v>
      </c>
      <c r="E7" t="n">
        <v>12.41</v>
      </c>
      <c r="F7" t="n">
        <v>8.529999999999999</v>
      </c>
      <c r="G7" t="n">
        <v>13.46</v>
      </c>
      <c r="H7" t="n">
        <v>0.21</v>
      </c>
      <c r="I7" t="n">
        <v>38</v>
      </c>
      <c r="J7" t="n">
        <v>187.59</v>
      </c>
      <c r="K7" t="n">
        <v>53.44</v>
      </c>
      <c r="L7" t="n">
        <v>2.25</v>
      </c>
      <c r="M7" t="n">
        <v>36</v>
      </c>
      <c r="N7" t="n">
        <v>36.9</v>
      </c>
      <c r="O7" t="n">
        <v>23369.68</v>
      </c>
      <c r="P7" t="n">
        <v>113.82</v>
      </c>
      <c r="Q7" t="n">
        <v>198.08</v>
      </c>
      <c r="R7" t="n">
        <v>47.84</v>
      </c>
      <c r="S7" t="n">
        <v>21.27</v>
      </c>
      <c r="T7" t="n">
        <v>10415.75</v>
      </c>
      <c r="U7" t="n">
        <v>0.44</v>
      </c>
      <c r="V7" t="n">
        <v>0.71</v>
      </c>
      <c r="W7" t="n">
        <v>0.17</v>
      </c>
      <c r="X7" t="n">
        <v>0.67</v>
      </c>
      <c r="Y7" t="n">
        <v>1</v>
      </c>
      <c r="Z7" t="n">
        <v>10</v>
      </c>
      <c r="AA7" t="n">
        <v>107.2682144647732</v>
      </c>
      <c r="AB7" t="n">
        <v>146.7691033702708</v>
      </c>
      <c r="AC7" t="n">
        <v>132.7616661363823</v>
      </c>
      <c r="AD7" t="n">
        <v>107268.2144647732</v>
      </c>
      <c r="AE7" t="n">
        <v>146769.1033702708</v>
      </c>
      <c r="AF7" t="n">
        <v>1.895823814928734e-06</v>
      </c>
      <c r="AG7" t="n">
        <v>0.1723611111111111</v>
      </c>
      <c r="AH7" t="n">
        <v>132761.6661363823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8.024800000000001</v>
      </c>
      <c r="E8" t="n">
        <v>12.46</v>
      </c>
      <c r="F8" t="n">
        <v>8.69</v>
      </c>
      <c r="G8" t="n">
        <v>14.9</v>
      </c>
      <c r="H8" t="n">
        <v>0.24</v>
      </c>
      <c r="I8" t="n">
        <v>35</v>
      </c>
      <c r="J8" t="n">
        <v>187.97</v>
      </c>
      <c r="K8" t="n">
        <v>53.44</v>
      </c>
      <c r="L8" t="n">
        <v>2.5</v>
      </c>
      <c r="M8" t="n">
        <v>33</v>
      </c>
      <c r="N8" t="n">
        <v>37.03</v>
      </c>
      <c r="O8" t="n">
        <v>23416.52</v>
      </c>
      <c r="P8" t="n">
        <v>115.91</v>
      </c>
      <c r="Q8" t="n">
        <v>198.07</v>
      </c>
      <c r="R8" t="n">
        <v>54.86</v>
      </c>
      <c r="S8" t="n">
        <v>21.27</v>
      </c>
      <c r="T8" t="n">
        <v>13940.97</v>
      </c>
      <c r="U8" t="n">
        <v>0.39</v>
      </c>
      <c r="V8" t="n">
        <v>0.7</v>
      </c>
      <c r="W8" t="n">
        <v>0.14</v>
      </c>
      <c r="X8" t="n">
        <v>0.84</v>
      </c>
      <c r="Y8" t="n">
        <v>1</v>
      </c>
      <c r="Z8" t="n">
        <v>10</v>
      </c>
      <c r="AA8" t="n">
        <v>109.6494201611813</v>
      </c>
      <c r="AB8" t="n">
        <v>150.0271740554758</v>
      </c>
      <c r="AC8" t="n">
        <v>135.7087911281233</v>
      </c>
      <c r="AD8" t="n">
        <v>109649.4201611813</v>
      </c>
      <c r="AE8" t="n">
        <v>150027.1740554758</v>
      </c>
      <c r="AF8" t="n">
        <v>1.888083069615412e-06</v>
      </c>
      <c r="AG8" t="n">
        <v>0.1730555555555556</v>
      </c>
      <c r="AH8" t="n">
        <v>135708.7911281233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8.264799999999999</v>
      </c>
      <c r="E9" t="n">
        <v>12.1</v>
      </c>
      <c r="F9" t="n">
        <v>8.48</v>
      </c>
      <c r="G9" t="n">
        <v>16.41</v>
      </c>
      <c r="H9" t="n">
        <v>0.26</v>
      </c>
      <c r="I9" t="n">
        <v>31</v>
      </c>
      <c r="J9" t="n">
        <v>188.35</v>
      </c>
      <c r="K9" t="n">
        <v>53.44</v>
      </c>
      <c r="L9" t="n">
        <v>2.75</v>
      </c>
      <c r="M9" t="n">
        <v>29</v>
      </c>
      <c r="N9" t="n">
        <v>37.16</v>
      </c>
      <c r="O9" t="n">
        <v>23463.4</v>
      </c>
      <c r="P9" t="n">
        <v>112.82</v>
      </c>
      <c r="Q9" t="n">
        <v>198.09</v>
      </c>
      <c r="R9" t="n">
        <v>46.8</v>
      </c>
      <c r="S9" t="n">
        <v>21.27</v>
      </c>
      <c r="T9" t="n">
        <v>9931.25</v>
      </c>
      <c r="U9" t="n">
        <v>0.45</v>
      </c>
      <c r="V9" t="n">
        <v>0.72</v>
      </c>
      <c r="W9" t="n">
        <v>0.16</v>
      </c>
      <c r="X9" t="n">
        <v>0.62</v>
      </c>
      <c r="Y9" t="n">
        <v>1</v>
      </c>
      <c r="Z9" t="n">
        <v>10</v>
      </c>
      <c r="AA9" t="n">
        <v>103.8017174690985</v>
      </c>
      <c r="AB9" t="n">
        <v>142.0260892497368</v>
      </c>
      <c r="AC9" t="n">
        <v>128.4713186266485</v>
      </c>
      <c r="AD9" t="n">
        <v>103801.7174690985</v>
      </c>
      <c r="AE9" t="n">
        <v>142026.0892497368</v>
      </c>
      <c r="AF9" t="n">
        <v>1.944550512630527e-06</v>
      </c>
      <c r="AG9" t="n">
        <v>0.1680555555555555</v>
      </c>
      <c r="AH9" t="n">
        <v>128471.3186266485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8.391400000000001</v>
      </c>
      <c r="E10" t="n">
        <v>11.92</v>
      </c>
      <c r="F10" t="n">
        <v>8.41</v>
      </c>
      <c r="G10" t="n">
        <v>18.01</v>
      </c>
      <c r="H10" t="n">
        <v>0.28</v>
      </c>
      <c r="I10" t="n">
        <v>28</v>
      </c>
      <c r="J10" t="n">
        <v>188.73</v>
      </c>
      <c r="K10" t="n">
        <v>53.44</v>
      </c>
      <c r="L10" t="n">
        <v>3</v>
      </c>
      <c r="M10" t="n">
        <v>26</v>
      </c>
      <c r="N10" t="n">
        <v>37.29</v>
      </c>
      <c r="O10" t="n">
        <v>23510.33</v>
      </c>
      <c r="P10" t="n">
        <v>111.78</v>
      </c>
      <c r="Q10" t="n">
        <v>198.05</v>
      </c>
      <c r="R10" t="n">
        <v>44.57</v>
      </c>
      <c r="S10" t="n">
        <v>21.27</v>
      </c>
      <c r="T10" t="n">
        <v>8834.059999999999</v>
      </c>
      <c r="U10" t="n">
        <v>0.48</v>
      </c>
      <c r="V10" t="n">
        <v>0.72</v>
      </c>
      <c r="W10" t="n">
        <v>0.15</v>
      </c>
      <c r="X10" t="n">
        <v>0.55</v>
      </c>
      <c r="Y10" t="n">
        <v>1</v>
      </c>
      <c r="Z10" t="n">
        <v>10</v>
      </c>
      <c r="AA10" t="n">
        <v>101.3638714856381</v>
      </c>
      <c r="AB10" t="n">
        <v>138.6905208249937</v>
      </c>
      <c r="AC10" t="n">
        <v>125.4540921708621</v>
      </c>
      <c r="AD10" t="n">
        <v>101363.8714856381</v>
      </c>
      <c r="AE10" t="n">
        <v>138690.5208249937</v>
      </c>
      <c r="AF10" t="n">
        <v>1.974337088821001e-06</v>
      </c>
      <c r="AG10" t="n">
        <v>0.1655555555555556</v>
      </c>
      <c r="AH10" t="n">
        <v>125454.0921708621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8.4748</v>
      </c>
      <c r="E11" t="n">
        <v>11.8</v>
      </c>
      <c r="F11" t="n">
        <v>8.359999999999999</v>
      </c>
      <c r="G11" t="n">
        <v>19.3</v>
      </c>
      <c r="H11" t="n">
        <v>0.3</v>
      </c>
      <c r="I11" t="n">
        <v>26</v>
      </c>
      <c r="J11" t="n">
        <v>189.11</v>
      </c>
      <c r="K11" t="n">
        <v>53.44</v>
      </c>
      <c r="L11" t="n">
        <v>3.25</v>
      </c>
      <c r="M11" t="n">
        <v>24</v>
      </c>
      <c r="N11" t="n">
        <v>37.42</v>
      </c>
      <c r="O11" t="n">
        <v>23557.3</v>
      </c>
      <c r="P11" t="n">
        <v>111.06</v>
      </c>
      <c r="Q11" t="n">
        <v>198.06</v>
      </c>
      <c r="R11" t="n">
        <v>43.12</v>
      </c>
      <c r="S11" t="n">
        <v>21.27</v>
      </c>
      <c r="T11" t="n">
        <v>8117.13</v>
      </c>
      <c r="U11" t="n">
        <v>0.49</v>
      </c>
      <c r="V11" t="n">
        <v>0.73</v>
      </c>
      <c r="W11" t="n">
        <v>0.15</v>
      </c>
      <c r="X11" t="n">
        <v>0.51</v>
      </c>
      <c r="Y11" t="n">
        <v>1</v>
      </c>
      <c r="Z11" t="n">
        <v>10</v>
      </c>
      <c r="AA11" t="n">
        <v>99.76288087665934</v>
      </c>
      <c r="AB11" t="n">
        <v>136.4999748430693</v>
      </c>
      <c r="AC11" t="n">
        <v>123.4726088230012</v>
      </c>
      <c r="AD11" t="n">
        <v>99762.88087665934</v>
      </c>
      <c r="AE11" t="n">
        <v>136499.9748430692</v>
      </c>
      <c r="AF11" t="n">
        <v>1.993959525268753e-06</v>
      </c>
      <c r="AG11" t="n">
        <v>0.1638888888888889</v>
      </c>
      <c r="AH11" t="n">
        <v>123472.6088230012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8.5547</v>
      </c>
      <c r="E12" t="n">
        <v>11.69</v>
      </c>
      <c r="F12" t="n">
        <v>8.33</v>
      </c>
      <c r="G12" t="n">
        <v>20.82</v>
      </c>
      <c r="H12" t="n">
        <v>0.33</v>
      </c>
      <c r="I12" t="n">
        <v>24</v>
      </c>
      <c r="J12" t="n">
        <v>189.49</v>
      </c>
      <c r="K12" t="n">
        <v>53.44</v>
      </c>
      <c r="L12" t="n">
        <v>3.5</v>
      </c>
      <c r="M12" t="n">
        <v>22</v>
      </c>
      <c r="N12" t="n">
        <v>37.55</v>
      </c>
      <c r="O12" t="n">
        <v>23604.32</v>
      </c>
      <c r="P12" t="n">
        <v>110.4</v>
      </c>
      <c r="Q12" t="n">
        <v>198.05</v>
      </c>
      <c r="R12" t="n">
        <v>42.06</v>
      </c>
      <c r="S12" t="n">
        <v>21.27</v>
      </c>
      <c r="T12" t="n">
        <v>7599.02</v>
      </c>
      <c r="U12" t="n">
        <v>0.51</v>
      </c>
      <c r="V12" t="n">
        <v>0.73</v>
      </c>
      <c r="W12" t="n">
        <v>0.15</v>
      </c>
      <c r="X12" t="n">
        <v>0.47</v>
      </c>
      <c r="Y12" t="n">
        <v>1</v>
      </c>
      <c r="Z12" t="n">
        <v>10</v>
      </c>
      <c r="AA12" t="n">
        <v>98.33314774623034</v>
      </c>
      <c r="AB12" t="n">
        <v>134.5437508986432</v>
      </c>
      <c r="AC12" t="n">
        <v>121.703084146253</v>
      </c>
      <c r="AD12" t="n">
        <v>98333.14774623034</v>
      </c>
      <c r="AE12" t="n">
        <v>134543.7508986432</v>
      </c>
      <c r="AF12" t="n">
        <v>2.012758478172535e-06</v>
      </c>
      <c r="AG12" t="n">
        <v>0.1623611111111111</v>
      </c>
      <c r="AH12" t="n">
        <v>121703.084146253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8.648400000000001</v>
      </c>
      <c r="E13" t="n">
        <v>11.56</v>
      </c>
      <c r="F13" t="n">
        <v>8.279999999999999</v>
      </c>
      <c r="G13" t="n">
        <v>22.57</v>
      </c>
      <c r="H13" t="n">
        <v>0.35</v>
      </c>
      <c r="I13" t="n">
        <v>22</v>
      </c>
      <c r="J13" t="n">
        <v>189.87</v>
      </c>
      <c r="K13" t="n">
        <v>53.44</v>
      </c>
      <c r="L13" t="n">
        <v>3.75</v>
      </c>
      <c r="M13" t="n">
        <v>20</v>
      </c>
      <c r="N13" t="n">
        <v>37.69</v>
      </c>
      <c r="O13" t="n">
        <v>23651.38</v>
      </c>
      <c r="P13" t="n">
        <v>109.51</v>
      </c>
      <c r="Q13" t="n">
        <v>198.05</v>
      </c>
      <c r="R13" t="n">
        <v>40.38</v>
      </c>
      <c r="S13" t="n">
        <v>21.27</v>
      </c>
      <c r="T13" t="n">
        <v>6765.9</v>
      </c>
      <c r="U13" t="n">
        <v>0.53</v>
      </c>
      <c r="V13" t="n">
        <v>0.73</v>
      </c>
      <c r="W13" t="n">
        <v>0.14</v>
      </c>
      <c r="X13" t="n">
        <v>0.42</v>
      </c>
      <c r="Y13" t="n">
        <v>1</v>
      </c>
      <c r="Z13" t="n">
        <v>10</v>
      </c>
      <c r="AA13" t="n">
        <v>96.57134861996978</v>
      </c>
      <c r="AB13" t="n">
        <v>132.1331796090028</v>
      </c>
      <c r="AC13" t="n">
        <v>119.5225743972371</v>
      </c>
      <c r="AD13" t="n">
        <v>96571.34861996978</v>
      </c>
      <c r="AE13" t="n">
        <v>132133.1796090028</v>
      </c>
      <c r="AF13" t="n">
        <v>2.034804309049687e-06</v>
      </c>
      <c r="AG13" t="n">
        <v>0.1605555555555556</v>
      </c>
      <c r="AH13" t="n">
        <v>119522.5743972371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8.690799999999999</v>
      </c>
      <c r="E14" t="n">
        <v>11.51</v>
      </c>
      <c r="F14" t="n">
        <v>8.26</v>
      </c>
      <c r="G14" t="n">
        <v>23.59</v>
      </c>
      <c r="H14" t="n">
        <v>0.37</v>
      </c>
      <c r="I14" t="n">
        <v>21</v>
      </c>
      <c r="J14" t="n">
        <v>190.25</v>
      </c>
      <c r="K14" t="n">
        <v>53.44</v>
      </c>
      <c r="L14" t="n">
        <v>4</v>
      </c>
      <c r="M14" t="n">
        <v>19</v>
      </c>
      <c r="N14" t="n">
        <v>37.82</v>
      </c>
      <c r="O14" t="n">
        <v>23698.48</v>
      </c>
      <c r="P14" t="n">
        <v>109.18</v>
      </c>
      <c r="Q14" t="n">
        <v>198.06</v>
      </c>
      <c r="R14" t="n">
        <v>39.74</v>
      </c>
      <c r="S14" t="n">
        <v>21.27</v>
      </c>
      <c r="T14" t="n">
        <v>6451.81</v>
      </c>
      <c r="U14" t="n">
        <v>0.54</v>
      </c>
      <c r="V14" t="n">
        <v>0.74</v>
      </c>
      <c r="W14" t="n">
        <v>0.14</v>
      </c>
      <c r="X14" t="n">
        <v>0.4</v>
      </c>
      <c r="Y14" t="n">
        <v>1</v>
      </c>
      <c r="Z14" t="n">
        <v>10</v>
      </c>
      <c r="AA14" t="n">
        <v>95.84056015493471</v>
      </c>
      <c r="AB14" t="n">
        <v>131.1332825910306</v>
      </c>
      <c r="AC14" t="n">
        <v>118.6181061472956</v>
      </c>
      <c r="AD14" t="n">
        <v>95840.5601549347</v>
      </c>
      <c r="AE14" t="n">
        <v>131133.2825910306</v>
      </c>
      <c r="AF14" t="n">
        <v>2.044780223982357e-06</v>
      </c>
      <c r="AG14" t="n">
        <v>0.1598611111111111</v>
      </c>
      <c r="AH14" t="n">
        <v>118618.1061472956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8.7393</v>
      </c>
      <c r="E15" t="n">
        <v>11.44</v>
      </c>
      <c r="F15" t="n">
        <v>8.23</v>
      </c>
      <c r="G15" t="n">
        <v>24.69</v>
      </c>
      <c r="H15" t="n">
        <v>0.4</v>
      </c>
      <c r="I15" t="n">
        <v>20</v>
      </c>
      <c r="J15" t="n">
        <v>190.63</v>
      </c>
      <c r="K15" t="n">
        <v>53.44</v>
      </c>
      <c r="L15" t="n">
        <v>4.25</v>
      </c>
      <c r="M15" t="n">
        <v>18</v>
      </c>
      <c r="N15" t="n">
        <v>37.95</v>
      </c>
      <c r="O15" t="n">
        <v>23745.63</v>
      </c>
      <c r="P15" t="n">
        <v>108.66</v>
      </c>
      <c r="Q15" t="n">
        <v>198.05</v>
      </c>
      <c r="R15" t="n">
        <v>39.01</v>
      </c>
      <c r="S15" t="n">
        <v>21.27</v>
      </c>
      <c r="T15" t="n">
        <v>6094.01</v>
      </c>
      <c r="U15" t="n">
        <v>0.55</v>
      </c>
      <c r="V15" t="n">
        <v>0.74</v>
      </c>
      <c r="W15" t="n">
        <v>0.14</v>
      </c>
      <c r="X15" t="n">
        <v>0.38</v>
      </c>
      <c r="Y15" t="n">
        <v>1</v>
      </c>
      <c r="Z15" t="n">
        <v>10</v>
      </c>
      <c r="AA15" t="n">
        <v>94.90225514458631</v>
      </c>
      <c r="AB15" t="n">
        <v>129.8494522807771</v>
      </c>
      <c r="AC15" t="n">
        <v>117.4568027999851</v>
      </c>
      <c r="AD15" t="n">
        <v>94902.25514458631</v>
      </c>
      <c r="AE15" t="n">
        <v>129849.4522807771</v>
      </c>
      <c r="AF15" t="n">
        <v>2.056191353091661e-06</v>
      </c>
      <c r="AG15" t="n">
        <v>0.1588888888888889</v>
      </c>
      <c r="AH15" t="n">
        <v>117456.8027999851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8.886699999999999</v>
      </c>
      <c r="E16" t="n">
        <v>11.25</v>
      </c>
      <c r="F16" t="n">
        <v>8.109999999999999</v>
      </c>
      <c r="G16" t="n">
        <v>27.05</v>
      </c>
      <c r="H16" t="n">
        <v>0.42</v>
      </c>
      <c r="I16" t="n">
        <v>18</v>
      </c>
      <c r="J16" t="n">
        <v>191.02</v>
      </c>
      <c r="K16" t="n">
        <v>53.44</v>
      </c>
      <c r="L16" t="n">
        <v>4.5</v>
      </c>
      <c r="M16" t="n">
        <v>16</v>
      </c>
      <c r="N16" t="n">
        <v>38.08</v>
      </c>
      <c r="O16" t="n">
        <v>23792.83</v>
      </c>
      <c r="P16" t="n">
        <v>106.88</v>
      </c>
      <c r="Q16" t="n">
        <v>198.06</v>
      </c>
      <c r="R16" t="n">
        <v>35.06</v>
      </c>
      <c r="S16" t="n">
        <v>21.27</v>
      </c>
      <c r="T16" t="n">
        <v>4129.26</v>
      </c>
      <c r="U16" t="n">
        <v>0.61</v>
      </c>
      <c r="V16" t="n">
        <v>0.75</v>
      </c>
      <c r="W16" t="n">
        <v>0.14</v>
      </c>
      <c r="X16" t="n">
        <v>0.26</v>
      </c>
      <c r="Y16" t="n">
        <v>1</v>
      </c>
      <c r="Z16" t="n">
        <v>10</v>
      </c>
      <c r="AA16" t="n">
        <v>91.90568121924601</v>
      </c>
      <c r="AB16" t="n">
        <v>125.7494076366172</v>
      </c>
      <c r="AC16" t="n">
        <v>113.7480606622136</v>
      </c>
      <c r="AD16" t="n">
        <v>91905.68121924601</v>
      </c>
      <c r="AE16" t="n">
        <v>125749.4076366172</v>
      </c>
      <c r="AF16" t="n">
        <v>2.090871774343445e-06</v>
      </c>
      <c r="AG16" t="n">
        <v>0.15625</v>
      </c>
      <c r="AH16" t="n">
        <v>113748.0606622136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8.7996</v>
      </c>
      <c r="E17" t="n">
        <v>11.36</v>
      </c>
      <c r="F17" t="n">
        <v>8.23</v>
      </c>
      <c r="G17" t="n">
        <v>27.42</v>
      </c>
      <c r="H17" t="n">
        <v>0.44</v>
      </c>
      <c r="I17" t="n">
        <v>18</v>
      </c>
      <c r="J17" t="n">
        <v>191.4</v>
      </c>
      <c r="K17" t="n">
        <v>53.44</v>
      </c>
      <c r="L17" t="n">
        <v>4.75</v>
      </c>
      <c r="M17" t="n">
        <v>16</v>
      </c>
      <c r="N17" t="n">
        <v>38.22</v>
      </c>
      <c r="O17" t="n">
        <v>23840.07</v>
      </c>
      <c r="P17" t="n">
        <v>108.4</v>
      </c>
      <c r="Q17" t="n">
        <v>198.05</v>
      </c>
      <c r="R17" t="n">
        <v>38.94</v>
      </c>
      <c r="S17" t="n">
        <v>21.27</v>
      </c>
      <c r="T17" t="n">
        <v>6068.29</v>
      </c>
      <c r="U17" t="n">
        <v>0.55</v>
      </c>
      <c r="V17" t="n">
        <v>0.74</v>
      </c>
      <c r="W17" t="n">
        <v>0.14</v>
      </c>
      <c r="X17" t="n">
        <v>0.37</v>
      </c>
      <c r="Y17" t="n">
        <v>1</v>
      </c>
      <c r="Z17" t="n">
        <v>10</v>
      </c>
      <c r="AA17" t="n">
        <v>94.10225099924529</v>
      </c>
      <c r="AB17" t="n">
        <v>128.7548513154301</v>
      </c>
      <c r="AC17" t="n">
        <v>116.4666690144883</v>
      </c>
      <c r="AD17" t="n">
        <v>94102.25099924528</v>
      </c>
      <c r="AE17" t="n">
        <v>128754.8513154301</v>
      </c>
      <c r="AF17" t="n">
        <v>2.07037879814921e-06</v>
      </c>
      <c r="AG17" t="n">
        <v>0.1577777777777778</v>
      </c>
      <c r="AH17" t="n">
        <v>116466.6690144883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8.8567</v>
      </c>
      <c r="E18" t="n">
        <v>11.29</v>
      </c>
      <c r="F18" t="n">
        <v>8.19</v>
      </c>
      <c r="G18" t="n">
        <v>28.9</v>
      </c>
      <c r="H18" t="n">
        <v>0.46</v>
      </c>
      <c r="I18" t="n">
        <v>17</v>
      </c>
      <c r="J18" t="n">
        <v>191.78</v>
      </c>
      <c r="K18" t="n">
        <v>53.44</v>
      </c>
      <c r="L18" t="n">
        <v>5</v>
      </c>
      <c r="M18" t="n">
        <v>15</v>
      </c>
      <c r="N18" t="n">
        <v>38.35</v>
      </c>
      <c r="O18" t="n">
        <v>23887.36</v>
      </c>
      <c r="P18" t="n">
        <v>107.71</v>
      </c>
      <c r="Q18" t="n">
        <v>198.05</v>
      </c>
      <c r="R18" t="n">
        <v>37.83</v>
      </c>
      <c r="S18" t="n">
        <v>21.27</v>
      </c>
      <c r="T18" t="n">
        <v>5515.85</v>
      </c>
      <c r="U18" t="n">
        <v>0.5600000000000001</v>
      </c>
      <c r="V18" t="n">
        <v>0.74</v>
      </c>
      <c r="W18" t="n">
        <v>0.14</v>
      </c>
      <c r="X18" t="n">
        <v>0.34</v>
      </c>
      <c r="Y18" t="n">
        <v>1</v>
      </c>
      <c r="Z18" t="n">
        <v>10</v>
      </c>
      <c r="AA18" t="n">
        <v>92.9620294616185</v>
      </c>
      <c r="AB18" t="n">
        <v>127.1947499046258</v>
      </c>
      <c r="AC18" t="n">
        <v>115.0554614927146</v>
      </c>
      <c r="AD18" t="n">
        <v>92962.0294616185</v>
      </c>
      <c r="AE18" t="n">
        <v>127194.7499046258</v>
      </c>
      <c r="AF18" t="n">
        <v>2.083813343966556e-06</v>
      </c>
      <c r="AG18" t="n">
        <v>0.1568055555555555</v>
      </c>
      <c r="AH18" t="n">
        <v>115055.4614927146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8.9124</v>
      </c>
      <c r="E19" t="n">
        <v>11.22</v>
      </c>
      <c r="F19" t="n">
        <v>8.16</v>
      </c>
      <c r="G19" t="n">
        <v>30.59</v>
      </c>
      <c r="H19" t="n">
        <v>0.48</v>
      </c>
      <c r="I19" t="n">
        <v>16</v>
      </c>
      <c r="J19" t="n">
        <v>192.17</v>
      </c>
      <c r="K19" t="n">
        <v>53.44</v>
      </c>
      <c r="L19" t="n">
        <v>5.25</v>
      </c>
      <c r="M19" t="n">
        <v>14</v>
      </c>
      <c r="N19" t="n">
        <v>38.48</v>
      </c>
      <c r="O19" t="n">
        <v>23934.69</v>
      </c>
      <c r="P19" t="n">
        <v>107</v>
      </c>
      <c r="Q19" t="n">
        <v>198.05</v>
      </c>
      <c r="R19" t="n">
        <v>36.72</v>
      </c>
      <c r="S19" t="n">
        <v>21.27</v>
      </c>
      <c r="T19" t="n">
        <v>4970.08</v>
      </c>
      <c r="U19" t="n">
        <v>0.58</v>
      </c>
      <c r="V19" t="n">
        <v>0.74</v>
      </c>
      <c r="W19" t="n">
        <v>0.13</v>
      </c>
      <c r="X19" t="n">
        <v>0.3</v>
      </c>
      <c r="Y19" t="n">
        <v>1</v>
      </c>
      <c r="Z19" t="n">
        <v>10</v>
      </c>
      <c r="AA19" t="n">
        <v>91.86812295922657</v>
      </c>
      <c r="AB19" t="n">
        <v>125.6980187683051</v>
      </c>
      <c r="AC19" t="n">
        <v>113.7015762753685</v>
      </c>
      <c r="AD19" t="n">
        <v>91868.12295922657</v>
      </c>
      <c r="AE19" t="n">
        <v>125698.0187683051</v>
      </c>
      <c r="AF19" t="n">
        <v>2.096918496366314e-06</v>
      </c>
      <c r="AG19" t="n">
        <v>0.1558333333333334</v>
      </c>
      <c r="AH19" t="n">
        <v>113701.5762753685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8.9541</v>
      </c>
      <c r="E20" t="n">
        <v>11.17</v>
      </c>
      <c r="F20" t="n">
        <v>8.140000000000001</v>
      </c>
      <c r="G20" t="n">
        <v>32.56</v>
      </c>
      <c r="H20" t="n">
        <v>0.51</v>
      </c>
      <c r="I20" t="n">
        <v>15</v>
      </c>
      <c r="J20" t="n">
        <v>192.55</v>
      </c>
      <c r="K20" t="n">
        <v>53.44</v>
      </c>
      <c r="L20" t="n">
        <v>5.5</v>
      </c>
      <c r="M20" t="n">
        <v>13</v>
      </c>
      <c r="N20" t="n">
        <v>38.62</v>
      </c>
      <c r="O20" t="n">
        <v>23982.06</v>
      </c>
      <c r="P20" t="n">
        <v>106.68</v>
      </c>
      <c r="Q20" t="n">
        <v>198.08</v>
      </c>
      <c r="R20" t="n">
        <v>36.2</v>
      </c>
      <c r="S20" t="n">
        <v>21.27</v>
      </c>
      <c r="T20" t="n">
        <v>4711.83</v>
      </c>
      <c r="U20" t="n">
        <v>0.59</v>
      </c>
      <c r="V20" t="n">
        <v>0.75</v>
      </c>
      <c r="W20" t="n">
        <v>0.13</v>
      </c>
      <c r="X20" t="n">
        <v>0.29</v>
      </c>
      <c r="Y20" t="n">
        <v>1</v>
      </c>
      <c r="Z20" t="n">
        <v>10</v>
      </c>
      <c r="AA20" t="n">
        <v>91.1940419032442</v>
      </c>
      <c r="AB20" t="n">
        <v>124.7757113291531</v>
      </c>
      <c r="AC20" t="n">
        <v>112.8672925637423</v>
      </c>
      <c r="AD20" t="n">
        <v>91194.0419032442</v>
      </c>
      <c r="AE20" t="n">
        <v>124775.7113291531</v>
      </c>
      <c r="AF20" t="n">
        <v>2.10672971459019e-06</v>
      </c>
      <c r="AG20" t="n">
        <v>0.1551388888888889</v>
      </c>
      <c r="AH20" t="n">
        <v>112867.2925637423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8.9514</v>
      </c>
      <c r="E21" t="n">
        <v>11.17</v>
      </c>
      <c r="F21" t="n">
        <v>8.140000000000001</v>
      </c>
      <c r="G21" t="n">
        <v>32.58</v>
      </c>
      <c r="H21" t="n">
        <v>0.53</v>
      </c>
      <c r="I21" t="n">
        <v>15</v>
      </c>
      <c r="J21" t="n">
        <v>192.94</v>
      </c>
      <c r="K21" t="n">
        <v>53.44</v>
      </c>
      <c r="L21" t="n">
        <v>5.75</v>
      </c>
      <c r="M21" t="n">
        <v>13</v>
      </c>
      <c r="N21" t="n">
        <v>38.75</v>
      </c>
      <c r="O21" t="n">
        <v>24029.48</v>
      </c>
      <c r="P21" t="n">
        <v>106.49</v>
      </c>
      <c r="Q21" t="n">
        <v>198.06</v>
      </c>
      <c r="R21" t="n">
        <v>36.46</v>
      </c>
      <c r="S21" t="n">
        <v>21.27</v>
      </c>
      <c r="T21" t="n">
        <v>4841.68</v>
      </c>
      <c r="U21" t="n">
        <v>0.58</v>
      </c>
      <c r="V21" t="n">
        <v>0.75</v>
      </c>
      <c r="W21" t="n">
        <v>0.13</v>
      </c>
      <c r="X21" t="n">
        <v>0.29</v>
      </c>
      <c r="Y21" t="n">
        <v>1</v>
      </c>
      <c r="Z21" t="n">
        <v>10</v>
      </c>
      <c r="AA21" t="n">
        <v>91.10538935500446</v>
      </c>
      <c r="AB21" t="n">
        <v>124.6544130015771</v>
      </c>
      <c r="AC21" t="n">
        <v>112.7575707783069</v>
      </c>
      <c r="AD21" t="n">
        <v>91105.38935500446</v>
      </c>
      <c r="AE21" t="n">
        <v>124654.4130015771</v>
      </c>
      <c r="AF21" t="n">
        <v>2.10609445585627e-06</v>
      </c>
      <c r="AG21" t="n">
        <v>0.1551388888888889</v>
      </c>
      <c r="AH21" t="n">
        <v>112757.5707783069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9.0092</v>
      </c>
      <c r="E22" t="n">
        <v>11.1</v>
      </c>
      <c r="F22" t="n">
        <v>8.109999999999999</v>
      </c>
      <c r="G22" t="n">
        <v>34.76</v>
      </c>
      <c r="H22" t="n">
        <v>0.55</v>
      </c>
      <c r="I22" t="n">
        <v>14</v>
      </c>
      <c r="J22" t="n">
        <v>193.32</v>
      </c>
      <c r="K22" t="n">
        <v>53.44</v>
      </c>
      <c r="L22" t="n">
        <v>6</v>
      </c>
      <c r="M22" t="n">
        <v>12</v>
      </c>
      <c r="N22" t="n">
        <v>38.89</v>
      </c>
      <c r="O22" t="n">
        <v>24076.95</v>
      </c>
      <c r="P22" t="n">
        <v>106.18</v>
      </c>
      <c r="Q22" t="n">
        <v>198.06</v>
      </c>
      <c r="R22" t="n">
        <v>35.23</v>
      </c>
      <c r="S22" t="n">
        <v>21.27</v>
      </c>
      <c r="T22" t="n">
        <v>4231.2</v>
      </c>
      <c r="U22" t="n">
        <v>0.6</v>
      </c>
      <c r="V22" t="n">
        <v>0.75</v>
      </c>
      <c r="W22" t="n">
        <v>0.13</v>
      </c>
      <c r="X22" t="n">
        <v>0.26</v>
      </c>
      <c r="Y22" t="n">
        <v>1</v>
      </c>
      <c r="Z22" t="n">
        <v>10</v>
      </c>
      <c r="AA22" t="n">
        <v>90.25552922824293</v>
      </c>
      <c r="AB22" t="n">
        <v>123.4915968829599</v>
      </c>
      <c r="AC22" t="n">
        <v>111.7057321980275</v>
      </c>
      <c r="AD22" t="n">
        <v>90255.52922824293</v>
      </c>
      <c r="AE22" t="n">
        <v>123491.5968829599</v>
      </c>
      <c r="AF22" t="n">
        <v>2.11969369838241e-06</v>
      </c>
      <c r="AG22" t="n">
        <v>0.1541666666666667</v>
      </c>
      <c r="AH22" t="n">
        <v>111705.7321980275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9.0016</v>
      </c>
      <c r="E23" t="n">
        <v>11.11</v>
      </c>
      <c r="F23" t="n">
        <v>8.119999999999999</v>
      </c>
      <c r="G23" t="n">
        <v>34.8</v>
      </c>
      <c r="H23" t="n">
        <v>0.57</v>
      </c>
      <c r="I23" t="n">
        <v>14</v>
      </c>
      <c r="J23" t="n">
        <v>193.71</v>
      </c>
      <c r="K23" t="n">
        <v>53.44</v>
      </c>
      <c r="L23" t="n">
        <v>6.25</v>
      </c>
      <c r="M23" t="n">
        <v>12</v>
      </c>
      <c r="N23" t="n">
        <v>39.02</v>
      </c>
      <c r="O23" t="n">
        <v>24124.47</v>
      </c>
      <c r="P23" t="n">
        <v>106.08</v>
      </c>
      <c r="Q23" t="n">
        <v>198.05</v>
      </c>
      <c r="R23" t="n">
        <v>35.54</v>
      </c>
      <c r="S23" t="n">
        <v>21.27</v>
      </c>
      <c r="T23" t="n">
        <v>4386.02</v>
      </c>
      <c r="U23" t="n">
        <v>0.6</v>
      </c>
      <c r="V23" t="n">
        <v>0.75</v>
      </c>
      <c r="W23" t="n">
        <v>0.13</v>
      </c>
      <c r="X23" t="n">
        <v>0.27</v>
      </c>
      <c r="Y23" t="n">
        <v>1</v>
      </c>
      <c r="Z23" t="n">
        <v>10</v>
      </c>
      <c r="AA23" t="n">
        <v>90.29950434690886</v>
      </c>
      <c r="AB23" t="n">
        <v>123.551765580364</v>
      </c>
      <c r="AC23" t="n">
        <v>111.7601584793986</v>
      </c>
      <c r="AD23" t="n">
        <v>90299.50434690886</v>
      </c>
      <c r="AE23" t="n">
        <v>123551.765580364</v>
      </c>
      <c r="AF23" t="n">
        <v>2.117905562686932e-06</v>
      </c>
      <c r="AG23" t="n">
        <v>0.1543055555555556</v>
      </c>
      <c r="AH23" t="n">
        <v>111760.1584793986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9.0669</v>
      </c>
      <c r="E24" t="n">
        <v>11.03</v>
      </c>
      <c r="F24" t="n">
        <v>8.08</v>
      </c>
      <c r="G24" t="n">
        <v>37.28</v>
      </c>
      <c r="H24" t="n">
        <v>0.59</v>
      </c>
      <c r="I24" t="n">
        <v>13</v>
      </c>
      <c r="J24" t="n">
        <v>194.09</v>
      </c>
      <c r="K24" t="n">
        <v>53.44</v>
      </c>
      <c r="L24" t="n">
        <v>6.5</v>
      </c>
      <c r="M24" t="n">
        <v>11</v>
      </c>
      <c r="N24" t="n">
        <v>39.16</v>
      </c>
      <c r="O24" t="n">
        <v>24172.03</v>
      </c>
      <c r="P24" t="n">
        <v>105.23</v>
      </c>
      <c r="Q24" t="n">
        <v>198.07</v>
      </c>
      <c r="R24" t="n">
        <v>34.02</v>
      </c>
      <c r="S24" t="n">
        <v>21.27</v>
      </c>
      <c r="T24" t="n">
        <v>3634.18</v>
      </c>
      <c r="U24" t="n">
        <v>0.63</v>
      </c>
      <c r="V24" t="n">
        <v>0.75</v>
      </c>
      <c r="W24" t="n">
        <v>0.13</v>
      </c>
      <c r="X24" t="n">
        <v>0.22</v>
      </c>
      <c r="Y24" t="n">
        <v>1</v>
      </c>
      <c r="Z24" t="n">
        <v>10</v>
      </c>
      <c r="AA24" t="n">
        <v>89.03329689862149</v>
      </c>
      <c r="AB24" t="n">
        <v>121.8192846884879</v>
      </c>
      <c r="AC24" t="n">
        <v>110.1930231322904</v>
      </c>
      <c r="AD24" t="n">
        <v>89033.29689862148</v>
      </c>
      <c r="AE24" t="n">
        <v>121819.2846884879</v>
      </c>
      <c r="AF24" t="n">
        <v>2.133269412807294e-06</v>
      </c>
      <c r="AG24" t="n">
        <v>0.1531944444444444</v>
      </c>
      <c r="AH24" t="n">
        <v>110193.0231322904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9.0632</v>
      </c>
      <c r="E25" t="n">
        <v>11.03</v>
      </c>
      <c r="F25" t="n">
        <v>8.08</v>
      </c>
      <c r="G25" t="n">
        <v>37.3</v>
      </c>
      <c r="H25" t="n">
        <v>0.62</v>
      </c>
      <c r="I25" t="n">
        <v>13</v>
      </c>
      <c r="J25" t="n">
        <v>194.48</v>
      </c>
      <c r="K25" t="n">
        <v>53.44</v>
      </c>
      <c r="L25" t="n">
        <v>6.75</v>
      </c>
      <c r="M25" t="n">
        <v>11</v>
      </c>
      <c r="N25" t="n">
        <v>39.29</v>
      </c>
      <c r="O25" t="n">
        <v>24219.63</v>
      </c>
      <c r="P25" t="n">
        <v>105.05</v>
      </c>
      <c r="Q25" t="n">
        <v>198.06</v>
      </c>
      <c r="R25" t="n">
        <v>34.55</v>
      </c>
      <c r="S25" t="n">
        <v>21.27</v>
      </c>
      <c r="T25" t="n">
        <v>3895.77</v>
      </c>
      <c r="U25" t="n">
        <v>0.62</v>
      </c>
      <c r="V25" t="n">
        <v>0.75</v>
      </c>
      <c r="W25" t="n">
        <v>0.12</v>
      </c>
      <c r="X25" t="n">
        <v>0.23</v>
      </c>
      <c r="Y25" t="n">
        <v>1</v>
      </c>
      <c r="Z25" t="n">
        <v>10</v>
      </c>
      <c r="AA25" t="n">
        <v>88.96068727698335</v>
      </c>
      <c r="AB25" t="n">
        <v>121.7199370008522</v>
      </c>
      <c r="AC25" t="n">
        <v>110.1031570485273</v>
      </c>
      <c r="AD25" t="n">
        <v>88960.68727698336</v>
      </c>
      <c r="AE25" t="n">
        <v>121719.9370008522</v>
      </c>
      <c r="AF25" t="n">
        <v>2.132398873060811e-06</v>
      </c>
      <c r="AG25" t="n">
        <v>0.1531944444444444</v>
      </c>
      <c r="AH25" t="n">
        <v>110103.1570485273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9.0983</v>
      </c>
      <c r="E26" t="n">
        <v>10.99</v>
      </c>
      <c r="F26" t="n">
        <v>8.08</v>
      </c>
      <c r="G26" t="n">
        <v>40.38</v>
      </c>
      <c r="H26" t="n">
        <v>0.64</v>
      </c>
      <c r="I26" t="n">
        <v>12</v>
      </c>
      <c r="J26" t="n">
        <v>194.86</v>
      </c>
      <c r="K26" t="n">
        <v>53.44</v>
      </c>
      <c r="L26" t="n">
        <v>7</v>
      </c>
      <c r="M26" t="n">
        <v>10</v>
      </c>
      <c r="N26" t="n">
        <v>39.43</v>
      </c>
      <c r="O26" t="n">
        <v>24267.28</v>
      </c>
      <c r="P26" t="n">
        <v>104.9</v>
      </c>
      <c r="Q26" t="n">
        <v>198.05</v>
      </c>
      <c r="R26" t="n">
        <v>34.35</v>
      </c>
      <c r="S26" t="n">
        <v>21.27</v>
      </c>
      <c r="T26" t="n">
        <v>3803.01</v>
      </c>
      <c r="U26" t="n">
        <v>0.62</v>
      </c>
      <c r="V26" t="n">
        <v>0.75</v>
      </c>
      <c r="W26" t="n">
        <v>0.12</v>
      </c>
      <c r="X26" t="n">
        <v>0.22</v>
      </c>
      <c r="Y26" t="n">
        <v>1</v>
      </c>
      <c r="Z26" t="n">
        <v>10</v>
      </c>
      <c r="AA26" t="n">
        <v>88.53418799220584</v>
      </c>
      <c r="AB26" t="n">
        <v>121.1363818635994</v>
      </c>
      <c r="AC26" t="n">
        <v>109.5752955945489</v>
      </c>
      <c r="AD26" t="n">
        <v>88534.18799220584</v>
      </c>
      <c r="AE26" t="n">
        <v>121136.3818635994</v>
      </c>
      <c r="AF26" t="n">
        <v>2.140657236601772e-06</v>
      </c>
      <c r="AG26" t="n">
        <v>0.1526388888888889</v>
      </c>
      <c r="AH26" t="n">
        <v>109575.2955945489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9.091799999999999</v>
      </c>
      <c r="E27" t="n">
        <v>11</v>
      </c>
      <c r="F27" t="n">
        <v>8.08</v>
      </c>
      <c r="G27" t="n">
        <v>40.42</v>
      </c>
      <c r="H27" t="n">
        <v>0.66</v>
      </c>
      <c r="I27" t="n">
        <v>12</v>
      </c>
      <c r="J27" t="n">
        <v>195.25</v>
      </c>
      <c r="K27" t="n">
        <v>53.44</v>
      </c>
      <c r="L27" t="n">
        <v>7.25</v>
      </c>
      <c r="M27" t="n">
        <v>10</v>
      </c>
      <c r="N27" t="n">
        <v>39.57</v>
      </c>
      <c r="O27" t="n">
        <v>24314.98</v>
      </c>
      <c r="P27" t="n">
        <v>105.03</v>
      </c>
      <c r="Q27" t="n">
        <v>198.06</v>
      </c>
      <c r="R27" t="n">
        <v>34.52</v>
      </c>
      <c r="S27" t="n">
        <v>21.27</v>
      </c>
      <c r="T27" t="n">
        <v>3885.69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88.67422878687137</v>
      </c>
      <c r="AB27" t="n">
        <v>121.3279918570245</v>
      </c>
      <c r="AC27" t="n">
        <v>109.7486185991279</v>
      </c>
      <c r="AD27" t="n">
        <v>88674.22878687136</v>
      </c>
      <c r="AE27" t="n">
        <v>121327.9918570245</v>
      </c>
      <c r="AF27" t="n">
        <v>2.139127910020113e-06</v>
      </c>
      <c r="AG27" t="n">
        <v>0.1527777777777778</v>
      </c>
      <c r="AH27" t="n">
        <v>109748.6185991279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9.146100000000001</v>
      </c>
      <c r="E28" t="n">
        <v>10.93</v>
      </c>
      <c r="F28" t="n">
        <v>8.06</v>
      </c>
      <c r="G28" t="n">
        <v>43.94</v>
      </c>
      <c r="H28" t="n">
        <v>0.68</v>
      </c>
      <c r="I28" t="n">
        <v>11</v>
      </c>
      <c r="J28" t="n">
        <v>195.64</v>
      </c>
      <c r="K28" t="n">
        <v>53.44</v>
      </c>
      <c r="L28" t="n">
        <v>7.5</v>
      </c>
      <c r="M28" t="n">
        <v>9</v>
      </c>
      <c r="N28" t="n">
        <v>39.7</v>
      </c>
      <c r="O28" t="n">
        <v>24362.73</v>
      </c>
      <c r="P28" t="n">
        <v>104.27</v>
      </c>
      <c r="Q28" t="n">
        <v>198.05</v>
      </c>
      <c r="R28" t="n">
        <v>33.61</v>
      </c>
      <c r="S28" t="n">
        <v>21.27</v>
      </c>
      <c r="T28" t="n">
        <v>3439.82</v>
      </c>
      <c r="U28" t="n">
        <v>0.63</v>
      </c>
      <c r="V28" t="n">
        <v>0.75</v>
      </c>
      <c r="W28" t="n">
        <v>0.13</v>
      </c>
      <c r="X28" t="n">
        <v>0.2</v>
      </c>
      <c r="Y28" t="n">
        <v>1</v>
      </c>
      <c r="Z28" t="n">
        <v>10</v>
      </c>
      <c r="AA28" t="n">
        <v>87.64682559655732</v>
      </c>
      <c r="AB28" t="n">
        <v>119.9222534862077</v>
      </c>
      <c r="AC28" t="n">
        <v>108.4770419254552</v>
      </c>
      <c r="AD28" t="n">
        <v>87646.82559655732</v>
      </c>
      <c r="AE28" t="n">
        <v>119922.2534862077</v>
      </c>
      <c r="AF28" t="n">
        <v>2.151903669002283e-06</v>
      </c>
      <c r="AG28" t="n">
        <v>0.1518055555555556</v>
      </c>
      <c r="AH28" t="n">
        <v>108477.0419254552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9.139799999999999</v>
      </c>
      <c r="E29" t="n">
        <v>10.94</v>
      </c>
      <c r="F29" t="n">
        <v>8.06</v>
      </c>
      <c r="G29" t="n">
        <v>43.98</v>
      </c>
      <c r="H29" t="n">
        <v>0.7</v>
      </c>
      <c r="I29" t="n">
        <v>11</v>
      </c>
      <c r="J29" t="n">
        <v>196.03</v>
      </c>
      <c r="K29" t="n">
        <v>53.44</v>
      </c>
      <c r="L29" t="n">
        <v>7.75</v>
      </c>
      <c r="M29" t="n">
        <v>9</v>
      </c>
      <c r="N29" t="n">
        <v>39.84</v>
      </c>
      <c r="O29" t="n">
        <v>24410.52</v>
      </c>
      <c r="P29" t="n">
        <v>104.37</v>
      </c>
      <c r="Q29" t="n">
        <v>198.06</v>
      </c>
      <c r="R29" t="n">
        <v>33.9</v>
      </c>
      <c r="S29" t="n">
        <v>21.27</v>
      </c>
      <c r="T29" t="n">
        <v>3581.69</v>
      </c>
      <c r="U29" t="n">
        <v>0.63</v>
      </c>
      <c r="V29" t="n">
        <v>0.75</v>
      </c>
      <c r="W29" t="n">
        <v>0.13</v>
      </c>
      <c r="X29" t="n">
        <v>0.21</v>
      </c>
      <c r="Y29" t="n">
        <v>1</v>
      </c>
      <c r="Z29" t="n">
        <v>10</v>
      </c>
      <c r="AA29" t="n">
        <v>87.76577088142487</v>
      </c>
      <c r="AB29" t="n">
        <v>120.0849996724591</v>
      </c>
      <c r="AC29" t="n">
        <v>108.6242558441065</v>
      </c>
      <c r="AD29" t="n">
        <v>87765.77088142488</v>
      </c>
      <c r="AE29" t="n">
        <v>120084.9996724591</v>
      </c>
      <c r="AF29" t="n">
        <v>2.150421398623136e-06</v>
      </c>
      <c r="AG29" t="n">
        <v>0.1519444444444444</v>
      </c>
      <c r="AH29" t="n">
        <v>108624.2558441065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9.1433</v>
      </c>
      <c r="E30" t="n">
        <v>10.94</v>
      </c>
      <c r="F30" t="n">
        <v>8.06</v>
      </c>
      <c r="G30" t="n">
        <v>43.96</v>
      </c>
      <c r="H30" t="n">
        <v>0.72</v>
      </c>
      <c r="I30" t="n">
        <v>11</v>
      </c>
      <c r="J30" t="n">
        <v>196.41</v>
      </c>
      <c r="K30" t="n">
        <v>53.44</v>
      </c>
      <c r="L30" t="n">
        <v>8</v>
      </c>
      <c r="M30" t="n">
        <v>9</v>
      </c>
      <c r="N30" t="n">
        <v>39.98</v>
      </c>
      <c r="O30" t="n">
        <v>24458.36</v>
      </c>
      <c r="P30" t="n">
        <v>104.12</v>
      </c>
      <c r="Q30" t="n">
        <v>198.05</v>
      </c>
      <c r="R30" t="n">
        <v>33.7</v>
      </c>
      <c r="S30" t="n">
        <v>21.27</v>
      </c>
      <c r="T30" t="n">
        <v>3482.59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  <c r="AA30" t="n">
        <v>87.58419881381549</v>
      </c>
      <c r="AB30" t="n">
        <v>119.8365647591618</v>
      </c>
      <c r="AC30" t="n">
        <v>108.3995312102536</v>
      </c>
      <c r="AD30" t="n">
        <v>87584.19881381548</v>
      </c>
      <c r="AE30" t="n">
        <v>119836.5647591618</v>
      </c>
      <c r="AF30" t="n">
        <v>2.151244882167106e-06</v>
      </c>
      <c r="AG30" t="n">
        <v>0.1519444444444444</v>
      </c>
      <c r="AH30" t="n">
        <v>108399.5312102536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9.196999999999999</v>
      </c>
      <c r="E31" t="n">
        <v>10.87</v>
      </c>
      <c r="F31" t="n">
        <v>8.029999999999999</v>
      </c>
      <c r="G31" t="n">
        <v>48.19</v>
      </c>
      <c r="H31" t="n">
        <v>0.74</v>
      </c>
      <c r="I31" t="n">
        <v>10</v>
      </c>
      <c r="J31" t="n">
        <v>196.8</v>
      </c>
      <c r="K31" t="n">
        <v>53.44</v>
      </c>
      <c r="L31" t="n">
        <v>8.25</v>
      </c>
      <c r="M31" t="n">
        <v>8</v>
      </c>
      <c r="N31" t="n">
        <v>40.12</v>
      </c>
      <c r="O31" t="n">
        <v>24506.24</v>
      </c>
      <c r="P31" t="n">
        <v>103.59</v>
      </c>
      <c r="Q31" t="n">
        <v>198.05</v>
      </c>
      <c r="R31" t="n">
        <v>32.79</v>
      </c>
      <c r="S31" t="n">
        <v>21.27</v>
      </c>
      <c r="T31" t="n">
        <v>3030.92</v>
      </c>
      <c r="U31" t="n">
        <v>0.65</v>
      </c>
      <c r="V31" t="n">
        <v>0.76</v>
      </c>
      <c r="W31" t="n">
        <v>0.13</v>
      </c>
      <c r="X31" t="n">
        <v>0.18</v>
      </c>
      <c r="Y31" t="n">
        <v>1</v>
      </c>
      <c r="Z31" t="n">
        <v>10</v>
      </c>
      <c r="AA31" t="n">
        <v>86.68160092841525</v>
      </c>
      <c r="AB31" t="n">
        <v>118.6015905125494</v>
      </c>
      <c r="AC31" t="n">
        <v>107.2824211724403</v>
      </c>
      <c r="AD31" t="n">
        <v>86681.60092841525</v>
      </c>
      <c r="AE31" t="n">
        <v>118601.5905125494</v>
      </c>
      <c r="AF31" t="n">
        <v>2.163879472541738e-06</v>
      </c>
      <c r="AG31" t="n">
        <v>0.1509722222222222</v>
      </c>
      <c r="AH31" t="n">
        <v>107282.4211724403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9.2027</v>
      </c>
      <c r="E32" t="n">
        <v>10.87</v>
      </c>
      <c r="F32" t="n">
        <v>8.029999999999999</v>
      </c>
      <c r="G32" t="n">
        <v>48.15</v>
      </c>
      <c r="H32" t="n">
        <v>0.77</v>
      </c>
      <c r="I32" t="n">
        <v>10</v>
      </c>
      <c r="J32" t="n">
        <v>197.19</v>
      </c>
      <c r="K32" t="n">
        <v>53.44</v>
      </c>
      <c r="L32" t="n">
        <v>8.5</v>
      </c>
      <c r="M32" t="n">
        <v>8</v>
      </c>
      <c r="N32" t="n">
        <v>40.26</v>
      </c>
      <c r="O32" t="n">
        <v>24554.18</v>
      </c>
      <c r="P32" t="n">
        <v>103.62</v>
      </c>
      <c r="Q32" t="n">
        <v>198.05</v>
      </c>
      <c r="R32" t="n">
        <v>32.57</v>
      </c>
      <c r="S32" t="n">
        <v>21.27</v>
      </c>
      <c r="T32" t="n">
        <v>2923.13</v>
      </c>
      <c r="U32" t="n">
        <v>0.65</v>
      </c>
      <c r="V32" t="n">
        <v>0.76</v>
      </c>
      <c r="W32" t="n">
        <v>0.13</v>
      </c>
      <c r="X32" t="n">
        <v>0.17</v>
      </c>
      <c r="Y32" t="n">
        <v>1</v>
      </c>
      <c r="Z32" t="n">
        <v>10</v>
      </c>
      <c r="AA32" t="n">
        <v>86.64697766319445</v>
      </c>
      <c r="AB32" t="n">
        <v>118.5542174336037</v>
      </c>
      <c r="AC32" t="n">
        <v>107.2395693136606</v>
      </c>
      <c r="AD32" t="n">
        <v>86646.97766319446</v>
      </c>
      <c r="AE32" t="n">
        <v>118554.2174336037</v>
      </c>
      <c r="AF32" t="n">
        <v>2.165220574313347e-06</v>
      </c>
      <c r="AG32" t="n">
        <v>0.1509722222222222</v>
      </c>
      <c r="AH32" t="n">
        <v>107239.5693136606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9.2308</v>
      </c>
      <c r="E33" t="n">
        <v>10.83</v>
      </c>
      <c r="F33" t="n">
        <v>7.99</v>
      </c>
      <c r="G33" t="n">
        <v>47.96</v>
      </c>
      <c r="H33" t="n">
        <v>0.79</v>
      </c>
      <c r="I33" t="n">
        <v>10</v>
      </c>
      <c r="J33" t="n">
        <v>197.58</v>
      </c>
      <c r="K33" t="n">
        <v>53.44</v>
      </c>
      <c r="L33" t="n">
        <v>8.75</v>
      </c>
      <c r="M33" t="n">
        <v>8</v>
      </c>
      <c r="N33" t="n">
        <v>40.39</v>
      </c>
      <c r="O33" t="n">
        <v>24602.15</v>
      </c>
      <c r="P33" t="n">
        <v>103.01</v>
      </c>
      <c r="Q33" t="n">
        <v>198.05</v>
      </c>
      <c r="R33" t="n">
        <v>31.57</v>
      </c>
      <c r="S33" t="n">
        <v>21.27</v>
      </c>
      <c r="T33" t="n">
        <v>2422.28</v>
      </c>
      <c r="U33" t="n">
        <v>0.67</v>
      </c>
      <c r="V33" t="n">
        <v>0.76</v>
      </c>
      <c r="W33" t="n">
        <v>0.12</v>
      </c>
      <c r="X33" t="n">
        <v>0.14</v>
      </c>
      <c r="Y33" t="n">
        <v>1</v>
      </c>
      <c r="Z33" t="n">
        <v>10</v>
      </c>
      <c r="AA33" t="n">
        <v>85.91286443047576</v>
      </c>
      <c r="AB33" t="n">
        <v>117.5497713218084</v>
      </c>
      <c r="AC33" t="n">
        <v>106.3309861290258</v>
      </c>
      <c r="AD33" t="n">
        <v>85912.86443047576</v>
      </c>
      <c r="AE33" t="n">
        <v>117549.7713218084</v>
      </c>
      <c r="AF33" t="n">
        <v>2.171831970766367e-06</v>
      </c>
      <c r="AG33" t="n">
        <v>0.1504166666666667</v>
      </c>
      <c r="AH33" t="n">
        <v>106330.9861290258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9.178100000000001</v>
      </c>
      <c r="E34" t="n">
        <v>10.9</v>
      </c>
      <c r="F34" t="n">
        <v>8.050000000000001</v>
      </c>
      <c r="G34" t="n">
        <v>48.33</v>
      </c>
      <c r="H34" t="n">
        <v>0.8100000000000001</v>
      </c>
      <c r="I34" t="n">
        <v>10</v>
      </c>
      <c r="J34" t="n">
        <v>197.97</v>
      </c>
      <c r="K34" t="n">
        <v>53.44</v>
      </c>
      <c r="L34" t="n">
        <v>9</v>
      </c>
      <c r="M34" t="n">
        <v>8</v>
      </c>
      <c r="N34" t="n">
        <v>40.53</v>
      </c>
      <c r="O34" t="n">
        <v>24650.18</v>
      </c>
      <c r="P34" t="n">
        <v>103.6</v>
      </c>
      <c r="Q34" t="n">
        <v>198.06</v>
      </c>
      <c r="R34" t="n">
        <v>33.64</v>
      </c>
      <c r="S34" t="n">
        <v>21.27</v>
      </c>
      <c r="T34" t="n">
        <v>3455.85</v>
      </c>
      <c r="U34" t="n">
        <v>0.63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86.92103996862242</v>
      </c>
      <c r="AB34" t="n">
        <v>118.9292015706656</v>
      </c>
      <c r="AC34" t="n">
        <v>107.578765490975</v>
      </c>
      <c r="AD34" t="n">
        <v>86921.03996862243</v>
      </c>
      <c r="AE34" t="n">
        <v>118929.2015706656</v>
      </c>
      <c r="AF34" t="n">
        <v>2.159432661404298e-06</v>
      </c>
      <c r="AG34" t="n">
        <v>0.1513888888888889</v>
      </c>
      <c r="AH34" t="n">
        <v>107578.765490975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9.235300000000001</v>
      </c>
      <c r="E35" t="n">
        <v>10.83</v>
      </c>
      <c r="F35" t="n">
        <v>8.02</v>
      </c>
      <c r="G35" t="n">
        <v>53.5</v>
      </c>
      <c r="H35" t="n">
        <v>0.83</v>
      </c>
      <c r="I35" t="n">
        <v>9</v>
      </c>
      <c r="J35" t="n">
        <v>198.36</v>
      </c>
      <c r="K35" t="n">
        <v>53.44</v>
      </c>
      <c r="L35" t="n">
        <v>9.25</v>
      </c>
      <c r="M35" t="n">
        <v>7</v>
      </c>
      <c r="N35" t="n">
        <v>40.67</v>
      </c>
      <c r="O35" t="n">
        <v>24698.26</v>
      </c>
      <c r="P35" t="n">
        <v>102.82</v>
      </c>
      <c r="Q35" t="n">
        <v>198.06</v>
      </c>
      <c r="R35" t="n">
        <v>32.67</v>
      </c>
      <c r="S35" t="n">
        <v>21.27</v>
      </c>
      <c r="T35" t="n">
        <v>2978.71</v>
      </c>
      <c r="U35" t="n">
        <v>0.65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85.84657304621015</v>
      </c>
      <c r="AB35" t="n">
        <v>117.4590685252868</v>
      </c>
      <c r="AC35" t="n">
        <v>106.248939880102</v>
      </c>
      <c r="AD35" t="n">
        <v>85846.57304621015</v>
      </c>
      <c r="AE35" t="n">
        <v>117459.0685252868</v>
      </c>
      <c r="AF35" t="n">
        <v>2.1728907353229e-06</v>
      </c>
      <c r="AG35" t="n">
        <v>0.1504166666666667</v>
      </c>
      <c r="AH35" t="n">
        <v>106248.939880102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9.241199999999999</v>
      </c>
      <c r="E36" t="n">
        <v>10.82</v>
      </c>
      <c r="F36" t="n">
        <v>8.02</v>
      </c>
      <c r="G36" t="n">
        <v>53.45</v>
      </c>
      <c r="H36" t="n">
        <v>0.85</v>
      </c>
      <c r="I36" t="n">
        <v>9</v>
      </c>
      <c r="J36" t="n">
        <v>198.75</v>
      </c>
      <c r="K36" t="n">
        <v>53.44</v>
      </c>
      <c r="L36" t="n">
        <v>9.5</v>
      </c>
      <c r="M36" t="n">
        <v>7</v>
      </c>
      <c r="N36" t="n">
        <v>40.81</v>
      </c>
      <c r="O36" t="n">
        <v>24746.38</v>
      </c>
      <c r="P36" t="n">
        <v>102.77</v>
      </c>
      <c r="Q36" t="n">
        <v>198.06</v>
      </c>
      <c r="R36" t="n">
        <v>32.48</v>
      </c>
      <c r="S36" t="n">
        <v>21.27</v>
      </c>
      <c r="T36" t="n">
        <v>2882.24</v>
      </c>
      <c r="U36" t="n">
        <v>0.65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85.76321915177724</v>
      </c>
      <c r="AB36" t="n">
        <v>117.3450200496094</v>
      </c>
      <c r="AC36" t="n">
        <v>106.1457760308752</v>
      </c>
      <c r="AD36" t="n">
        <v>85763.21915177723</v>
      </c>
      <c r="AE36" t="n">
        <v>117345.0200496094</v>
      </c>
      <c r="AF36" t="n">
        <v>2.174278893297022e-06</v>
      </c>
      <c r="AG36" t="n">
        <v>0.1502777777777778</v>
      </c>
      <c r="AH36" t="n">
        <v>106145.7760308752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9.238799999999999</v>
      </c>
      <c r="E37" t="n">
        <v>10.82</v>
      </c>
      <c r="F37" t="n">
        <v>8.02</v>
      </c>
      <c r="G37" t="n">
        <v>53.47</v>
      </c>
      <c r="H37" t="n">
        <v>0.87</v>
      </c>
      <c r="I37" t="n">
        <v>9</v>
      </c>
      <c r="J37" t="n">
        <v>199.14</v>
      </c>
      <c r="K37" t="n">
        <v>53.44</v>
      </c>
      <c r="L37" t="n">
        <v>9.75</v>
      </c>
      <c r="M37" t="n">
        <v>7</v>
      </c>
      <c r="N37" t="n">
        <v>40.95</v>
      </c>
      <c r="O37" t="n">
        <v>24794.55</v>
      </c>
      <c r="P37" t="n">
        <v>102.84</v>
      </c>
      <c r="Q37" t="n">
        <v>198.05</v>
      </c>
      <c r="R37" t="n">
        <v>32.56</v>
      </c>
      <c r="S37" t="n">
        <v>21.27</v>
      </c>
      <c r="T37" t="n">
        <v>2925.47</v>
      </c>
      <c r="U37" t="n">
        <v>0.65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85.82617517100677</v>
      </c>
      <c r="AB37" t="n">
        <v>117.4311592525428</v>
      </c>
      <c r="AC37" t="n">
        <v>106.2236942291777</v>
      </c>
      <c r="AD37" t="n">
        <v>85826.17517100676</v>
      </c>
      <c r="AE37" t="n">
        <v>117431.1592525428</v>
      </c>
      <c r="AF37" t="n">
        <v>2.173714218866871e-06</v>
      </c>
      <c r="AG37" t="n">
        <v>0.1502777777777778</v>
      </c>
      <c r="AH37" t="n">
        <v>106223.6942291777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9.239100000000001</v>
      </c>
      <c r="E38" t="n">
        <v>10.82</v>
      </c>
      <c r="F38" t="n">
        <v>8.02</v>
      </c>
      <c r="G38" t="n">
        <v>53.47</v>
      </c>
      <c r="H38" t="n">
        <v>0.89</v>
      </c>
      <c r="I38" t="n">
        <v>9</v>
      </c>
      <c r="J38" t="n">
        <v>199.53</v>
      </c>
      <c r="K38" t="n">
        <v>53.44</v>
      </c>
      <c r="L38" t="n">
        <v>10</v>
      </c>
      <c r="M38" t="n">
        <v>7</v>
      </c>
      <c r="N38" t="n">
        <v>41.1</v>
      </c>
      <c r="O38" t="n">
        <v>24842.77</v>
      </c>
      <c r="P38" t="n">
        <v>102.51</v>
      </c>
      <c r="Q38" t="n">
        <v>198.05</v>
      </c>
      <c r="R38" t="n">
        <v>32.47</v>
      </c>
      <c r="S38" t="n">
        <v>21.27</v>
      </c>
      <c r="T38" t="n">
        <v>2877.88</v>
      </c>
      <c r="U38" t="n">
        <v>0.66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85.62908315606498</v>
      </c>
      <c r="AB38" t="n">
        <v>117.1614892626135</v>
      </c>
      <c r="AC38" t="n">
        <v>105.979761164603</v>
      </c>
      <c r="AD38" t="n">
        <v>85629.08315606498</v>
      </c>
      <c r="AE38" t="n">
        <v>117161.4892626135</v>
      </c>
      <c r="AF38" t="n">
        <v>2.17378480317064e-06</v>
      </c>
      <c r="AG38" t="n">
        <v>0.1502777777777778</v>
      </c>
      <c r="AH38" t="n">
        <v>105979.761164603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9.2407</v>
      </c>
      <c r="E39" t="n">
        <v>10.82</v>
      </c>
      <c r="F39" t="n">
        <v>8.02</v>
      </c>
      <c r="G39" t="n">
        <v>53.45</v>
      </c>
      <c r="H39" t="n">
        <v>0.91</v>
      </c>
      <c r="I39" t="n">
        <v>9</v>
      </c>
      <c r="J39" t="n">
        <v>199.92</v>
      </c>
      <c r="K39" t="n">
        <v>53.44</v>
      </c>
      <c r="L39" t="n">
        <v>10.25</v>
      </c>
      <c r="M39" t="n">
        <v>7</v>
      </c>
      <c r="N39" t="n">
        <v>41.24</v>
      </c>
      <c r="O39" t="n">
        <v>24891.03</v>
      </c>
      <c r="P39" t="n">
        <v>102.24</v>
      </c>
      <c r="Q39" t="n">
        <v>198.05</v>
      </c>
      <c r="R39" t="n">
        <v>32.37</v>
      </c>
      <c r="S39" t="n">
        <v>21.27</v>
      </c>
      <c r="T39" t="n">
        <v>2827.48</v>
      </c>
      <c r="U39" t="n">
        <v>0.66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85.45562066483961</v>
      </c>
      <c r="AB39" t="n">
        <v>116.9241502294941</v>
      </c>
      <c r="AC39" t="n">
        <v>105.765073435697</v>
      </c>
      <c r="AD39" t="n">
        <v>85455.62066483962</v>
      </c>
      <c r="AE39" t="n">
        <v>116924.1502294941</v>
      </c>
      <c r="AF39" t="n">
        <v>2.17416125279074e-06</v>
      </c>
      <c r="AG39" t="n">
        <v>0.1502777777777778</v>
      </c>
      <c r="AH39" t="n">
        <v>105765.073435697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9.2994</v>
      </c>
      <c r="E40" t="n">
        <v>10.75</v>
      </c>
      <c r="F40" t="n">
        <v>7.99</v>
      </c>
      <c r="G40" t="n">
        <v>59.9</v>
      </c>
      <c r="H40" t="n">
        <v>0.93</v>
      </c>
      <c r="I40" t="n">
        <v>8</v>
      </c>
      <c r="J40" t="n">
        <v>200.31</v>
      </c>
      <c r="K40" t="n">
        <v>53.44</v>
      </c>
      <c r="L40" t="n">
        <v>10.5</v>
      </c>
      <c r="M40" t="n">
        <v>6</v>
      </c>
      <c r="N40" t="n">
        <v>41.38</v>
      </c>
      <c r="O40" t="n">
        <v>24939.35</v>
      </c>
      <c r="P40" t="n">
        <v>101.64</v>
      </c>
      <c r="Q40" t="n">
        <v>198.05</v>
      </c>
      <c r="R40" t="n">
        <v>31.33</v>
      </c>
      <c r="S40" t="n">
        <v>21.27</v>
      </c>
      <c r="T40" t="n">
        <v>2312.95</v>
      </c>
      <c r="U40" t="n">
        <v>0.68</v>
      </c>
      <c r="V40" t="n">
        <v>0.76</v>
      </c>
      <c r="W40" t="n">
        <v>0.12</v>
      </c>
      <c r="X40" t="n">
        <v>0.13</v>
      </c>
      <c r="Y40" t="n">
        <v>1</v>
      </c>
      <c r="Z40" t="n">
        <v>10</v>
      </c>
      <c r="AA40" t="n">
        <v>84.48942396933418</v>
      </c>
      <c r="AB40" t="n">
        <v>115.6021572851143</v>
      </c>
      <c r="AC40" t="n">
        <v>104.5692496424997</v>
      </c>
      <c r="AD40" t="n">
        <v>84489.42396933418</v>
      </c>
      <c r="AE40" t="n">
        <v>115602.1572851143</v>
      </c>
      <c r="AF40" t="n">
        <v>2.187972248228187e-06</v>
      </c>
      <c r="AG40" t="n">
        <v>0.1493055555555556</v>
      </c>
      <c r="AH40" t="n">
        <v>104569.2496424997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9.323499999999999</v>
      </c>
      <c r="E41" t="n">
        <v>10.73</v>
      </c>
      <c r="F41" t="n">
        <v>7.96</v>
      </c>
      <c r="G41" t="n">
        <v>59.69</v>
      </c>
      <c r="H41" t="n">
        <v>0.95</v>
      </c>
      <c r="I41" t="n">
        <v>8</v>
      </c>
      <c r="J41" t="n">
        <v>200.71</v>
      </c>
      <c r="K41" t="n">
        <v>53.44</v>
      </c>
      <c r="L41" t="n">
        <v>10.75</v>
      </c>
      <c r="M41" t="n">
        <v>6</v>
      </c>
      <c r="N41" t="n">
        <v>41.52</v>
      </c>
      <c r="O41" t="n">
        <v>24987.71</v>
      </c>
      <c r="P41" t="n">
        <v>101.3</v>
      </c>
      <c r="Q41" t="n">
        <v>198.05</v>
      </c>
      <c r="R41" t="n">
        <v>30.54</v>
      </c>
      <c r="S41" t="n">
        <v>21.27</v>
      </c>
      <c r="T41" t="n">
        <v>1916.82</v>
      </c>
      <c r="U41" t="n">
        <v>0.7</v>
      </c>
      <c r="V41" t="n">
        <v>0.76</v>
      </c>
      <c r="W41" t="n">
        <v>0.12</v>
      </c>
      <c r="X41" t="n">
        <v>0.11</v>
      </c>
      <c r="Y41" t="n">
        <v>1</v>
      </c>
      <c r="Z41" t="n">
        <v>10</v>
      </c>
      <c r="AA41" t="n">
        <v>83.9914930947447</v>
      </c>
      <c r="AB41" t="n">
        <v>114.9208662953415</v>
      </c>
      <c r="AC41" t="n">
        <v>103.9529801085927</v>
      </c>
      <c r="AD41" t="n">
        <v>83991.4930947447</v>
      </c>
      <c r="AE41" t="n">
        <v>114920.8662953415</v>
      </c>
      <c r="AF41" t="n">
        <v>2.193642520630955e-06</v>
      </c>
      <c r="AG41" t="n">
        <v>0.1490277777777778</v>
      </c>
      <c r="AH41" t="n">
        <v>103952.9801085927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9.2776</v>
      </c>
      <c r="E42" t="n">
        <v>10.78</v>
      </c>
      <c r="F42" t="n">
        <v>8.01</v>
      </c>
      <c r="G42" t="n">
        <v>60.09</v>
      </c>
      <c r="H42" t="n">
        <v>0.97</v>
      </c>
      <c r="I42" t="n">
        <v>8</v>
      </c>
      <c r="J42" t="n">
        <v>201.1</v>
      </c>
      <c r="K42" t="n">
        <v>53.44</v>
      </c>
      <c r="L42" t="n">
        <v>11</v>
      </c>
      <c r="M42" t="n">
        <v>6</v>
      </c>
      <c r="N42" t="n">
        <v>41.66</v>
      </c>
      <c r="O42" t="n">
        <v>25036.12</v>
      </c>
      <c r="P42" t="n">
        <v>101.94</v>
      </c>
      <c r="Q42" t="n">
        <v>198.05</v>
      </c>
      <c r="R42" t="n">
        <v>32.32</v>
      </c>
      <c r="S42" t="n">
        <v>21.27</v>
      </c>
      <c r="T42" t="n">
        <v>2807.23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84.91770343930142</v>
      </c>
      <c r="AB42" t="n">
        <v>116.18814815028</v>
      </c>
      <c r="AC42" t="n">
        <v>105.0993143619374</v>
      </c>
      <c r="AD42" t="n">
        <v>84917.70343930142</v>
      </c>
      <c r="AE42" t="n">
        <v>116188.14815028</v>
      </c>
      <c r="AF42" t="n">
        <v>2.182843122154315e-06</v>
      </c>
      <c r="AG42" t="n">
        <v>0.1497222222222222</v>
      </c>
      <c r="AH42" t="n">
        <v>105099.3143619374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9.2865</v>
      </c>
      <c r="E43" t="n">
        <v>10.77</v>
      </c>
      <c r="F43" t="n">
        <v>8</v>
      </c>
      <c r="G43" t="n">
        <v>60.01</v>
      </c>
      <c r="H43" t="n">
        <v>0.99</v>
      </c>
      <c r="I43" t="n">
        <v>8</v>
      </c>
      <c r="J43" t="n">
        <v>201.49</v>
      </c>
      <c r="K43" t="n">
        <v>53.44</v>
      </c>
      <c r="L43" t="n">
        <v>11.25</v>
      </c>
      <c r="M43" t="n">
        <v>6</v>
      </c>
      <c r="N43" t="n">
        <v>41.81</v>
      </c>
      <c r="O43" t="n">
        <v>25084.58</v>
      </c>
      <c r="P43" t="n">
        <v>101.63</v>
      </c>
      <c r="Q43" t="n">
        <v>198.05</v>
      </c>
      <c r="R43" t="n">
        <v>31.96</v>
      </c>
      <c r="S43" t="n">
        <v>21.27</v>
      </c>
      <c r="T43" t="n">
        <v>2628.36</v>
      </c>
      <c r="U43" t="n">
        <v>0.67</v>
      </c>
      <c r="V43" t="n">
        <v>0.76</v>
      </c>
      <c r="W43" t="n">
        <v>0.12</v>
      </c>
      <c r="X43" t="n">
        <v>0.15</v>
      </c>
      <c r="Y43" t="n">
        <v>1</v>
      </c>
      <c r="Z43" t="n">
        <v>10</v>
      </c>
      <c r="AA43" t="n">
        <v>84.62756778776259</v>
      </c>
      <c r="AB43" t="n">
        <v>115.7911717519631</v>
      </c>
      <c r="AC43" t="n">
        <v>104.740224833916</v>
      </c>
      <c r="AD43" t="n">
        <v>84627.56778776259</v>
      </c>
      <c r="AE43" t="n">
        <v>115791.1717519631</v>
      </c>
      <c r="AF43" t="n">
        <v>2.184937123166125e-06</v>
      </c>
      <c r="AG43" t="n">
        <v>0.1495833333333333</v>
      </c>
      <c r="AH43" t="n">
        <v>104740.224833916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9.288399999999999</v>
      </c>
      <c r="E44" t="n">
        <v>10.77</v>
      </c>
      <c r="F44" t="n">
        <v>8</v>
      </c>
      <c r="G44" t="n">
        <v>60</v>
      </c>
      <c r="H44" t="n">
        <v>1.01</v>
      </c>
      <c r="I44" t="n">
        <v>8</v>
      </c>
      <c r="J44" t="n">
        <v>201.88</v>
      </c>
      <c r="K44" t="n">
        <v>53.44</v>
      </c>
      <c r="L44" t="n">
        <v>11.5</v>
      </c>
      <c r="M44" t="n">
        <v>6</v>
      </c>
      <c r="N44" t="n">
        <v>41.95</v>
      </c>
      <c r="O44" t="n">
        <v>25133.09</v>
      </c>
      <c r="P44" t="n">
        <v>101.5</v>
      </c>
      <c r="Q44" t="n">
        <v>198.05</v>
      </c>
      <c r="R44" t="n">
        <v>31.85</v>
      </c>
      <c r="S44" t="n">
        <v>21.27</v>
      </c>
      <c r="T44" t="n">
        <v>2572.25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84.53452812769304</v>
      </c>
      <c r="AB44" t="n">
        <v>115.663870784436</v>
      </c>
      <c r="AC44" t="n">
        <v>104.6250732920615</v>
      </c>
      <c r="AD44" t="n">
        <v>84534.52812769303</v>
      </c>
      <c r="AE44" t="n">
        <v>115663.870784436</v>
      </c>
      <c r="AF44" t="n">
        <v>2.185384157089995e-06</v>
      </c>
      <c r="AG44" t="n">
        <v>0.1495833333333333</v>
      </c>
      <c r="AH44" t="n">
        <v>104625.0732920615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9.284599999999999</v>
      </c>
      <c r="E45" t="n">
        <v>10.77</v>
      </c>
      <c r="F45" t="n">
        <v>8</v>
      </c>
      <c r="G45" t="n">
        <v>60.03</v>
      </c>
      <c r="H45" t="n">
        <v>1.03</v>
      </c>
      <c r="I45" t="n">
        <v>8</v>
      </c>
      <c r="J45" t="n">
        <v>202.28</v>
      </c>
      <c r="K45" t="n">
        <v>53.44</v>
      </c>
      <c r="L45" t="n">
        <v>11.75</v>
      </c>
      <c r="M45" t="n">
        <v>6</v>
      </c>
      <c r="N45" t="n">
        <v>42.09</v>
      </c>
      <c r="O45" t="n">
        <v>25181.64</v>
      </c>
      <c r="P45" t="n">
        <v>101.16</v>
      </c>
      <c r="Q45" t="n">
        <v>198.05</v>
      </c>
      <c r="R45" t="n">
        <v>32.03</v>
      </c>
      <c r="S45" t="n">
        <v>21.27</v>
      </c>
      <c r="T45" t="n">
        <v>2664.8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84.36896908005465</v>
      </c>
      <c r="AB45" t="n">
        <v>115.4373455915075</v>
      </c>
      <c r="AC45" t="n">
        <v>104.420167345616</v>
      </c>
      <c r="AD45" t="n">
        <v>84368.96908005465</v>
      </c>
      <c r="AE45" t="n">
        <v>115437.3455915075</v>
      </c>
      <c r="AF45" t="n">
        <v>2.184490089242255e-06</v>
      </c>
      <c r="AG45" t="n">
        <v>0.1495833333333333</v>
      </c>
      <c r="AH45" t="n">
        <v>104420.167345616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9.347</v>
      </c>
      <c r="E46" t="n">
        <v>10.7</v>
      </c>
      <c r="F46" t="n">
        <v>7.97</v>
      </c>
      <c r="G46" t="n">
        <v>68.31</v>
      </c>
      <c r="H46" t="n">
        <v>1.05</v>
      </c>
      <c r="I46" t="n">
        <v>7</v>
      </c>
      <c r="J46" t="n">
        <v>202.67</v>
      </c>
      <c r="K46" t="n">
        <v>53.44</v>
      </c>
      <c r="L46" t="n">
        <v>12</v>
      </c>
      <c r="M46" t="n">
        <v>5</v>
      </c>
      <c r="N46" t="n">
        <v>42.24</v>
      </c>
      <c r="O46" t="n">
        <v>25230.25</v>
      </c>
      <c r="P46" t="n">
        <v>100.25</v>
      </c>
      <c r="Q46" t="n">
        <v>198.05</v>
      </c>
      <c r="R46" t="n">
        <v>30.87</v>
      </c>
      <c r="S46" t="n">
        <v>21.27</v>
      </c>
      <c r="T46" t="n">
        <v>2088.64</v>
      </c>
      <c r="U46" t="n">
        <v>0.6899999999999999</v>
      </c>
      <c r="V46" t="n">
        <v>0.76</v>
      </c>
      <c r="W46" t="n">
        <v>0.12</v>
      </c>
      <c r="X46" t="n">
        <v>0.12</v>
      </c>
      <c r="Y46" t="n">
        <v>1</v>
      </c>
      <c r="Z46" t="n">
        <v>10</v>
      </c>
      <c r="AA46" t="n">
        <v>83.20144723727222</v>
      </c>
      <c r="AB46" t="n">
        <v>113.8398906987849</v>
      </c>
      <c r="AC46" t="n">
        <v>102.9751713058123</v>
      </c>
      <c r="AD46" t="n">
        <v>83201.44723727222</v>
      </c>
      <c r="AE46" t="n">
        <v>113839.8906987849</v>
      </c>
      <c r="AF46" t="n">
        <v>2.199171624426186e-06</v>
      </c>
      <c r="AG46" t="n">
        <v>0.1486111111111111</v>
      </c>
      <c r="AH46" t="n">
        <v>102975.1713058123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9.3468</v>
      </c>
      <c r="E47" t="n">
        <v>10.7</v>
      </c>
      <c r="F47" t="n">
        <v>7.97</v>
      </c>
      <c r="G47" t="n">
        <v>68.31</v>
      </c>
      <c r="H47" t="n">
        <v>1.07</v>
      </c>
      <c r="I47" t="n">
        <v>7</v>
      </c>
      <c r="J47" t="n">
        <v>203.07</v>
      </c>
      <c r="K47" t="n">
        <v>53.44</v>
      </c>
      <c r="L47" t="n">
        <v>12.25</v>
      </c>
      <c r="M47" t="n">
        <v>5</v>
      </c>
      <c r="N47" t="n">
        <v>42.38</v>
      </c>
      <c r="O47" t="n">
        <v>25279.03</v>
      </c>
      <c r="P47" t="n">
        <v>100.34</v>
      </c>
      <c r="Q47" t="n">
        <v>198.05</v>
      </c>
      <c r="R47" t="n">
        <v>30.88</v>
      </c>
      <c r="S47" t="n">
        <v>21.27</v>
      </c>
      <c r="T47" t="n">
        <v>2093.61</v>
      </c>
      <c r="U47" t="n">
        <v>0.6899999999999999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83.25558235492713</v>
      </c>
      <c r="AB47" t="n">
        <v>113.9139607550331</v>
      </c>
      <c r="AC47" t="n">
        <v>103.0421722198502</v>
      </c>
      <c r="AD47" t="n">
        <v>83255.58235492713</v>
      </c>
      <c r="AE47" t="n">
        <v>113913.9607550331</v>
      </c>
      <c r="AF47" t="n">
        <v>2.199124568223673e-06</v>
      </c>
      <c r="AG47" t="n">
        <v>0.1486111111111111</v>
      </c>
      <c r="AH47" t="n">
        <v>103042.1722198502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9.3521</v>
      </c>
      <c r="E48" t="n">
        <v>10.69</v>
      </c>
      <c r="F48" t="n">
        <v>7.96</v>
      </c>
      <c r="G48" t="n">
        <v>68.26000000000001</v>
      </c>
      <c r="H48" t="n">
        <v>1.09</v>
      </c>
      <c r="I48" t="n">
        <v>7</v>
      </c>
      <c r="J48" t="n">
        <v>203.46</v>
      </c>
      <c r="K48" t="n">
        <v>53.44</v>
      </c>
      <c r="L48" t="n">
        <v>12.5</v>
      </c>
      <c r="M48" t="n">
        <v>5</v>
      </c>
      <c r="N48" t="n">
        <v>42.53</v>
      </c>
      <c r="O48" t="n">
        <v>25327.74</v>
      </c>
      <c r="P48" t="n">
        <v>100.21</v>
      </c>
      <c r="Q48" t="n">
        <v>198.05</v>
      </c>
      <c r="R48" t="n">
        <v>30.58</v>
      </c>
      <c r="S48" t="n">
        <v>21.27</v>
      </c>
      <c r="T48" t="n">
        <v>1941.99</v>
      </c>
      <c r="U48" t="n">
        <v>0.7</v>
      </c>
      <c r="V48" t="n">
        <v>0.76</v>
      </c>
      <c r="W48" t="n">
        <v>0.12</v>
      </c>
      <c r="X48" t="n">
        <v>0.11</v>
      </c>
      <c r="Y48" t="n">
        <v>1</v>
      </c>
      <c r="Z48" t="n">
        <v>10</v>
      </c>
      <c r="AA48" t="n">
        <v>83.10502589908261</v>
      </c>
      <c r="AB48" t="n">
        <v>113.7079627700647</v>
      </c>
      <c r="AC48" t="n">
        <v>102.8558343934471</v>
      </c>
      <c r="AD48" t="n">
        <v>83105.02589908261</v>
      </c>
      <c r="AE48" t="n">
        <v>113707.9627700647</v>
      </c>
      <c r="AF48" t="n">
        <v>2.200371557590257e-06</v>
      </c>
      <c r="AG48" t="n">
        <v>0.1484722222222222</v>
      </c>
      <c r="AH48" t="n">
        <v>102855.8343934471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9.3611</v>
      </c>
      <c r="E49" t="n">
        <v>10.68</v>
      </c>
      <c r="F49" t="n">
        <v>7.95</v>
      </c>
      <c r="G49" t="n">
        <v>68.17</v>
      </c>
      <c r="H49" t="n">
        <v>1.11</v>
      </c>
      <c r="I49" t="n">
        <v>7</v>
      </c>
      <c r="J49" t="n">
        <v>203.86</v>
      </c>
      <c r="K49" t="n">
        <v>53.44</v>
      </c>
      <c r="L49" t="n">
        <v>12.75</v>
      </c>
      <c r="M49" t="n">
        <v>5</v>
      </c>
      <c r="N49" t="n">
        <v>42.67</v>
      </c>
      <c r="O49" t="n">
        <v>25376.49</v>
      </c>
      <c r="P49" t="n">
        <v>100.11</v>
      </c>
      <c r="Q49" t="n">
        <v>198.05</v>
      </c>
      <c r="R49" t="n">
        <v>30.37</v>
      </c>
      <c r="S49" t="n">
        <v>21.27</v>
      </c>
      <c r="T49" t="n">
        <v>1836.09</v>
      </c>
      <c r="U49" t="n">
        <v>0.7</v>
      </c>
      <c r="V49" t="n">
        <v>0.76</v>
      </c>
      <c r="W49" t="n">
        <v>0.12</v>
      </c>
      <c r="X49" t="n">
        <v>0.1</v>
      </c>
      <c r="Y49" t="n">
        <v>1</v>
      </c>
      <c r="Z49" t="n">
        <v>10</v>
      </c>
      <c r="AA49" t="n">
        <v>82.94013393872528</v>
      </c>
      <c r="AB49" t="n">
        <v>113.4823503153841</v>
      </c>
      <c r="AC49" t="n">
        <v>102.6517540747921</v>
      </c>
      <c r="AD49" t="n">
        <v>82940.13393872528</v>
      </c>
      <c r="AE49" t="n">
        <v>113482.3503153841</v>
      </c>
      <c r="AF49" t="n">
        <v>2.202489086703323e-06</v>
      </c>
      <c r="AG49" t="n">
        <v>0.1483333333333333</v>
      </c>
      <c r="AH49" t="n">
        <v>102651.7540747921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9.3293</v>
      </c>
      <c r="E50" t="n">
        <v>10.72</v>
      </c>
      <c r="F50" t="n">
        <v>7.99</v>
      </c>
      <c r="G50" t="n">
        <v>68.48</v>
      </c>
      <c r="H50" t="n">
        <v>1.13</v>
      </c>
      <c r="I50" t="n">
        <v>7</v>
      </c>
      <c r="J50" t="n">
        <v>204.25</v>
      </c>
      <c r="K50" t="n">
        <v>53.44</v>
      </c>
      <c r="L50" t="n">
        <v>13</v>
      </c>
      <c r="M50" t="n">
        <v>5</v>
      </c>
      <c r="N50" t="n">
        <v>42.82</v>
      </c>
      <c r="O50" t="n">
        <v>25425.3</v>
      </c>
      <c r="P50" t="n">
        <v>100.55</v>
      </c>
      <c r="Q50" t="n">
        <v>198.05</v>
      </c>
      <c r="R50" t="n">
        <v>31.63</v>
      </c>
      <c r="S50" t="n">
        <v>21.27</v>
      </c>
      <c r="T50" t="n">
        <v>2466.19</v>
      </c>
      <c r="U50" t="n">
        <v>0.67</v>
      </c>
      <c r="V50" t="n">
        <v>0.76</v>
      </c>
      <c r="W50" t="n">
        <v>0.12</v>
      </c>
      <c r="X50" t="n">
        <v>0.14</v>
      </c>
      <c r="Y50" t="n">
        <v>1</v>
      </c>
      <c r="Z50" t="n">
        <v>10</v>
      </c>
      <c r="AA50" t="n">
        <v>83.58826220149029</v>
      </c>
      <c r="AB50" t="n">
        <v>114.3691479978996</v>
      </c>
      <c r="AC50" t="n">
        <v>103.453917031117</v>
      </c>
      <c r="AD50" t="n">
        <v>83588.26220149029</v>
      </c>
      <c r="AE50" t="n">
        <v>114369.1479978996</v>
      </c>
      <c r="AF50" t="n">
        <v>2.195007150503821e-06</v>
      </c>
      <c r="AG50" t="n">
        <v>0.1488888888888889</v>
      </c>
      <c r="AH50" t="n">
        <v>103453.917031117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9.341699999999999</v>
      </c>
      <c r="E51" t="n">
        <v>10.7</v>
      </c>
      <c r="F51" t="n">
        <v>7.98</v>
      </c>
      <c r="G51" t="n">
        <v>68.36</v>
      </c>
      <c r="H51" t="n">
        <v>1.15</v>
      </c>
      <c r="I51" t="n">
        <v>7</v>
      </c>
      <c r="J51" t="n">
        <v>204.65</v>
      </c>
      <c r="K51" t="n">
        <v>53.44</v>
      </c>
      <c r="L51" t="n">
        <v>13.25</v>
      </c>
      <c r="M51" t="n">
        <v>5</v>
      </c>
      <c r="N51" t="n">
        <v>42.96</v>
      </c>
      <c r="O51" t="n">
        <v>25474.16</v>
      </c>
      <c r="P51" t="n">
        <v>100.04</v>
      </c>
      <c r="Q51" t="n">
        <v>198.05</v>
      </c>
      <c r="R51" t="n">
        <v>31.15</v>
      </c>
      <c r="S51" t="n">
        <v>21.27</v>
      </c>
      <c r="T51" t="n">
        <v>2226.15</v>
      </c>
      <c r="U51" t="n">
        <v>0.68</v>
      </c>
      <c r="V51" t="n">
        <v>0.76</v>
      </c>
      <c r="W51" t="n">
        <v>0.12</v>
      </c>
      <c r="X51" t="n">
        <v>0.12</v>
      </c>
      <c r="Y51" t="n">
        <v>1</v>
      </c>
      <c r="Z51" t="n">
        <v>10</v>
      </c>
      <c r="AA51" t="n">
        <v>83.15360811603421</v>
      </c>
      <c r="AB51" t="n">
        <v>113.774435102594</v>
      </c>
      <c r="AC51" t="n">
        <v>102.9159626998543</v>
      </c>
      <c r="AD51" t="n">
        <v>83153.6081160342</v>
      </c>
      <c r="AE51" t="n">
        <v>113774.435102594</v>
      </c>
      <c r="AF51" t="n">
        <v>2.197924635059602e-06</v>
      </c>
      <c r="AG51" t="n">
        <v>0.1486111111111111</v>
      </c>
      <c r="AH51" t="n">
        <v>102915.9626998543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9.3371</v>
      </c>
      <c r="E52" t="n">
        <v>10.71</v>
      </c>
      <c r="F52" t="n">
        <v>7.98</v>
      </c>
      <c r="G52" t="n">
        <v>68.41</v>
      </c>
      <c r="H52" t="n">
        <v>1.17</v>
      </c>
      <c r="I52" t="n">
        <v>7</v>
      </c>
      <c r="J52" t="n">
        <v>205.05</v>
      </c>
      <c r="K52" t="n">
        <v>53.44</v>
      </c>
      <c r="L52" t="n">
        <v>13.5</v>
      </c>
      <c r="M52" t="n">
        <v>5</v>
      </c>
      <c r="N52" t="n">
        <v>43.11</v>
      </c>
      <c r="O52" t="n">
        <v>25523.06</v>
      </c>
      <c r="P52" t="n">
        <v>99.84999999999999</v>
      </c>
      <c r="Q52" t="n">
        <v>198.05</v>
      </c>
      <c r="R52" t="n">
        <v>31.22</v>
      </c>
      <c r="S52" t="n">
        <v>21.27</v>
      </c>
      <c r="T52" t="n">
        <v>2263.61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83.08325267435002</v>
      </c>
      <c r="AB52" t="n">
        <v>113.6781716834188</v>
      </c>
      <c r="AC52" t="n">
        <v>102.8288865262986</v>
      </c>
      <c r="AD52" t="n">
        <v>83083.25267435002</v>
      </c>
      <c r="AE52" t="n">
        <v>113678.1716834188</v>
      </c>
      <c r="AF52" t="n">
        <v>2.196842342401812e-06</v>
      </c>
      <c r="AG52" t="n">
        <v>0.14875</v>
      </c>
      <c r="AH52" t="n">
        <v>102828.8865262986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9.3361</v>
      </c>
      <c r="E53" t="n">
        <v>10.71</v>
      </c>
      <c r="F53" t="n">
        <v>7.98</v>
      </c>
      <c r="G53" t="n">
        <v>68.42</v>
      </c>
      <c r="H53" t="n">
        <v>1.19</v>
      </c>
      <c r="I53" t="n">
        <v>7</v>
      </c>
      <c r="J53" t="n">
        <v>205.44</v>
      </c>
      <c r="K53" t="n">
        <v>53.44</v>
      </c>
      <c r="L53" t="n">
        <v>13.75</v>
      </c>
      <c r="M53" t="n">
        <v>5</v>
      </c>
      <c r="N53" t="n">
        <v>43.26</v>
      </c>
      <c r="O53" t="n">
        <v>25572.02</v>
      </c>
      <c r="P53" t="n">
        <v>99.7</v>
      </c>
      <c r="Q53" t="n">
        <v>198.05</v>
      </c>
      <c r="R53" t="n">
        <v>31.29</v>
      </c>
      <c r="S53" t="n">
        <v>21.27</v>
      </c>
      <c r="T53" t="n">
        <v>2299.1</v>
      </c>
      <c r="U53" t="n">
        <v>0.68</v>
      </c>
      <c r="V53" t="n">
        <v>0.76</v>
      </c>
      <c r="W53" t="n">
        <v>0.12</v>
      </c>
      <c r="X53" t="n">
        <v>0.13</v>
      </c>
      <c r="Y53" t="n">
        <v>1</v>
      </c>
      <c r="Z53" t="n">
        <v>10</v>
      </c>
      <c r="AA53" t="n">
        <v>83.00448924925972</v>
      </c>
      <c r="AB53" t="n">
        <v>113.5704040904132</v>
      </c>
      <c r="AC53" t="n">
        <v>102.7314041211167</v>
      </c>
      <c r="AD53" t="n">
        <v>83004.48924925971</v>
      </c>
      <c r="AE53" t="n">
        <v>113570.4040904132</v>
      </c>
      <c r="AF53" t="n">
        <v>2.196607061389249e-06</v>
      </c>
      <c r="AG53" t="n">
        <v>0.14875</v>
      </c>
      <c r="AH53" t="n">
        <v>102731.4041211167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9.340199999999999</v>
      </c>
      <c r="E54" t="n">
        <v>10.71</v>
      </c>
      <c r="F54" t="n">
        <v>7.98</v>
      </c>
      <c r="G54" t="n">
        <v>68.38</v>
      </c>
      <c r="H54" t="n">
        <v>1.21</v>
      </c>
      <c r="I54" t="n">
        <v>7</v>
      </c>
      <c r="J54" t="n">
        <v>205.84</v>
      </c>
      <c r="K54" t="n">
        <v>53.44</v>
      </c>
      <c r="L54" t="n">
        <v>14</v>
      </c>
      <c r="M54" t="n">
        <v>5</v>
      </c>
      <c r="N54" t="n">
        <v>43.4</v>
      </c>
      <c r="O54" t="n">
        <v>25621.03</v>
      </c>
      <c r="P54" t="n">
        <v>99.31</v>
      </c>
      <c r="Q54" t="n">
        <v>198.07</v>
      </c>
      <c r="R54" t="n">
        <v>31.19</v>
      </c>
      <c r="S54" t="n">
        <v>21.27</v>
      </c>
      <c r="T54" t="n">
        <v>2249.24</v>
      </c>
      <c r="U54" t="n">
        <v>0.68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82.74176058643567</v>
      </c>
      <c r="AB54" t="n">
        <v>113.2109271431669</v>
      </c>
      <c r="AC54" t="n">
        <v>102.4062351491864</v>
      </c>
      <c r="AD54" t="n">
        <v>82741.76058643567</v>
      </c>
      <c r="AE54" t="n">
        <v>113210.9271431669</v>
      </c>
      <c r="AF54" t="n">
        <v>2.197571713540757e-06</v>
      </c>
      <c r="AG54" t="n">
        <v>0.14875</v>
      </c>
      <c r="AH54" t="n">
        <v>102406.2351491864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9.393599999999999</v>
      </c>
      <c r="E55" t="n">
        <v>10.65</v>
      </c>
      <c r="F55" t="n">
        <v>7.95</v>
      </c>
      <c r="G55" t="n">
        <v>79.54000000000001</v>
      </c>
      <c r="H55" t="n">
        <v>1.23</v>
      </c>
      <c r="I55" t="n">
        <v>6</v>
      </c>
      <c r="J55" t="n">
        <v>206.24</v>
      </c>
      <c r="K55" t="n">
        <v>53.44</v>
      </c>
      <c r="L55" t="n">
        <v>14.25</v>
      </c>
      <c r="M55" t="n">
        <v>4</v>
      </c>
      <c r="N55" t="n">
        <v>43.55</v>
      </c>
      <c r="O55" t="n">
        <v>25670.09</v>
      </c>
      <c r="P55" t="n">
        <v>98.64</v>
      </c>
      <c r="Q55" t="n">
        <v>198.05</v>
      </c>
      <c r="R55" t="n">
        <v>30.34</v>
      </c>
      <c r="S55" t="n">
        <v>21.27</v>
      </c>
      <c r="T55" t="n">
        <v>1827.49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81.80754156701769</v>
      </c>
      <c r="AB55" t="n">
        <v>111.9326874659655</v>
      </c>
      <c r="AC55" t="n">
        <v>101.2499888727561</v>
      </c>
      <c r="AD55" t="n">
        <v>81807.54156701769</v>
      </c>
      <c r="AE55" t="n">
        <v>111932.6874659655</v>
      </c>
      <c r="AF55" t="n">
        <v>2.21013571961162e-06</v>
      </c>
      <c r="AG55" t="n">
        <v>0.1479166666666667</v>
      </c>
      <c r="AH55" t="n">
        <v>101249.9888727561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9.415699999999999</v>
      </c>
      <c r="E56" t="n">
        <v>10.62</v>
      </c>
      <c r="F56" t="n">
        <v>7.93</v>
      </c>
      <c r="G56" t="n">
        <v>79.29000000000001</v>
      </c>
      <c r="H56" t="n">
        <v>1.25</v>
      </c>
      <c r="I56" t="n">
        <v>6</v>
      </c>
      <c r="J56" t="n">
        <v>206.64</v>
      </c>
      <c r="K56" t="n">
        <v>53.44</v>
      </c>
      <c r="L56" t="n">
        <v>14.5</v>
      </c>
      <c r="M56" t="n">
        <v>4</v>
      </c>
      <c r="N56" t="n">
        <v>43.7</v>
      </c>
      <c r="O56" t="n">
        <v>25719.19</v>
      </c>
      <c r="P56" t="n">
        <v>98.3</v>
      </c>
      <c r="Q56" t="n">
        <v>198.05</v>
      </c>
      <c r="R56" t="n">
        <v>29.53</v>
      </c>
      <c r="S56" t="n">
        <v>21.27</v>
      </c>
      <c r="T56" t="n">
        <v>1421.08</v>
      </c>
      <c r="U56" t="n">
        <v>0.72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81.36606431841429</v>
      </c>
      <c r="AB56" t="n">
        <v>111.3286388178251</v>
      </c>
      <c r="AC56" t="n">
        <v>100.7035897798063</v>
      </c>
      <c r="AD56" t="n">
        <v>81366.06431841428</v>
      </c>
      <c r="AE56" t="n">
        <v>111328.638817825</v>
      </c>
      <c r="AF56" t="n">
        <v>2.215335429989262e-06</v>
      </c>
      <c r="AG56" t="n">
        <v>0.1475</v>
      </c>
      <c r="AH56" t="n">
        <v>100703.5897798063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9.400499999999999</v>
      </c>
      <c r="E57" t="n">
        <v>10.64</v>
      </c>
      <c r="F57" t="n">
        <v>7.95</v>
      </c>
      <c r="G57" t="n">
        <v>79.45999999999999</v>
      </c>
      <c r="H57" t="n">
        <v>1.27</v>
      </c>
      <c r="I57" t="n">
        <v>6</v>
      </c>
      <c r="J57" t="n">
        <v>207.03</v>
      </c>
      <c r="K57" t="n">
        <v>53.44</v>
      </c>
      <c r="L57" t="n">
        <v>14.75</v>
      </c>
      <c r="M57" t="n">
        <v>4</v>
      </c>
      <c r="N57" t="n">
        <v>43.85</v>
      </c>
      <c r="O57" t="n">
        <v>25768.35</v>
      </c>
      <c r="P57" t="n">
        <v>98.69</v>
      </c>
      <c r="Q57" t="n">
        <v>198.05</v>
      </c>
      <c r="R57" t="n">
        <v>30.19</v>
      </c>
      <c r="S57" t="n">
        <v>21.27</v>
      </c>
      <c r="T57" t="n">
        <v>1750.61</v>
      </c>
      <c r="U57" t="n">
        <v>0.7</v>
      </c>
      <c r="V57" t="n">
        <v>0.76</v>
      </c>
      <c r="W57" t="n">
        <v>0.12</v>
      </c>
      <c r="X57" t="n">
        <v>0.09</v>
      </c>
      <c r="Y57" t="n">
        <v>1</v>
      </c>
      <c r="Z57" t="n">
        <v>10</v>
      </c>
      <c r="AA57" t="n">
        <v>81.77753620077189</v>
      </c>
      <c r="AB57" t="n">
        <v>111.8916328001247</v>
      </c>
      <c r="AC57" t="n">
        <v>101.2128524066025</v>
      </c>
      <c r="AD57" t="n">
        <v>81777.53620077189</v>
      </c>
      <c r="AE57" t="n">
        <v>111891.6328001247</v>
      </c>
      <c r="AF57" t="n">
        <v>2.211759158598305e-06</v>
      </c>
      <c r="AG57" t="n">
        <v>0.1477777777777778</v>
      </c>
      <c r="AH57" t="n">
        <v>101212.8524066025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9.3904</v>
      </c>
      <c r="E58" t="n">
        <v>10.65</v>
      </c>
      <c r="F58" t="n">
        <v>7.96</v>
      </c>
      <c r="G58" t="n">
        <v>79.56999999999999</v>
      </c>
      <c r="H58" t="n">
        <v>1.28</v>
      </c>
      <c r="I58" t="n">
        <v>6</v>
      </c>
      <c r="J58" t="n">
        <v>207.43</v>
      </c>
      <c r="K58" t="n">
        <v>53.44</v>
      </c>
      <c r="L58" t="n">
        <v>15</v>
      </c>
      <c r="M58" t="n">
        <v>4</v>
      </c>
      <c r="N58" t="n">
        <v>44</v>
      </c>
      <c r="O58" t="n">
        <v>25817.56</v>
      </c>
      <c r="P58" t="n">
        <v>98.76000000000001</v>
      </c>
      <c r="Q58" t="n">
        <v>198.05</v>
      </c>
      <c r="R58" t="n">
        <v>30.53</v>
      </c>
      <c r="S58" t="n">
        <v>21.27</v>
      </c>
      <c r="T58" t="n">
        <v>1923.96</v>
      </c>
      <c r="U58" t="n">
        <v>0.7</v>
      </c>
      <c r="V58" t="n">
        <v>0.76</v>
      </c>
      <c r="W58" t="n">
        <v>0.12</v>
      </c>
      <c r="X58" t="n">
        <v>0.1</v>
      </c>
      <c r="Y58" t="n">
        <v>1</v>
      </c>
      <c r="Z58" t="n">
        <v>10</v>
      </c>
      <c r="AA58" t="n">
        <v>81.9325894018008</v>
      </c>
      <c r="AB58" t="n">
        <v>112.1037834302368</v>
      </c>
      <c r="AC58" t="n">
        <v>101.4047556783321</v>
      </c>
      <c r="AD58" t="n">
        <v>81932.5894018008</v>
      </c>
      <c r="AE58" t="n">
        <v>112103.7834302368</v>
      </c>
      <c r="AF58" t="n">
        <v>2.209382820371419e-06</v>
      </c>
      <c r="AG58" t="n">
        <v>0.1479166666666667</v>
      </c>
      <c r="AH58" t="n">
        <v>101404.7556783321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9.3924</v>
      </c>
      <c r="E59" t="n">
        <v>10.65</v>
      </c>
      <c r="F59" t="n">
        <v>7.96</v>
      </c>
      <c r="G59" t="n">
        <v>79.55</v>
      </c>
      <c r="H59" t="n">
        <v>1.3</v>
      </c>
      <c r="I59" t="n">
        <v>6</v>
      </c>
      <c r="J59" t="n">
        <v>207.83</v>
      </c>
      <c r="K59" t="n">
        <v>53.44</v>
      </c>
      <c r="L59" t="n">
        <v>15.25</v>
      </c>
      <c r="M59" t="n">
        <v>4</v>
      </c>
      <c r="N59" t="n">
        <v>44.15</v>
      </c>
      <c r="O59" t="n">
        <v>25866.82</v>
      </c>
      <c r="P59" t="n">
        <v>98.73</v>
      </c>
      <c r="Q59" t="n">
        <v>198.05</v>
      </c>
      <c r="R59" t="n">
        <v>30.49</v>
      </c>
      <c r="S59" t="n">
        <v>21.27</v>
      </c>
      <c r="T59" t="n">
        <v>1904.42</v>
      </c>
      <c r="U59" t="n">
        <v>0.7</v>
      </c>
      <c r="V59" t="n">
        <v>0.76</v>
      </c>
      <c r="W59" t="n">
        <v>0.12</v>
      </c>
      <c r="X59" t="n">
        <v>0.1</v>
      </c>
      <c r="Y59" t="n">
        <v>1</v>
      </c>
      <c r="Z59" t="n">
        <v>10</v>
      </c>
      <c r="AA59" t="n">
        <v>81.89821435651325</v>
      </c>
      <c r="AB59" t="n">
        <v>112.0567499767544</v>
      </c>
      <c r="AC59" t="n">
        <v>101.3622110316381</v>
      </c>
      <c r="AD59" t="n">
        <v>81898.21435651326</v>
      </c>
      <c r="AE59" t="n">
        <v>112056.7499767545</v>
      </c>
      <c r="AF59" t="n">
        <v>2.209853382396545e-06</v>
      </c>
      <c r="AG59" t="n">
        <v>0.1479166666666667</v>
      </c>
      <c r="AH59" t="n">
        <v>101362.2110316381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9.3855</v>
      </c>
      <c r="E60" t="n">
        <v>10.65</v>
      </c>
      <c r="F60" t="n">
        <v>7.96</v>
      </c>
      <c r="G60" t="n">
        <v>79.63</v>
      </c>
      <c r="H60" t="n">
        <v>1.32</v>
      </c>
      <c r="I60" t="n">
        <v>6</v>
      </c>
      <c r="J60" t="n">
        <v>208.23</v>
      </c>
      <c r="K60" t="n">
        <v>53.44</v>
      </c>
      <c r="L60" t="n">
        <v>15.5</v>
      </c>
      <c r="M60" t="n">
        <v>4</v>
      </c>
      <c r="N60" t="n">
        <v>44.3</v>
      </c>
      <c r="O60" t="n">
        <v>25916.13</v>
      </c>
      <c r="P60" t="n">
        <v>98.88</v>
      </c>
      <c r="Q60" t="n">
        <v>198.05</v>
      </c>
      <c r="R60" t="n">
        <v>30.74</v>
      </c>
      <c r="S60" t="n">
        <v>21.27</v>
      </c>
      <c r="T60" t="n">
        <v>2028.52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82.0438320956363</v>
      </c>
      <c r="AB60" t="n">
        <v>112.2559905916238</v>
      </c>
      <c r="AC60" t="n">
        <v>101.5424364018604</v>
      </c>
      <c r="AD60" t="n">
        <v>82043.8320956363</v>
      </c>
      <c r="AE60" t="n">
        <v>112255.9905916238</v>
      </c>
      <c r="AF60" t="n">
        <v>2.20822994340986e-06</v>
      </c>
      <c r="AG60" t="n">
        <v>0.1479166666666667</v>
      </c>
      <c r="AH60" t="n">
        <v>101542.4364018604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9.3919</v>
      </c>
      <c r="E61" t="n">
        <v>10.65</v>
      </c>
      <c r="F61" t="n">
        <v>7.96</v>
      </c>
      <c r="G61" t="n">
        <v>79.56</v>
      </c>
      <c r="H61" t="n">
        <v>1.34</v>
      </c>
      <c r="I61" t="n">
        <v>6</v>
      </c>
      <c r="J61" t="n">
        <v>208.63</v>
      </c>
      <c r="K61" t="n">
        <v>53.44</v>
      </c>
      <c r="L61" t="n">
        <v>15.75</v>
      </c>
      <c r="M61" t="n">
        <v>4</v>
      </c>
      <c r="N61" t="n">
        <v>44.45</v>
      </c>
      <c r="O61" t="n">
        <v>25965.5</v>
      </c>
      <c r="P61" t="n">
        <v>98.52</v>
      </c>
      <c r="Q61" t="n">
        <v>198.05</v>
      </c>
      <c r="R61" t="n">
        <v>30.45</v>
      </c>
      <c r="S61" t="n">
        <v>21.27</v>
      </c>
      <c r="T61" t="n">
        <v>1884.37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81.78078048988385</v>
      </c>
      <c r="AB61" t="n">
        <v>111.8960717796157</v>
      </c>
      <c r="AC61" t="n">
        <v>101.216867736121</v>
      </c>
      <c r="AD61" t="n">
        <v>81780.78048988385</v>
      </c>
      <c r="AE61" t="n">
        <v>111896.0717796157</v>
      </c>
      <c r="AF61" t="n">
        <v>2.209735741890263e-06</v>
      </c>
      <c r="AG61" t="n">
        <v>0.1479166666666667</v>
      </c>
      <c r="AH61" t="n">
        <v>101216.867736121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9.3887</v>
      </c>
      <c r="E62" t="n">
        <v>10.65</v>
      </c>
      <c r="F62" t="n">
        <v>7.96</v>
      </c>
      <c r="G62" t="n">
        <v>79.59</v>
      </c>
      <c r="H62" t="n">
        <v>1.36</v>
      </c>
      <c r="I62" t="n">
        <v>6</v>
      </c>
      <c r="J62" t="n">
        <v>209.03</v>
      </c>
      <c r="K62" t="n">
        <v>53.44</v>
      </c>
      <c r="L62" t="n">
        <v>16</v>
      </c>
      <c r="M62" t="n">
        <v>4</v>
      </c>
      <c r="N62" t="n">
        <v>44.6</v>
      </c>
      <c r="O62" t="n">
        <v>26014.91</v>
      </c>
      <c r="P62" t="n">
        <v>98.33</v>
      </c>
      <c r="Q62" t="n">
        <v>198.05</v>
      </c>
      <c r="R62" t="n">
        <v>30.58</v>
      </c>
      <c r="S62" t="n">
        <v>21.27</v>
      </c>
      <c r="T62" t="n">
        <v>1946.47</v>
      </c>
      <c r="U62" t="n">
        <v>0.7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81.69779890064575</v>
      </c>
      <c r="AB62" t="n">
        <v>111.7825327083308</v>
      </c>
      <c r="AC62" t="n">
        <v>101.1141646744464</v>
      </c>
      <c r="AD62" t="n">
        <v>81697.79890064575</v>
      </c>
      <c r="AE62" t="n">
        <v>111782.5327083308</v>
      </c>
      <c r="AF62" t="n">
        <v>2.208982842650062e-06</v>
      </c>
      <c r="AG62" t="n">
        <v>0.1479166666666667</v>
      </c>
      <c r="AH62" t="n">
        <v>101114.1646744464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9.395799999999999</v>
      </c>
      <c r="E63" t="n">
        <v>10.64</v>
      </c>
      <c r="F63" t="n">
        <v>7.95</v>
      </c>
      <c r="G63" t="n">
        <v>79.51000000000001</v>
      </c>
      <c r="H63" t="n">
        <v>1.38</v>
      </c>
      <c r="I63" t="n">
        <v>6</v>
      </c>
      <c r="J63" t="n">
        <v>209.43</v>
      </c>
      <c r="K63" t="n">
        <v>53.44</v>
      </c>
      <c r="L63" t="n">
        <v>16.25</v>
      </c>
      <c r="M63" t="n">
        <v>4</v>
      </c>
      <c r="N63" t="n">
        <v>44.75</v>
      </c>
      <c r="O63" t="n">
        <v>26064.38</v>
      </c>
      <c r="P63" t="n">
        <v>98.09999999999999</v>
      </c>
      <c r="Q63" t="n">
        <v>198.05</v>
      </c>
      <c r="R63" t="n">
        <v>30.24</v>
      </c>
      <c r="S63" t="n">
        <v>21.27</v>
      </c>
      <c r="T63" t="n">
        <v>1775.85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81.47565563947973</v>
      </c>
      <c r="AB63" t="n">
        <v>111.4785864981345</v>
      </c>
      <c r="AC63" t="n">
        <v>100.83922666396</v>
      </c>
      <c r="AD63" t="n">
        <v>81475.65563947972</v>
      </c>
      <c r="AE63" t="n">
        <v>111478.5864981346</v>
      </c>
      <c r="AF63" t="n">
        <v>2.210653337839259e-06</v>
      </c>
      <c r="AG63" t="n">
        <v>0.1477777777777778</v>
      </c>
      <c r="AH63" t="n">
        <v>100839.22666396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9.408799999999999</v>
      </c>
      <c r="E64" t="n">
        <v>10.63</v>
      </c>
      <c r="F64" t="n">
        <v>7.94</v>
      </c>
      <c r="G64" t="n">
        <v>79.36</v>
      </c>
      <c r="H64" t="n">
        <v>1.4</v>
      </c>
      <c r="I64" t="n">
        <v>6</v>
      </c>
      <c r="J64" t="n">
        <v>209.84</v>
      </c>
      <c r="K64" t="n">
        <v>53.44</v>
      </c>
      <c r="L64" t="n">
        <v>16.5</v>
      </c>
      <c r="M64" t="n">
        <v>4</v>
      </c>
      <c r="N64" t="n">
        <v>44.9</v>
      </c>
      <c r="O64" t="n">
        <v>26113.9</v>
      </c>
      <c r="P64" t="n">
        <v>97.51000000000001</v>
      </c>
      <c r="Q64" t="n">
        <v>198.05</v>
      </c>
      <c r="R64" t="n">
        <v>29.88</v>
      </c>
      <c r="S64" t="n">
        <v>21.27</v>
      </c>
      <c r="T64" t="n">
        <v>1596.59</v>
      </c>
      <c r="U64" t="n">
        <v>0.71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80.99600959214412</v>
      </c>
      <c r="AB64" t="n">
        <v>110.8223136156801</v>
      </c>
      <c r="AC64" t="n">
        <v>100.2455875443221</v>
      </c>
      <c r="AD64" t="n">
        <v>80996.00959214412</v>
      </c>
      <c r="AE64" t="n">
        <v>110822.3136156801</v>
      </c>
      <c r="AF64" t="n">
        <v>2.213711991002578e-06</v>
      </c>
      <c r="AG64" t="n">
        <v>0.1476388888888889</v>
      </c>
      <c r="AH64" t="n">
        <v>100245.5875443221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9.3855</v>
      </c>
      <c r="E65" t="n">
        <v>10.65</v>
      </c>
      <c r="F65" t="n">
        <v>7.96</v>
      </c>
      <c r="G65" t="n">
        <v>79.63</v>
      </c>
      <c r="H65" t="n">
        <v>1.42</v>
      </c>
      <c r="I65" t="n">
        <v>6</v>
      </c>
      <c r="J65" t="n">
        <v>210.24</v>
      </c>
      <c r="K65" t="n">
        <v>53.44</v>
      </c>
      <c r="L65" t="n">
        <v>16.75</v>
      </c>
      <c r="M65" t="n">
        <v>4</v>
      </c>
      <c r="N65" t="n">
        <v>45.05</v>
      </c>
      <c r="O65" t="n">
        <v>26163.47</v>
      </c>
      <c r="P65" t="n">
        <v>97.67</v>
      </c>
      <c r="Q65" t="n">
        <v>198.05</v>
      </c>
      <c r="R65" t="n">
        <v>30.82</v>
      </c>
      <c r="S65" t="n">
        <v>21.27</v>
      </c>
      <c r="T65" t="n">
        <v>2065.65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81.34224242369345</v>
      </c>
      <c r="AB65" t="n">
        <v>111.2960446505202</v>
      </c>
      <c r="AC65" t="n">
        <v>100.6741063540828</v>
      </c>
      <c r="AD65" t="n">
        <v>81342.24242369345</v>
      </c>
      <c r="AE65" t="n">
        <v>111296.0446505202</v>
      </c>
      <c r="AF65" t="n">
        <v>2.20822994340986e-06</v>
      </c>
      <c r="AG65" t="n">
        <v>0.1479166666666667</v>
      </c>
      <c r="AH65" t="n">
        <v>100674.1063540828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9.3865</v>
      </c>
      <c r="E66" t="n">
        <v>10.65</v>
      </c>
      <c r="F66" t="n">
        <v>7.96</v>
      </c>
      <c r="G66" t="n">
        <v>79.62</v>
      </c>
      <c r="H66" t="n">
        <v>1.43</v>
      </c>
      <c r="I66" t="n">
        <v>6</v>
      </c>
      <c r="J66" t="n">
        <v>210.64</v>
      </c>
      <c r="K66" t="n">
        <v>53.44</v>
      </c>
      <c r="L66" t="n">
        <v>17</v>
      </c>
      <c r="M66" t="n">
        <v>4</v>
      </c>
      <c r="N66" t="n">
        <v>45.21</v>
      </c>
      <c r="O66" t="n">
        <v>26213.09</v>
      </c>
      <c r="P66" t="n">
        <v>97.31</v>
      </c>
      <c r="Q66" t="n">
        <v>198.05</v>
      </c>
      <c r="R66" t="n">
        <v>30.69</v>
      </c>
      <c r="S66" t="n">
        <v>21.27</v>
      </c>
      <c r="T66" t="n">
        <v>2004.54</v>
      </c>
      <c r="U66" t="n">
        <v>0.6899999999999999</v>
      </c>
      <c r="V66" t="n">
        <v>0.76</v>
      </c>
      <c r="W66" t="n">
        <v>0.12</v>
      </c>
      <c r="X66" t="n">
        <v>0.11</v>
      </c>
      <c r="Y66" t="n">
        <v>1</v>
      </c>
      <c r="Z66" t="n">
        <v>10</v>
      </c>
      <c r="AA66" t="n">
        <v>81.12508827184747</v>
      </c>
      <c r="AB66" t="n">
        <v>110.9989247597997</v>
      </c>
      <c r="AC66" t="n">
        <v>100.4053431687222</v>
      </c>
      <c r="AD66" t="n">
        <v>81125.08827184747</v>
      </c>
      <c r="AE66" t="n">
        <v>110998.9247597997</v>
      </c>
      <c r="AF66" t="n">
        <v>2.208465224422423e-06</v>
      </c>
      <c r="AG66" t="n">
        <v>0.1479166666666667</v>
      </c>
      <c r="AH66" t="n">
        <v>100405.3431687222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9.4434</v>
      </c>
      <c r="E67" t="n">
        <v>10.59</v>
      </c>
      <c r="F67" t="n">
        <v>7.93</v>
      </c>
      <c r="G67" t="n">
        <v>95.22</v>
      </c>
      <c r="H67" t="n">
        <v>1.45</v>
      </c>
      <c r="I67" t="n">
        <v>5</v>
      </c>
      <c r="J67" t="n">
        <v>211.04</v>
      </c>
      <c r="K67" t="n">
        <v>53.44</v>
      </c>
      <c r="L67" t="n">
        <v>17.25</v>
      </c>
      <c r="M67" t="n">
        <v>3</v>
      </c>
      <c r="N67" t="n">
        <v>45.36</v>
      </c>
      <c r="O67" t="n">
        <v>26262.77</v>
      </c>
      <c r="P67" t="n">
        <v>96.39</v>
      </c>
      <c r="Q67" t="n">
        <v>198.05</v>
      </c>
      <c r="R67" t="n">
        <v>29.85</v>
      </c>
      <c r="S67" t="n">
        <v>21.27</v>
      </c>
      <c r="T67" t="n">
        <v>1589.32</v>
      </c>
      <c r="U67" t="n">
        <v>0.71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80.03156143306946</v>
      </c>
      <c r="AB67" t="n">
        <v>109.502713095985</v>
      </c>
      <c r="AC67" t="n">
        <v>99.05192784615524</v>
      </c>
      <c r="AD67" t="n">
        <v>80031.56143306945</v>
      </c>
      <c r="AE67" t="n">
        <v>109502.713095985</v>
      </c>
      <c r="AF67" t="n">
        <v>2.221852714037257e-06</v>
      </c>
      <c r="AG67" t="n">
        <v>0.1470833333333333</v>
      </c>
      <c r="AH67" t="n">
        <v>99051.92784615523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9.4476</v>
      </c>
      <c r="E68" t="n">
        <v>10.58</v>
      </c>
      <c r="F68" t="n">
        <v>7.93</v>
      </c>
      <c r="G68" t="n">
        <v>95.16</v>
      </c>
      <c r="H68" t="n">
        <v>1.47</v>
      </c>
      <c r="I68" t="n">
        <v>5</v>
      </c>
      <c r="J68" t="n">
        <v>211.45</v>
      </c>
      <c r="K68" t="n">
        <v>53.44</v>
      </c>
      <c r="L68" t="n">
        <v>17.5</v>
      </c>
      <c r="M68" t="n">
        <v>3</v>
      </c>
      <c r="N68" t="n">
        <v>45.51</v>
      </c>
      <c r="O68" t="n">
        <v>26312.5</v>
      </c>
      <c r="P68" t="n">
        <v>96.31999999999999</v>
      </c>
      <c r="Q68" t="n">
        <v>198.05</v>
      </c>
      <c r="R68" t="n">
        <v>29.65</v>
      </c>
      <c r="S68" t="n">
        <v>21.27</v>
      </c>
      <c r="T68" t="n">
        <v>1487.28</v>
      </c>
      <c r="U68" t="n">
        <v>0.72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79.95614064726753</v>
      </c>
      <c r="AB68" t="n">
        <v>109.3995190495206</v>
      </c>
      <c r="AC68" t="n">
        <v>98.95858249465164</v>
      </c>
      <c r="AD68" t="n">
        <v>79956.14064726753</v>
      </c>
      <c r="AE68" t="n">
        <v>109399.5190495206</v>
      </c>
      <c r="AF68" t="n">
        <v>2.222840894290022e-06</v>
      </c>
      <c r="AG68" t="n">
        <v>0.1469444444444444</v>
      </c>
      <c r="AH68" t="n">
        <v>98958.58249465164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9.4488</v>
      </c>
      <c r="E69" t="n">
        <v>10.58</v>
      </c>
      <c r="F69" t="n">
        <v>7.93</v>
      </c>
      <c r="G69" t="n">
        <v>95.14</v>
      </c>
      <c r="H69" t="n">
        <v>1.49</v>
      </c>
      <c r="I69" t="n">
        <v>5</v>
      </c>
      <c r="J69" t="n">
        <v>211.85</v>
      </c>
      <c r="K69" t="n">
        <v>53.44</v>
      </c>
      <c r="L69" t="n">
        <v>17.75</v>
      </c>
      <c r="M69" t="n">
        <v>3</v>
      </c>
      <c r="N69" t="n">
        <v>45.67</v>
      </c>
      <c r="O69" t="n">
        <v>26362.28</v>
      </c>
      <c r="P69" t="n">
        <v>96.45</v>
      </c>
      <c r="Q69" t="n">
        <v>198.05</v>
      </c>
      <c r="R69" t="n">
        <v>29.64</v>
      </c>
      <c r="S69" t="n">
        <v>21.27</v>
      </c>
      <c r="T69" t="n">
        <v>1480.65</v>
      </c>
      <c r="U69" t="n">
        <v>0.72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80.02112870719625</v>
      </c>
      <c r="AB69" t="n">
        <v>109.4884385801859</v>
      </c>
      <c r="AC69" t="n">
        <v>99.03901567010959</v>
      </c>
      <c r="AD69" t="n">
        <v>80021.12870719626</v>
      </c>
      <c r="AE69" t="n">
        <v>109488.4385801859</v>
      </c>
      <c r="AF69" t="n">
        <v>2.223123231505097e-06</v>
      </c>
      <c r="AG69" t="n">
        <v>0.1469444444444444</v>
      </c>
      <c r="AH69" t="n">
        <v>99039.0156701096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9.4453</v>
      </c>
      <c r="E70" t="n">
        <v>10.59</v>
      </c>
      <c r="F70" t="n">
        <v>7.93</v>
      </c>
      <c r="G70" t="n">
        <v>95.19</v>
      </c>
      <c r="H70" t="n">
        <v>1.51</v>
      </c>
      <c r="I70" t="n">
        <v>5</v>
      </c>
      <c r="J70" t="n">
        <v>212.25</v>
      </c>
      <c r="K70" t="n">
        <v>53.44</v>
      </c>
      <c r="L70" t="n">
        <v>18</v>
      </c>
      <c r="M70" t="n">
        <v>3</v>
      </c>
      <c r="N70" t="n">
        <v>45.82</v>
      </c>
      <c r="O70" t="n">
        <v>26412.11</v>
      </c>
      <c r="P70" t="n">
        <v>96.63</v>
      </c>
      <c r="Q70" t="n">
        <v>198.06</v>
      </c>
      <c r="R70" t="n">
        <v>29.65</v>
      </c>
      <c r="S70" t="n">
        <v>21.27</v>
      </c>
      <c r="T70" t="n">
        <v>1488.82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80.15416754839003</v>
      </c>
      <c r="AB70" t="n">
        <v>109.6704681919666</v>
      </c>
      <c r="AC70" t="n">
        <v>99.20367263122216</v>
      </c>
      <c r="AD70" t="n">
        <v>80154.16754839003</v>
      </c>
      <c r="AE70" t="n">
        <v>109670.4681919666</v>
      </c>
      <c r="AF70" t="n">
        <v>2.222299747961127e-06</v>
      </c>
      <c r="AG70" t="n">
        <v>0.1470833333333333</v>
      </c>
      <c r="AH70" t="n">
        <v>99203.67263122216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9.462</v>
      </c>
      <c r="E71" t="n">
        <v>10.57</v>
      </c>
      <c r="F71" t="n">
        <v>7.91</v>
      </c>
      <c r="G71" t="n">
        <v>94.97</v>
      </c>
      <c r="H71" t="n">
        <v>1.52</v>
      </c>
      <c r="I71" t="n">
        <v>5</v>
      </c>
      <c r="J71" t="n">
        <v>212.66</v>
      </c>
      <c r="K71" t="n">
        <v>53.44</v>
      </c>
      <c r="L71" t="n">
        <v>18.25</v>
      </c>
      <c r="M71" t="n">
        <v>3</v>
      </c>
      <c r="N71" t="n">
        <v>45.97</v>
      </c>
      <c r="O71" t="n">
        <v>26462</v>
      </c>
      <c r="P71" t="n">
        <v>96.27</v>
      </c>
      <c r="Q71" t="n">
        <v>198.05</v>
      </c>
      <c r="R71" t="n">
        <v>29.14</v>
      </c>
      <c r="S71" t="n">
        <v>21.27</v>
      </c>
      <c r="T71" t="n">
        <v>1231.77</v>
      </c>
      <c r="U71" t="n">
        <v>0.73</v>
      </c>
      <c r="V71" t="n">
        <v>0.77</v>
      </c>
      <c r="W71" t="n">
        <v>0.11</v>
      </c>
      <c r="X71" t="n">
        <v>0.06</v>
      </c>
      <c r="Y71" t="n">
        <v>1</v>
      </c>
      <c r="Z71" t="n">
        <v>10</v>
      </c>
      <c r="AA71" t="n">
        <v>79.75219321265701</v>
      </c>
      <c r="AB71" t="n">
        <v>109.1204691719608</v>
      </c>
      <c r="AC71" t="n">
        <v>98.70616474575711</v>
      </c>
      <c r="AD71" t="n">
        <v>79752.193212657</v>
      </c>
      <c r="AE71" t="n">
        <v>109120.4691719608</v>
      </c>
      <c r="AF71" t="n">
        <v>2.226228940870928e-06</v>
      </c>
      <c r="AG71" t="n">
        <v>0.1468055555555556</v>
      </c>
      <c r="AH71" t="n">
        <v>98706.16474575711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9.4473</v>
      </c>
      <c r="E72" t="n">
        <v>10.58</v>
      </c>
      <c r="F72" t="n">
        <v>7.93</v>
      </c>
      <c r="G72" t="n">
        <v>95.16</v>
      </c>
      <c r="H72" t="n">
        <v>1.54</v>
      </c>
      <c r="I72" t="n">
        <v>5</v>
      </c>
      <c r="J72" t="n">
        <v>213.06</v>
      </c>
      <c r="K72" t="n">
        <v>53.44</v>
      </c>
      <c r="L72" t="n">
        <v>18.5</v>
      </c>
      <c r="M72" t="n">
        <v>3</v>
      </c>
      <c r="N72" t="n">
        <v>46.13</v>
      </c>
      <c r="O72" t="n">
        <v>26511.94</v>
      </c>
      <c r="P72" t="n">
        <v>96.61</v>
      </c>
      <c r="Q72" t="n">
        <v>198.05</v>
      </c>
      <c r="R72" t="n">
        <v>29.71</v>
      </c>
      <c r="S72" t="n">
        <v>21.27</v>
      </c>
      <c r="T72" t="n">
        <v>1518.84</v>
      </c>
      <c r="U72" t="n">
        <v>0.72</v>
      </c>
      <c r="V72" t="n">
        <v>0.77</v>
      </c>
      <c r="W72" t="n">
        <v>0.11</v>
      </c>
      <c r="X72" t="n">
        <v>0.08</v>
      </c>
      <c r="Y72" t="n">
        <v>1</v>
      </c>
      <c r="Z72" t="n">
        <v>10</v>
      </c>
      <c r="AA72" t="n">
        <v>80.12566176363735</v>
      </c>
      <c r="AB72" t="n">
        <v>109.6314653196815</v>
      </c>
      <c r="AC72" t="n">
        <v>99.16839213832709</v>
      </c>
      <c r="AD72" t="n">
        <v>80125.66176363736</v>
      </c>
      <c r="AE72" t="n">
        <v>109631.4653196815</v>
      </c>
      <c r="AF72" t="n">
        <v>2.222770309986252e-06</v>
      </c>
      <c r="AG72" t="n">
        <v>0.1469444444444444</v>
      </c>
      <c r="AH72" t="n">
        <v>99168.39213832709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9.4384</v>
      </c>
      <c r="E73" t="n">
        <v>10.6</v>
      </c>
      <c r="F73" t="n">
        <v>7.94</v>
      </c>
      <c r="G73" t="n">
        <v>95.28</v>
      </c>
      <c r="H73" t="n">
        <v>1.56</v>
      </c>
      <c r="I73" t="n">
        <v>5</v>
      </c>
      <c r="J73" t="n">
        <v>213.47</v>
      </c>
      <c r="K73" t="n">
        <v>53.44</v>
      </c>
      <c r="L73" t="n">
        <v>18.75</v>
      </c>
      <c r="M73" t="n">
        <v>3</v>
      </c>
      <c r="N73" t="n">
        <v>46.28</v>
      </c>
      <c r="O73" t="n">
        <v>26561.93</v>
      </c>
      <c r="P73" t="n">
        <v>96.70999999999999</v>
      </c>
      <c r="Q73" t="n">
        <v>198.07</v>
      </c>
      <c r="R73" t="n">
        <v>30</v>
      </c>
      <c r="S73" t="n">
        <v>21.27</v>
      </c>
      <c r="T73" t="n">
        <v>1662.9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80.28601133903358</v>
      </c>
      <c r="AB73" t="n">
        <v>109.8508626828625</v>
      </c>
      <c r="AC73" t="n">
        <v>99.36685052509227</v>
      </c>
      <c r="AD73" t="n">
        <v>80286.01133903358</v>
      </c>
      <c r="AE73" t="n">
        <v>109850.8626828625</v>
      </c>
      <c r="AF73" t="n">
        <v>2.220676308974442e-06</v>
      </c>
      <c r="AG73" t="n">
        <v>0.1472222222222222</v>
      </c>
      <c r="AH73" t="n">
        <v>99366.85052509228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9.4444</v>
      </c>
      <c r="E74" t="n">
        <v>10.59</v>
      </c>
      <c r="F74" t="n">
        <v>7.93</v>
      </c>
      <c r="G74" t="n">
        <v>95.2</v>
      </c>
      <c r="H74" t="n">
        <v>1.58</v>
      </c>
      <c r="I74" t="n">
        <v>5</v>
      </c>
      <c r="J74" t="n">
        <v>213.87</v>
      </c>
      <c r="K74" t="n">
        <v>53.44</v>
      </c>
      <c r="L74" t="n">
        <v>19</v>
      </c>
      <c r="M74" t="n">
        <v>3</v>
      </c>
      <c r="N74" t="n">
        <v>46.44</v>
      </c>
      <c r="O74" t="n">
        <v>26611.98</v>
      </c>
      <c r="P74" t="n">
        <v>96.51000000000001</v>
      </c>
      <c r="Q74" t="n">
        <v>198.05</v>
      </c>
      <c r="R74" t="n">
        <v>29.81</v>
      </c>
      <c r="S74" t="n">
        <v>21.27</v>
      </c>
      <c r="T74" t="n">
        <v>1566.64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80.09245789514634</v>
      </c>
      <c r="AB74" t="n">
        <v>109.5860343219609</v>
      </c>
      <c r="AC74" t="n">
        <v>99.12729701126607</v>
      </c>
      <c r="AD74" t="n">
        <v>80092.45789514633</v>
      </c>
      <c r="AE74" t="n">
        <v>109586.0343219608</v>
      </c>
      <c r="AF74" t="n">
        <v>2.22208799504982e-06</v>
      </c>
      <c r="AG74" t="n">
        <v>0.1470833333333333</v>
      </c>
      <c r="AH74" t="n">
        <v>99127.29701126607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9.437900000000001</v>
      </c>
      <c r="E75" t="n">
        <v>10.6</v>
      </c>
      <c r="F75" t="n">
        <v>7.94</v>
      </c>
      <c r="G75" t="n">
        <v>95.29000000000001</v>
      </c>
      <c r="H75" t="n">
        <v>1.6</v>
      </c>
      <c r="I75" t="n">
        <v>5</v>
      </c>
      <c r="J75" t="n">
        <v>214.28</v>
      </c>
      <c r="K75" t="n">
        <v>53.44</v>
      </c>
      <c r="L75" t="n">
        <v>19.25</v>
      </c>
      <c r="M75" t="n">
        <v>3</v>
      </c>
      <c r="N75" t="n">
        <v>46.6</v>
      </c>
      <c r="O75" t="n">
        <v>26662.08</v>
      </c>
      <c r="P75" t="n">
        <v>96.61</v>
      </c>
      <c r="Q75" t="n">
        <v>198.07</v>
      </c>
      <c r="R75" t="n">
        <v>30.03</v>
      </c>
      <c r="S75" t="n">
        <v>21.27</v>
      </c>
      <c r="T75" t="n">
        <v>1678.16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80.23249131611418</v>
      </c>
      <c r="AB75" t="n">
        <v>109.7776342263675</v>
      </c>
      <c r="AC75" t="n">
        <v>99.30061088970832</v>
      </c>
      <c r="AD75" t="n">
        <v>80232.49131611417</v>
      </c>
      <c r="AE75" t="n">
        <v>109777.6342263675</v>
      </c>
      <c r="AF75" t="n">
        <v>2.220558668468161e-06</v>
      </c>
      <c r="AG75" t="n">
        <v>0.1472222222222222</v>
      </c>
      <c r="AH75" t="n">
        <v>99300.61088970832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9.442600000000001</v>
      </c>
      <c r="E76" t="n">
        <v>10.59</v>
      </c>
      <c r="F76" t="n">
        <v>7.94</v>
      </c>
      <c r="G76" t="n">
        <v>95.23</v>
      </c>
      <c r="H76" t="n">
        <v>1.61</v>
      </c>
      <c r="I76" t="n">
        <v>5</v>
      </c>
      <c r="J76" t="n">
        <v>214.69</v>
      </c>
      <c r="K76" t="n">
        <v>53.44</v>
      </c>
      <c r="L76" t="n">
        <v>19.5</v>
      </c>
      <c r="M76" t="n">
        <v>3</v>
      </c>
      <c r="N76" t="n">
        <v>46.75</v>
      </c>
      <c r="O76" t="n">
        <v>26712.23</v>
      </c>
      <c r="P76" t="n">
        <v>96.65000000000001</v>
      </c>
      <c r="Q76" t="n">
        <v>198.05</v>
      </c>
      <c r="R76" t="n">
        <v>29.83</v>
      </c>
      <c r="S76" t="n">
        <v>21.27</v>
      </c>
      <c r="T76" t="n">
        <v>1577.78</v>
      </c>
      <c r="U76" t="n">
        <v>0.71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80.21620109334414</v>
      </c>
      <c r="AB76" t="n">
        <v>109.7553452248996</v>
      </c>
      <c r="AC76" t="n">
        <v>99.28044911925775</v>
      </c>
      <c r="AD76" t="n">
        <v>80216.20109334413</v>
      </c>
      <c r="AE76" t="n">
        <v>109755.3452248996</v>
      </c>
      <c r="AF76" t="n">
        <v>2.221664489227207e-06</v>
      </c>
      <c r="AG76" t="n">
        <v>0.1470833333333333</v>
      </c>
      <c r="AH76" t="n">
        <v>99280.44911925776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9.447800000000001</v>
      </c>
      <c r="E77" t="n">
        <v>10.58</v>
      </c>
      <c r="F77" t="n">
        <v>7.93</v>
      </c>
      <c r="G77" t="n">
        <v>95.16</v>
      </c>
      <c r="H77" t="n">
        <v>1.63</v>
      </c>
      <c r="I77" t="n">
        <v>5</v>
      </c>
      <c r="J77" t="n">
        <v>215.09</v>
      </c>
      <c r="K77" t="n">
        <v>53.44</v>
      </c>
      <c r="L77" t="n">
        <v>19.75</v>
      </c>
      <c r="M77" t="n">
        <v>3</v>
      </c>
      <c r="N77" t="n">
        <v>46.91</v>
      </c>
      <c r="O77" t="n">
        <v>26762.44</v>
      </c>
      <c r="P77" t="n">
        <v>96.48</v>
      </c>
      <c r="Q77" t="n">
        <v>198.05</v>
      </c>
      <c r="R77" t="n">
        <v>29.6</v>
      </c>
      <c r="S77" t="n">
        <v>21.27</v>
      </c>
      <c r="T77" t="n">
        <v>1461.53</v>
      </c>
      <c r="U77" t="n">
        <v>0.72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80.04665351430589</v>
      </c>
      <c r="AB77" t="n">
        <v>109.5233627473483</v>
      </c>
      <c r="AC77" t="n">
        <v>99.0706067237744</v>
      </c>
      <c r="AD77" t="n">
        <v>80046.65351430589</v>
      </c>
      <c r="AE77" t="n">
        <v>109523.3627473483</v>
      </c>
      <c r="AF77" t="n">
        <v>2.222887950492534e-06</v>
      </c>
      <c r="AG77" t="n">
        <v>0.1469444444444444</v>
      </c>
      <c r="AH77" t="n">
        <v>99070.6067237744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9.457000000000001</v>
      </c>
      <c r="E78" t="n">
        <v>10.57</v>
      </c>
      <c r="F78" t="n">
        <v>7.92</v>
      </c>
      <c r="G78" t="n">
        <v>95.03</v>
      </c>
      <c r="H78" t="n">
        <v>1.65</v>
      </c>
      <c r="I78" t="n">
        <v>5</v>
      </c>
      <c r="J78" t="n">
        <v>215.5</v>
      </c>
      <c r="K78" t="n">
        <v>53.44</v>
      </c>
      <c r="L78" t="n">
        <v>20</v>
      </c>
      <c r="M78" t="n">
        <v>3</v>
      </c>
      <c r="N78" t="n">
        <v>47.07</v>
      </c>
      <c r="O78" t="n">
        <v>26812.71</v>
      </c>
      <c r="P78" t="n">
        <v>96.06</v>
      </c>
      <c r="Q78" t="n">
        <v>198.05</v>
      </c>
      <c r="R78" t="n">
        <v>29.31</v>
      </c>
      <c r="S78" t="n">
        <v>21.27</v>
      </c>
      <c r="T78" t="n">
        <v>1317.21</v>
      </c>
      <c r="U78" t="n">
        <v>0.73</v>
      </c>
      <c r="V78" t="n">
        <v>0.77</v>
      </c>
      <c r="W78" t="n">
        <v>0.12</v>
      </c>
      <c r="X78" t="n">
        <v>0.07000000000000001</v>
      </c>
      <c r="Y78" t="n">
        <v>1</v>
      </c>
      <c r="Z78" t="n">
        <v>10</v>
      </c>
      <c r="AA78" t="n">
        <v>79.70054518247375</v>
      </c>
      <c r="AB78" t="n">
        <v>109.0498020585138</v>
      </c>
      <c r="AC78" t="n">
        <v>98.64224200243554</v>
      </c>
      <c r="AD78" t="n">
        <v>79700.54518247374</v>
      </c>
      <c r="AE78" t="n">
        <v>109049.8020585138</v>
      </c>
      <c r="AF78" t="n">
        <v>2.225052535808113e-06</v>
      </c>
      <c r="AG78" t="n">
        <v>0.1468055555555556</v>
      </c>
      <c r="AH78" t="n">
        <v>98642.24200243554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9.4476</v>
      </c>
      <c r="E79" t="n">
        <v>10.58</v>
      </c>
      <c r="F79" t="n">
        <v>7.93</v>
      </c>
      <c r="G79" t="n">
        <v>95.16</v>
      </c>
      <c r="H79" t="n">
        <v>1.67</v>
      </c>
      <c r="I79" t="n">
        <v>5</v>
      </c>
      <c r="J79" t="n">
        <v>215.91</v>
      </c>
      <c r="K79" t="n">
        <v>53.44</v>
      </c>
      <c r="L79" t="n">
        <v>20.25</v>
      </c>
      <c r="M79" t="n">
        <v>3</v>
      </c>
      <c r="N79" t="n">
        <v>47.23</v>
      </c>
      <c r="O79" t="n">
        <v>26863.02</v>
      </c>
      <c r="P79" t="n">
        <v>95.98</v>
      </c>
      <c r="Q79" t="n">
        <v>198.05</v>
      </c>
      <c r="R79" t="n">
        <v>29.72</v>
      </c>
      <c r="S79" t="n">
        <v>21.27</v>
      </c>
      <c r="T79" t="n">
        <v>1521.29</v>
      </c>
      <c r="U79" t="n">
        <v>0.72</v>
      </c>
      <c r="V79" t="n">
        <v>0.77</v>
      </c>
      <c r="W79" t="n">
        <v>0.11</v>
      </c>
      <c r="X79" t="n">
        <v>0.08</v>
      </c>
      <c r="Y79" t="n">
        <v>1</v>
      </c>
      <c r="Z79" t="n">
        <v>10</v>
      </c>
      <c r="AA79" t="n">
        <v>79.76029557415204</v>
      </c>
      <c r="AB79" t="n">
        <v>109.1315551804093</v>
      </c>
      <c r="AC79" t="n">
        <v>98.71619272111855</v>
      </c>
      <c r="AD79" t="n">
        <v>79760.29557415204</v>
      </c>
      <c r="AE79" t="n">
        <v>109131.5551804093</v>
      </c>
      <c r="AF79" t="n">
        <v>2.222840894290022e-06</v>
      </c>
      <c r="AG79" t="n">
        <v>0.1469444444444444</v>
      </c>
      <c r="AH79" t="n">
        <v>98716.19272111854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9.4337</v>
      </c>
      <c r="E80" t="n">
        <v>10.6</v>
      </c>
      <c r="F80" t="n">
        <v>7.95</v>
      </c>
      <c r="G80" t="n">
        <v>95.34999999999999</v>
      </c>
      <c r="H80" t="n">
        <v>1.68</v>
      </c>
      <c r="I80" t="n">
        <v>5</v>
      </c>
      <c r="J80" t="n">
        <v>216.32</v>
      </c>
      <c r="K80" t="n">
        <v>53.44</v>
      </c>
      <c r="L80" t="n">
        <v>20.5</v>
      </c>
      <c r="M80" t="n">
        <v>3</v>
      </c>
      <c r="N80" t="n">
        <v>47.38</v>
      </c>
      <c r="O80" t="n">
        <v>26913.4</v>
      </c>
      <c r="P80" t="n">
        <v>95.98</v>
      </c>
      <c r="Q80" t="n">
        <v>198.05</v>
      </c>
      <c r="R80" t="n">
        <v>30.19</v>
      </c>
      <c r="S80" t="n">
        <v>21.27</v>
      </c>
      <c r="T80" t="n">
        <v>1759.02</v>
      </c>
      <c r="U80" t="n">
        <v>0.7</v>
      </c>
      <c r="V80" t="n">
        <v>0.76</v>
      </c>
      <c r="W80" t="n">
        <v>0.12</v>
      </c>
      <c r="X80" t="n">
        <v>0.09</v>
      </c>
      <c r="Y80" t="n">
        <v>1</v>
      </c>
      <c r="Z80" t="n">
        <v>10</v>
      </c>
      <c r="AA80" t="n">
        <v>79.9320633307192</v>
      </c>
      <c r="AB80" t="n">
        <v>109.366575402803</v>
      </c>
      <c r="AC80" t="n">
        <v>98.92878294334001</v>
      </c>
      <c r="AD80" t="n">
        <v>79932.0633307192</v>
      </c>
      <c r="AE80" t="n">
        <v>109366.575402803</v>
      </c>
      <c r="AF80" t="n">
        <v>2.219570488215396e-06</v>
      </c>
      <c r="AG80" t="n">
        <v>0.1472222222222222</v>
      </c>
      <c r="AH80" t="n">
        <v>98928.78294334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9.442399999999999</v>
      </c>
      <c r="E81" t="n">
        <v>10.59</v>
      </c>
      <c r="F81" t="n">
        <v>7.94</v>
      </c>
      <c r="G81" t="n">
        <v>95.23</v>
      </c>
      <c r="H81" t="n">
        <v>1.7</v>
      </c>
      <c r="I81" t="n">
        <v>5</v>
      </c>
      <c r="J81" t="n">
        <v>216.73</v>
      </c>
      <c r="K81" t="n">
        <v>53.44</v>
      </c>
      <c r="L81" t="n">
        <v>20.75</v>
      </c>
      <c r="M81" t="n">
        <v>3</v>
      </c>
      <c r="N81" t="n">
        <v>47.54</v>
      </c>
      <c r="O81" t="n">
        <v>26963.82</v>
      </c>
      <c r="P81" t="n">
        <v>95.55</v>
      </c>
      <c r="Q81" t="n">
        <v>198.05</v>
      </c>
      <c r="R81" t="n">
        <v>29.91</v>
      </c>
      <c r="S81" t="n">
        <v>21.27</v>
      </c>
      <c r="T81" t="n">
        <v>1616.95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79.58388975307017</v>
      </c>
      <c r="AB81" t="n">
        <v>108.8901889535296</v>
      </c>
      <c r="AC81" t="n">
        <v>98.49786214817259</v>
      </c>
      <c r="AD81" t="n">
        <v>79583.88975307017</v>
      </c>
      <c r="AE81" t="n">
        <v>108890.1889535296</v>
      </c>
      <c r="AF81" t="n">
        <v>2.221617433024694e-06</v>
      </c>
      <c r="AG81" t="n">
        <v>0.1470833333333333</v>
      </c>
      <c r="AH81" t="n">
        <v>98497.86214817259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9.4359</v>
      </c>
      <c r="E82" t="n">
        <v>10.6</v>
      </c>
      <c r="F82" t="n">
        <v>7.94</v>
      </c>
      <c r="G82" t="n">
        <v>95.31999999999999</v>
      </c>
      <c r="H82" t="n">
        <v>1.72</v>
      </c>
      <c r="I82" t="n">
        <v>5</v>
      </c>
      <c r="J82" t="n">
        <v>217.14</v>
      </c>
      <c r="K82" t="n">
        <v>53.44</v>
      </c>
      <c r="L82" t="n">
        <v>21</v>
      </c>
      <c r="M82" t="n">
        <v>3</v>
      </c>
      <c r="N82" t="n">
        <v>47.7</v>
      </c>
      <c r="O82" t="n">
        <v>27014.3</v>
      </c>
      <c r="P82" t="n">
        <v>95.36</v>
      </c>
      <c r="Q82" t="n">
        <v>198.05</v>
      </c>
      <c r="R82" t="n">
        <v>30.15</v>
      </c>
      <c r="S82" t="n">
        <v>21.27</v>
      </c>
      <c r="T82" t="n">
        <v>1736.73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79.5281347291216</v>
      </c>
      <c r="AB82" t="n">
        <v>108.8139024700252</v>
      </c>
      <c r="AC82" t="n">
        <v>98.42885633958504</v>
      </c>
      <c r="AD82" t="n">
        <v>79528.13472912161</v>
      </c>
      <c r="AE82" t="n">
        <v>108813.9024700252</v>
      </c>
      <c r="AF82" t="n">
        <v>2.220088106443034e-06</v>
      </c>
      <c r="AG82" t="n">
        <v>0.1472222222222222</v>
      </c>
      <c r="AH82" t="n">
        <v>98428.85633958504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9.4397</v>
      </c>
      <c r="E83" t="n">
        <v>10.59</v>
      </c>
      <c r="F83" t="n">
        <v>7.94</v>
      </c>
      <c r="G83" t="n">
        <v>95.27</v>
      </c>
      <c r="H83" t="n">
        <v>1.74</v>
      </c>
      <c r="I83" t="n">
        <v>5</v>
      </c>
      <c r="J83" t="n">
        <v>217.55</v>
      </c>
      <c r="K83" t="n">
        <v>53.44</v>
      </c>
      <c r="L83" t="n">
        <v>21.25</v>
      </c>
      <c r="M83" t="n">
        <v>3</v>
      </c>
      <c r="N83" t="n">
        <v>47.86</v>
      </c>
      <c r="O83" t="n">
        <v>27064.84</v>
      </c>
      <c r="P83" t="n">
        <v>94.98999999999999</v>
      </c>
      <c r="Q83" t="n">
        <v>198.05</v>
      </c>
      <c r="R83" t="n">
        <v>29.93</v>
      </c>
      <c r="S83" t="n">
        <v>21.27</v>
      </c>
      <c r="T83" t="n">
        <v>1628.11</v>
      </c>
      <c r="U83" t="n">
        <v>0.71</v>
      </c>
      <c r="V83" t="n">
        <v>0.76</v>
      </c>
      <c r="W83" t="n">
        <v>0.12</v>
      </c>
      <c r="X83" t="n">
        <v>0.09</v>
      </c>
      <c r="Y83" t="n">
        <v>1</v>
      </c>
      <c r="Z83" t="n">
        <v>10</v>
      </c>
      <c r="AA83" t="n">
        <v>79.28320610732679</v>
      </c>
      <c r="AB83" t="n">
        <v>108.4787803241975</v>
      </c>
      <c r="AC83" t="n">
        <v>98.12571778100818</v>
      </c>
      <c r="AD83" t="n">
        <v>79283.2061073268</v>
      </c>
      <c r="AE83" t="n">
        <v>108478.7803241975</v>
      </c>
      <c r="AF83" t="n">
        <v>2.220982174290774e-06</v>
      </c>
      <c r="AG83" t="n">
        <v>0.1470833333333333</v>
      </c>
      <c r="AH83" t="n">
        <v>98125.71778100818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9.445600000000001</v>
      </c>
      <c r="E84" t="n">
        <v>10.59</v>
      </c>
      <c r="F84" t="n">
        <v>7.93</v>
      </c>
      <c r="G84" t="n">
        <v>95.19</v>
      </c>
      <c r="H84" t="n">
        <v>1.75</v>
      </c>
      <c r="I84" t="n">
        <v>5</v>
      </c>
      <c r="J84" t="n">
        <v>217.96</v>
      </c>
      <c r="K84" t="n">
        <v>53.44</v>
      </c>
      <c r="L84" t="n">
        <v>21.5</v>
      </c>
      <c r="M84" t="n">
        <v>3</v>
      </c>
      <c r="N84" t="n">
        <v>48.02</v>
      </c>
      <c r="O84" t="n">
        <v>27115.43</v>
      </c>
      <c r="P84" t="n">
        <v>94.22</v>
      </c>
      <c r="Q84" t="n">
        <v>198.05</v>
      </c>
      <c r="R84" t="n">
        <v>29.73</v>
      </c>
      <c r="S84" t="n">
        <v>21.27</v>
      </c>
      <c r="T84" t="n">
        <v>1526.99</v>
      </c>
      <c r="U84" t="n">
        <v>0.72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78.76319944973208</v>
      </c>
      <c r="AB84" t="n">
        <v>107.7672842742022</v>
      </c>
      <c r="AC84" t="n">
        <v>97.48212591543316</v>
      </c>
      <c r="AD84" t="n">
        <v>78763.19944973208</v>
      </c>
      <c r="AE84" t="n">
        <v>107767.2842742022</v>
      </c>
      <c r="AF84" t="n">
        <v>2.222370332264896e-06</v>
      </c>
      <c r="AG84" t="n">
        <v>0.1470833333333333</v>
      </c>
      <c r="AH84" t="n">
        <v>97482.12591543316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9.452</v>
      </c>
      <c r="E85" t="n">
        <v>10.58</v>
      </c>
      <c r="F85" t="n">
        <v>7.92</v>
      </c>
      <c r="G85" t="n">
        <v>95.09999999999999</v>
      </c>
      <c r="H85" t="n">
        <v>1.77</v>
      </c>
      <c r="I85" t="n">
        <v>5</v>
      </c>
      <c r="J85" t="n">
        <v>218.37</v>
      </c>
      <c r="K85" t="n">
        <v>53.44</v>
      </c>
      <c r="L85" t="n">
        <v>21.75</v>
      </c>
      <c r="M85" t="n">
        <v>3</v>
      </c>
      <c r="N85" t="n">
        <v>48.18</v>
      </c>
      <c r="O85" t="n">
        <v>27166.08</v>
      </c>
      <c r="P85" t="n">
        <v>93.95999999999999</v>
      </c>
      <c r="Q85" t="n">
        <v>198.05</v>
      </c>
      <c r="R85" t="n">
        <v>29.49</v>
      </c>
      <c r="S85" t="n">
        <v>21.27</v>
      </c>
      <c r="T85" t="n">
        <v>1409.59</v>
      </c>
      <c r="U85" t="n">
        <v>0.72</v>
      </c>
      <c r="V85" t="n">
        <v>0.77</v>
      </c>
      <c r="W85" t="n">
        <v>0.12</v>
      </c>
      <c r="X85" t="n">
        <v>0.07000000000000001</v>
      </c>
      <c r="Y85" t="n">
        <v>1</v>
      </c>
      <c r="Z85" t="n">
        <v>10</v>
      </c>
      <c r="AA85" t="n">
        <v>78.53297964614289</v>
      </c>
      <c r="AB85" t="n">
        <v>107.4522873823507</v>
      </c>
      <c r="AC85" t="n">
        <v>97.19719188483896</v>
      </c>
      <c r="AD85" t="n">
        <v>78532.97964614289</v>
      </c>
      <c r="AE85" t="n">
        <v>107452.2873823507</v>
      </c>
      <c r="AF85" t="n">
        <v>2.223876130745298e-06</v>
      </c>
      <c r="AG85" t="n">
        <v>0.1469444444444444</v>
      </c>
      <c r="AH85" t="n">
        <v>97197.19188483896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9.4411</v>
      </c>
      <c r="E86" t="n">
        <v>10.59</v>
      </c>
      <c r="F86" t="n">
        <v>7.94</v>
      </c>
      <c r="G86" t="n">
        <v>95.25</v>
      </c>
      <c r="H86" t="n">
        <v>1.79</v>
      </c>
      <c r="I86" t="n">
        <v>5</v>
      </c>
      <c r="J86" t="n">
        <v>218.78</v>
      </c>
      <c r="K86" t="n">
        <v>53.44</v>
      </c>
      <c r="L86" t="n">
        <v>22</v>
      </c>
      <c r="M86" t="n">
        <v>3</v>
      </c>
      <c r="N86" t="n">
        <v>48.34</v>
      </c>
      <c r="O86" t="n">
        <v>27216.79</v>
      </c>
      <c r="P86" t="n">
        <v>93.73</v>
      </c>
      <c r="Q86" t="n">
        <v>198.05</v>
      </c>
      <c r="R86" t="n">
        <v>29.96</v>
      </c>
      <c r="S86" t="n">
        <v>21.27</v>
      </c>
      <c r="T86" t="n">
        <v>1642.26</v>
      </c>
      <c r="U86" t="n">
        <v>0.71</v>
      </c>
      <c r="V86" t="n">
        <v>0.77</v>
      </c>
      <c r="W86" t="n">
        <v>0.11</v>
      </c>
      <c r="X86" t="n">
        <v>0.08</v>
      </c>
      <c r="Y86" t="n">
        <v>1</v>
      </c>
      <c r="Z86" t="n">
        <v>10</v>
      </c>
      <c r="AA86" t="n">
        <v>78.5454863107834</v>
      </c>
      <c r="AB86" t="n">
        <v>107.4693995526669</v>
      </c>
      <c r="AC86" t="n">
        <v>97.21267089363732</v>
      </c>
      <c r="AD86" t="n">
        <v>78545.48631078341</v>
      </c>
      <c r="AE86" t="n">
        <v>107469.3995526669</v>
      </c>
      <c r="AF86" t="n">
        <v>2.221311567708362e-06</v>
      </c>
      <c r="AG86" t="n">
        <v>0.1470833333333333</v>
      </c>
      <c r="AH86" t="n">
        <v>97212.67089363732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9.4969</v>
      </c>
      <c r="E87" t="n">
        <v>10.53</v>
      </c>
      <c r="F87" t="n">
        <v>7.91</v>
      </c>
      <c r="G87" t="n">
        <v>118.68</v>
      </c>
      <c r="H87" t="n">
        <v>1.8</v>
      </c>
      <c r="I87" t="n">
        <v>4</v>
      </c>
      <c r="J87" t="n">
        <v>219.19</v>
      </c>
      <c r="K87" t="n">
        <v>53.44</v>
      </c>
      <c r="L87" t="n">
        <v>22.25</v>
      </c>
      <c r="M87" t="n">
        <v>2</v>
      </c>
      <c r="N87" t="n">
        <v>48.51</v>
      </c>
      <c r="O87" t="n">
        <v>27267.55</v>
      </c>
      <c r="P87" t="n">
        <v>92.98999999999999</v>
      </c>
      <c r="Q87" t="n">
        <v>198.05</v>
      </c>
      <c r="R87" t="n">
        <v>29.12</v>
      </c>
      <c r="S87" t="n">
        <v>21.27</v>
      </c>
      <c r="T87" t="n">
        <v>1228.39</v>
      </c>
      <c r="U87" t="n">
        <v>0.73</v>
      </c>
      <c r="V87" t="n">
        <v>0.77</v>
      </c>
      <c r="W87" t="n">
        <v>0.11</v>
      </c>
      <c r="X87" t="n">
        <v>0.06</v>
      </c>
      <c r="Y87" t="n">
        <v>1</v>
      </c>
      <c r="Z87" t="n">
        <v>10</v>
      </c>
      <c r="AA87" t="n">
        <v>77.5855384992263</v>
      </c>
      <c r="AB87" t="n">
        <v>106.1559566069866</v>
      </c>
      <c r="AC87" t="n">
        <v>96.02458109926357</v>
      </c>
      <c r="AD87" t="n">
        <v>77585.5384992263</v>
      </c>
      <c r="AE87" t="n">
        <v>106155.9566069866</v>
      </c>
      <c r="AF87" t="n">
        <v>2.234440248209376e-06</v>
      </c>
      <c r="AG87" t="n">
        <v>0.14625</v>
      </c>
      <c r="AH87" t="n">
        <v>96024.58109926357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9.4962</v>
      </c>
      <c r="E88" t="n">
        <v>10.53</v>
      </c>
      <c r="F88" t="n">
        <v>7.91</v>
      </c>
      <c r="G88" t="n">
        <v>118.7</v>
      </c>
      <c r="H88" t="n">
        <v>1.82</v>
      </c>
      <c r="I88" t="n">
        <v>4</v>
      </c>
      <c r="J88" t="n">
        <v>219.6</v>
      </c>
      <c r="K88" t="n">
        <v>53.44</v>
      </c>
      <c r="L88" t="n">
        <v>22.5</v>
      </c>
      <c r="M88" t="n">
        <v>2</v>
      </c>
      <c r="N88" t="n">
        <v>48.67</v>
      </c>
      <c r="O88" t="n">
        <v>27318.36</v>
      </c>
      <c r="P88" t="n">
        <v>93.08</v>
      </c>
      <c r="Q88" t="n">
        <v>198.05</v>
      </c>
      <c r="R88" t="n">
        <v>29.19</v>
      </c>
      <c r="S88" t="n">
        <v>21.27</v>
      </c>
      <c r="T88" t="n">
        <v>1261.47</v>
      </c>
      <c r="U88" t="n">
        <v>0.73</v>
      </c>
      <c r="V88" t="n">
        <v>0.77</v>
      </c>
      <c r="W88" t="n">
        <v>0.11</v>
      </c>
      <c r="X88" t="n">
        <v>0.06</v>
      </c>
      <c r="Y88" t="n">
        <v>1</v>
      </c>
      <c r="Z88" t="n">
        <v>10</v>
      </c>
      <c r="AA88" t="n">
        <v>77.64267705489728</v>
      </c>
      <c r="AB88" t="n">
        <v>106.2341360996308</v>
      </c>
      <c r="AC88" t="n">
        <v>96.09529925085539</v>
      </c>
      <c r="AD88" t="n">
        <v>77642.67705489727</v>
      </c>
      <c r="AE88" t="n">
        <v>106234.1360996308</v>
      </c>
      <c r="AF88" t="n">
        <v>2.234275551500582e-06</v>
      </c>
      <c r="AG88" t="n">
        <v>0.14625</v>
      </c>
      <c r="AH88" t="n">
        <v>96095.29925085539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9.495900000000001</v>
      </c>
      <c r="E89" t="n">
        <v>10.53</v>
      </c>
      <c r="F89" t="n">
        <v>7.91</v>
      </c>
      <c r="G89" t="n">
        <v>118.7</v>
      </c>
      <c r="H89" t="n">
        <v>1.84</v>
      </c>
      <c r="I89" t="n">
        <v>4</v>
      </c>
      <c r="J89" t="n">
        <v>220.01</v>
      </c>
      <c r="K89" t="n">
        <v>53.44</v>
      </c>
      <c r="L89" t="n">
        <v>22.75</v>
      </c>
      <c r="M89" t="n">
        <v>2</v>
      </c>
      <c r="N89" t="n">
        <v>48.83</v>
      </c>
      <c r="O89" t="n">
        <v>27369.23</v>
      </c>
      <c r="P89" t="n">
        <v>93.16</v>
      </c>
      <c r="Q89" t="n">
        <v>198.05</v>
      </c>
      <c r="R89" t="n">
        <v>29.15</v>
      </c>
      <c r="S89" t="n">
        <v>21.27</v>
      </c>
      <c r="T89" t="n">
        <v>1244.5</v>
      </c>
      <c r="U89" t="n">
        <v>0.73</v>
      </c>
      <c r="V89" t="n">
        <v>0.77</v>
      </c>
      <c r="W89" t="n">
        <v>0.11</v>
      </c>
      <c r="X89" t="n">
        <v>0.06</v>
      </c>
      <c r="Y89" t="n">
        <v>1</v>
      </c>
      <c r="Z89" t="n">
        <v>10</v>
      </c>
      <c r="AA89" t="n">
        <v>77.69090968209835</v>
      </c>
      <c r="AB89" t="n">
        <v>106.3001301080406</v>
      </c>
      <c r="AC89" t="n">
        <v>96.15499488372578</v>
      </c>
      <c r="AD89" t="n">
        <v>77690.90968209835</v>
      </c>
      <c r="AE89" t="n">
        <v>106300.1301080406</v>
      </c>
      <c r="AF89" t="n">
        <v>2.234204967196814e-06</v>
      </c>
      <c r="AG89" t="n">
        <v>0.14625</v>
      </c>
      <c r="AH89" t="n">
        <v>96154.99488372578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9.4979</v>
      </c>
      <c r="E90" t="n">
        <v>10.53</v>
      </c>
      <c r="F90" t="n">
        <v>7.91</v>
      </c>
      <c r="G90" t="n">
        <v>118.67</v>
      </c>
      <c r="H90" t="n">
        <v>1.85</v>
      </c>
      <c r="I90" t="n">
        <v>4</v>
      </c>
      <c r="J90" t="n">
        <v>220.43</v>
      </c>
      <c r="K90" t="n">
        <v>53.44</v>
      </c>
      <c r="L90" t="n">
        <v>23</v>
      </c>
      <c r="M90" t="n">
        <v>2</v>
      </c>
      <c r="N90" t="n">
        <v>48.99</v>
      </c>
      <c r="O90" t="n">
        <v>27420.16</v>
      </c>
      <c r="P90" t="n">
        <v>93.25</v>
      </c>
      <c r="Q90" t="n">
        <v>198.05</v>
      </c>
      <c r="R90" t="n">
        <v>29</v>
      </c>
      <c r="S90" t="n">
        <v>21.27</v>
      </c>
      <c r="T90" t="n">
        <v>1169.1</v>
      </c>
      <c r="U90" t="n">
        <v>0.73</v>
      </c>
      <c r="V90" t="n">
        <v>0.77</v>
      </c>
      <c r="W90" t="n">
        <v>0.12</v>
      </c>
      <c r="X90" t="n">
        <v>0.06</v>
      </c>
      <c r="Y90" t="n">
        <v>1</v>
      </c>
      <c r="Z90" t="n">
        <v>10</v>
      </c>
      <c r="AA90" t="n">
        <v>77.72656419631275</v>
      </c>
      <c r="AB90" t="n">
        <v>106.3489141873549</v>
      </c>
      <c r="AC90" t="n">
        <v>96.1991230789792</v>
      </c>
      <c r="AD90" t="n">
        <v>77726.56419631276</v>
      </c>
      <c r="AE90" t="n">
        <v>106348.9141873549</v>
      </c>
      <c r="AF90" t="n">
        <v>2.234675529221939e-06</v>
      </c>
      <c r="AG90" t="n">
        <v>0.14625</v>
      </c>
      <c r="AH90" t="n">
        <v>96199.1230789792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9.509</v>
      </c>
      <c r="E91" t="n">
        <v>10.52</v>
      </c>
      <c r="F91" t="n">
        <v>7.9</v>
      </c>
      <c r="G91" t="n">
        <v>118.48</v>
      </c>
      <c r="H91" t="n">
        <v>1.87</v>
      </c>
      <c r="I91" t="n">
        <v>4</v>
      </c>
      <c r="J91" t="n">
        <v>220.84</v>
      </c>
      <c r="K91" t="n">
        <v>53.44</v>
      </c>
      <c r="L91" t="n">
        <v>23.25</v>
      </c>
      <c r="M91" t="n">
        <v>2</v>
      </c>
      <c r="N91" t="n">
        <v>49.16</v>
      </c>
      <c r="O91" t="n">
        <v>27471.15</v>
      </c>
      <c r="P91" t="n">
        <v>92.97</v>
      </c>
      <c r="Q91" t="n">
        <v>198.05</v>
      </c>
      <c r="R91" t="n">
        <v>28.66</v>
      </c>
      <c r="S91" t="n">
        <v>21.27</v>
      </c>
      <c r="T91" t="n">
        <v>998.0599999999999</v>
      </c>
      <c r="U91" t="n">
        <v>0.74</v>
      </c>
      <c r="V91" t="n">
        <v>0.77</v>
      </c>
      <c r="W91" t="n">
        <v>0.11</v>
      </c>
      <c r="X91" t="n">
        <v>0.05</v>
      </c>
      <c r="Y91" t="n">
        <v>1</v>
      </c>
      <c r="Z91" t="n">
        <v>10</v>
      </c>
      <c r="AA91" t="n">
        <v>77.44960367956466</v>
      </c>
      <c r="AB91" t="n">
        <v>105.9699645897046</v>
      </c>
      <c r="AC91" t="n">
        <v>95.85633989906947</v>
      </c>
      <c r="AD91" t="n">
        <v>77449.60367956467</v>
      </c>
      <c r="AE91" t="n">
        <v>105969.9645897046</v>
      </c>
      <c r="AF91" t="n">
        <v>2.237287148461388e-06</v>
      </c>
      <c r="AG91" t="n">
        <v>0.1461111111111111</v>
      </c>
      <c r="AH91" t="n">
        <v>95856.33989906947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9.5014</v>
      </c>
      <c r="E92" t="n">
        <v>10.52</v>
      </c>
      <c r="F92" t="n">
        <v>7.91</v>
      </c>
      <c r="G92" t="n">
        <v>118.61</v>
      </c>
      <c r="H92" t="n">
        <v>1.89</v>
      </c>
      <c r="I92" t="n">
        <v>4</v>
      </c>
      <c r="J92" t="n">
        <v>221.25</v>
      </c>
      <c r="K92" t="n">
        <v>53.44</v>
      </c>
      <c r="L92" t="n">
        <v>23.5</v>
      </c>
      <c r="M92" t="n">
        <v>2</v>
      </c>
      <c r="N92" t="n">
        <v>49.32</v>
      </c>
      <c r="O92" t="n">
        <v>27522.19</v>
      </c>
      <c r="P92" t="n">
        <v>92.98999999999999</v>
      </c>
      <c r="Q92" t="n">
        <v>198.05</v>
      </c>
      <c r="R92" t="n">
        <v>28.94</v>
      </c>
      <c r="S92" t="n">
        <v>21.27</v>
      </c>
      <c r="T92" t="n">
        <v>1140.04</v>
      </c>
      <c r="U92" t="n">
        <v>0.73</v>
      </c>
      <c r="V92" t="n">
        <v>0.77</v>
      </c>
      <c r="W92" t="n">
        <v>0.11</v>
      </c>
      <c r="X92" t="n">
        <v>0.05</v>
      </c>
      <c r="Y92" t="n">
        <v>1</v>
      </c>
      <c r="Z92" t="n">
        <v>10</v>
      </c>
      <c r="AA92" t="n">
        <v>77.54933222757734</v>
      </c>
      <c r="AB92" t="n">
        <v>106.1064175888085</v>
      </c>
      <c r="AC92" t="n">
        <v>95.9797700154519</v>
      </c>
      <c r="AD92" t="n">
        <v>77549.33222757734</v>
      </c>
      <c r="AE92" t="n">
        <v>106106.4175888085</v>
      </c>
      <c r="AF92" t="n">
        <v>2.23549901276591e-06</v>
      </c>
      <c r="AG92" t="n">
        <v>0.1461111111111111</v>
      </c>
      <c r="AH92" t="n">
        <v>95979.77001545191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9.4947</v>
      </c>
      <c r="E93" t="n">
        <v>10.53</v>
      </c>
      <c r="F93" t="n">
        <v>7.91</v>
      </c>
      <c r="G93" t="n">
        <v>118.72</v>
      </c>
      <c r="H93" t="n">
        <v>1.9</v>
      </c>
      <c r="I93" t="n">
        <v>4</v>
      </c>
      <c r="J93" t="n">
        <v>221.67</v>
      </c>
      <c r="K93" t="n">
        <v>53.44</v>
      </c>
      <c r="L93" t="n">
        <v>23.75</v>
      </c>
      <c r="M93" t="n">
        <v>2</v>
      </c>
      <c r="N93" t="n">
        <v>49.48</v>
      </c>
      <c r="O93" t="n">
        <v>27573.29</v>
      </c>
      <c r="P93" t="n">
        <v>93.09</v>
      </c>
      <c r="Q93" t="n">
        <v>198.05</v>
      </c>
      <c r="R93" t="n">
        <v>29.18</v>
      </c>
      <c r="S93" t="n">
        <v>21.27</v>
      </c>
      <c r="T93" t="n">
        <v>1260.47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77.66033924349523</v>
      </c>
      <c r="AB93" t="n">
        <v>106.2583022852712</v>
      </c>
      <c r="AC93" t="n">
        <v>96.1171590496558</v>
      </c>
      <c r="AD93" t="n">
        <v>77660.33924349523</v>
      </c>
      <c r="AE93" t="n">
        <v>106258.3022852712</v>
      </c>
      <c r="AF93" t="n">
        <v>2.233922629981738e-06</v>
      </c>
      <c r="AG93" t="n">
        <v>0.14625</v>
      </c>
      <c r="AH93" t="n">
        <v>96117.15904965579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9.4964</v>
      </c>
      <c r="E94" t="n">
        <v>10.53</v>
      </c>
      <c r="F94" t="n">
        <v>7.91</v>
      </c>
      <c r="G94" t="n">
        <v>118.69</v>
      </c>
      <c r="H94" t="n">
        <v>1.92</v>
      </c>
      <c r="I94" t="n">
        <v>4</v>
      </c>
      <c r="J94" t="n">
        <v>222.08</v>
      </c>
      <c r="K94" t="n">
        <v>53.44</v>
      </c>
      <c r="L94" t="n">
        <v>24</v>
      </c>
      <c r="M94" t="n">
        <v>2</v>
      </c>
      <c r="N94" t="n">
        <v>49.65</v>
      </c>
      <c r="O94" t="n">
        <v>27624.44</v>
      </c>
      <c r="P94" t="n">
        <v>92.93000000000001</v>
      </c>
      <c r="Q94" t="n">
        <v>198.05</v>
      </c>
      <c r="R94" t="n">
        <v>29.14</v>
      </c>
      <c r="S94" t="n">
        <v>21.27</v>
      </c>
      <c r="T94" t="n">
        <v>1237.74</v>
      </c>
      <c r="U94" t="n">
        <v>0.73</v>
      </c>
      <c r="V94" t="n">
        <v>0.77</v>
      </c>
      <c r="W94" t="n">
        <v>0.11</v>
      </c>
      <c r="X94" t="n">
        <v>0.06</v>
      </c>
      <c r="Y94" t="n">
        <v>1</v>
      </c>
      <c r="Z94" t="n">
        <v>10</v>
      </c>
      <c r="AA94" t="n">
        <v>77.55512835596238</v>
      </c>
      <c r="AB94" t="n">
        <v>106.1143481073721</v>
      </c>
      <c r="AC94" t="n">
        <v>95.98694365645437</v>
      </c>
      <c r="AD94" t="n">
        <v>77555.12835596238</v>
      </c>
      <c r="AE94" t="n">
        <v>106114.3481073721</v>
      </c>
      <c r="AF94" t="n">
        <v>2.234322607703094e-06</v>
      </c>
      <c r="AG94" t="n">
        <v>0.14625</v>
      </c>
      <c r="AH94" t="n">
        <v>95986.94365645437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9.492699999999999</v>
      </c>
      <c r="E95" t="n">
        <v>10.53</v>
      </c>
      <c r="F95" t="n">
        <v>7.92</v>
      </c>
      <c r="G95" t="n">
        <v>118.75</v>
      </c>
      <c r="H95" t="n">
        <v>1.94</v>
      </c>
      <c r="I95" t="n">
        <v>4</v>
      </c>
      <c r="J95" t="n">
        <v>222.5</v>
      </c>
      <c r="K95" t="n">
        <v>53.44</v>
      </c>
      <c r="L95" t="n">
        <v>24.25</v>
      </c>
      <c r="M95" t="n">
        <v>2</v>
      </c>
      <c r="N95" t="n">
        <v>49.81</v>
      </c>
      <c r="O95" t="n">
        <v>27675.78</v>
      </c>
      <c r="P95" t="n">
        <v>92.83</v>
      </c>
      <c r="Q95" t="n">
        <v>198.05</v>
      </c>
      <c r="R95" t="n">
        <v>29.28</v>
      </c>
      <c r="S95" t="n">
        <v>21.27</v>
      </c>
      <c r="T95" t="n">
        <v>1309.22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77.55524886200277</v>
      </c>
      <c r="AB95" t="n">
        <v>106.1145129890529</v>
      </c>
      <c r="AC95" t="n">
        <v>95.98709280205895</v>
      </c>
      <c r="AD95" t="n">
        <v>77555.24886200277</v>
      </c>
      <c r="AE95" t="n">
        <v>106114.5129890529</v>
      </c>
      <c r="AF95" t="n">
        <v>2.233452067956612e-06</v>
      </c>
      <c r="AG95" t="n">
        <v>0.14625</v>
      </c>
      <c r="AH95" t="n">
        <v>95987.09280205895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9.4947</v>
      </c>
      <c r="E96" t="n">
        <v>10.53</v>
      </c>
      <c r="F96" t="n">
        <v>7.91</v>
      </c>
      <c r="G96" t="n">
        <v>118.72</v>
      </c>
      <c r="H96" t="n">
        <v>1.95</v>
      </c>
      <c r="I96" t="n">
        <v>4</v>
      </c>
      <c r="J96" t="n">
        <v>222.92</v>
      </c>
      <c r="K96" t="n">
        <v>53.44</v>
      </c>
      <c r="L96" t="n">
        <v>24.5</v>
      </c>
      <c r="M96" t="n">
        <v>2</v>
      </c>
      <c r="N96" t="n">
        <v>49.98</v>
      </c>
      <c r="O96" t="n">
        <v>27727.05</v>
      </c>
      <c r="P96" t="n">
        <v>92.73999999999999</v>
      </c>
      <c r="Q96" t="n">
        <v>198.05</v>
      </c>
      <c r="R96" t="n">
        <v>29.16</v>
      </c>
      <c r="S96" t="n">
        <v>21.27</v>
      </c>
      <c r="T96" t="n">
        <v>1247.84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77.4597341165891</v>
      </c>
      <c r="AB96" t="n">
        <v>105.9838255005648</v>
      </c>
      <c r="AC96" t="n">
        <v>95.86887794405108</v>
      </c>
      <c r="AD96" t="n">
        <v>77459.7341165891</v>
      </c>
      <c r="AE96" t="n">
        <v>105983.8255005648</v>
      </c>
      <c r="AF96" t="n">
        <v>2.233922629981738e-06</v>
      </c>
      <c r="AG96" t="n">
        <v>0.14625</v>
      </c>
      <c r="AH96" t="n">
        <v>95868.87794405108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9.506</v>
      </c>
      <c r="E97" t="n">
        <v>10.52</v>
      </c>
      <c r="F97" t="n">
        <v>7.9</v>
      </c>
      <c r="G97" t="n">
        <v>118.53</v>
      </c>
      <c r="H97" t="n">
        <v>1.97</v>
      </c>
      <c r="I97" t="n">
        <v>4</v>
      </c>
      <c r="J97" t="n">
        <v>223.33</v>
      </c>
      <c r="K97" t="n">
        <v>53.44</v>
      </c>
      <c r="L97" t="n">
        <v>24.75</v>
      </c>
      <c r="M97" t="n">
        <v>2</v>
      </c>
      <c r="N97" t="n">
        <v>50.15</v>
      </c>
      <c r="O97" t="n">
        <v>27778.39</v>
      </c>
      <c r="P97" t="n">
        <v>92.47</v>
      </c>
      <c r="Q97" t="n">
        <v>198.05</v>
      </c>
      <c r="R97" t="n">
        <v>28.75</v>
      </c>
      <c r="S97" t="n">
        <v>21.27</v>
      </c>
      <c r="T97" t="n">
        <v>1043.19</v>
      </c>
      <c r="U97" t="n">
        <v>0.74</v>
      </c>
      <c r="V97" t="n">
        <v>0.77</v>
      </c>
      <c r="W97" t="n">
        <v>0.11</v>
      </c>
      <c r="X97" t="n">
        <v>0.05</v>
      </c>
      <c r="Y97" t="n">
        <v>1</v>
      </c>
      <c r="Z97" t="n">
        <v>10</v>
      </c>
      <c r="AA97" t="n">
        <v>77.1871376675104</v>
      </c>
      <c r="AB97" t="n">
        <v>105.6108470128289</v>
      </c>
      <c r="AC97" t="n">
        <v>95.53149599970601</v>
      </c>
      <c r="AD97" t="n">
        <v>77187.1376675104</v>
      </c>
      <c r="AE97" t="n">
        <v>105610.8470128289</v>
      </c>
      <c r="AF97" t="n">
        <v>2.2365813054237e-06</v>
      </c>
      <c r="AG97" t="n">
        <v>0.1461111111111111</v>
      </c>
      <c r="AH97" t="n">
        <v>95531.49599970601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9.503399999999999</v>
      </c>
      <c r="E98" t="n">
        <v>10.52</v>
      </c>
      <c r="F98" t="n">
        <v>7.91</v>
      </c>
      <c r="G98" t="n">
        <v>118.58</v>
      </c>
      <c r="H98" t="n">
        <v>1.99</v>
      </c>
      <c r="I98" t="n">
        <v>4</v>
      </c>
      <c r="J98" t="n">
        <v>223.75</v>
      </c>
      <c r="K98" t="n">
        <v>53.44</v>
      </c>
      <c r="L98" t="n">
        <v>25</v>
      </c>
      <c r="M98" t="n">
        <v>2</v>
      </c>
      <c r="N98" t="n">
        <v>50.31</v>
      </c>
      <c r="O98" t="n">
        <v>27829.77</v>
      </c>
      <c r="P98" t="n">
        <v>92.5</v>
      </c>
      <c r="Q98" t="n">
        <v>198.06</v>
      </c>
      <c r="R98" t="n">
        <v>28.91</v>
      </c>
      <c r="S98" t="n">
        <v>21.27</v>
      </c>
      <c r="T98" t="n">
        <v>1121.51</v>
      </c>
      <c r="U98" t="n">
        <v>0.74</v>
      </c>
      <c r="V98" t="n">
        <v>0.77</v>
      </c>
      <c r="W98" t="n">
        <v>0.11</v>
      </c>
      <c r="X98" t="n">
        <v>0.05</v>
      </c>
      <c r="Y98" t="n">
        <v>1</v>
      </c>
      <c r="Z98" t="n">
        <v>10</v>
      </c>
      <c r="AA98" t="n">
        <v>77.25286877903962</v>
      </c>
      <c r="AB98" t="n">
        <v>105.7007832194752</v>
      </c>
      <c r="AC98" t="n">
        <v>95.6128488210162</v>
      </c>
      <c r="AD98" t="n">
        <v>77252.86877903962</v>
      </c>
      <c r="AE98" t="n">
        <v>105700.7832194752</v>
      </c>
      <c r="AF98" t="n">
        <v>2.235969574791035e-06</v>
      </c>
      <c r="AG98" t="n">
        <v>0.1461111111111111</v>
      </c>
      <c r="AH98" t="n">
        <v>95612.8488210162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9.4937</v>
      </c>
      <c r="E99" t="n">
        <v>10.53</v>
      </c>
      <c r="F99" t="n">
        <v>7.92</v>
      </c>
      <c r="G99" t="n">
        <v>118.74</v>
      </c>
      <c r="H99" t="n">
        <v>2</v>
      </c>
      <c r="I99" t="n">
        <v>4</v>
      </c>
      <c r="J99" t="n">
        <v>224.17</v>
      </c>
      <c r="K99" t="n">
        <v>53.44</v>
      </c>
      <c r="L99" t="n">
        <v>25.25</v>
      </c>
      <c r="M99" t="n">
        <v>2</v>
      </c>
      <c r="N99" t="n">
        <v>50.48</v>
      </c>
      <c r="O99" t="n">
        <v>27881.22</v>
      </c>
      <c r="P99" t="n">
        <v>92.59999999999999</v>
      </c>
      <c r="Q99" t="n">
        <v>198.05</v>
      </c>
      <c r="R99" t="n">
        <v>29.23</v>
      </c>
      <c r="S99" t="n">
        <v>21.27</v>
      </c>
      <c r="T99" t="n">
        <v>1284.22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77.41546337901772</v>
      </c>
      <c r="AB99" t="n">
        <v>105.9232523243326</v>
      </c>
      <c r="AC99" t="n">
        <v>95.81408578674345</v>
      </c>
      <c r="AD99" t="n">
        <v>77415.46337901772</v>
      </c>
      <c r="AE99" t="n">
        <v>105923.2523243326</v>
      </c>
      <c r="AF99" t="n">
        <v>2.233687348969175e-06</v>
      </c>
      <c r="AG99" t="n">
        <v>0.14625</v>
      </c>
      <c r="AH99" t="n">
        <v>95814.08578674345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9.495699999999999</v>
      </c>
      <c r="E100" t="n">
        <v>10.53</v>
      </c>
      <c r="F100" t="n">
        <v>7.91</v>
      </c>
      <c r="G100" t="n">
        <v>118.7</v>
      </c>
      <c r="H100" t="n">
        <v>2.02</v>
      </c>
      <c r="I100" t="n">
        <v>4</v>
      </c>
      <c r="J100" t="n">
        <v>224.58</v>
      </c>
      <c r="K100" t="n">
        <v>53.44</v>
      </c>
      <c r="L100" t="n">
        <v>25.5</v>
      </c>
      <c r="M100" t="n">
        <v>2</v>
      </c>
      <c r="N100" t="n">
        <v>50.65</v>
      </c>
      <c r="O100" t="n">
        <v>27932.73</v>
      </c>
      <c r="P100" t="n">
        <v>92.41</v>
      </c>
      <c r="Q100" t="n">
        <v>198.05</v>
      </c>
      <c r="R100" t="n">
        <v>29.15</v>
      </c>
      <c r="S100" t="n">
        <v>21.27</v>
      </c>
      <c r="T100" t="n">
        <v>1241.59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77.26267841961408</v>
      </c>
      <c r="AB100" t="n">
        <v>105.7142052024799</v>
      </c>
      <c r="AC100" t="n">
        <v>95.62498982880088</v>
      </c>
      <c r="AD100" t="n">
        <v>77262.67841961408</v>
      </c>
      <c r="AE100" t="n">
        <v>105714.2052024799</v>
      </c>
      <c r="AF100" t="n">
        <v>2.234157910994301e-06</v>
      </c>
      <c r="AG100" t="n">
        <v>0.14625</v>
      </c>
      <c r="AH100" t="n">
        <v>95624.98982880088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9.491899999999999</v>
      </c>
      <c r="E101" t="n">
        <v>10.54</v>
      </c>
      <c r="F101" t="n">
        <v>7.92</v>
      </c>
      <c r="G101" t="n">
        <v>118.77</v>
      </c>
      <c r="H101" t="n">
        <v>2.03</v>
      </c>
      <c r="I101" t="n">
        <v>4</v>
      </c>
      <c r="J101" t="n">
        <v>225</v>
      </c>
      <c r="K101" t="n">
        <v>53.44</v>
      </c>
      <c r="L101" t="n">
        <v>25.75</v>
      </c>
      <c r="M101" t="n">
        <v>2</v>
      </c>
      <c r="N101" t="n">
        <v>50.82</v>
      </c>
      <c r="O101" t="n">
        <v>27984.29</v>
      </c>
      <c r="P101" t="n">
        <v>92.40000000000001</v>
      </c>
      <c r="Q101" t="n">
        <v>198.05</v>
      </c>
      <c r="R101" t="n">
        <v>29.31</v>
      </c>
      <c r="S101" t="n">
        <v>21.27</v>
      </c>
      <c r="T101" t="n">
        <v>1324.63</v>
      </c>
      <c r="U101" t="n">
        <v>0.73</v>
      </c>
      <c r="V101" t="n">
        <v>0.77</v>
      </c>
      <c r="W101" t="n">
        <v>0.11</v>
      </c>
      <c r="X101" t="n">
        <v>0.07000000000000001</v>
      </c>
      <c r="Y101" t="n">
        <v>1</v>
      </c>
      <c r="Z101" t="n">
        <v>10</v>
      </c>
      <c r="AA101" t="n">
        <v>77.31554266635193</v>
      </c>
      <c r="AB101" t="n">
        <v>105.7865363970726</v>
      </c>
      <c r="AC101" t="n">
        <v>95.69041783569909</v>
      </c>
      <c r="AD101" t="n">
        <v>77315.54266635193</v>
      </c>
      <c r="AE101" t="n">
        <v>105786.5363970726</v>
      </c>
      <c r="AF101" t="n">
        <v>2.233263843146561e-06</v>
      </c>
      <c r="AG101" t="n">
        <v>0.1463888888888889</v>
      </c>
      <c r="AH101" t="n">
        <v>95690.41783569909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9.490399999999999</v>
      </c>
      <c r="E102" t="n">
        <v>10.54</v>
      </c>
      <c r="F102" t="n">
        <v>7.92</v>
      </c>
      <c r="G102" t="n">
        <v>118.79</v>
      </c>
      <c r="H102" t="n">
        <v>2.05</v>
      </c>
      <c r="I102" t="n">
        <v>4</v>
      </c>
      <c r="J102" t="n">
        <v>225.42</v>
      </c>
      <c r="K102" t="n">
        <v>53.44</v>
      </c>
      <c r="L102" t="n">
        <v>26</v>
      </c>
      <c r="M102" t="n">
        <v>2</v>
      </c>
      <c r="N102" t="n">
        <v>50.98</v>
      </c>
      <c r="O102" t="n">
        <v>28035.92</v>
      </c>
      <c r="P102" t="n">
        <v>92.26000000000001</v>
      </c>
      <c r="Q102" t="n">
        <v>198.05</v>
      </c>
      <c r="R102" t="n">
        <v>29.36</v>
      </c>
      <c r="S102" t="n">
        <v>21.27</v>
      </c>
      <c r="T102" t="n">
        <v>1348.76</v>
      </c>
      <c r="U102" t="n">
        <v>0.72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77.24714849912577</v>
      </c>
      <c r="AB102" t="n">
        <v>105.6929564801361</v>
      </c>
      <c r="AC102" t="n">
        <v>95.60576905469475</v>
      </c>
      <c r="AD102" t="n">
        <v>77247.14849912577</v>
      </c>
      <c r="AE102" t="n">
        <v>105692.9564801361</v>
      </c>
      <c r="AF102" t="n">
        <v>2.232910921627717e-06</v>
      </c>
      <c r="AG102" t="n">
        <v>0.1463888888888889</v>
      </c>
      <c r="AH102" t="n">
        <v>95605.76905469474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9.5022</v>
      </c>
      <c r="E103" t="n">
        <v>10.52</v>
      </c>
      <c r="F103" t="n">
        <v>7.91</v>
      </c>
      <c r="G103" t="n">
        <v>118.6</v>
      </c>
      <c r="H103" t="n">
        <v>2.07</v>
      </c>
      <c r="I103" t="n">
        <v>4</v>
      </c>
      <c r="J103" t="n">
        <v>225.84</v>
      </c>
      <c r="K103" t="n">
        <v>53.44</v>
      </c>
      <c r="L103" t="n">
        <v>26.25</v>
      </c>
      <c r="M103" t="n">
        <v>2</v>
      </c>
      <c r="N103" t="n">
        <v>51.15</v>
      </c>
      <c r="O103" t="n">
        <v>28087.6</v>
      </c>
      <c r="P103" t="n">
        <v>91.81</v>
      </c>
      <c r="Q103" t="n">
        <v>198.05</v>
      </c>
      <c r="R103" t="n">
        <v>28.86</v>
      </c>
      <c r="S103" t="n">
        <v>21.27</v>
      </c>
      <c r="T103" t="n">
        <v>1099.04</v>
      </c>
      <c r="U103" t="n">
        <v>0.74</v>
      </c>
      <c r="V103" t="n">
        <v>0.77</v>
      </c>
      <c r="W103" t="n">
        <v>0.12</v>
      </c>
      <c r="X103" t="n">
        <v>0.05</v>
      </c>
      <c r="Y103" t="n">
        <v>1</v>
      </c>
      <c r="Z103" t="n">
        <v>10</v>
      </c>
      <c r="AA103" t="n">
        <v>76.86719003686147</v>
      </c>
      <c r="AB103" t="n">
        <v>105.173080549482</v>
      </c>
      <c r="AC103" t="n">
        <v>95.13550935321169</v>
      </c>
      <c r="AD103" t="n">
        <v>76867.19003686147</v>
      </c>
      <c r="AE103" t="n">
        <v>105173.080549482</v>
      </c>
      <c r="AF103" t="n">
        <v>2.23568723757596e-06</v>
      </c>
      <c r="AG103" t="n">
        <v>0.1461111111111111</v>
      </c>
      <c r="AH103" t="n">
        <v>95135.50935321169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9.5037</v>
      </c>
      <c r="E104" t="n">
        <v>10.52</v>
      </c>
      <c r="F104" t="n">
        <v>7.9</v>
      </c>
      <c r="G104" t="n">
        <v>118.57</v>
      </c>
      <c r="H104" t="n">
        <v>2.08</v>
      </c>
      <c r="I104" t="n">
        <v>4</v>
      </c>
      <c r="J104" t="n">
        <v>226.26</v>
      </c>
      <c r="K104" t="n">
        <v>53.44</v>
      </c>
      <c r="L104" t="n">
        <v>26.5</v>
      </c>
      <c r="M104" t="n">
        <v>2</v>
      </c>
      <c r="N104" t="n">
        <v>51.32</v>
      </c>
      <c r="O104" t="n">
        <v>28139.34</v>
      </c>
      <c r="P104" t="n">
        <v>91.59</v>
      </c>
      <c r="Q104" t="n">
        <v>198.05</v>
      </c>
      <c r="R104" t="n">
        <v>28.89</v>
      </c>
      <c r="S104" t="n">
        <v>21.27</v>
      </c>
      <c r="T104" t="n">
        <v>1114.33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76.70140285985291</v>
      </c>
      <c r="AB104" t="n">
        <v>104.946243219885</v>
      </c>
      <c r="AC104" t="n">
        <v>94.93032105998313</v>
      </c>
      <c r="AD104" t="n">
        <v>76701.40285985291</v>
      </c>
      <c r="AE104" t="n">
        <v>104946.243219885</v>
      </c>
      <c r="AF104" t="n">
        <v>2.236040159094805e-06</v>
      </c>
      <c r="AG104" t="n">
        <v>0.1461111111111111</v>
      </c>
      <c r="AH104" t="n">
        <v>94930.32105998312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9.4939</v>
      </c>
      <c r="E105" t="n">
        <v>10.53</v>
      </c>
      <c r="F105" t="n">
        <v>7.92</v>
      </c>
      <c r="G105" t="n">
        <v>118.73</v>
      </c>
      <c r="H105" t="n">
        <v>2.1</v>
      </c>
      <c r="I105" t="n">
        <v>4</v>
      </c>
      <c r="J105" t="n">
        <v>226.68</v>
      </c>
      <c r="K105" t="n">
        <v>53.44</v>
      </c>
      <c r="L105" t="n">
        <v>26.75</v>
      </c>
      <c r="M105" t="n">
        <v>2</v>
      </c>
      <c r="N105" t="n">
        <v>51.49</v>
      </c>
      <c r="O105" t="n">
        <v>28191.14</v>
      </c>
      <c r="P105" t="n">
        <v>91.63</v>
      </c>
      <c r="Q105" t="n">
        <v>198.05</v>
      </c>
      <c r="R105" t="n">
        <v>29.26</v>
      </c>
      <c r="S105" t="n">
        <v>21.27</v>
      </c>
      <c r="T105" t="n">
        <v>1295.85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76.85786765473836</v>
      </c>
      <c r="AB105" t="n">
        <v>105.1603252549867</v>
      </c>
      <c r="AC105" t="n">
        <v>95.12397140612084</v>
      </c>
      <c r="AD105" t="n">
        <v>76857.86765473835</v>
      </c>
      <c r="AE105" t="n">
        <v>105160.3252549867</v>
      </c>
      <c r="AF105" t="n">
        <v>2.233734405171687e-06</v>
      </c>
      <c r="AG105" t="n">
        <v>0.14625</v>
      </c>
      <c r="AH105" t="n">
        <v>95123.97140612085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9.494199999999999</v>
      </c>
      <c r="E106" t="n">
        <v>10.53</v>
      </c>
      <c r="F106" t="n">
        <v>7.92</v>
      </c>
      <c r="G106" t="n">
        <v>118.73</v>
      </c>
      <c r="H106" t="n">
        <v>2.11</v>
      </c>
      <c r="I106" t="n">
        <v>4</v>
      </c>
      <c r="J106" t="n">
        <v>227.1</v>
      </c>
      <c r="K106" t="n">
        <v>53.44</v>
      </c>
      <c r="L106" t="n">
        <v>27</v>
      </c>
      <c r="M106" t="n">
        <v>2</v>
      </c>
      <c r="N106" t="n">
        <v>51.66</v>
      </c>
      <c r="O106" t="n">
        <v>28243</v>
      </c>
      <c r="P106" t="n">
        <v>91.39</v>
      </c>
      <c r="Q106" t="n">
        <v>198.05</v>
      </c>
      <c r="R106" t="n">
        <v>29.23</v>
      </c>
      <c r="S106" t="n">
        <v>21.27</v>
      </c>
      <c r="T106" t="n">
        <v>1284.36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76.71794115934829</v>
      </c>
      <c r="AB106" t="n">
        <v>104.9688716508728</v>
      </c>
      <c r="AC106" t="n">
        <v>94.95078986527672</v>
      </c>
      <c r="AD106" t="n">
        <v>76717.94115934828</v>
      </c>
      <c r="AE106" t="n">
        <v>104968.8716508728</v>
      </c>
      <c r="AF106" t="n">
        <v>2.233804989475456e-06</v>
      </c>
      <c r="AG106" t="n">
        <v>0.14625</v>
      </c>
      <c r="AH106" t="n">
        <v>94950.78986527672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9.4899</v>
      </c>
      <c r="E107" t="n">
        <v>10.54</v>
      </c>
      <c r="F107" t="n">
        <v>7.92</v>
      </c>
      <c r="G107" t="n">
        <v>118.8</v>
      </c>
      <c r="H107" t="n">
        <v>2.13</v>
      </c>
      <c r="I107" t="n">
        <v>4</v>
      </c>
      <c r="J107" t="n">
        <v>227.52</v>
      </c>
      <c r="K107" t="n">
        <v>53.44</v>
      </c>
      <c r="L107" t="n">
        <v>27.25</v>
      </c>
      <c r="M107" t="n">
        <v>2</v>
      </c>
      <c r="N107" t="n">
        <v>51.83</v>
      </c>
      <c r="O107" t="n">
        <v>28294.92</v>
      </c>
      <c r="P107" t="n">
        <v>91.09</v>
      </c>
      <c r="Q107" t="n">
        <v>198.05</v>
      </c>
      <c r="R107" t="n">
        <v>29.4</v>
      </c>
      <c r="S107" t="n">
        <v>21.27</v>
      </c>
      <c r="T107" t="n">
        <v>1365.58</v>
      </c>
      <c r="U107" t="n">
        <v>0.72</v>
      </c>
      <c r="V107" t="n">
        <v>0.77</v>
      </c>
      <c r="W107" t="n">
        <v>0.11</v>
      </c>
      <c r="X107" t="n">
        <v>0.07000000000000001</v>
      </c>
      <c r="Y107" t="n">
        <v>1</v>
      </c>
      <c r="Z107" t="n">
        <v>10</v>
      </c>
      <c r="AA107" t="n">
        <v>76.58017304920725</v>
      </c>
      <c r="AB107" t="n">
        <v>104.7803712446779</v>
      </c>
      <c r="AC107" t="n">
        <v>94.78027967328696</v>
      </c>
      <c r="AD107" t="n">
        <v>76580.17304920725</v>
      </c>
      <c r="AE107" t="n">
        <v>104780.3712446779</v>
      </c>
      <c r="AF107" t="n">
        <v>2.232793281121435e-06</v>
      </c>
      <c r="AG107" t="n">
        <v>0.1463888888888889</v>
      </c>
      <c r="AH107" t="n">
        <v>94780.27967328696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9.4872</v>
      </c>
      <c r="E108" t="n">
        <v>10.54</v>
      </c>
      <c r="F108" t="n">
        <v>7.92</v>
      </c>
      <c r="G108" t="n">
        <v>118.85</v>
      </c>
      <c r="H108" t="n">
        <v>2.14</v>
      </c>
      <c r="I108" t="n">
        <v>4</v>
      </c>
      <c r="J108" t="n">
        <v>227.94</v>
      </c>
      <c r="K108" t="n">
        <v>53.44</v>
      </c>
      <c r="L108" t="n">
        <v>27.5</v>
      </c>
      <c r="M108" t="n">
        <v>2</v>
      </c>
      <c r="N108" t="n">
        <v>52.01</v>
      </c>
      <c r="O108" t="n">
        <v>28346.9</v>
      </c>
      <c r="P108" t="n">
        <v>90.59999999999999</v>
      </c>
      <c r="Q108" t="n">
        <v>198.05</v>
      </c>
      <c r="R108" t="n">
        <v>29.43</v>
      </c>
      <c r="S108" t="n">
        <v>21.27</v>
      </c>
      <c r="T108" t="n">
        <v>1384.88</v>
      </c>
      <c r="U108" t="n">
        <v>0.72</v>
      </c>
      <c r="V108" t="n">
        <v>0.77</v>
      </c>
      <c r="W108" t="n">
        <v>0.12</v>
      </c>
      <c r="X108" t="n">
        <v>0.07000000000000001</v>
      </c>
      <c r="Y108" t="n">
        <v>1</v>
      </c>
      <c r="Z108" t="n">
        <v>10</v>
      </c>
      <c r="AA108" t="n">
        <v>76.32029341714936</v>
      </c>
      <c r="AB108" t="n">
        <v>104.4247924670162</v>
      </c>
      <c r="AC108" t="n">
        <v>94.45863683510726</v>
      </c>
      <c r="AD108" t="n">
        <v>76320.29341714935</v>
      </c>
      <c r="AE108" t="n">
        <v>104424.7924670162</v>
      </c>
      <c r="AF108" t="n">
        <v>2.232158022387515e-06</v>
      </c>
      <c r="AG108" t="n">
        <v>0.1463888888888889</v>
      </c>
      <c r="AH108" t="n">
        <v>94458.63683510726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9.4979</v>
      </c>
      <c r="E109" t="n">
        <v>10.53</v>
      </c>
      <c r="F109" t="n">
        <v>7.91</v>
      </c>
      <c r="G109" t="n">
        <v>118.67</v>
      </c>
      <c r="H109" t="n">
        <v>2.16</v>
      </c>
      <c r="I109" t="n">
        <v>4</v>
      </c>
      <c r="J109" t="n">
        <v>228.36</v>
      </c>
      <c r="K109" t="n">
        <v>53.44</v>
      </c>
      <c r="L109" t="n">
        <v>27.75</v>
      </c>
      <c r="M109" t="n">
        <v>2</v>
      </c>
      <c r="N109" t="n">
        <v>52.18</v>
      </c>
      <c r="O109" t="n">
        <v>28398.94</v>
      </c>
      <c r="P109" t="n">
        <v>90.63</v>
      </c>
      <c r="Q109" t="n">
        <v>198.05</v>
      </c>
      <c r="R109" t="n">
        <v>29.02</v>
      </c>
      <c r="S109" t="n">
        <v>21.27</v>
      </c>
      <c r="T109" t="n">
        <v>1179.07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76.22539747046484</v>
      </c>
      <c r="AB109" t="n">
        <v>104.2949516462488</v>
      </c>
      <c r="AC109" t="n">
        <v>94.34118784004116</v>
      </c>
      <c r="AD109" t="n">
        <v>76225.39747046484</v>
      </c>
      <c r="AE109" t="n">
        <v>104294.9516462488</v>
      </c>
      <c r="AF109" t="n">
        <v>2.234675529221939e-06</v>
      </c>
      <c r="AG109" t="n">
        <v>0.14625</v>
      </c>
      <c r="AH109" t="n">
        <v>94341.18784004115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9.5029</v>
      </c>
      <c r="E110" t="n">
        <v>10.52</v>
      </c>
      <c r="F110" t="n">
        <v>7.91</v>
      </c>
      <c r="G110" t="n">
        <v>118.58</v>
      </c>
      <c r="H110" t="n">
        <v>2.18</v>
      </c>
      <c r="I110" t="n">
        <v>4</v>
      </c>
      <c r="J110" t="n">
        <v>228.79</v>
      </c>
      <c r="K110" t="n">
        <v>53.44</v>
      </c>
      <c r="L110" t="n">
        <v>28</v>
      </c>
      <c r="M110" t="n">
        <v>2</v>
      </c>
      <c r="N110" t="n">
        <v>52.35</v>
      </c>
      <c r="O110" t="n">
        <v>28451.04</v>
      </c>
      <c r="P110" t="n">
        <v>90.08</v>
      </c>
      <c r="Q110" t="n">
        <v>198.05</v>
      </c>
      <c r="R110" t="n">
        <v>28.92</v>
      </c>
      <c r="S110" t="n">
        <v>21.27</v>
      </c>
      <c r="T110" t="n">
        <v>1129.74</v>
      </c>
      <c r="U110" t="n">
        <v>0.74</v>
      </c>
      <c r="V110" t="n">
        <v>0.77</v>
      </c>
      <c r="W110" t="n">
        <v>0.11</v>
      </c>
      <c r="X110" t="n">
        <v>0.05</v>
      </c>
      <c r="Y110" t="n">
        <v>1</v>
      </c>
      <c r="Z110" t="n">
        <v>10</v>
      </c>
      <c r="AA110" t="n">
        <v>75.87097744018435</v>
      </c>
      <c r="AB110" t="n">
        <v>103.8100185249111</v>
      </c>
      <c r="AC110" t="n">
        <v>93.90253605519581</v>
      </c>
      <c r="AD110" t="n">
        <v>75870.97744018435</v>
      </c>
      <c r="AE110" t="n">
        <v>103810.0185249111</v>
      </c>
      <c r="AF110" t="n">
        <v>2.235851934284754e-06</v>
      </c>
      <c r="AG110" t="n">
        <v>0.1461111111111111</v>
      </c>
      <c r="AH110" t="n">
        <v>93902.53605519581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9.4922</v>
      </c>
      <c r="E111" t="n">
        <v>10.54</v>
      </c>
      <c r="F111" t="n">
        <v>7.92</v>
      </c>
      <c r="G111" t="n">
        <v>118.76</v>
      </c>
      <c r="H111" t="n">
        <v>2.19</v>
      </c>
      <c r="I111" t="n">
        <v>4</v>
      </c>
      <c r="J111" t="n">
        <v>229.21</v>
      </c>
      <c r="K111" t="n">
        <v>53.44</v>
      </c>
      <c r="L111" t="n">
        <v>28.25</v>
      </c>
      <c r="M111" t="n">
        <v>2</v>
      </c>
      <c r="N111" t="n">
        <v>52.52</v>
      </c>
      <c r="O111" t="n">
        <v>28503.21</v>
      </c>
      <c r="P111" t="n">
        <v>89.89</v>
      </c>
      <c r="Q111" t="n">
        <v>198.05</v>
      </c>
      <c r="R111" t="n">
        <v>29.31</v>
      </c>
      <c r="S111" t="n">
        <v>21.27</v>
      </c>
      <c r="T111" t="n">
        <v>1323.35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75.87416203362064</v>
      </c>
      <c r="AB111" t="n">
        <v>103.814375826145</v>
      </c>
      <c r="AC111" t="n">
        <v>93.90647750171543</v>
      </c>
      <c r="AD111" t="n">
        <v>75874.16203362064</v>
      </c>
      <c r="AE111" t="n">
        <v>103814.375826145</v>
      </c>
      <c r="AF111" t="n">
        <v>2.23333442745033e-06</v>
      </c>
      <c r="AG111" t="n">
        <v>0.1463888888888889</v>
      </c>
      <c r="AH111" t="n">
        <v>93906.47750171543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9.4924</v>
      </c>
      <c r="E112" t="n">
        <v>10.53</v>
      </c>
      <c r="F112" t="n">
        <v>7.92</v>
      </c>
      <c r="G112" t="n">
        <v>118.76</v>
      </c>
      <c r="H112" t="n">
        <v>2.21</v>
      </c>
      <c r="I112" t="n">
        <v>4</v>
      </c>
      <c r="J112" t="n">
        <v>229.63</v>
      </c>
      <c r="K112" t="n">
        <v>53.44</v>
      </c>
      <c r="L112" t="n">
        <v>28.5</v>
      </c>
      <c r="M112" t="n">
        <v>2</v>
      </c>
      <c r="N112" t="n">
        <v>52.7</v>
      </c>
      <c r="O112" t="n">
        <v>28555.43</v>
      </c>
      <c r="P112" t="n">
        <v>89.33</v>
      </c>
      <c r="Q112" t="n">
        <v>198.05</v>
      </c>
      <c r="R112" t="n">
        <v>29.27</v>
      </c>
      <c r="S112" t="n">
        <v>21.27</v>
      </c>
      <c r="T112" t="n">
        <v>1302.9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75.551095466283</v>
      </c>
      <c r="AB112" t="n">
        <v>103.3723418960228</v>
      </c>
      <c r="AC112" t="n">
        <v>93.5066306694855</v>
      </c>
      <c r="AD112" t="n">
        <v>75551.095466283</v>
      </c>
      <c r="AE112" t="n">
        <v>103372.3418960228</v>
      </c>
      <c r="AF112" t="n">
        <v>2.233381483652843e-06</v>
      </c>
      <c r="AG112" t="n">
        <v>0.14625</v>
      </c>
      <c r="AH112" t="n">
        <v>93506.6306694855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9.488899999999999</v>
      </c>
      <c r="E113" t="n">
        <v>10.54</v>
      </c>
      <c r="F113" t="n">
        <v>7.92</v>
      </c>
      <c r="G113" t="n">
        <v>118.82</v>
      </c>
      <c r="H113" t="n">
        <v>2.22</v>
      </c>
      <c r="I113" t="n">
        <v>4</v>
      </c>
      <c r="J113" t="n">
        <v>230.06</v>
      </c>
      <c r="K113" t="n">
        <v>53.44</v>
      </c>
      <c r="L113" t="n">
        <v>28.75</v>
      </c>
      <c r="M113" t="n">
        <v>2</v>
      </c>
      <c r="N113" t="n">
        <v>52.87</v>
      </c>
      <c r="O113" t="n">
        <v>28607.71</v>
      </c>
      <c r="P113" t="n">
        <v>89.03</v>
      </c>
      <c r="Q113" t="n">
        <v>198.05</v>
      </c>
      <c r="R113" t="n">
        <v>29.43</v>
      </c>
      <c r="S113" t="n">
        <v>21.27</v>
      </c>
      <c r="T113" t="n">
        <v>1384.69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75.40659347506651</v>
      </c>
      <c r="AB113" t="n">
        <v>103.1746278966626</v>
      </c>
      <c r="AC113" t="n">
        <v>93.3277862167308</v>
      </c>
      <c r="AD113" t="n">
        <v>75406.59347506652</v>
      </c>
      <c r="AE113" t="n">
        <v>103174.6278966626</v>
      </c>
      <c r="AF113" t="n">
        <v>2.232558000108872e-06</v>
      </c>
      <c r="AG113" t="n">
        <v>0.1463888888888889</v>
      </c>
      <c r="AH113" t="n">
        <v>93327.7862167308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9.488899999999999</v>
      </c>
      <c r="E114" t="n">
        <v>10.54</v>
      </c>
      <c r="F114" t="n">
        <v>7.92</v>
      </c>
      <c r="G114" t="n">
        <v>118.82</v>
      </c>
      <c r="H114" t="n">
        <v>2.24</v>
      </c>
      <c r="I114" t="n">
        <v>4</v>
      </c>
      <c r="J114" t="n">
        <v>230.48</v>
      </c>
      <c r="K114" t="n">
        <v>53.44</v>
      </c>
      <c r="L114" t="n">
        <v>29</v>
      </c>
      <c r="M114" t="n">
        <v>2</v>
      </c>
      <c r="N114" t="n">
        <v>53.05</v>
      </c>
      <c r="O114" t="n">
        <v>28660.06</v>
      </c>
      <c r="P114" t="n">
        <v>88.83</v>
      </c>
      <c r="Q114" t="n">
        <v>198.05</v>
      </c>
      <c r="R114" t="n">
        <v>29.41</v>
      </c>
      <c r="S114" t="n">
        <v>21.27</v>
      </c>
      <c r="T114" t="n">
        <v>1374.1</v>
      </c>
      <c r="U114" t="n">
        <v>0.72</v>
      </c>
      <c r="V114" t="n">
        <v>0.77</v>
      </c>
      <c r="W114" t="n">
        <v>0.12</v>
      </c>
      <c r="X114" t="n">
        <v>0.07000000000000001</v>
      </c>
      <c r="Y114" t="n">
        <v>1</v>
      </c>
      <c r="Z114" t="n">
        <v>10</v>
      </c>
      <c r="AA114" t="n">
        <v>75.29189190656103</v>
      </c>
      <c r="AB114" t="n">
        <v>103.0176881503574</v>
      </c>
      <c r="AC114" t="n">
        <v>93.18582457954662</v>
      </c>
      <c r="AD114" t="n">
        <v>75291.89190656104</v>
      </c>
      <c r="AE114" t="n">
        <v>103017.6881503574</v>
      </c>
      <c r="AF114" t="n">
        <v>2.232558000108872e-06</v>
      </c>
      <c r="AG114" t="n">
        <v>0.1463888888888889</v>
      </c>
      <c r="AH114" t="n">
        <v>93185.82457954662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9.494400000000001</v>
      </c>
      <c r="E115" t="n">
        <v>10.53</v>
      </c>
      <c r="F115" t="n">
        <v>7.92</v>
      </c>
      <c r="G115" t="n">
        <v>118.72</v>
      </c>
      <c r="H115" t="n">
        <v>2.25</v>
      </c>
      <c r="I115" t="n">
        <v>4</v>
      </c>
      <c r="J115" t="n">
        <v>230.91</v>
      </c>
      <c r="K115" t="n">
        <v>53.44</v>
      </c>
      <c r="L115" t="n">
        <v>29.25</v>
      </c>
      <c r="M115" t="n">
        <v>1</v>
      </c>
      <c r="N115" t="n">
        <v>53.22</v>
      </c>
      <c r="O115" t="n">
        <v>28712.46</v>
      </c>
      <c r="P115" t="n">
        <v>88.41</v>
      </c>
      <c r="Q115" t="n">
        <v>198.05</v>
      </c>
      <c r="R115" t="n">
        <v>29.12</v>
      </c>
      <c r="S115" t="n">
        <v>21.27</v>
      </c>
      <c r="T115" t="n">
        <v>1226.97</v>
      </c>
      <c r="U115" t="n">
        <v>0.73</v>
      </c>
      <c r="V115" t="n">
        <v>0.77</v>
      </c>
      <c r="W115" t="n">
        <v>0.12</v>
      </c>
      <c r="X115" t="n">
        <v>0.06</v>
      </c>
      <c r="Y115" t="n">
        <v>1</v>
      </c>
      <c r="Z115" t="n">
        <v>10</v>
      </c>
      <c r="AA115" t="n">
        <v>75.00830650503852</v>
      </c>
      <c r="AB115" t="n">
        <v>102.6296740930896</v>
      </c>
      <c r="AC115" t="n">
        <v>92.83484203932314</v>
      </c>
      <c r="AD115" t="n">
        <v>75008.30650503852</v>
      </c>
      <c r="AE115" t="n">
        <v>102629.6740930896</v>
      </c>
      <c r="AF115" t="n">
        <v>2.233852045677969e-06</v>
      </c>
      <c r="AG115" t="n">
        <v>0.14625</v>
      </c>
      <c r="AH115" t="n">
        <v>92834.84203932314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9.496700000000001</v>
      </c>
      <c r="E116" t="n">
        <v>10.53</v>
      </c>
      <c r="F116" t="n">
        <v>7.91</v>
      </c>
      <c r="G116" t="n">
        <v>118.69</v>
      </c>
      <c r="H116" t="n">
        <v>2.27</v>
      </c>
      <c r="I116" t="n">
        <v>4</v>
      </c>
      <c r="J116" t="n">
        <v>231.33</v>
      </c>
      <c r="K116" t="n">
        <v>53.44</v>
      </c>
      <c r="L116" t="n">
        <v>29.5</v>
      </c>
      <c r="M116" t="n">
        <v>1</v>
      </c>
      <c r="N116" t="n">
        <v>53.4</v>
      </c>
      <c r="O116" t="n">
        <v>28764.93</v>
      </c>
      <c r="P116" t="n">
        <v>88.19</v>
      </c>
      <c r="Q116" t="n">
        <v>198.05</v>
      </c>
      <c r="R116" t="n">
        <v>29.02</v>
      </c>
      <c r="S116" t="n">
        <v>21.27</v>
      </c>
      <c r="T116" t="n">
        <v>1176.2</v>
      </c>
      <c r="U116" t="n">
        <v>0.73</v>
      </c>
      <c r="V116" t="n">
        <v>0.77</v>
      </c>
      <c r="W116" t="n">
        <v>0.12</v>
      </c>
      <c r="X116" t="n">
        <v>0.06</v>
      </c>
      <c r="Y116" t="n">
        <v>1</v>
      </c>
      <c r="Z116" t="n">
        <v>10</v>
      </c>
      <c r="AA116" t="n">
        <v>74.83655107521687</v>
      </c>
      <c r="AB116" t="n">
        <v>102.3946707366929</v>
      </c>
      <c r="AC116" t="n">
        <v>92.62226707343163</v>
      </c>
      <c r="AD116" t="n">
        <v>74836.55107521688</v>
      </c>
      <c r="AE116" t="n">
        <v>102394.6707366929</v>
      </c>
      <c r="AF116" t="n">
        <v>2.234393192006864e-06</v>
      </c>
      <c r="AG116" t="n">
        <v>0.14625</v>
      </c>
      <c r="AH116" t="n">
        <v>92622.26707343163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9.497400000000001</v>
      </c>
      <c r="E117" t="n">
        <v>10.53</v>
      </c>
      <c r="F117" t="n">
        <v>7.91</v>
      </c>
      <c r="G117" t="n">
        <v>118.67</v>
      </c>
      <c r="H117" t="n">
        <v>2.28</v>
      </c>
      <c r="I117" t="n">
        <v>4</v>
      </c>
      <c r="J117" t="n">
        <v>231.76</v>
      </c>
      <c r="K117" t="n">
        <v>53.44</v>
      </c>
      <c r="L117" t="n">
        <v>29.75</v>
      </c>
      <c r="M117" t="n">
        <v>1</v>
      </c>
      <c r="N117" t="n">
        <v>53.57</v>
      </c>
      <c r="O117" t="n">
        <v>28817.46</v>
      </c>
      <c r="P117" t="n">
        <v>88.02</v>
      </c>
      <c r="Q117" t="n">
        <v>198.05</v>
      </c>
      <c r="R117" t="n">
        <v>29.03</v>
      </c>
      <c r="S117" t="n">
        <v>21.27</v>
      </c>
      <c r="T117" t="n">
        <v>1181.16</v>
      </c>
      <c r="U117" t="n">
        <v>0.73</v>
      </c>
      <c r="V117" t="n">
        <v>0.77</v>
      </c>
      <c r="W117" t="n">
        <v>0.12</v>
      </c>
      <c r="X117" t="n">
        <v>0.06</v>
      </c>
      <c r="Y117" t="n">
        <v>1</v>
      </c>
      <c r="Z117" t="n">
        <v>10</v>
      </c>
      <c r="AA117" t="n">
        <v>74.73378278636704</v>
      </c>
      <c r="AB117" t="n">
        <v>102.2540586300717</v>
      </c>
      <c r="AC117" t="n">
        <v>92.495074788916</v>
      </c>
      <c r="AD117" t="n">
        <v>74733.78278636704</v>
      </c>
      <c r="AE117" t="n">
        <v>102254.0586300717</v>
      </c>
      <c r="AF117" t="n">
        <v>2.234557888715658e-06</v>
      </c>
      <c r="AG117" t="n">
        <v>0.14625</v>
      </c>
      <c r="AH117" t="n">
        <v>92495.074788916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9.495900000000001</v>
      </c>
      <c r="E118" t="n">
        <v>10.53</v>
      </c>
      <c r="F118" t="n">
        <v>7.91</v>
      </c>
      <c r="G118" t="n">
        <v>118.7</v>
      </c>
      <c r="H118" t="n">
        <v>2.3</v>
      </c>
      <c r="I118" t="n">
        <v>4</v>
      </c>
      <c r="J118" t="n">
        <v>232.18</v>
      </c>
      <c r="K118" t="n">
        <v>53.44</v>
      </c>
      <c r="L118" t="n">
        <v>30</v>
      </c>
      <c r="M118" t="n">
        <v>0</v>
      </c>
      <c r="N118" t="n">
        <v>53.75</v>
      </c>
      <c r="O118" t="n">
        <v>28870.05</v>
      </c>
      <c r="P118" t="n">
        <v>88.03</v>
      </c>
      <c r="Q118" t="n">
        <v>198.05</v>
      </c>
      <c r="R118" t="n">
        <v>29.06</v>
      </c>
      <c r="S118" t="n">
        <v>21.27</v>
      </c>
      <c r="T118" t="n">
        <v>1199.12</v>
      </c>
      <c r="U118" t="n">
        <v>0.73</v>
      </c>
      <c r="V118" t="n">
        <v>0.77</v>
      </c>
      <c r="W118" t="n">
        <v>0.12</v>
      </c>
      <c r="X118" t="n">
        <v>0.06</v>
      </c>
      <c r="Y118" t="n">
        <v>1</v>
      </c>
      <c r="Z118" t="n">
        <v>10</v>
      </c>
      <c r="AA118" t="n">
        <v>74.75098324558397</v>
      </c>
      <c r="AB118" t="n">
        <v>102.277593057203</v>
      </c>
      <c r="AC118" t="n">
        <v>92.51636312335265</v>
      </c>
      <c r="AD118" t="n">
        <v>74750.98324558396</v>
      </c>
      <c r="AE118" t="n">
        <v>102277.593057203</v>
      </c>
      <c r="AF118" t="n">
        <v>2.234204967196814e-06</v>
      </c>
      <c r="AG118" t="n">
        <v>0.14625</v>
      </c>
      <c r="AH118" t="n">
        <v>92516.36312335265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7.799</v>
      </c>
      <c r="E2" t="n">
        <v>12.82</v>
      </c>
      <c r="F2" t="n">
        <v>9.16</v>
      </c>
      <c r="G2" t="n">
        <v>8.33</v>
      </c>
      <c r="H2" t="n">
        <v>0.15</v>
      </c>
      <c r="I2" t="n">
        <v>66</v>
      </c>
      <c r="J2" t="n">
        <v>116.05</v>
      </c>
      <c r="K2" t="n">
        <v>43.4</v>
      </c>
      <c r="L2" t="n">
        <v>1</v>
      </c>
      <c r="M2" t="n">
        <v>64</v>
      </c>
      <c r="N2" t="n">
        <v>16.65</v>
      </c>
      <c r="O2" t="n">
        <v>14546.17</v>
      </c>
      <c r="P2" t="n">
        <v>90.23999999999999</v>
      </c>
      <c r="Q2" t="n">
        <v>198.11</v>
      </c>
      <c r="R2" t="n">
        <v>68.03</v>
      </c>
      <c r="S2" t="n">
        <v>21.27</v>
      </c>
      <c r="T2" t="n">
        <v>20372.07</v>
      </c>
      <c r="U2" t="n">
        <v>0.31</v>
      </c>
      <c r="V2" t="n">
        <v>0.66</v>
      </c>
      <c r="W2" t="n">
        <v>0.21</v>
      </c>
      <c r="X2" t="n">
        <v>1.31</v>
      </c>
      <c r="Y2" t="n">
        <v>1</v>
      </c>
      <c r="Z2" t="n">
        <v>10</v>
      </c>
      <c r="AA2" t="n">
        <v>90.23913585130796</v>
      </c>
      <c r="AB2" t="n">
        <v>123.4691667414128</v>
      </c>
      <c r="AC2" t="n">
        <v>111.6854427577087</v>
      </c>
      <c r="AD2" t="n">
        <v>90239.13585130796</v>
      </c>
      <c r="AE2" t="n">
        <v>123469.1667414128</v>
      </c>
      <c r="AF2" t="n">
        <v>1.985142371587751e-06</v>
      </c>
      <c r="AG2" t="n">
        <v>0.1780555555555556</v>
      </c>
      <c r="AH2" t="n">
        <v>111685.4427577087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8.228199999999999</v>
      </c>
      <c r="E3" t="n">
        <v>12.15</v>
      </c>
      <c r="F3" t="n">
        <v>8.85</v>
      </c>
      <c r="G3" t="n">
        <v>10.41</v>
      </c>
      <c r="H3" t="n">
        <v>0.19</v>
      </c>
      <c r="I3" t="n">
        <v>51</v>
      </c>
      <c r="J3" t="n">
        <v>116.37</v>
      </c>
      <c r="K3" t="n">
        <v>43.4</v>
      </c>
      <c r="L3" t="n">
        <v>1.25</v>
      </c>
      <c r="M3" t="n">
        <v>49</v>
      </c>
      <c r="N3" t="n">
        <v>16.72</v>
      </c>
      <c r="O3" t="n">
        <v>14585.96</v>
      </c>
      <c r="P3" t="n">
        <v>86.84</v>
      </c>
      <c r="Q3" t="n">
        <v>198.06</v>
      </c>
      <c r="R3" t="n">
        <v>58.37</v>
      </c>
      <c r="S3" t="n">
        <v>21.27</v>
      </c>
      <c r="T3" t="n">
        <v>15619.65</v>
      </c>
      <c r="U3" t="n">
        <v>0.36</v>
      </c>
      <c r="V3" t="n">
        <v>0.6899999999999999</v>
      </c>
      <c r="W3" t="n">
        <v>0.19</v>
      </c>
      <c r="X3" t="n">
        <v>1</v>
      </c>
      <c r="Y3" t="n">
        <v>1</v>
      </c>
      <c r="Z3" t="n">
        <v>10</v>
      </c>
      <c r="AA3" t="n">
        <v>82.56387308856914</v>
      </c>
      <c r="AB3" t="n">
        <v>112.9675336207435</v>
      </c>
      <c r="AC3" t="n">
        <v>102.186070762938</v>
      </c>
      <c r="AD3" t="n">
        <v>82563.87308856913</v>
      </c>
      <c r="AE3" t="n">
        <v>112967.5336207435</v>
      </c>
      <c r="AF3" t="n">
        <v>2.094390109231739e-06</v>
      </c>
      <c r="AG3" t="n">
        <v>0.16875</v>
      </c>
      <c r="AH3" t="n">
        <v>102186.070762938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8.5092</v>
      </c>
      <c r="E4" t="n">
        <v>11.75</v>
      </c>
      <c r="F4" t="n">
        <v>8.66</v>
      </c>
      <c r="G4" t="n">
        <v>12.38</v>
      </c>
      <c r="H4" t="n">
        <v>0.23</v>
      </c>
      <c r="I4" t="n">
        <v>42</v>
      </c>
      <c r="J4" t="n">
        <v>116.69</v>
      </c>
      <c r="K4" t="n">
        <v>43.4</v>
      </c>
      <c r="L4" t="n">
        <v>1.5</v>
      </c>
      <c r="M4" t="n">
        <v>40</v>
      </c>
      <c r="N4" t="n">
        <v>16.79</v>
      </c>
      <c r="O4" t="n">
        <v>14625.77</v>
      </c>
      <c r="P4" t="n">
        <v>84.67</v>
      </c>
      <c r="Q4" t="n">
        <v>198.07</v>
      </c>
      <c r="R4" t="n">
        <v>52.58</v>
      </c>
      <c r="S4" t="n">
        <v>21.27</v>
      </c>
      <c r="T4" t="n">
        <v>12768.82</v>
      </c>
      <c r="U4" t="n">
        <v>0.4</v>
      </c>
      <c r="V4" t="n">
        <v>0.7</v>
      </c>
      <c r="W4" t="n">
        <v>0.17</v>
      </c>
      <c r="X4" t="n">
        <v>0.8100000000000001</v>
      </c>
      <c r="Y4" t="n">
        <v>1</v>
      </c>
      <c r="Z4" t="n">
        <v>10</v>
      </c>
      <c r="AA4" t="n">
        <v>78.02666150203768</v>
      </c>
      <c r="AB4" t="n">
        <v>106.7595205604062</v>
      </c>
      <c r="AC4" t="n">
        <v>96.57054175607631</v>
      </c>
      <c r="AD4" t="n">
        <v>78026.66150203768</v>
      </c>
      <c r="AE4" t="n">
        <v>106759.5205604062</v>
      </c>
      <c r="AF4" t="n">
        <v>2.165915305592318e-06</v>
      </c>
      <c r="AG4" t="n">
        <v>0.1631944444444444</v>
      </c>
      <c r="AH4" t="n">
        <v>96570.54175607632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8.790100000000001</v>
      </c>
      <c r="E5" t="n">
        <v>11.38</v>
      </c>
      <c r="F5" t="n">
        <v>8.460000000000001</v>
      </c>
      <c r="G5" t="n">
        <v>14.5</v>
      </c>
      <c r="H5" t="n">
        <v>0.26</v>
      </c>
      <c r="I5" t="n">
        <v>35</v>
      </c>
      <c r="J5" t="n">
        <v>117.01</v>
      </c>
      <c r="K5" t="n">
        <v>43.4</v>
      </c>
      <c r="L5" t="n">
        <v>1.75</v>
      </c>
      <c r="M5" t="n">
        <v>33</v>
      </c>
      <c r="N5" t="n">
        <v>16.86</v>
      </c>
      <c r="O5" t="n">
        <v>14665.62</v>
      </c>
      <c r="P5" t="n">
        <v>82.28</v>
      </c>
      <c r="Q5" t="n">
        <v>198.08</v>
      </c>
      <c r="R5" t="n">
        <v>46.29</v>
      </c>
      <c r="S5" t="n">
        <v>21.27</v>
      </c>
      <c r="T5" t="n">
        <v>9658.85</v>
      </c>
      <c r="U5" t="n">
        <v>0.46</v>
      </c>
      <c r="V5" t="n">
        <v>0.72</v>
      </c>
      <c r="W5" t="n">
        <v>0.15</v>
      </c>
      <c r="X5" t="n">
        <v>0.6</v>
      </c>
      <c r="Y5" t="n">
        <v>1</v>
      </c>
      <c r="Z5" t="n">
        <v>10</v>
      </c>
      <c r="AA5" t="n">
        <v>73.62004384313202</v>
      </c>
      <c r="AB5" t="n">
        <v>100.7301918732439</v>
      </c>
      <c r="AC5" t="n">
        <v>91.1166437365989</v>
      </c>
      <c r="AD5" t="n">
        <v>73620.04384313202</v>
      </c>
      <c r="AE5" t="n">
        <v>100730.1918732439</v>
      </c>
      <c r="AF5" t="n">
        <v>2.237415048146363e-06</v>
      </c>
      <c r="AG5" t="n">
        <v>0.1580555555555556</v>
      </c>
      <c r="AH5" t="n">
        <v>91116.6437365989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8.8474</v>
      </c>
      <c r="E6" t="n">
        <v>11.3</v>
      </c>
      <c r="F6" t="n">
        <v>8.48</v>
      </c>
      <c r="G6" t="n">
        <v>16.41</v>
      </c>
      <c r="H6" t="n">
        <v>0.3</v>
      </c>
      <c r="I6" t="n">
        <v>31</v>
      </c>
      <c r="J6" t="n">
        <v>117.34</v>
      </c>
      <c r="K6" t="n">
        <v>43.4</v>
      </c>
      <c r="L6" t="n">
        <v>2</v>
      </c>
      <c r="M6" t="n">
        <v>29</v>
      </c>
      <c r="N6" t="n">
        <v>16.94</v>
      </c>
      <c r="O6" t="n">
        <v>14705.49</v>
      </c>
      <c r="P6" t="n">
        <v>82.18000000000001</v>
      </c>
      <c r="Q6" t="n">
        <v>198.07</v>
      </c>
      <c r="R6" t="n">
        <v>46.8</v>
      </c>
      <c r="S6" t="n">
        <v>21.27</v>
      </c>
      <c r="T6" t="n">
        <v>9935.25</v>
      </c>
      <c r="U6" t="n">
        <v>0.45</v>
      </c>
      <c r="V6" t="n">
        <v>0.72</v>
      </c>
      <c r="W6" t="n">
        <v>0.16</v>
      </c>
      <c r="X6" t="n">
        <v>0.62</v>
      </c>
      <c r="Y6" t="n">
        <v>1</v>
      </c>
      <c r="Z6" t="n">
        <v>10</v>
      </c>
      <c r="AA6" t="n">
        <v>73.14031666650082</v>
      </c>
      <c r="AB6" t="n">
        <v>100.0738079861081</v>
      </c>
      <c r="AC6" t="n">
        <v>90.52290420641056</v>
      </c>
      <c r="AD6" t="n">
        <v>73140.31666650082</v>
      </c>
      <c r="AE6" t="n">
        <v>100073.8079861081</v>
      </c>
      <c r="AF6" t="n">
        <v>2.252000079290354e-06</v>
      </c>
      <c r="AG6" t="n">
        <v>0.1569444444444444</v>
      </c>
      <c r="AH6" t="n">
        <v>90522.90420641056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8.998699999999999</v>
      </c>
      <c r="E7" t="n">
        <v>11.11</v>
      </c>
      <c r="F7" t="n">
        <v>8.380000000000001</v>
      </c>
      <c r="G7" t="n">
        <v>18.63</v>
      </c>
      <c r="H7" t="n">
        <v>0.34</v>
      </c>
      <c r="I7" t="n">
        <v>27</v>
      </c>
      <c r="J7" t="n">
        <v>117.66</v>
      </c>
      <c r="K7" t="n">
        <v>43.4</v>
      </c>
      <c r="L7" t="n">
        <v>2.25</v>
      </c>
      <c r="M7" t="n">
        <v>25</v>
      </c>
      <c r="N7" t="n">
        <v>17.01</v>
      </c>
      <c r="O7" t="n">
        <v>14745.39</v>
      </c>
      <c r="P7" t="n">
        <v>81.08</v>
      </c>
      <c r="Q7" t="n">
        <v>198.05</v>
      </c>
      <c r="R7" t="n">
        <v>43.84</v>
      </c>
      <c r="S7" t="n">
        <v>21.27</v>
      </c>
      <c r="T7" t="n">
        <v>8471.780000000001</v>
      </c>
      <c r="U7" t="n">
        <v>0.49</v>
      </c>
      <c r="V7" t="n">
        <v>0.72</v>
      </c>
      <c r="W7" t="n">
        <v>0.15</v>
      </c>
      <c r="X7" t="n">
        <v>0.53</v>
      </c>
      <c r="Y7" t="n">
        <v>1</v>
      </c>
      <c r="Z7" t="n">
        <v>10</v>
      </c>
      <c r="AA7" t="n">
        <v>71.03546427821612</v>
      </c>
      <c r="AB7" t="n">
        <v>97.19385608892472</v>
      </c>
      <c r="AC7" t="n">
        <v>87.91781087625557</v>
      </c>
      <c r="AD7" t="n">
        <v>71035.46427821612</v>
      </c>
      <c r="AE7" t="n">
        <v>97193.85608892472</v>
      </c>
      <c r="AF7" t="n">
        <v>2.290511688576317e-06</v>
      </c>
      <c r="AG7" t="n">
        <v>0.1543055555555556</v>
      </c>
      <c r="AH7" t="n">
        <v>87917.81087625558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9.1112</v>
      </c>
      <c r="E8" t="n">
        <v>10.98</v>
      </c>
      <c r="F8" t="n">
        <v>8.32</v>
      </c>
      <c r="G8" t="n">
        <v>20.8</v>
      </c>
      <c r="H8" t="n">
        <v>0.37</v>
      </c>
      <c r="I8" t="n">
        <v>24</v>
      </c>
      <c r="J8" t="n">
        <v>117.98</v>
      </c>
      <c r="K8" t="n">
        <v>43.4</v>
      </c>
      <c r="L8" t="n">
        <v>2.5</v>
      </c>
      <c r="M8" t="n">
        <v>22</v>
      </c>
      <c r="N8" t="n">
        <v>17.08</v>
      </c>
      <c r="O8" t="n">
        <v>14785.31</v>
      </c>
      <c r="P8" t="n">
        <v>80.09</v>
      </c>
      <c r="Q8" t="n">
        <v>198.07</v>
      </c>
      <c r="R8" t="n">
        <v>41.7</v>
      </c>
      <c r="S8" t="n">
        <v>21.27</v>
      </c>
      <c r="T8" t="n">
        <v>7416.11</v>
      </c>
      <c r="U8" t="n">
        <v>0.51</v>
      </c>
      <c r="V8" t="n">
        <v>0.73</v>
      </c>
      <c r="W8" t="n">
        <v>0.15</v>
      </c>
      <c r="X8" t="n">
        <v>0.46</v>
      </c>
      <c r="Y8" t="n">
        <v>1</v>
      </c>
      <c r="Z8" t="n">
        <v>10</v>
      </c>
      <c r="AA8" t="n">
        <v>69.4468787469493</v>
      </c>
      <c r="AB8" t="n">
        <v>95.02028328159916</v>
      </c>
      <c r="AC8" t="n">
        <v>85.95168080703189</v>
      </c>
      <c r="AD8" t="n">
        <v>69446.8787469493</v>
      </c>
      <c r="AE8" t="n">
        <v>95020.28328159916</v>
      </c>
      <c r="AF8" t="n">
        <v>2.319147220927082e-06</v>
      </c>
      <c r="AG8" t="n">
        <v>0.1525</v>
      </c>
      <c r="AH8" t="n">
        <v>85951.68080703189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9.1846</v>
      </c>
      <c r="E9" t="n">
        <v>10.89</v>
      </c>
      <c r="F9" t="n">
        <v>8.279999999999999</v>
      </c>
      <c r="G9" t="n">
        <v>22.58</v>
      </c>
      <c r="H9" t="n">
        <v>0.41</v>
      </c>
      <c r="I9" t="n">
        <v>22</v>
      </c>
      <c r="J9" t="n">
        <v>118.31</v>
      </c>
      <c r="K9" t="n">
        <v>43.4</v>
      </c>
      <c r="L9" t="n">
        <v>2.75</v>
      </c>
      <c r="M9" t="n">
        <v>20</v>
      </c>
      <c r="N9" t="n">
        <v>17.16</v>
      </c>
      <c r="O9" t="n">
        <v>14825.26</v>
      </c>
      <c r="P9" t="n">
        <v>79.54000000000001</v>
      </c>
      <c r="Q9" t="n">
        <v>198.05</v>
      </c>
      <c r="R9" t="n">
        <v>40.46</v>
      </c>
      <c r="S9" t="n">
        <v>21.27</v>
      </c>
      <c r="T9" t="n">
        <v>6810.03</v>
      </c>
      <c r="U9" t="n">
        <v>0.53</v>
      </c>
      <c r="V9" t="n">
        <v>0.73</v>
      </c>
      <c r="W9" t="n">
        <v>0.14</v>
      </c>
      <c r="X9" t="n">
        <v>0.42</v>
      </c>
      <c r="Y9" t="n">
        <v>1</v>
      </c>
      <c r="Z9" t="n">
        <v>10</v>
      </c>
      <c r="AA9" t="n">
        <v>68.48594389724421</v>
      </c>
      <c r="AB9" t="n">
        <v>93.70548982677974</v>
      </c>
      <c r="AC9" t="n">
        <v>84.7623693942158</v>
      </c>
      <c r="AD9" t="n">
        <v>68485.94389724421</v>
      </c>
      <c r="AE9" t="n">
        <v>93705.48982677974</v>
      </c>
      <c r="AF9" t="n">
        <v>2.337830314923049e-06</v>
      </c>
      <c r="AG9" t="n">
        <v>0.15125</v>
      </c>
      <c r="AH9" t="n">
        <v>84762.3693942158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9.2643</v>
      </c>
      <c r="E10" t="n">
        <v>10.79</v>
      </c>
      <c r="F10" t="n">
        <v>8.23</v>
      </c>
      <c r="G10" t="n">
        <v>24.7</v>
      </c>
      <c r="H10" t="n">
        <v>0.45</v>
      </c>
      <c r="I10" t="n">
        <v>20</v>
      </c>
      <c r="J10" t="n">
        <v>118.63</v>
      </c>
      <c r="K10" t="n">
        <v>43.4</v>
      </c>
      <c r="L10" t="n">
        <v>3</v>
      </c>
      <c r="M10" t="n">
        <v>18</v>
      </c>
      <c r="N10" t="n">
        <v>17.23</v>
      </c>
      <c r="O10" t="n">
        <v>14865.24</v>
      </c>
      <c r="P10" t="n">
        <v>78.63</v>
      </c>
      <c r="Q10" t="n">
        <v>198.08</v>
      </c>
      <c r="R10" t="n">
        <v>39.08</v>
      </c>
      <c r="S10" t="n">
        <v>21.27</v>
      </c>
      <c r="T10" t="n">
        <v>6129.09</v>
      </c>
      <c r="U10" t="n">
        <v>0.54</v>
      </c>
      <c r="V10" t="n">
        <v>0.74</v>
      </c>
      <c r="W10" t="n">
        <v>0.14</v>
      </c>
      <c r="X10" t="n">
        <v>0.38</v>
      </c>
      <c r="Y10" t="n">
        <v>1</v>
      </c>
      <c r="Z10" t="n">
        <v>10</v>
      </c>
      <c r="AA10" t="n">
        <v>67.26072926273984</v>
      </c>
      <c r="AB10" t="n">
        <v>92.02909711119686</v>
      </c>
      <c r="AC10" t="n">
        <v>83.24596924657565</v>
      </c>
      <c r="AD10" t="n">
        <v>67260.72926273984</v>
      </c>
      <c r="AE10" t="n">
        <v>92029.09711119687</v>
      </c>
      <c r="AF10" t="n">
        <v>2.358116998730658e-06</v>
      </c>
      <c r="AG10" t="n">
        <v>0.1498611111111111</v>
      </c>
      <c r="AH10" t="n">
        <v>83245.96924657565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9.411</v>
      </c>
      <c r="E11" t="n">
        <v>10.63</v>
      </c>
      <c r="F11" t="n">
        <v>8.109999999999999</v>
      </c>
      <c r="G11" t="n">
        <v>27.04</v>
      </c>
      <c r="H11" t="n">
        <v>0.48</v>
      </c>
      <c r="I11" t="n">
        <v>18</v>
      </c>
      <c r="J11" t="n">
        <v>118.96</v>
      </c>
      <c r="K11" t="n">
        <v>43.4</v>
      </c>
      <c r="L11" t="n">
        <v>3.25</v>
      </c>
      <c r="M11" t="n">
        <v>16</v>
      </c>
      <c r="N11" t="n">
        <v>17.31</v>
      </c>
      <c r="O11" t="n">
        <v>14905.25</v>
      </c>
      <c r="P11" t="n">
        <v>77.09999999999999</v>
      </c>
      <c r="Q11" t="n">
        <v>198.05</v>
      </c>
      <c r="R11" t="n">
        <v>35.05</v>
      </c>
      <c r="S11" t="n">
        <v>21.27</v>
      </c>
      <c r="T11" t="n">
        <v>4123.35</v>
      </c>
      <c r="U11" t="n">
        <v>0.61</v>
      </c>
      <c r="V11" t="n">
        <v>0.75</v>
      </c>
      <c r="W11" t="n">
        <v>0.13</v>
      </c>
      <c r="X11" t="n">
        <v>0.26</v>
      </c>
      <c r="Y11" t="n">
        <v>1</v>
      </c>
      <c r="Z11" t="n">
        <v>10</v>
      </c>
      <c r="AA11" t="n">
        <v>65.08101366241459</v>
      </c>
      <c r="AB11" t="n">
        <v>89.04671406456784</v>
      </c>
      <c r="AC11" t="n">
        <v>80.54822065211508</v>
      </c>
      <c r="AD11" t="n">
        <v>65081.0136624146</v>
      </c>
      <c r="AE11" t="n">
        <v>89046.71406456783</v>
      </c>
      <c r="AF11" t="n">
        <v>2.395457732916056e-06</v>
      </c>
      <c r="AG11" t="n">
        <v>0.1476388888888889</v>
      </c>
      <c r="AH11" t="n">
        <v>80548.22065211508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9.353300000000001</v>
      </c>
      <c r="E12" t="n">
        <v>10.69</v>
      </c>
      <c r="F12" t="n">
        <v>8.199999999999999</v>
      </c>
      <c r="G12" t="n">
        <v>28.95</v>
      </c>
      <c r="H12" t="n">
        <v>0.52</v>
      </c>
      <c r="I12" t="n">
        <v>17</v>
      </c>
      <c r="J12" t="n">
        <v>119.28</v>
      </c>
      <c r="K12" t="n">
        <v>43.4</v>
      </c>
      <c r="L12" t="n">
        <v>3.5</v>
      </c>
      <c r="M12" t="n">
        <v>15</v>
      </c>
      <c r="N12" t="n">
        <v>17.38</v>
      </c>
      <c r="O12" t="n">
        <v>14945.29</v>
      </c>
      <c r="P12" t="n">
        <v>77.72</v>
      </c>
      <c r="Q12" t="n">
        <v>198.09</v>
      </c>
      <c r="R12" t="n">
        <v>38.26</v>
      </c>
      <c r="S12" t="n">
        <v>21.27</v>
      </c>
      <c r="T12" t="n">
        <v>5733.88</v>
      </c>
      <c r="U12" t="n">
        <v>0.5600000000000001</v>
      </c>
      <c r="V12" t="n">
        <v>0.74</v>
      </c>
      <c r="W12" t="n">
        <v>0.13</v>
      </c>
      <c r="X12" t="n">
        <v>0.35</v>
      </c>
      <c r="Y12" t="n">
        <v>1</v>
      </c>
      <c r="Z12" t="n">
        <v>10</v>
      </c>
      <c r="AA12" t="n">
        <v>66.03841273369594</v>
      </c>
      <c r="AB12" t="n">
        <v>90.35666971136038</v>
      </c>
      <c r="AC12" t="n">
        <v>81.73315597051244</v>
      </c>
      <c r="AD12" t="n">
        <v>66038.41273369594</v>
      </c>
      <c r="AE12" t="n">
        <v>90356.66971136039</v>
      </c>
      <c r="AF12" t="n">
        <v>2.38077088654593e-06</v>
      </c>
      <c r="AG12" t="n">
        <v>0.1484722222222222</v>
      </c>
      <c r="AH12" t="n">
        <v>81733.15597051244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9.4132</v>
      </c>
      <c r="E13" t="n">
        <v>10.62</v>
      </c>
      <c r="F13" t="n">
        <v>8.16</v>
      </c>
      <c r="G13" t="n">
        <v>30.59</v>
      </c>
      <c r="H13" t="n">
        <v>0.55</v>
      </c>
      <c r="I13" t="n">
        <v>16</v>
      </c>
      <c r="J13" t="n">
        <v>119.61</v>
      </c>
      <c r="K13" t="n">
        <v>43.4</v>
      </c>
      <c r="L13" t="n">
        <v>3.75</v>
      </c>
      <c r="M13" t="n">
        <v>14</v>
      </c>
      <c r="N13" t="n">
        <v>17.46</v>
      </c>
      <c r="O13" t="n">
        <v>14985.35</v>
      </c>
      <c r="P13" t="n">
        <v>76.87</v>
      </c>
      <c r="Q13" t="n">
        <v>198.06</v>
      </c>
      <c r="R13" t="n">
        <v>36.76</v>
      </c>
      <c r="S13" t="n">
        <v>21.27</v>
      </c>
      <c r="T13" t="n">
        <v>4985.68</v>
      </c>
      <c r="U13" t="n">
        <v>0.58</v>
      </c>
      <c r="V13" t="n">
        <v>0.74</v>
      </c>
      <c r="W13" t="n">
        <v>0.13</v>
      </c>
      <c r="X13" t="n">
        <v>0.3</v>
      </c>
      <c r="Y13" t="n">
        <v>1</v>
      </c>
      <c r="Z13" t="n">
        <v>10</v>
      </c>
      <c r="AA13" t="n">
        <v>65.04633327978028</v>
      </c>
      <c r="AB13" t="n">
        <v>88.99926283505711</v>
      </c>
      <c r="AC13" t="n">
        <v>80.50529810135062</v>
      </c>
      <c r="AD13" t="n">
        <v>65046.33327978028</v>
      </c>
      <c r="AE13" t="n">
        <v>88999.2628350571</v>
      </c>
      <c r="AF13" t="n">
        <v>2.396017716659804e-06</v>
      </c>
      <c r="AG13" t="n">
        <v>0.1475</v>
      </c>
      <c r="AH13" t="n">
        <v>80505.29810135062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9.4518</v>
      </c>
      <c r="E14" t="n">
        <v>10.58</v>
      </c>
      <c r="F14" t="n">
        <v>8.140000000000001</v>
      </c>
      <c r="G14" t="n">
        <v>32.55</v>
      </c>
      <c r="H14" t="n">
        <v>0.59</v>
      </c>
      <c r="I14" t="n">
        <v>15</v>
      </c>
      <c r="J14" t="n">
        <v>119.93</v>
      </c>
      <c r="K14" t="n">
        <v>43.4</v>
      </c>
      <c r="L14" t="n">
        <v>4</v>
      </c>
      <c r="M14" t="n">
        <v>13</v>
      </c>
      <c r="N14" t="n">
        <v>17.53</v>
      </c>
      <c r="O14" t="n">
        <v>15025.44</v>
      </c>
      <c r="P14" t="n">
        <v>76.54000000000001</v>
      </c>
      <c r="Q14" t="n">
        <v>198.05</v>
      </c>
      <c r="R14" t="n">
        <v>36.11</v>
      </c>
      <c r="S14" t="n">
        <v>21.27</v>
      </c>
      <c r="T14" t="n">
        <v>4668.88</v>
      </c>
      <c r="U14" t="n">
        <v>0.59</v>
      </c>
      <c r="V14" t="n">
        <v>0.75</v>
      </c>
      <c r="W14" t="n">
        <v>0.13</v>
      </c>
      <c r="X14" t="n">
        <v>0.28</v>
      </c>
      <c r="Y14" t="n">
        <v>1</v>
      </c>
      <c r="Z14" t="n">
        <v>10</v>
      </c>
      <c r="AA14" t="n">
        <v>64.5523144332258</v>
      </c>
      <c r="AB14" t="n">
        <v>88.32332445462831</v>
      </c>
      <c r="AC14" t="n">
        <v>79.89387033126425</v>
      </c>
      <c r="AD14" t="n">
        <v>64552.31443322581</v>
      </c>
      <c r="AE14" t="n">
        <v>88323.32445462831</v>
      </c>
      <c r="AF14" t="n">
        <v>2.405842885981934e-06</v>
      </c>
      <c r="AG14" t="n">
        <v>0.1469444444444444</v>
      </c>
      <c r="AH14" t="n">
        <v>79893.87033126425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9.491199999999999</v>
      </c>
      <c r="E15" t="n">
        <v>10.54</v>
      </c>
      <c r="F15" t="n">
        <v>8.119999999999999</v>
      </c>
      <c r="G15" t="n">
        <v>34.79</v>
      </c>
      <c r="H15" t="n">
        <v>0.62</v>
      </c>
      <c r="I15" t="n">
        <v>14</v>
      </c>
      <c r="J15" t="n">
        <v>120.26</v>
      </c>
      <c r="K15" t="n">
        <v>43.4</v>
      </c>
      <c r="L15" t="n">
        <v>4.25</v>
      </c>
      <c r="M15" t="n">
        <v>12</v>
      </c>
      <c r="N15" t="n">
        <v>17.61</v>
      </c>
      <c r="O15" t="n">
        <v>15065.56</v>
      </c>
      <c r="P15" t="n">
        <v>76.09999999999999</v>
      </c>
      <c r="Q15" t="n">
        <v>198.05</v>
      </c>
      <c r="R15" t="n">
        <v>35.44</v>
      </c>
      <c r="S15" t="n">
        <v>21.27</v>
      </c>
      <c r="T15" t="n">
        <v>4339.27</v>
      </c>
      <c r="U15" t="n">
        <v>0.6</v>
      </c>
      <c r="V15" t="n">
        <v>0.75</v>
      </c>
      <c r="W15" t="n">
        <v>0.13</v>
      </c>
      <c r="X15" t="n">
        <v>0.26</v>
      </c>
      <c r="Y15" t="n">
        <v>1</v>
      </c>
      <c r="Z15" t="n">
        <v>10</v>
      </c>
      <c r="AA15" t="n">
        <v>63.9940059081733</v>
      </c>
      <c r="AB15" t="n">
        <v>87.55942209981806</v>
      </c>
      <c r="AC15" t="n">
        <v>79.20287374505318</v>
      </c>
      <c r="AD15" t="n">
        <v>63994.0059081733</v>
      </c>
      <c r="AE15" t="n">
        <v>87559.42209981807</v>
      </c>
      <c r="AF15" t="n">
        <v>2.415871685756335e-06</v>
      </c>
      <c r="AG15" t="n">
        <v>0.1463888888888889</v>
      </c>
      <c r="AH15" t="n">
        <v>79202.87374505318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9.542199999999999</v>
      </c>
      <c r="E16" t="n">
        <v>10.48</v>
      </c>
      <c r="F16" t="n">
        <v>8.09</v>
      </c>
      <c r="G16" t="n">
        <v>37.32</v>
      </c>
      <c r="H16" t="n">
        <v>0.66</v>
      </c>
      <c r="I16" t="n">
        <v>13</v>
      </c>
      <c r="J16" t="n">
        <v>120.58</v>
      </c>
      <c r="K16" t="n">
        <v>43.4</v>
      </c>
      <c r="L16" t="n">
        <v>4.5</v>
      </c>
      <c r="M16" t="n">
        <v>11</v>
      </c>
      <c r="N16" t="n">
        <v>17.68</v>
      </c>
      <c r="O16" t="n">
        <v>15105.7</v>
      </c>
      <c r="P16" t="n">
        <v>75.38</v>
      </c>
      <c r="Q16" t="n">
        <v>198.05</v>
      </c>
      <c r="R16" t="n">
        <v>34.36</v>
      </c>
      <c r="S16" t="n">
        <v>21.27</v>
      </c>
      <c r="T16" t="n">
        <v>3800.81</v>
      </c>
      <c r="U16" t="n">
        <v>0.62</v>
      </c>
      <c r="V16" t="n">
        <v>0.75</v>
      </c>
      <c r="W16" t="n">
        <v>0.13</v>
      </c>
      <c r="X16" t="n">
        <v>0.23</v>
      </c>
      <c r="Y16" t="n">
        <v>1</v>
      </c>
      <c r="Z16" t="n">
        <v>10</v>
      </c>
      <c r="AA16" t="n">
        <v>63.18278272268595</v>
      </c>
      <c r="AB16" t="n">
        <v>86.44947074879373</v>
      </c>
      <c r="AC16" t="n">
        <v>78.19885459314371</v>
      </c>
      <c r="AD16" t="n">
        <v>63182.78272268595</v>
      </c>
      <c r="AE16" t="n">
        <v>86449.47074879373</v>
      </c>
      <c r="AF16" t="n">
        <v>2.428853127088682e-06</v>
      </c>
      <c r="AG16" t="n">
        <v>0.1455555555555555</v>
      </c>
      <c r="AH16" t="n">
        <v>78198.85459314371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9.575200000000001</v>
      </c>
      <c r="E17" t="n">
        <v>10.44</v>
      </c>
      <c r="F17" t="n">
        <v>8.050000000000001</v>
      </c>
      <c r="G17" t="n">
        <v>37.15</v>
      </c>
      <c r="H17" t="n">
        <v>0.6899999999999999</v>
      </c>
      <c r="I17" t="n">
        <v>13</v>
      </c>
      <c r="J17" t="n">
        <v>120.91</v>
      </c>
      <c r="K17" t="n">
        <v>43.4</v>
      </c>
      <c r="L17" t="n">
        <v>4.75</v>
      </c>
      <c r="M17" t="n">
        <v>11</v>
      </c>
      <c r="N17" t="n">
        <v>17.76</v>
      </c>
      <c r="O17" t="n">
        <v>15145.88</v>
      </c>
      <c r="P17" t="n">
        <v>74.58</v>
      </c>
      <c r="Q17" t="n">
        <v>198.06</v>
      </c>
      <c r="R17" t="n">
        <v>33.35</v>
      </c>
      <c r="S17" t="n">
        <v>21.27</v>
      </c>
      <c r="T17" t="n">
        <v>3295.81</v>
      </c>
      <c r="U17" t="n">
        <v>0.64</v>
      </c>
      <c r="V17" t="n">
        <v>0.75</v>
      </c>
      <c r="W17" t="n">
        <v>0.12</v>
      </c>
      <c r="X17" t="n">
        <v>0.2</v>
      </c>
      <c r="Y17" t="n">
        <v>1</v>
      </c>
      <c r="Z17" t="n">
        <v>10</v>
      </c>
      <c r="AA17" t="n">
        <v>62.42659985953003</v>
      </c>
      <c r="AB17" t="n">
        <v>85.41482799499084</v>
      </c>
      <c r="AC17" t="n">
        <v>77.26295669163322</v>
      </c>
      <c r="AD17" t="n">
        <v>62426.59985953003</v>
      </c>
      <c r="AE17" t="n">
        <v>85414.82799499085</v>
      </c>
      <c r="AF17" t="n">
        <v>2.437252883244907e-06</v>
      </c>
      <c r="AG17" t="n">
        <v>0.145</v>
      </c>
      <c r="AH17" t="n">
        <v>77262.95669163323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9.5648</v>
      </c>
      <c r="E18" t="n">
        <v>10.46</v>
      </c>
      <c r="F18" t="n">
        <v>8.08</v>
      </c>
      <c r="G18" t="n">
        <v>40.42</v>
      </c>
      <c r="H18" t="n">
        <v>0.73</v>
      </c>
      <c r="I18" t="n">
        <v>12</v>
      </c>
      <c r="J18" t="n">
        <v>121.23</v>
      </c>
      <c r="K18" t="n">
        <v>43.4</v>
      </c>
      <c r="L18" t="n">
        <v>5</v>
      </c>
      <c r="M18" t="n">
        <v>10</v>
      </c>
      <c r="N18" t="n">
        <v>17.83</v>
      </c>
      <c r="O18" t="n">
        <v>15186.08</v>
      </c>
      <c r="P18" t="n">
        <v>74.77</v>
      </c>
      <c r="Q18" t="n">
        <v>198.05</v>
      </c>
      <c r="R18" t="n">
        <v>34.61</v>
      </c>
      <c r="S18" t="n">
        <v>21.27</v>
      </c>
      <c r="T18" t="n">
        <v>3931.7</v>
      </c>
      <c r="U18" t="n">
        <v>0.61</v>
      </c>
      <c r="V18" t="n">
        <v>0.75</v>
      </c>
      <c r="W18" t="n">
        <v>0.13</v>
      </c>
      <c r="X18" t="n">
        <v>0.23</v>
      </c>
      <c r="Y18" t="n">
        <v>1</v>
      </c>
      <c r="Z18" t="n">
        <v>10</v>
      </c>
      <c r="AA18" t="n">
        <v>62.66816442746936</v>
      </c>
      <c r="AB18" t="n">
        <v>85.74534729392187</v>
      </c>
      <c r="AC18" t="n">
        <v>77.56193169256115</v>
      </c>
      <c r="AD18" t="n">
        <v>62668.16442746935</v>
      </c>
      <c r="AE18" t="n">
        <v>85745.34729392186</v>
      </c>
      <c r="AF18" t="n">
        <v>2.43460568736537e-06</v>
      </c>
      <c r="AG18" t="n">
        <v>0.1452777777777778</v>
      </c>
      <c r="AH18" t="n">
        <v>77561.93169256115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9.568099999999999</v>
      </c>
      <c r="E19" t="n">
        <v>10.45</v>
      </c>
      <c r="F19" t="n">
        <v>8.08</v>
      </c>
      <c r="G19" t="n">
        <v>40.4</v>
      </c>
      <c r="H19" t="n">
        <v>0.76</v>
      </c>
      <c r="I19" t="n">
        <v>12</v>
      </c>
      <c r="J19" t="n">
        <v>121.56</v>
      </c>
      <c r="K19" t="n">
        <v>43.4</v>
      </c>
      <c r="L19" t="n">
        <v>5.25</v>
      </c>
      <c r="M19" t="n">
        <v>10</v>
      </c>
      <c r="N19" t="n">
        <v>17.91</v>
      </c>
      <c r="O19" t="n">
        <v>15226.31</v>
      </c>
      <c r="P19" t="n">
        <v>74.45</v>
      </c>
      <c r="Q19" t="n">
        <v>198.05</v>
      </c>
      <c r="R19" t="n">
        <v>34.43</v>
      </c>
      <c r="S19" t="n">
        <v>21.27</v>
      </c>
      <c r="T19" t="n">
        <v>3843.44</v>
      </c>
      <c r="U19" t="n">
        <v>0.62</v>
      </c>
      <c r="V19" t="n">
        <v>0.75</v>
      </c>
      <c r="W19" t="n">
        <v>0.13</v>
      </c>
      <c r="X19" t="n">
        <v>0.23</v>
      </c>
      <c r="Y19" t="n">
        <v>1</v>
      </c>
      <c r="Z19" t="n">
        <v>10</v>
      </c>
      <c r="AA19" t="n">
        <v>62.46483340313274</v>
      </c>
      <c r="AB19" t="n">
        <v>85.46714081609294</v>
      </c>
      <c r="AC19" t="n">
        <v>77.3102768505109</v>
      </c>
      <c r="AD19" t="n">
        <v>62464.83340313275</v>
      </c>
      <c r="AE19" t="n">
        <v>85467.14081609294</v>
      </c>
      <c r="AF19" t="n">
        <v>2.435445662980992e-06</v>
      </c>
      <c r="AG19" t="n">
        <v>0.1451388888888889</v>
      </c>
      <c r="AH19" t="n">
        <v>77310.2768505109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9.611499999999999</v>
      </c>
      <c r="E20" t="n">
        <v>10.4</v>
      </c>
      <c r="F20" t="n">
        <v>8.06</v>
      </c>
      <c r="G20" t="n">
        <v>43.95</v>
      </c>
      <c r="H20" t="n">
        <v>0.8</v>
      </c>
      <c r="I20" t="n">
        <v>11</v>
      </c>
      <c r="J20" t="n">
        <v>121.89</v>
      </c>
      <c r="K20" t="n">
        <v>43.4</v>
      </c>
      <c r="L20" t="n">
        <v>5.5</v>
      </c>
      <c r="M20" t="n">
        <v>9</v>
      </c>
      <c r="N20" t="n">
        <v>17.99</v>
      </c>
      <c r="O20" t="n">
        <v>15266.56</v>
      </c>
      <c r="P20" t="n">
        <v>73.91</v>
      </c>
      <c r="Q20" t="n">
        <v>198.05</v>
      </c>
      <c r="R20" t="n">
        <v>33.63</v>
      </c>
      <c r="S20" t="n">
        <v>21.27</v>
      </c>
      <c r="T20" t="n">
        <v>3446.99</v>
      </c>
      <c r="U20" t="n">
        <v>0.63</v>
      </c>
      <c r="V20" t="n">
        <v>0.75</v>
      </c>
      <c r="W20" t="n">
        <v>0.13</v>
      </c>
      <c r="X20" t="n">
        <v>0.2</v>
      </c>
      <c r="Y20" t="n">
        <v>1</v>
      </c>
      <c r="Z20" t="n">
        <v>10</v>
      </c>
      <c r="AA20" t="n">
        <v>61.83984491569439</v>
      </c>
      <c r="AB20" t="n">
        <v>84.61200399503413</v>
      </c>
      <c r="AC20" t="n">
        <v>76.53675308746156</v>
      </c>
      <c r="AD20" t="n">
        <v>61839.84491569438</v>
      </c>
      <c r="AE20" t="n">
        <v>84612.00399503413</v>
      </c>
      <c r="AF20" t="n">
        <v>2.446492615016754e-06</v>
      </c>
      <c r="AG20" t="n">
        <v>0.1444444444444445</v>
      </c>
      <c r="AH20" t="n">
        <v>76536.75308746156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9.608499999999999</v>
      </c>
      <c r="E21" t="n">
        <v>10.41</v>
      </c>
      <c r="F21" t="n">
        <v>8.06</v>
      </c>
      <c r="G21" t="n">
        <v>43.97</v>
      </c>
      <c r="H21" t="n">
        <v>0.83</v>
      </c>
      <c r="I21" t="n">
        <v>11</v>
      </c>
      <c r="J21" t="n">
        <v>122.21</v>
      </c>
      <c r="K21" t="n">
        <v>43.4</v>
      </c>
      <c r="L21" t="n">
        <v>5.75</v>
      </c>
      <c r="M21" t="n">
        <v>9</v>
      </c>
      <c r="N21" t="n">
        <v>18.06</v>
      </c>
      <c r="O21" t="n">
        <v>15306.85</v>
      </c>
      <c r="P21" t="n">
        <v>73.69</v>
      </c>
      <c r="Q21" t="n">
        <v>198.06</v>
      </c>
      <c r="R21" t="n">
        <v>33.74</v>
      </c>
      <c r="S21" t="n">
        <v>21.27</v>
      </c>
      <c r="T21" t="n">
        <v>3503.09</v>
      </c>
      <c r="U21" t="n">
        <v>0.63</v>
      </c>
      <c r="V21" t="n">
        <v>0.75</v>
      </c>
      <c r="W21" t="n">
        <v>0.12</v>
      </c>
      <c r="X21" t="n">
        <v>0.21</v>
      </c>
      <c r="Y21" t="n">
        <v>1</v>
      </c>
      <c r="Z21" t="n">
        <v>10</v>
      </c>
      <c r="AA21" t="n">
        <v>61.73433412152264</v>
      </c>
      <c r="AB21" t="n">
        <v>84.46763947164071</v>
      </c>
      <c r="AC21" t="n">
        <v>76.40616651156391</v>
      </c>
      <c r="AD21" t="n">
        <v>61734.33412152265</v>
      </c>
      <c r="AE21" t="n">
        <v>84467.63947164071</v>
      </c>
      <c r="AF21" t="n">
        <v>2.445729000820734e-06</v>
      </c>
      <c r="AG21" t="n">
        <v>0.1445833333333333</v>
      </c>
      <c r="AH21" t="n">
        <v>76406.1665115639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9.663399999999999</v>
      </c>
      <c r="E22" t="n">
        <v>10.35</v>
      </c>
      <c r="F22" t="n">
        <v>8.029999999999999</v>
      </c>
      <c r="G22" t="n">
        <v>48.15</v>
      </c>
      <c r="H22" t="n">
        <v>0.86</v>
      </c>
      <c r="I22" t="n">
        <v>10</v>
      </c>
      <c r="J22" t="n">
        <v>122.54</v>
      </c>
      <c r="K22" t="n">
        <v>43.4</v>
      </c>
      <c r="L22" t="n">
        <v>6</v>
      </c>
      <c r="M22" t="n">
        <v>8</v>
      </c>
      <c r="N22" t="n">
        <v>18.14</v>
      </c>
      <c r="O22" t="n">
        <v>15347.16</v>
      </c>
      <c r="P22" t="n">
        <v>73.22</v>
      </c>
      <c r="Q22" t="n">
        <v>198.05</v>
      </c>
      <c r="R22" t="n">
        <v>32.56</v>
      </c>
      <c r="S22" t="n">
        <v>21.27</v>
      </c>
      <c r="T22" t="n">
        <v>2917.12</v>
      </c>
      <c r="U22" t="n">
        <v>0.65</v>
      </c>
      <c r="V22" t="n">
        <v>0.76</v>
      </c>
      <c r="W22" t="n">
        <v>0.13</v>
      </c>
      <c r="X22" t="n">
        <v>0.17</v>
      </c>
      <c r="Y22" t="n">
        <v>1</v>
      </c>
      <c r="Z22" t="n">
        <v>10</v>
      </c>
      <c r="AA22" t="n">
        <v>61.06186262897299</v>
      </c>
      <c r="AB22" t="n">
        <v>83.54753430818629</v>
      </c>
      <c r="AC22" t="n">
        <v>75.57387489353356</v>
      </c>
      <c r="AD22" t="n">
        <v>61061.86262897299</v>
      </c>
      <c r="AE22" t="n">
        <v>83547.53430818628</v>
      </c>
      <c r="AF22" t="n">
        <v>2.459703140607907e-06</v>
      </c>
      <c r="AG22" t="n">
        <v>0.14375</v>
      </c>
      <c r="AH22" t="n">
        <v>75573.87489353356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9.6548</v>
      </c>
      <c r="E23" t="n">
        <v>10.36</v>
      </c>
      <c r="F23" t="n">
        <v>8.029999999999999</v>
      </c>
      <c r="G23" t="n">
        <v>48.21</v>
      </c>
      <c r="H23" t="n">
        <v>0.9</v>
      </c>
      <c r="I23" t="n">
        <v>10</v>
      </c>
      <c r="J23" t="n">
        <v>122.87</v>
      </c>
      <c r="K23" t="n">
        <v>43.4</v>
      </c>
      <c r="L23" t="n">
        <v>6.25</v>
      </c>
      <c r="M23" t="n">
        <v>8</v>
      </c>
      <c r="N23" t="n">
        <v>18.22</v>
      </c>
      <c r="O23" t="n">
        <v>15387.5</v>
      </c>
      <c r="P23" t="n">
        <v>72.89</v>
      </c>
      <c r="Q23" t="n">
        <v>198.05</v>
      </c>
      <c r="R23" t="n">
        <v>33.07</v>
      </c>
      <c r="S23" t="n">
        <v>21.27</v>
      </c>
      <c r="T23" t="n">
        <v>3173.02</v>
      </c>
      <c r="U23" t="n">
        <v>0.64</v>
      </c>
      <c r="V23" t="n">
        <v>0.76</v>
      </c>
      <c r="W23" t="n">
        <v>0.12</v>
      </c>
      <c r="X23" t="n">
        <v>0.18</v>
      </c>
      <c r="Y23" t="n">
        <v>1</v>
      </c>
      <c r="Z23" t="n">
        <v>10</v>
      </c>
      <c r="AA23" t="n">
        <v>60.9288272360259</v>
      </c>
      <c r="AB23" t="n">
        <v>83.36550941444885</v>
      </c>
      <c r="AC23" t="n">
        <v>75.40922220018081</v>
      </c>
      <c r="AD23" t="n">
        <v>60928.82723602589</v>
      </c>
      <c r="AE23" t="n">
        <v>83365.50941444885</v>
      </c>
      <c r="AF23" t="n">
        <v>2.457514113245982e-06</v>
      </c>
      <c r="AG23" t="n">
        <v>0.1438888888888889</v>
      </c>
      <c r="AH23" t="n">
        <v>75409.22220018081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9.6821</v>
      </c>
      <c r="E24" t="n">
        <v>10.33</v>
      </c>
      <c r="F24" t="n">
        <v>8.029999999999999</v>
      </c>
      <c r="G24" t="n">
        <v>53.53</v>
      </c>
      <c r="H24" t="n">
        <v>0.93</v>
      </c>
      <c r="I24" t="n">
        <v>9</v>
      </c>
      <c r="J24" t="n">
        <v>123.19</v>
      </c>
      <c r="K24" t="n">
        <v>43.4</v>
      </c>
      <c r="L24" t="n">
        <v>6.5</v>
      </c>
      <c r="M24" t="n">
        <v>7</v>
      </c>
      <c r="N24" t="n">
        <v>18.29</v>
      </c>
      <c r="O24" t="n">
        <v>15427.87</v>
      </c>
      <c r="P24" t="n">
        <v>72.17</v>
      </c>
      <c r="Q24" t="n">
        <v>198.05</v>
      </c>
      <c r="R24" t="n">
        <v>32.78</v>
      </c>
      <c r="S24" t="n">
        <v>21.27</v>
      </c>
      <c r="T24" t="n">
        <v>3031.34</v>
      </c>
      <c r="U24" t="n">
        <v>0.65</v>
      </c>
      <c r="V24" t="n">
        <v>0.76</v>
      </c>
      <c r="W24" t="n">
        <v>0.12</v>
      </c>
      <c r="X24" t="n">
        <v>0.18</v>
      </c>
      <c r="Y24" t="n">
        <v>1</v>
      </c>
      <c r="Z24" t="n">
        <v>10</v>
      </c>
      <c r="AA24" t="n">
        <v>60.35691391336479</v>
      </c>
      <c r="AB24" t="n">
        <v>82.58299237534925</v>
      </c>
      <c r="AC24" t="n">
        <v>74.70138748902308</v>
      </c>
      <c r="AD24" t="n">
        <v>60356.91391336479</v>
      </c>
      <c r="AE24" t="n">
        <v>82582.99237534925</v>
      </c>
      <c r="AF24" t="n">
        <v>2.464463002429768e-06</v>
      </c>
      <c r="AG24" t="n">
        <v>0.1434722222222222</v>
      </c>
      <c r="AH24" t="n">
        <v>74701.38748902308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9.691000000000001</v>
      </c>
      <c r="E25" t="n">
        <v>10.32</v>
      </c>
      <c r="F25" t="n">
        <v>8.02</v>
      </c>
      <c r="G25" t="n">
        <v>53.46</v>
      </c>
      <c r="H25" t="n">
        <v>0.96</v>
      </c>
      <c r="I25" t="n">
        <v>9</v>
      </c>
      <c r="J25" t="n">
        <v>123.52</v>
      </c>
      <c r="K25" t="n">
        <v>43.4</v>
      </c>
      <c r="L25" t="n">
        <v>6.75</v>
      </c>
      <c r="M25" t="n">
        <v>7</v>
      </c>
      <c r="N25" t="n">
        <v>18.37</v>
      </c>
      <c r="O25" t="n">
        <v>15468.27</v>
      </c>
      <c r="P25" t="n">
        <v>72.15000000000001</v>
      </c>
      <c r="Q25" t="n">
        <v>198.06</v>
      </c>
      <c r="R25" t="n">
        <v>32.41</v>
      </c>
      <c r="S25" t="n">
        <v>21.27</v>
      </c>
      <c r="T25" t="n">
        <v>2850.3</v>
      </c>
      <c r="U25" t="n">
        <v>0.66</v>
      </c>
      <c r="V25" t="n">
        <v>0.76</v>
      </c>
      <c r="W25" t="n">
        <v>0.12</v>
      </c>
      <c r="X25" t="n">
        <v>0.17</v>
      </c>
      <c r="Y25" t="n">
        <v>1</v>
      </c>
      <c r="Z25" t="n">
        <v>10</v>
      </c>
      <c r="AA25" t="n">
        <v>60.26969192948623</v>
      </c>
      <c r="AB25" t="n">
        <v>82.4636514090443</v>
      </c>
      <c r="AC25" t="n">
        <v>74.59343625704615</v>
      </c>
      <c r="AD25" t="n">
        <v>60269.69192948623</v>
      </c>
      <c r="AE25" t="n">
        <v>82463.65140904431</v>
      </c>
      <c r="AF25" t="n">
        <v>2.466728391211296e-06</v>
      </c>
      <c r="AG25" t="n">
        <v>0.1433333333333333</v>
      </c>
      <c r="AH25" t="n">
        <v>74593.43625704615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9.693300000000001</v>
      </c>
      <c r="E26" t="n">
        <v>10.32</v>
      </c>
      <c r="F26" t="n">
        <v>8.02</v>
      </c>
      <c r="G26" t="n">
        <v>53.45</v>
      </c>
      <c r="H26" t="n">
        <v>1</v>
      </c>
      <c r="I26" t="n">
        <v>9</v>
      </c>
      <c r="J26" t="n">
        <v>123.85</v>
      </c>
      <c r="K26" t="n">
        <v>43.4</v>
      </c>
      <c r="L26" t="n">
        <v>7</v>
      </c>
      <c r="M26" t="n">
        <v>7</v>
      </c>
      <c r="N26" t="n">
        <v>18.45</v>
      </c>
      <c r="O26" t="n">
        <v>15508.69</v>
      </c>
      <c r="P26" t="n">
        <v>71.61</v>
      </c>
      <c r="Q26" t="n">
        <v>198.05</v>
      </c>
      <c r="R26" t="n">
        <v>32.35</v>
      </c>
      <c r="S26" t="n">
        <v>21.27</v>
      </c>
      <c r="T26" t="n">
        <v>2819.4</v>
      </c>
      <c r="U26" t="n">
        <v>0.66</v>
      </c>
      <c r="V26" t="n">
        <v>0.76</v>
      </c>
      <c r="W26" t="n">
        <v>0.12</v>
      </c>
      <c r="X26" t="n">
        <v>0.16</v>
      </c>
      <c r="Y26" t="n">
        <v>1</v>
      </c>
      <c r="Z26" t="n">
        <v>10</v>
      </c>
      <c r="AA26" t="n">
        <v>59.95272095389918</v>
      </c>
      <c r="AB26" t="n">
        <v>82.0299577364738</v>
      </c>
      <c r="AC26" t="n">
        <v>74.20113369989276</v>
      </c>
      <c r="AD26" t="n">
        <v>59952.72095389918</v>
      </c>
      <c r="AE26" t="n">
        <v>82029.95773647381</v>
      </c>
      <c r="AF26" t="n">
        <v>2.467313828761578e-06</v>
      </c>
      <c r="AG26" t="n">
        <v>0.1433333333333333</v>
      </c>
      <c r="AH26" t="n">
        <v>74201.13369989276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9.742900000000001</v>
      </c>
      <c r="E27" t="n">
        <v>10.26</v>
      </c>
      <c r="F27" t="n">
        <v>7.99</v>
      </c>
      <c r="G27" t="n">
        <v>59.91</v>
      </c>
      <c r="H27" t="n">
        <v>1.03</v>
      </c>
      <c r="I27" t="n">
        <v>8</v>
      </c>
      <c r="J27" t="n">
        <v>124.18</v>
      </c>
      <c r="K27" t="n">
        <v>43.4</v>
      </c>
      <c r="L27" t="n">
        <v>7.25</v>
      </c>
      <c r="M27" t="n">
        <v>6</v>
      </c>
      <c r="N27" t="n">
        <v>18.53</v>
      </c>
      <c r="O27" t="n">
        <v>15549.15</v>
      </c>
      <c r="P27" t="n">
        <v>70.79000000000001</v>
      </c>
      <c r="Q27" t="n">
        <v>198.05</v>
      </c>
      <c r="R27" t="n">
        <v>31.43</v>
      </c>
      <c r="S27" t="n">
        <v>21.27</v>
      </c>
      <c r="T27" t="n">
        <v>2362.75</v>
      </c>
      <c r="U27" t="n">
        <v>0.68</v>
      </c>
      <c r="V27" t="n">
        <v>0.76</v>
      </c>
      <c r="W27" t="n">
        <v>0.12</v>
      </c>
      <c r="X27" t="n">
        <v>0.14</v>
      </c>
      <c r="Y27" t="n">
        <v>1</v>
      </c>
      <c r="Z27" t="n">
        <v>10</v>
      </c>
      <c r="AA27" t="n">
        <v>59.13172011680919</v>
      </c>
      <c r="AB27" t="n">
        <v>80.90662817116718</v>
      </c>
      <c r="AC27" t="n">
        <v>73.18501313169568</v>
      </c>
      <c r="AD27" t="n">
        <v>59131.72011680919</v>
      </c>
      <c r="AE27" t="n">
        <v>80906.62817116719</v>
      </c>
      <c r="AF27" t="n">
        <v>2.479938916802449e-06</v>
      </c>
      <c r="AG27" t="n">
        <v>0.1425</v>
      </c>
      <c r="AH27" t="n">
        <v>73185.01313169568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9.763500000000001</v>
      </c>
      <c r="E28" t="n">
        <v>10.24</v>
      </c>
      <c r="F28" t="n">
        <v>7.97</v>
      </c>
      <c r="G28" t="n">
        <v>59.75</v>
      </c>
      <c r="H28" t="n">
        <v>1.06</v>
      </c>
      <c r="I28" t="n">
        <v>8</v>
      </c>
      <c r="J28" t="n">
        <v>124.51</v>
      </c>
      <c r="K28" t="n">
        <v>43.4</v>
      </c>
      <c r="L28" t="n">
        <v>7.5</v>
      </c>
      <c r="M28" t="n">
        <v>6</v>
      </c>
      <c r="N28" t="n">
        <v>18.61</v>
      </c>
      <c r="O28" t="n">
        <v>15589.63</v>
      </c>
      <c r="P28" t="n">
        <v>70.59999999999999</v>
      </c>
      <c r="Q28" t="n">
        <v>198.05</v>
      </c>
      <c r="R28" t="n">
        <v>30.85</v>
      </c>
      <c r="S28" t="n">
        <v>21.27</v>
      </c>
      <c r="T28" t="n">
        <v>2073.71</v>
      </c>
      <c r="U28" t="n">
        <v>0.6899999999999999</v>
      </c>
      <c r="V28" t="n">
        <v>0.76</v>
      </c>
      <c r="W28" t="n">
        <v>0.12</v>
      </c>
      <c r="X28" t="n">
        <v>0.11</v>
      </c>
      <c r="Y28" t="n">
        <v>1</v>
      </c>
      <c r="Z28" t="n">
        <v>10</v>
      </c>
      <c r="AA28" t="n">
        <v>58.86082426304309</v>
      </c>
      <c r="AB28" t="n">
        <v>80.535976512963</v>
      </c>
      <c r="AC28" t="n">
        <v>72.84973594753751</v>
      </c>
      <c r="AD28" t="n">
        <v>58860.82426304308</v>
      </c>
      <c r="AE28" t="n">
        <v>80535.97651296301</v>
      </c>
      <c r="AF28" t="n">
        <v>2.485182400948456e-06</v>
      </c>
      <c r="AG28" t="n">
        <v>0.1422222222222222</v>
      </c>
      <c r="AH28" t="n">
        <v>72849.73594753751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9.733700000000001</v>
      </c>
      <c r="E29" t="n">
        <v>10.27</v>
      </c>
      <c r="F29" t="n">
        <v>8</v>
      </c>
      <c r="G29" t="n">
        <v>59.99</v>
      </c>
      <c r="H29" t="n">
        <v>1.1</v>
      </c>
      <c r="I29" t="n">
        <v>8</v>
      </c>
      <c r="J29" t="n">
        <v>124.83</v>
      </c>
      <c r="K29" t="n">
        <v>43.4</v>
      </c>
      <c r="L29" t="n">
        <v>7.75</v>
      </c>
      <c r="M29" t="n">
        <v>6</v>
      </c>
      <c r="N29" t="n">
        <v>18.68</v>
      </c>
      <c r="O29" t="n">
        <v>15630.14</v>
      </c>
      <c r="P29" t="n">
        <v>70.56</v>
      </c>
      <c r="Q29" t="n">
        <v>198.05</v>
      </c>
      <c r="R29" t="n">
        <v>31.87</v>
      </c>
      <c r="S29" t="n">
        <v>21.27</v>
      </c>
      <c r="T29" t="n">
        <v>2582.97</v>
      </c>
      <c r="U29" t="n">
        <v>0.67</v>
      </c>
      <c r="V29" t="n">
        <v>0.76</v>
      </c>
      <c r="W29" t="n">
        <v>0.12</v>
      </c>
      <c r="X29" t="n">
        <v>0.15</v>
      </c>
      <c r="Y29" t="n">
        <v>1</v>
      </c>
      <c r="Z29" t="n">
        <v>10</v>
      </c>
      <c r="AA29" t="n">
        <v>59.07943128993996</v>
      </c>
      <c r="AB29" t="n">
        <v>80.83508429142454</v>
      </c>
      <c r="AC29" t="n">
        <v>73.12029729942317</v>
      </c>
      <c r="AD29" t="n">
        <v>59079.43128993996</v>
      </c>
      <c r="AE29" t="n">
        <v>80835.08429142453</v>
      </c>
      <c r="AF29" t="n">
        <v>2.47759716660132e-06</v>
      </c>
      <c r="AG29" t="n">
        <v>0.1426388888888889</v>
      </c>
      <c r="AH29" t="n">
        <v>73120.29729942317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9.7326</v>
      </c>
      <c r="E30" t="n">
        <v>10.27</v>
      </c>
      <c r="F30" t="n">
        <v>8</v>
      </c>
      <c r="G30" t="n">
        <v>60</v>
      </c>
      <c r="H30" t="n">
        <v>1.13</v>
      </c>
      <c r="I30" t="n">
        <v>8</v>
      </c>
      <c r="J30" t="n">
        <v>125.16</v>
      </c>
      <c r="K30" t="n">
        <v>43.4</v>
      </c>
      <c r="L30" t="n">
        <v>8</v>
      </c>
      <c r="M30" t="n">
        <v>6</v>
      </c>
      <c r="N30" t="n">
        <v>18.76</v>
      </c>
      <c r="O30" t="n">
        <v>15670.68</v>
      </c>
      <c r="P30" t="n">
        <v>69.93000000000001</v>
      </c>
      <c r="Q30" t="n">
        <v>198.05</v>
      </c>
      <c r="R30" t="n">
        <v>31.89</v>
      </c>
      <c r="S30" t="n">
        <v>21.27</v>
      </c>
      <c r="T30" t="n">
        <v>2591.21</v>
      </c>
      <c r="U30" t="n">
        <v>0.67</v>
      </c>
      <c r="V30" t="n">
        <v>0.76</v>
      </c>
      <c r="W30" t="n">
        <v>0.12</v>
      </c>
      <c r="X30" t="n">
        <v>0.15</v>
      </c>
      <c r="Y30" t="n">
        <v>1</v>
      </c>
      <c r="Z30" t="n">
        <v>10</v>
      </c>
      <c r="AA30" t="n">
        <v>58.73361087816223</v>
      </c>
      <c r="AB30" t="n">
        <v>80.36191754751067</v>
      </c>
      <c r="AC30" t="n">
        <v>72.6922889254546</v>
      </c>
      <c r="AD30" t="n">
        <v>58733.61087816223</v>
      </c>
      <c r="AE30" t="n">
        <v>80361.91754751067</v>
      </c>
      <c r="AF30" t="n">
        <v>2.477317174729445e-06</v>
      </c>
      <c r="AG30" t="n">
        <v>0.1426388888888889</v>
      </c>
      <c r="AH30" t="n">
        <v>72692.2889254546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9.784700000000001</v>
      </c>
      <c r="E31" t="n">
        <v>10.22</v>
      </c>
      <c r="F31" t="n">
        <v>7.97</v>
      </c>
      <c r="G31" t="n">
        <v>68.3</v>
      </c>
      <c r="H31" t="n">
        <v>1.16</v>
      </c>
      <c r="I31" t="n">
        <v>7</v>
      </c>
      <c r="J31" t="n">
        <v>125.49</v>
      </c>
      <c r="K31" t="n">
        <v>43.4</v>
      </c>
      <c r="L31" t="n">
        <v>8.25</v>
      </c>
      <c r="M31" t="n">
        <v>5</v>
      </c>
      <c r="N31" t="n">
        <v>18.84</v>
      </c>
      <c r="O31" t="n">
        <v>15711.24</v>
      </c>
      <c r="P31" t="n">
        <v>69.01000000000001</v>
      </c>
      <c r="Q31" t="n">
        <v>198.05</v>
      </c>
      <c r="R31" t="n">
        <v>30.78</v>
      </c>
      <c r="S31" t="n">
        <v>21.27</v>
      </c>
      <c r="T31" t="n">
        <v>2044.53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57.85261535443227</v>
      </c>
      <c r="AB31" t="n">
        <v>79.1565006051645</v>
      </c>
      <c r="AC31" t="n">
        <v>71.60191528427225</v>
      </c>
      <c r="AD31" t="n">
        <v>57852.61535443227</v>
      </c>
      <c r="AE31" t="n">
        <v>79156.50060516449</v>
      </c>
      <c r="AF31" t="n">
        <v>2.490578607933667e-06</v>
      </c>
      <c r="AG31" t="n">
        <v>0.1419444444444445</v>
      </c>
      <c r="AH31" t="n">
        <v>71601.91528427225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9.783099999999999</v>
      </c>
      <c r="E32" t="n">
        <v>10.22</v>
      </c>
      <c r="F32" t="n">
        <v>7.97</v>
      </c>
      <c r="G32" t="n">
        <v>68.31999999999999</v>
      </c>
      <c r="H32" t="n">
        <v>1.19</v>
      </c>
      <c r="I32" t="n">
        <v>7</v>
      </c>
      <c r="J32" t="n">
        <v>125.82</v>
      </c>
      <c r="K32" t="n">
        <v>43.4</v>
      </c>
      <c r="L32" t="n">
        <v>8.5</v>
      </c>
      <c r="M32" t="n">
        <v>5</v>
      </c>
      <c r="N32" t="n">
        <v>18.92</v>
      </c>
      <c r="O32" t="n">
        <v>15751.84</v>
      </c>
      <c r="P32" t="n">
        <v>69.06</v>
      </c>
      <c r="Q32" t="n">
        <v>198.05</v>
      </c>
      <c r="R32" t="n">
        <v>30.8</v>
      </c>
      <c r="S32" t="n">
        <v>21.27</v>
      </c>
      <c r="T32" t="n">
        <v>2052.16</v>
      </c>
      <c r="U32" t="n">
        <v>0.6899999999999999</v>
      </c>
      <c r="V32" t="n">
        <v>0.76</v>
      </c>
      <c r="W32" t="n">
        <v>0.12</v>
      </c>
      <c r="X32" t="n">
        <v>0.12</v>
      </c>
      <c r="Y32" t="n">
        <v>1</v>
      </c>
      <c r="Z32" t="n">
        <v>10</v>
      </c>
      <c r="AA32" t="n">
        <v>57.889550643329</v>
      </c>
      <c r="AB32" t="n">
        <v>79.20703709690294</v>
      </c>
      <c r="AC32" t="n">
        <v>71.64762864416761</v>
      </c>
      <c r="AD32" t="n">
        <v>57889.550643329</v>
      </c>
      <c r="AE32" t="n">
        <v>79207.03709690293</v>
      </c>
      <c r="AF32" t="n">
        <v>2.490171347029122e-06</v>
      </c>
      <c r="AG32" t="n">
        <v>0.1419444444444445</v>
      </c>
      <c r="AH32" t="n">
        <v>71647.62864416761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9.789300000000001</v>
      </c>
      <c r="E33" t="n">
        <v>10.22</v>
      </c>
      <c r="F33" t="n">
        <v>7.96</v>
      </c>
      <c r="G33" t="n">
        <v>68.26000000000001</v>
      </c>
      <c r="H33" t="n">
        <v>1.22</v>
      </c>
      <c r="I33" t="n">
        <v>7</v>
      </c>
      <c r="J33" t="n">
        <v>126.15</v>
      </c>
      <c r="K33" t="n">
        <v>43.4</v>
      </c>
      <c r="L33" t="n">
        <v>8.75</v>
      </c>
      <c r="M33" t="n">
        <v>5</v>
      </c>
      <c r="N33" t="n">
        <v>19</v>
      </c>
      <c r="O33" t="n">
        <v>15792.46</v>
      </c>
      <c r="P33" t="n">
        <v>68.79000000000001</v>
      </c>
      <c r="Q33" t="n">
        <v>198.05</v>
      </c>
      <c r="R33" t="n">
        <v>30.8</v>
      </c>
      <c r="S33" t="n">
        <v>21.27</v>
      </c>
      <c r="T33" t="n">
        <v>2050.68</v>
      </c>
      <c r="U33" t="n">
        <v>0.6899999999999999</v>
      </c>
      <c r="V33" t="n">
        <v>0.76</v>
      </c>
      <c r="W33" t="n">
        <v>0.12</v>
      </c>
      <c r="X33" t="n">
        <v>0.11</v>
      </c>
      <c r="Y33" t="n">
        <v>1</v>
      </c>
      <c r="Z33" t="n">
        <v>10</v>
      </c>
      <c r="AA33" t="n">
        <v>57.68228900262236</v>
      </c>
      <c r="AB33" t="n">
        <v>78.92345257635</v>
      </c>
      <c r="AC33" t="n">
        <v>71.39110903224278</v>
      </c>
      <c r="AD33" t="n">
        <v>57682.28900262236</v>
      </c>
      <c r="AE33" t="n">
        <v>78923.45257635</v>
      </c>
      <c r="AF33" t="n">
        <v>2.491749483034231e-06</v>
      </c>
      <c r="AG33" t="n">
        <v>0.1419444444444445</v>
      </c>
      <c r="AH33" t="n">
        <v>71391.10903224278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9.7813</v>
      </c>
      <c r="E34" t="n">
        <v>10.22</v>
      </c>
      <c r="F34" t="n">
        <v>7.97</v>
      </c>
      <c r="G34" t="n">
        <v>68.33</v>
      </c>
      <c r="H34" t="n">
        <v>1.26</v>
      </c>
      <c r="I34" t="n">
        <v>7</v>
      </c>
      <c r="J34" t="n">
        <v>126.48</v>
      </c>
      <c r="K34" t="n">
        <v>43.4</v>
      </c>
      <c r="L34" t="n">
        <v>9</v>
      </c>
      <c r="M34" t="n">
        <v>5</v>
      </c>
      <c r="N34" t="n">
        <v>19.08</v>
      </c>
      <c r="O34" t="n">
        <v>15833.12</v>
      </c>
      <c r="P34" t="n">
        <v>68.47</v>
      </c>
      <c r="Q34" t="n">
        <v>198.05</v>
      </c>
      <c r="R34" t="n">
        <v>31.04</v>
      </c>
      <c r="S34" t="n">
        <v>21.27</v>
      </c>
      <c r="T34" t="n">
        <v>2171.27</v>
      </c>
      <c r="U34" t="n">
        <v>0.6899999999999999</v>
      </c>
      <c r="V34" t="n">
        <v>0.76</v>
      </c>
      <c r="W34" t="n">
        <v>0.12</v>
      </c>
      <c r="X34" t="n">
        <v>0.12</v>
      </c>
      <c r="Y34" t="n">
        <v>1</v>
      </c>
      <c r="Z34" t="n">
        <v>10</v>
      </c>
      <c r="AA34" t="n">
        <v>57.57156735762356</v>
      </c>
      <c r="AB34" t="n">
        <v>78.77195833696845</v>
      </c>
      <c r="AC34" t="n">
        <v>71.25407319044426</v>
      </c>
      <c r="AD34" t="n">
        <v>57571.56735762356</v>
      </c>
      <c r="AE34" t="n">
        <v>78771.95833696846</v>
      </c>
      <c r="AF34" t="n">
        <v>2.48971317851151e-06</v>
      </c>
      <c r="AG34" t="n">
        <v>0.1419444444444445</v>
      </c>
      <c r="AH34" t="n">
        <v>71254.07319044427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9.770899999999999</v>
      </c>
      <c r="E35" t="n">
        <v>10.23</v>
      </c>
      <c r="F35" t="n">
        <v>7.98</v>
      </c>
      <c r="G35" t="n">
        <v>68.43000000000001</v>
      </c>
      <c r="H35" t="n">
        <v>1.29</v>
      </c>
      <c r="I35" t="n">
        <v>7</v>
      </c>
      <c r="J35" t="n">
        <v>126.81</v>
      </c>
      <c r="K35" t="n">
        <v>43.4</v>
      </c>
      <c r="L35" t="n">
        <v>9.25</v>
      </c>
      <c r="M35" t="n">
        <v>5</v>
      </c>
      <c r="N35" t="n">
        <v>19.16</v>
      </c>
      <c r="O35" t="n">
        <v>15873.8</v>
      </c>
      <c r="P35" t="n">
        <v>68.11</v>
      </c>
      <c r="Q35" t="n">
        <v>198.05</v>
      </c>
      <c r="R35" t="n">
        <v>31.29</v>
      </c>
      <c r="S35" t="n">
        <v>21.27</v>
      </c>
      <c r="T35" t="n">
        <v>2297.42</v>
      </c>
      <c r="U35" t="n">
        <v>0.68</v>
      </c>
      <c r="V35" t="n">
        <v>0.76</v>
      </c>
      <c r="W35" t="n">
        <v>0.12</v>
      </c>
      <c r="X35" t="n">
        <v>0.13</v>
      </c>
      <c r="Y35" t="n">
        <v>1</v>
      </c>
      <c r="Z35" t="n">
        <v>10</v>
      </c>
      <c r="AA35" t="n">
        <v>57.45242334645206</v>
      </c>
      <c r="AB35" t="n">
        <v>78.6089402446209</v>
      </c>
      <c r="AC35" t="n">
        <v>71.10661331603296</v>
      </c>
      <c r="AD35" t="n">
        <v>57452.42334645206</v>
      </c>
      <c r="AE35" t="n">
        <v>78608.9402446209</v>
      </c>
      <c r="AF35" t="n">
        <v>2.487065982631972e-06</v>
      </c>
      <c r="AG35" t="n">
        <v>0.1420833333333333</v>
      </c>
      <c r="AH35" t="n">
        <v>71106.61331603296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9.7746</v>
      </c>
      <c r="E36" t="n">
        <v>10.23</v>
      </c>
      <c r="F36" t="n">
        <v>7.98</v>
      </c>
      <c r="G36" t="n">
        <v>68.39</v>
      </c>
      <c r="H36" t="n">
        <v>1.32</v>
      </c>
      <c r="I36" t="n">
        <v>7</v>
      </c>
      <c r="J36" t="n">
        <v>127.14</v>
      </c>
      <c r="K36" t="n">
        <v>43.4</v>
      </c>
      <c r="L36" t="n">
        <v>9.5</v>
      </c>
      <c r="M36" t="n">
        <v>5</v>
      </c>
      <c r="N36" t="n">
        <v>19.24</v>
      </c>
      <c r="O36" t="n">
        <v>15914.51</v>
      </c>
      <c r="P36" t="n">
        <v>67.53</v>
      </c>
      <c r="Q36" t="n">
        <v>198.07</v>
      </c>
      <c r="R36" t="n">
        <v>31.25</v>
      </c>
      <c r="S36" t="n">
        <v>21.27</v>
      </c>
      <c r="T36" t="n">
        <v>2276.42</v>
      </c>
      <c r="U36" t="n">
        <v>0.68</v>
      </c>
      <c r="V36" t="n">
        <v>0.76</v>
      </c>
      <c r="W36" t="n">
        <v>0.12</v>
      </c>
      <c r="X36" t="n">
        <v>0.13</v>
      </c>
      <c r="Y36" t="n">
        <v>1</v>
      </c>
      <c r="Z36" t="n">
        <v>10</v>
      </c>
      <c r="AA36" t="n">
        <v>57.10854945857118</v>
      </c>
      <c r="AB36" t="n">
        <v>78.13843682057727</v>
      </c>
      <c r="AC36" t="n">
        <v>70.6810140784242</v>
      </c>
      <c r="AD36" t="n">
        <v>57108.54945857118</v>
      </c>
      <c r="AE36" t="n">
        <v>78138.43682057726</v>
      </c>
      <c r="AF36" t="n">
        <v>2.488007773473731e-06</v>
      </c>
      <c r="AG36" t="n">
        <v>0.1420833333333333</v>
      </c>
      <c r="AH36" t="n">
        <v>70681.0140784242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9.844099999999999</v>
      </c>
      <c r="E37" t="n">
        <v>10.16</v>
      </c>
      <c r="F37" t="n">
        <v>7.93</v>
      </c>
      <c r="G37" t="n">
        <v>79.31</v>
      </c>
      <c r="H37" t="n">
        <v>1.35</v>
      </c>
      <c r="I37" t="n">
        <v>6</v>
      </c>
      <c r="J37" t="n">
        <v>127.47</v>
      </c>
      <c r="K37" t="n">
        <v>43.4</v>
      </c>
      <c r="L37" t="n">
        <v>9.75</v>
      </c>
      <c r="M37" t="n">
        <v>4</v>
      </c>
      <c r="N37" t="n">
        <v>19.32</v>
      </c>
      <c r="O37" t="n">
        <v>15955.25</v>
      </c>
      <c r="P37" t="n">
        <v>66.59</v>
      </c>
      <c r="Q37" t="n">
        <v>198.05</v>
      </c>
      <c r="R37" t="n">
        <v>29.59</v>
      </c>
      <c r="S37" t="n">
        <v>21.27</v>
      </c>
      <c r="T37" t="n">
        <v>1452.06</v>
      </c>
      <c r="U37" t="n">
        <v>0.72</v>
      </c>
      <c r="V37" t="n">
        <v>0.77</v>
      </c>
      <c r="W37" t="n">
        <v>0.12</v>
      </c>
      <c r="X37" t="n">
        <v>0.08</v>
      </c>
      <c r="Y37" t="n">
        <v>1</v>
      </c>
      <c r="Z37" t="n">
        <v>10</v>
      </c>
      <c r="AA37" t="n">
        <v>56.08886223726798</v>
      </c>
      <c r="AB37" t="n">
        <v>76.74325577896566</v>
      </c>
      <c r="AC37" t="n">
        <v>69.41898715727467</v>
      </c>
      <c r="AD37" t="n">
        <v>56088.86223726798</v>
      </c>
      <c r="AE37" t="n">
        <v>76743.25577896566</v>
      </c>
      <c r="AF37" t="n">
        <v>2.505698169014871e-06</v>
      </c>
      <c r="AG37" t="n">
        <v>0.1411111111111111</v>
      </c>
      <c r="AH37" t="n">
        <v>69418.98715727468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9.8154</v>
      </c>
      <c r="E38" t="n">
        <v>10.19</v>
      </c>
      <c r="F38" t="n">
        <v>7.96</v>
      </c>
      <c r="G38" t="n">
        <v>79.61</v>
      </c>
      <c r="H38" t="n">
        <v>1.38</v>
      </c>
      <c r="I38" t="n">
        <v>6</v>
      </c>
      <c r="J38" t="n">
        <v>127.8</v>
      </c>
      <c r="K38" t="n">
        <v>43.4</v>
      </c>
      <c r="L38" t="n">
        <v>10</v>
      </c>
      <c r="M38" t="n">
        <v>4</v>
      </c>
      <c r="N38" t="n">
        <v>19.4</v>
      </c>
      <c r="O38" t="n">
        <v>15996.02</v>
      </c>
      <c r="P38" t="n">
        <v>66.83</v>
      </c>
      <c r="Q38" t="n">
        <v>198.05</v>
      </c>
      <c r="R38" t="n">
        <v>30.7</v>
      </c>
      <c r="S38" t="n">
        <v>21.27</v>
      </c>
      <c r="T38" t="n">
        <v>2007.15</v>
      </c>
      <c r="U38" t="n">
        <v>0.6899999999999999</v>
      </c>
      <c r="V38" t="n">
        <v>0.76</v>
      </c>
      <c r="W38" t="n">
        <v>0.12</v>
      </c>
      <c r="X38" t="n">
        <v>0.11</v>
      </c>
      <c r="Y38" t="n">
        <v>1</v>
      </c>
      <c r="Z38" t="n">
        <v>10</v>
      </c>
      <c r="AA38" t="n">
        <v>56.4464422358387</v>
      </c>
      <c r="AB38" t="n">
        <v>77.23251250832604</v>
      </c>
      <c r="AC38" t="n">
        <v>69.8615499110612</v>
      </c>
      <c r="AD38" t="n">
        <v>56446.4422358387</v>
      </c>
      <c r="AE38" t="n">
        <v>77232.51250832604</v>
      </c>
      <c r="AF38" t="n">
        <v>2.498392926539609e-06</v>
      </c>
      <c r="AG38" t="n">
        <v>0.1415277777777778</v>
      </c>
      <c r="AH38" t="n">
        <v>69861.5499110612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9.813499999999999</v>
      </c>
      <c r="E39" t="n">
        <v>10.19</v>
      </c>
      <c r="F39" t="n">
        <v>7.96</v>
      </c>
      <c r="G39" t="n">
        <v>79.62</v>
      </c>
      <c r="H39" t="n">
        <v>1.41</v>
      </c>
      <c r="I39" t="n">
        <v>6</v>
      </c>
      <c r="J39" t="n">
        <v>128.13</v>
      </c>
      <c r="K39" t="n">
        <v>43.4</v>
      </c>
      <c r="L39" t="n">
        <v>10.25</v>
      </c>
      <c r="M39" t="n">
        <v>4</v>
      </c>
      <c r="N39" t="n">
        <v>19.48</v>
      </c>
      <c r="O39" t="n">
        <v>16036.82</v>
      </c>
      <c r="P39" t="n">
        <v>66.68000000000001</v>
      </c>
      <c r="Q39" t="n">
        <v>198.05</v>
      </c>
      <c r="R39" t="n">
        <v>30.74</v>
      </c>
      <c r="S39" t="n">
        <v>21.27</v>
      </c>
      <c r="T39" t="n">
        <v>2026.45</v>
      </c>
      <c r="U39" t="n">
        <v>0.6899999999999999</v>
      </c>
      <c r="V39" t="n">
        <v>0.76</v>
      </c>
      <c r="W39" t="n">
        <v>0.12</v>
      </c>
      <c r="X39" t="n">
        <v>0.11</v>
      </c>
      <c r="Y39" t="n">
        <v>1</v>
      </c>
      <c r="Z39" t="n">
        <v>10</v>
      </c>
      <c r="AA39" t="n">
        <v>56.37378863044774</v>
      </c>
      <c r="AB39" t="n">
        <v>77.1331046401793</v>
      </c>
      <c r="AC39" t="n">
        <v>69.77162939033055</v>
      </c>
      <c r="AD39" t="n">
        <v>56373.78863044774</v>
      </c>
      <c r="AE39" t="n">
        <v>77133.1046401793</v>
      </c>
      <c r="AF39" t="n">
        <v>2.497909304215462e-06</v>
      </c>
      <c r="AG39" t="n">
        <v>0.1415277777777778</v>
      </c>
      <c r="AH39" t="n">
        <v>69771.62939033055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9.823700000000001</v>
      </c>
      <c r="E40" t="n">
        <v>10.18</v>
      </c>
      <c r="F40" t="n">
        <v>7.95</v>
      </c>
      <c r="G40" t="n">
        <v>79.52</v>
      </c>
      <c r="H40" t="n">
        <v>1.44</v>
      </c>
      <c r="I40" t="n">
        <v>6</v>
      </c>
      <c r="J40" t="n">
        <v>128.46</v>
      </c>
      <c r="K40" t="n">
        <v>43.4</v>
      </c>
      <c r="L40" t="n">
        <v>10.5</v>
      </c>
      <c r="M40" t="n">
        <v>4</v>
      </c>
      <c r="N40" t="n">
        <v>19.56</v>
      </c>
      <c r="O40" t="n">
        <v>16077.65</v>
      </c>
      <c r="P40" t="n">
        <v>66.28</v>
      </c>
      <c r="Q40" t="n">
        <v>198.05</v>
      </c>
      <c r="R40" t="n">
        <v>30.38</v>
      </c>
      <c r="S40" t="n">
        <v>21.27</v>
      </c>
      <c r="T40" t="n">
        <v>1849.76</v>
      </c>
      <c r="U40" t="n">
        <v>0.7</v>
      </c>
      <c r="V40" t="n">
        <v>0.76</v>
      </c>
      <c r="W40" t="n">
        <v>0.12</v>
      </c>
      <c r="X40" t="n">
        <v>0.1</v>
      </c>
      <c r="Y40" t="n">
        <v>1</v>
      </c>
      <c r="Z40" t="n">
        <v>10</v>
      </c>
      <c r="AA40" t="n">
        <v>56.07365082022891</v>
      </c>
      <c r="AB40" t="n">
        <v>76.72244284709242</v>
      </c>
      <c r="AC40" t="n">
        <v>69.40016058240828</v>
      </c>
      <c r="AD40" t="n">
        <v>56073.6508202289</v>
      </c>
      <c r="AE40" t="n">
        <v>76722.44284709242</v>
      </c>
      <c r="AF40" t="n">
        <v>2.500505592481932e-06</v>
      </c>
      <c r="AG40" t="n">
        <v>0.1413888888888889</v>
      </c>
      <c r="AH40" t="n">
        <v>69400.16058240828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9.8248</v>
      </c>
      <c r="E41" t="n">
        <v>10.18</v>
      </c>
      <c r="F41" t="n">
        <v>7.95</v>
      </c>
      <c r="G41" t="n">
        <v>79.51000000000001</v>
      </c>
      <c r="H41" t="n">
        <v>1.47</v>
      </c>
      <c r="I41" t="n">
        <v>6</v>
      </c>
      <c r="J41" t="n">
        <v>128.79</v>
      </c>
      <c r="K41" t="n">
        <v>43.4</v>
      </c>
      <c r="L41" t="n">
        <v>10.75</v>
      </c>
      <c r="M41" t="n">
        <v>4</v>
      </c>
      <c r="N41" t="n">
        <v>19.64</v>
      </c>
      <c r="O41" t="n">
        <v>16118.5</v>
      </c>
      <c r="P41" t="n">
        <v>65.75</v>
      </c>
      <c r="Q41" t="n">
        <v>198.05</v>
      </c>
      <c r="R41" t="n">
        <v>30.23</v>
      </c>
      <c r="S41" t="n">
        <v>21.27</v>
      </c>
      <c r="T41" t="n">
        <v>1774.45</v>
      </c>
      <c r="U41" t="n">
        <v>0.7</v>
      </c>
      <c r="V41" t="n">
        <v>0.76</v>
      </c>
      <c r="W41" t="n">
        <v>0.12</v>
      </c>
      <c r="X41" t="n">
        <v>0.1</v>
      </c>
      <c r="Y41" t="n">
        <v>1</v>
      </c>
      <c r="Z41" t="n">
        <v>10</v>
      </c>
      <c r="AA41" t="n">
        <v>55.77403778730434</v>
      </c>
      <c r="AB41" t="n">
        <v>76.31249907745111</v>
      </c>
      <c r="AC41" t="n">
        <v>69.02934127078171</v>
      </c>
      <c r="AD41" t="n">
        <v>55774.03778730435</v>
      </c>
      <c r="AE41" t="n">
        <v>76312.49907745111</v>
      </c>
      <c r="AF41" t="n">
        <v>2.500785584353806e-06</v>
      </c>
      <c r="AG41" t="n">
        <v>0.1413888888888889</v>
      </c>
      <c r="AH41" t="n">
        <v>69029.34127078172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9.832599999999999</v>
      </c>
      <c r="E42" t="n">
        <v>10.17</v>
      </c>
      <c r="F42" t="n">
        <v>7.94</v>
      </c>
      <c r="G42" t="n">
        <v>79.43000000000001</v>
      </c>
      <c r="H42" t="n">
        <v>1.5</v>
      </c>
      <c r="I42" t="n">
        <v>6</v>
      </c>
      <c r="J42" t="n">
        <v>129.13</v>
      </c>
      <c r="K42" t="n">
        <v>43.4</v>
      </c>
      <c r="L42" t="n">
        <v>11</v>
      </c>
      <c r="M42" t="n">
        <v>4</v>
      </c>
      <c r="N42" t="n">
        <v>19.73</v>
      </c>
      <c r="O42" t="n">
        <v>16159.39</v>
      </c>
      <c r="P42" t="n">
        <v>65.15000000000001</v>
      </c>
      <c r="Q42" t="n">
        <v>198.05</v>
      </c>
      <c r="R42" t="n">
        <v>30.08</v>
      </c>
      <c r="S42" t="n">
        <v>21.27</v>
      </c>
      <c r="T42" t="n">
        <v>1697.96</v>
      </c>
      <c r="U42" t="n">
        <v>0.71</v>
      </c>
      <c r="V42" t="n">
        <v>0.76</v>
      </c>
      <c r="W42" t="n">
        <v>0.12</v>
      </c>
      <c r="X42" t="n">
        <v>0.09</v>
      </c>
      <c r="Y42" t="n">
        <v>1</v>
      </c>
      <c r="Z42" t="n">
        <v>10</v>
      </c>
      <c r="AA42" t="n">
        <v>55.37720834079825</v>
      </c>
      <c r="AB42" t="n">
        <v>75.76953952186214</v>
      </c>
      <c r="AC42" t="n">
        <v>68.53820101312947</v>
      </c>
      <c r="AD42" t="n">
        <v>55377.20834079825</v>
      </c>
      <c r="AE42" t="n">
        <v>75769.53952186214</v>
      </c>
      <c r="AF42" t="n">
        <v>2.502770981263459e-06</v>
      </c>
      <c r="AG42" t="n">
        <v>0.14125</v>
      </c>
      <c r="AH42" t="n">
        <v>68538.20101312947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9.8154</v>
      </c>
      <c r="E43" t="n">
        <v>10.19</v>
      </c>
      <c r="F43" t="n">
        <v>7.96</v>
      </c>
      <c r="G43" t="n">
        <v>79.61</v>
      </c>
      <c r="H43" t="n">
        <v>1.54</v>
      </c>
      <c r="I43" t="n">
        <v>6</v>
      </c>
      <c r="J43" t="n">
        <v>129.46</v>
      </c>
      <c r="K43" t="n">
        <v>43.4</v>
      </c>
      <c r="L43" t="n">
        <v>11.25</v>
      </c>
      <c r="M43" t="n">
        <v>4</v>
      </c>
      <c r="N43" t="n">
        <v>19.81</v>
      </c>
      <c r="O43" t="n">
        <v>16200.3</v>
      </c>
      <c r="P43" t="n">
        <v>64.67</v>
      </c>
      <c r="Q43" t="n">
        <v>198.05</v>
      </c>
      <c r="R43" t="n">
        <v>30.61</v>
      </c>
      <c r="S43" t="n">
        <v>21.27</v>
      </c>
      <c r="T43" t="n">
        <v>1964.87</v>
      </c>
      <c r="U43" t="n">
        <v>0.6899999999999999</v>
      </c>
      <c r="V43" t="n">
        <v>0.76</v>
      </c>
      <c r="W43" t="n">
        <v>0.12</v>
      </c>
      <c r="X43" t="n">
        <v>0.11</v>
      </c>
      <c r="Y43" t="n">
        <v>1</v>
      </c>
      <c r="Z43" t="n">
        <v>10</v>
      </c>
      <c r="AA43" t="n">
        <v>55.24887203955222</v>
      </c>
      <c r="AB43" t="n">
        <v>75.59394413269938</v>
      </c>
      <c r="AC43" t="n">
        <v>68.3793642014587</v>
      </c>
      <c r="AD43" t="n">
        <v>55248.87203955222</v>
      </c>
      <c r="AE43" t="n">
        <v>75593.94413269938</v>
      </c>
      <c r="AF43" t="n">
        <v>2.498392926539609e-06</v>
      </c>
      <c r="AG43" t="n">
        <v>0.1415277777777778</v>
      </c>
      <c r="AH43" t="n">
        <v>68379.36420145869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9.8673</v>
      </c>
      <c r="E44" t="n">
        <v>10.13</v>
      </c>
      <c r="F44" t="n">
        <v>7.93</v>
      </c>
      <c r="G44" t="n">
        <v>95.17</v>
      </c>
      <c r="H44" t="n">
        <v>1.57</v>
      </c>
      <c r="I44" t="n">
        <v>5</v>
      </c>
      <c r="J44" t="n">
        <v>129.79</v>
      </c>
      <c r="K44" t="n">
        <v>43.4</v>
      </c>
      <c r="L44" t="n">
        <v>11.5</v>
      </c>
      <c r="M44" t="n">
        <v>3</v>
      </c>
      <c r="N44" t="n">
        <v>19.89</v>
      </c>
      <c r="O44" t="n">
        <v>16241.25</v>
      </c>
      <c r="P44" t="n">
        <v>63.59</v>
      </c>
      <c r="Q44" t="n">
        <v>198.05</v>
      </c>
      <c r="R44" t="n">
        <v>29.59</v>
      </c>
      <c r="S44" t="n">
        <v>21.27</v>
      </c>
      <c r="T44" t="n">
        <v>1458.67</v>
      </c>
      <c r="U44" t="n">
        <v>0.72</v>
      </c>
      <c r="V44" t="n">
        <v>0.77</v>
      </c>
      <c r="W44" t="n">
        <v>0.12</v>
      </c>
      <c r="X44" t="n">
        <v>0.08</v>
      </c>
      <c r="Y44" t="n">
        <v>1</v>
      </c>
      <c r="Z44" t="n">
        <v>10</v>
      </c>
      <c r="AA44" t="n">
        <v>54.30601716390165</v>
      </c>
      <c r="AB44" t="n">
        <v>74.3038884960135</v>
      </c>
      <c r="AC44" t="n">
        <v>67.21242966413323</v>
      </c>
      <c r="AD44" t="n">
        <v>54306.01716390165</v>
      </c>
      <c r="AE44" t="n">
        <v>74303.8884960135</v>
      </c>
      <c r="AF44" t="n">
        <v>2.511603452130762e-06</v>
      </c>
      <c r="AG44" t="n">
        <v>0.1406944444444445</v>
      </c>
      <c r="AH44" t="n">
        <v>67212.42966413322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9.8592</v>
      </c>
      <c r="E45" t="n">
        <v>10.14</v>
      </c>
      <c r="F45" t="n">
        <v>7.94</v>
      </c>
      <c r="G45" t="n">
        <v>95.27</v>
      </c>
      <c r="H45" t="n">
        <v>1.6</v>
      </c>
      <c r="I45" t="n">
        <v>5</v>
      </c>
      <c r="J45" t="n">
        <v>130.12</v>
      </c>
      <c r="K45" t="n">
        <v>43.4</v>
      </c>
      <c r="L45" t="n">
        <v>11.75</v>
      </c>
      <c r="M45" t="n">
        <v>3</v>
      </c>
      <c r="N45" t="n">
        <v>19.97</v>
      </c>
      <c r="O45" t="n">
        <v>16282.22</v>
      </c>
      <c r="P45" t="n">
        <v>63.68</v>
      </c>
      <c r="Q45" t="n">
        <v>198.05</v>
      </c>
      <c r="R45" t="n">
        <v>29.89</v>
      </c>
      <c r="S45" t="n">
        <v>21.27</v>
      </c>
      <c r="T45" t="n">
        <v>1605.86</v>
      </c>
      <c r="U45" t="n">
        <v>0.71</v>
      </c>
      <c r="V45" t="n">
        <v>0.76</v>
      </c>
      <c r="W45" t="n">
        <v>0.12</v>
      </c>
      <c r="X45" t="n">
        <v>0.09</v>
      </c>
      <c r="Y45" t="n">
        <v>1</v>
      </c>
      <c r="Z45" t="n">
        <v>10</v>
      </c>
      <c r="AA45" t="n">
        <v>54.42070340326133</v>
      </c>
      <c r="AB45" t="n">
        <v>74.46080726830513</v>
      </c>
      <c r="AC45" t="n">
        <v>67.35437232903428</v>
      </c>
      <c r="AD45" t="n">
        <v>54420.70340326133</v>
      </c>
      <c r="AE45" t="n">
        <v>74460.80726830513</v>
      </c>
      <c r="AF45" t="n">
        <v>2.509541693801507e-06</v>
      </c>
      <c r="AG45" t="n">
        <v>0.1408333333333333</v>
      </c>
      <c r="AH45" t="n">
        <v>67354.37232903428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9.878399999999999</v>
      </c>
      <c r="E46" t="n">
        <v>10.12</v>
      </c>
      <c r="F46" t="n">
        <v>7.92</v>
      </c>
      <c r="G46" t="n">
        <v>95.03</v>
      </c>
      <c r="H46" t="n">
        <v>1.63</v>
      </c>
      <c r="I46" t="n">
        <v>5</v>
      </c>
      <c r="J46" t="n">
        <v>130.45</v>
      </c>
      <c r="K46" t="n">
        <v>43.4</v>
      </c>
      <c r="L46" t="n">
        <v>12</v>
      </c>
      <c r="M46" t="n">
        <v>2</v>
      </c>
      <c r="N46" t="n">
        <v>20.05</v>
      </c>
      <c r="O46" t="n">
        <v>16323.22</v>
      </c>
      <c r="P46" t="n">
        <v>63.45</v>
      </c>
      <c r="Q46" t="n">
        <v>198.06</v>
      </c>
      <c r="R46" t="n">
        <v>29.26</v>
      </c>
      <c r="S46" t="n">
        <v>21.27</v>
      </c>
      <c r="T46" t="n">
        <v>1294.35</v>
      </c>
      <c r="U46" t="n">
        <v>0.73</v>
      </c>
      <c r="V46" t="n">
        <v>0.77</v>
      </c>
      <c r="W46" t="n">
        <v>0.12</v>
      </c>
      <c r="X46" t="n">
        <v>0.07000000000000001</v>
      </c>
      <c r="Y46" t="n">
        <v>1</v>
      </c>
      <c r="Z46" t="n">
        <v>10</v>
      </c>
      <c r="AA46" t="n">
        <v>54.14814497418642</v>
      </c>
      <c r="AB46" t="n">
        <v>74.08788080121579</v>
      </c>
      <c r="AC46" t="n">
        <v>67.01703744055823</v>
      </c>
      <c r="AD46" t="n">
        <v>54148.14497418642</v>
      </c>
      <c r="AE46" t="n">
        <v>74087.88080121578</v>
      </c>
      <c r="AF46" t="n">
        <v>2.514428824656038e-06</v>
      </c>
      <c r="AG46" t="n">
        <v>0.1405555555555555</v>
      </c>
      <c r="AH46" t="n">
        <v>67017.03744055823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9.8703</v>
      </c>
      <c r="E47" t="n">
        <v>10.13</v>
      </c>
      <c r="F47" t="n">
        <v>7.93</v>
      </c>
      <c r="G47" t="n">
        <v>95.13</v>
      </c>
      <c r="H47" t="n">
        <v>1.65</v>
      </c>
      <c r="I47" t="n">
        <v>5</v>
      </c>
      <c r="J47" t="n">
        <v>130.79</v>
      </c>
      <c r="K47" t="n">
        <v>43.4</v>
      </c>
      <c r="L47" t="n">
        <v>12.25</v>
      </c>
      <c r="M47" t="n">
        <v>1</v>
      </c>
      <c r="N47" t="n">
        <v>20.14</v>
      </c>
      <c r="O47" t="n">
        <v>16364.25</v>
      </c>
      <c r="P47" t="n">
        <v>63.63</v>
      </c>
      <c r="Q47" t="n">
        <v>198.05</v>
      </c>
      <c r="R47" t="n">
        <v>29.55</v>
      </c>
      <c r="S47" t="n">
        <v>21.27</v>
      </c>
      <c r="T47" t="n">
        <v>1438.26</v>
      </c>
      <c r="U47" t="n">
        <v>0.72</v>
      </c>
      <c r="V47" t="n">
        <v>0.77</v>
      </c>
      <c r="W47" t="n">
        <v>0.12</v>
      </c>
      <c r="X47" t="n">
        <v>0.07000000000000001</v>
      </c>
      <c r="Y47" t="n">
        <v>1</v>
      </c>
      <c r="Z47" t="n">
        <v>10</v>
      </c>
      <c r="AA47" t="n">
        <v>54.31219473867012</v>
      </c>
      <c r="AB47" t="n">
        <v>74.31234092634706</v>
      </c>
      <c r="AC47" t="n">
        <v>67.22007540637883</v>
      </c>
      <c r="AD47" t="n">
        <v>54312.19473867011</v>
      </c>
      <c r="AE47" t="n">
        <v>74312.34092634707</v>
      </c>
      <c r="AF47" t="n">
        <v>2.512367066326782e-06</v>
      </c>
      <c r="AG47" t="n">
        <v>0.1406944444444445</v>
      </c>
      <c r="AH47" t="n">
        <v>67220.07540637882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9.866</v>
      </c>
      <c r="E48" t="n">
        <v>10.14</v>
      </c>
      <c r="F48" t="n">
        <v>7.93</v>
      </c>
      <c r="G48" t="n">
        <v>95.19</v>
      </c>
      <c r="H48" t="n">
        <v>1.68</v>
      </c>
      <c r="I48" t="n">
        <v>5</v>
      </c>
      <c r="J48" t="n">
        <v>131.12</v>
      </c>
      <c r="K48" t="n">
        <v>43.4</v>
      </c>
      <c r="L48" t="n">
        <v>12.5</v>
      </c>
      <c r="M48" t="n">
        <v>1</v>
      </c>
      <c r="N48" t="n">
        <v>20.22</v>
      </c>
      <c r="O48" t="n">
        <v>16405.32</v>
      </c>
      <c r="P48" t="n">
        <v>63.66</v>
      </c>
      <c r="Q48" t="n">
        <v>198.05</v>
      </c>
      <c r="R48" t="n">
        <v>29.65</v>
      </c>
      <c r="S48" t="n">
        <v>21.27</v>
      </c>
      <c r="T48" t="n">
        <v>1489.46</v>
      </c>
      <c r="U48" t="n">
        <v>0.72</v>
      </c>
      <c r="V48" t="n">
        <v>0.77</v>
      </c>
      <c r="W48" t="n">
        <v>0.12</v>
      </c>
      <c r="X48" t="n">
        <v>0.08</v>
      </c>
      <c r="Y48" t="n">
        <v>1</v>
      </c>
      <c r="Z48" t="n">
        <v>10</v>
      </c>
      <c r="AA48" t="n">
        <v>54.35194395898406</v>
      </c>
      <c r="AB48" t="n">
        <v>74.36672756319243</v>
      </c>
      <c r="AC48" t="n">
        <v>67.26927145893579</v>
      </c>
      <c r="AD48" t="n">
        <v>54351.94395898406</v>
      </c>
      <c r="AE48" t="n">
        <v>74366.72756319243</v>
      </c>
      <c r="AF48" t="n">
        <v>2.51127255264582e-06</v>
      </c>
      <c r="AG48" t="n">
        <v>0.1408333333333333</v>
      </c>
      <c r="AH48" t="n">
        <v>67269.27145893579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9.8687</v>
      </c>
      <c r="E49" t="n">
        <v>10.13</v>
      </c>
      <c r="F49" t="n">
        <v>7.93</v>
      </c>
      <c r="G49" t="n">
        <v>95.15000000000001</v>
      </c>
      <c r="H49" t="n">
        <v>1.71</v>
      </c>
      <c r="I49" t="n">
        <v>5</v>
      </c>
      <c r="J49" t="n">
        <v>131.45</v>
      </c>
      <c r="K49" t="n">
        <v>43.4</v>
      </c>
      <c r="L49" t="n">
        <v>12.75</v>
      </c>
      <c r="M49" t="n">
        <v>0</v>
      </c>
      <c r="N49" t="n">
        <v>20.3</v>
      </c>
      <c r="O49" t="n">
        <v>16446.41</v>
      </c>
      <c r="P49" t="n">
        <v>63.77</v>
      </c>
      <c r="Q49" t="n">
        <v>198.05</v>
      </c>
      <c r="R49" t="n">
        <v>29.51</v>
      </c>
      <c r="S49" t="n">
        <v>21.27</v>
      </c>
      <c r="T49" t="n">
        <v>1418.73</v>
      </c>
      <c r="U49" t="n">
        <v>0.72</v>
      </c>
      <c r="V49" t="n">
        <v>0.77</v>
      </c>
      <c r="W49" t="n">
        <v>0.12</v>
      </c>
      <c r="X49" t="n">
        <v>0.08</v>
      </c>
      <c r="Y49" t="n">
        <v>1</v>
      </c>
      <c r="Z49" t="n">
        <v>10</v>
      </c>
      <c r="AA49" t="n">
        <v>54.39786554207843</v>
      </c>
      <c r="AB49" t="n">
        <v>74.42955949909938</v>
      </c>
      <c r="AC49" t="n">
        <v>67.32610680306499</v>
      </c>
      <c r="AD49" t="n">
        <v>54397.86554207843</v>
      </c>
      <c r="AE49" t="n">
        <v>74429.55949909938</v>
      </c>
      <c r="AF49" t="n">
        <v>2.511959805422238e-06</v>
      </c>
      <c r="AG49" t="n">
        <v>0.1406944444444445</v>
      </c>
      <c r="AH49" t="n">
        <v>67326.10680306499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6.1363</v>
      </c>
      <c r="E2" t="n">
        <v>16.3</v>
      </c>
      <c r="F2" t="n">
        <v>9.890000000000001</v>
      </c>
      <c r="G2" t="n">
        <v>5.93</v>
      </c>
      <c r="H2" t="n">
        <v>0.09</v>
      </c>
      <c r="I2" t="n">
        <v>100</v>
      </c>
      <c r="J2" t="n">
        <v>194.77</v>
      </c>
      <c r="K2" t="n">
        <v>54.38</v>
      </c>
      <c r="L2" t="n">
        <v>1</v>
      </c>
      <c r="M2" t="n">
        <v>98</v>
      </c>
      <c r="N2" t="n">
        <v>39.4</v>
      </c>
      <c r="O2" t="n">
        <v>24256.19</v>
      </c>
      <c r="P2" t="n">
        <v>137.31</v>
      </c>
      <c r="Q2" t="n">
        <v>198.14</v>
      </c>
      <c r="R2" t="n">
        <v>90.77</v>
      </c>
      <c r="S2" t="n">
        <v>21.27</v>
      </c>
      <c r="T2" t="n">
        <v>31572.85</v>
      </c>
      <c r="U2" t="n">
        <v>0.23</v>
      </c>
      <c r="V2" t="n">
        <v>0.61</v>
      </c>
      <c r="W2" t="n">
        <v>0.27</v>
      </c>
      <c r="X2" t="n">
        <v>2.03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6.732</v>
      </c>
      <c r="E3" t="n">
        <v>14.85</v>
      </c>
      <c r="F3" t="n">
        <v>9.380000000000001</v>
      </c>
      <c r="G3" t="n">
        <v>7.41</v>
      </c>
      <c r="H3" t="n">
        <v>0.11</v>
      </c>
      <c r="I3" t="n">
        <v>76</v>
      </c>
      <c r="J3" t="n">
        <v>195.16</v>
      </c>
      <c r="K3" t="n">
        <v>54.38</v>
      </c>
      <c r="L3" t="n">
        <v>1.25</v>
      </c>
      <c r="M3" t="n">
        <v>74</v>
      </c>
      <c r="N3" t="n">
        <v>39.53</v>
      </c>
      <c r="O3" t="n">
        <v>24303.87</v>
      </c>
      <c r="P3" t="n">
        <v>130.01</v>
      </c>
      <c r="Q3" t="n">
        <v>198.09</v>
      </c>
      <c r="R3" t="n">
        <v>74.93000000000001</v>
      </c>
      <c r="S3" t="n">
        <v>21.27</v>
      </c>
      <c r="T3" t="n">
        <v>23772.9</v>
      </c>
      <c r="U3" t="n">
        <v>0.28</v>
      </c>
      <c r="V3" t="n">
        <v>0.65</v>
      </c>
      <c r="W3" t="n">
        <v>0.23</v>
      </c>
      <c r="X3" t="n">
        <v>1.53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7.1636</v>
      </c>
      <c r="E4" t="n">
        <v>13.96</v>
      </c>
      <c r="F4" t="n">
        <v>9.07</v>
      </c>
      <c r="G4" t="n">
        <v>8.92</v>
      </c>
      <c r="H4" t="n">
        <v>0.14</v>
      </c>
      <c r="I4" t="n">
        <v>61</v>
      </c>
      <c r="J4" t="n">
        <v>195.55</v>
      </c>
      <c r="K4" t="n">
        <v>54.38</v>
      </c>
      <c r="L4" t="n">
        <v>1.5</v>
      </c>
      <c r="M4" t="n">
        <v>59</v>
      </c>
      <c r="N4" t="n">
        <v>39.67</v>
      </c>
      <c r="O4" t="n">
        <v>24351.61</v>
      </c>
      <c r="P4" t="n">
        <v>125.51</v>
      </c>
      <c r="Q4" t="n">
        <v>198.07</v>
      </c>
      <c r="R4" t="n">
        <v>65.11</v>
      </c>
      <c r="S4" t="n">
        <v>21.27</v>
      </c>
      <c r="T4" t="n">
        <v>18939.97</v>
      </c>
      <c r="U4" t="n">
        <v>0.33</v>
      </c>
      <c r="V4" t="n">
        <v>0.67</v>
      </c>
      <c r="W4" t="n">
        <v>0.21</v>
      </c>
      <c r="X4" t="n">
        <v>1.22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7.4454</v>
      </c>
      <c r="E5" t="n">
        <v>13.43</v>
      </c>
      <c r="F5" t="n">
        <v>8.890000000000001</v>
      </c>
      <c r="G5" t="n">
        <v>10.26</v>
      </c>
      <c r="H5" t="n">
        <v>0.16</v>
      </c>
      <c r="I5" t="n">
        <v>52</v>
      </c>
      <c r="J5" t="n">
        <v>195.93</v>
      </c>
      <c r="K5" t="n">
        <v>54.38</v>
      </c>
      <c r="L5" t="n">
        <v>1.75</v>
      </c>
      <c r="M5" t="n">
        <v>50</v>
      </c>
      <c r="N5" t="n">
        <v>39.81</v>
      </c>
      <c r="O5" t="n">
        <v>24399.39</v>
      </c>
      <c r="P5" t="n">
        <v>122.87</v>
      </c>
      <c r="Q5" t="n">
        <v>198.08</v>
      </c>
      <c r="R5" t="n">
        <v>59.69</v>
      </c>
      <c r="S5" t="n">
        <v>21.27</v>
      </c>
      <c r="T5" t="n">
        <v>16275.39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7.7341</v>
      </c>
      <c r="E6" t="n">
        <v>12.93</v>
      </c>
      <c r="F6" t="n">
        <v>8.699999999999999</v>
      </c>
      <c r="G6" t="n">
        <v>11.87</v>
      </c>
      <c r="H6" t="n">
        <v>0.18</v>
      </c>
      <c r="I6" t="n">
        <v>44</v>
      </c>
      <c r="J6" t="n">
        <v>196.32</v>
      </c>
      <c r="K6" t="n">
        <v>54.38</v>
      </c>
      <c r="L6" t="n">
        <v>2</v>
      </c>
      <c r="M6" t="n">
        <v>42</v>
      </c>
      <c r="N6" t="n">
        <v>39.95</v>
      </c>
      <c r="O6" t="n">
        <v>24447.22</v>
      </c>
      <c r="P6" t="n">
        <v>120.08</v>
      </c>
      <c r="Q6" t="n">
        <v>198.09</v>
      </c>
      <c r="R6" t="n">
        <v>53.68</v>
      </c>
      <c r="S6" t="n">
        <v>21.27</v>
      </c>
      <c r="T6" t="n">
        <v>13306.25</v>
      </c>
      <c r="U6" t="n">
        <v>0.4</v>
      </c>
      <c r="V6" t="n">
        <v>0.7</v>
      </c>
      <c r="W6" t="n">
        <v>0.18</v>
      </c>
      <c r="X6" t="n">
        <v>0.85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7.9267</v>
      </c>
      <c r="E7" t="n">
        <v>12.62</v>
      </c>
      <c r="F7" t="n">
        <v>8.58</v>
      </c>
      <c r="G7" t="n">
        <v>13.2</v>
      </c>
      <c r="H7" t="n">
        <v>0.2</v>
      </c>
      <c r="I7" t="n">
        <v>39</v>
      </c>
      <c r="J7" t="n">
        <v>196.71</v>
      </c>
      <c r="K7" t="n">
        <v>54.38</v>
      </c>
      <c r="L7" t="n">
        <v>2.25</v>
      </c>
      <c r="M7" t="n">
        <v>37</v>
      </c>
      <c r="N7" t="n">
        <v>40.08</v>
      </c>
      <c r="O7" t="n">
        <v>24495.09</v>
      </c>
      <c r="P7" t="n">
        <v>118.25</v>
      </c>
      <c r="Q7" t="n">
        <v>198.09</v>
      </c>
      <c r="R7" t="n">
        <v>49.82</v>
      </c>
      <c r="S7" t="n">
        <v>21.27</v>
      </c>
      <c r="T7" t="n">
        <v>11404.98</v>
      </c>
      <c r="U7" t="n">
        <v>0.43</v>
      </c>
      <c r="V7" t="n">
        <v>0.71</v>
      </c>
      <c r="W7" t="n">
        <v>0.17</v>
      </c>
      <c r="X7" t="n">
        <v>0.73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8.077199999999999</v>
      </c>
      <c r="E8" t="n">
        <v>12.38</v>
      </c>
      <c r="F8" t="n">
        <v>8.5</v>
      </c>
      <c r="G8" t="n">
        <v>14.58</v>
      </c>
      <c r="H8" t="n">
        <v>0.23</v>
      </c>
      <c r="I8" t="n">
        <v>35</v>
      </c>
      <c r="J8" t="n">
        <v>197.1</v>
      </c>
      <c r="K8" t="n">
        <v>54.38</v>
      </c>
      <c r="L8" t="n">
        <v>2.5</v>
      </c>
      <c r="M8" t="n">
        <v>33</v>
      </c>
      <c r="N8" t="n">
        <v>40.22</v>
      </c>
      <c r="O8" t="n">
        <v>24543.01</v>
      </c>
      <c r="P8" t="n">
        <v>116.97</v>
      </c>
      <c r="Q8" t="n">
        <v>198.11</v>
      </c>
      <c r="R8" t="n">
        <v>48.16</v>
      </c>
      <c r="S8" t="n">
        <v>21.27</v>
      </c>
      <c r="T8" t="n">
        <v>10590.71</v>
      </c>
      <c r="U8" t="n">
        <v>0.44</v>
      </c>
      <c r="V8" t="n">
        <v>0.71</v>
      </c>
      <c r="W8" t="n">
        <v>0.14</v>
      </c>
      <c r="X8" t="n">
        <v>0.65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8.150700000000001</v>
      </c>
      <c r="E9" t="n">
        <v>12.27</v>
      </c>
      <c r="F9" t="n">
        <v>8.51</v>
      </c>
      <c r="G9" t="n">
        <v>15.95</v>
      </c>
      <c r="H9" t="n">
        <v>0.25</v>
      </c>
      <c r="I9" t="n">
        <v>32</v>
      </c>
      <c r="J9" t="n">
        <v>197.49</v>
      </c>
      <c r="K9" t="n">
        <v>54.38</v>
      </c>
      <c r="L9" t="n">
        <v>2.75</v>
      </c>
      <c r="M9" t="n">
        <v>30</v>
      </c>
      <c r="N9" t="n">
        <v>40.36</v>
      </c>
      <c r="O9" t="n">
        <v>24590.98</v>
      </c>
      <c r="P9" t="n">
        <v>116.97</v>
      </c>
      <c r="Q9" t="n">
        <v>198.09</v>
      </c>
      <c r="R9" t="n">
        <v>47.79</v>
      </c>
      <c r="S9" t="n">
        <v>21.27</v>
      </c>
      <c r="T9" t="n">
        <v>10422.65</v>
      </c>
      <c r="U9" t="n">
        <v>0.45</v>
      </c>
      <c r="V9" t="n">
        <v>0.71</v>
      </c>
      <c r="W9" t="n">
        <v>0.16</v>
      </c>
      <c r="X9" t="n">
        <v>0.65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8.2799</v>
      </c>
      <c r="E10" t="n">
        <v>12.08</v>
      </c>
      <c r="F10" t="n">
        <v>8.43</v>
      </c>
      <c r="G10" t="n">
        <v>17.45</v>
      </c>
      <c r="H10" t="n">
        <v>0.27</v>
      </c>
      <c r="I10" t="n">
        <v>29</v>
      </c>
      <c r="J10" t="n">
        <v>197.88</v>
      </c>
      <c r="K10" t="n">
        <v>54.38</v>
      </c>
      <c r="L10" t="n">
        <v>3</v>
      </c>
      <c r="M10" t="n">
        <v>27</v>
      </c>
      <c r="N10" t="n">
        <v>40.5</v>
      </c>
      <c r="O10" t="n">
        <v>24639</v>
      </c>
      <c r="P10" t="n">
        <v>115.8</v>
      </c>
      <c r="Q10" t="n">
        <v>198.11</v>
      </c>
      <c r="R10" t="n">
        <v>45.43</v>
      </c>
      <c r="S10" t="n">
        <v>21.27</v>
      </c>
      <c r="T10" t="n">
        <v>9257.049999999999</v>
      </c>
      <c r="U10" t="n">
        <v>0.47</v>
      </c>
      <c r="V10" t="n">
        <v>0.72</v>
      </c>
      <c r="W10" t="n">
        <v>0.15</v>
      </c>
      <c r="X10" t="n">
        <v>0.58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8.367599999999999</v>
      </c>
      <c r="E11" t="n">
        <v>11.95</v>
      </c>
      <c r="F11" t="n">
        <v>8.380000000000001</v>
      </c>
      <c r="G11" t="n">
        <v>18.63</v>
      </c>
      <c r="H11" t="n">
        <v>0.29</v>
      </c>
      <c r="I11" t="n">
        <v>27</v>
      </c>
      <c r="J11" t="n">
        <v>198.27</v>
      </c>
      <c r="K11" t="n">
        <v>54.38</v>
      </c>
      <c r="L11" t="n">
        <v>3.25</v>
      </c>
      <c r="M11" t="n">
        <v>25</v>
      </c>
      <c r="N11" t="n">
        <v>40.64</v>
      </c>
      <c r="O11" t="n">
        <v>24687.06</v>
      </c>
      <c r="P11" t="n">
        <v>115</v>
      </c>
      <c r="Q11" t="n">
        <v>198.06</v>
      </c>
      <c r="R11" t="n">
        <v>43.95</v>
      </c>
      <c r="S11" t="n">
        <v>21.27</v>
      </c>
      <c r="T11" t="n">
        <v>8528.99</v>
      </c>
      <c r="U11" t="n">
        <v>0.48</v>
      </c>
      <c r="V11" t="n">
        <v>0.72</v>
      </c>
      <c r="W11" t="n">
        <v>0.15</v>
      </c>
      <c r="X11" t="n">
        <v>0.53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8.453900000000001</v>
      </c>
      <c r="E12" t="n">
        <v>11.83</v>
      </c>
      <c r="F12" t="n">
        <v>8.34</v>
      </c>
      <c r="G12" t="n">
        <v>20.02</v>
      </c>
      <c r="H12" t="n">
        <v>0.31</v>
      </c>
      <c r="I12" t="n">
        <v>25</v>
      </c>
      <c r="J12" t="n">
        <v>198.66</v>
      </c>
      <c r="K12" t="n">
        <v>54.38</v>
      </c>
      <c r="L12" t="n">
        <v>3.5</v>
      </c>
      <c r="M12" t="n">
        <v>23</v>
      </c>
      <c r="N12" t="n">
        <v>40.78</v>
      </c>
      <c r="O12" t="n">
        <v>24735.17</v>
      </c>
      <c r="P12" t="n">
        <v>114.2</v>
      </c>
      <c r="Q12" t="n">
        <v>198.07</v>
      </c>
      <c r="R12" t="n">
        <v>42.48</v>
      </c>
      <c r="S12" t="n">
        <v>21.27</v>
      </c>
      <c r="T12" t="n">
        <v>7805.37</v>
      </c>
      <c r="U12" t="n">
        <v>0.5</v>
      </c>
      <c r="V12" t="n">
        <v>0.73</v>
      </c>
      <c r="W12" t="n">
        <v>0.15</v>
      </c>
      <c r="X12" t="n">
        <v>0.49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8.535500000000001</v>
      </c>
      <c r="E13" t="n">
        <v>11.72</v>
      </c>
      <c r="F13" t="n">
        <v>8.300000000000001</v>
      </c>
      <c r="G13" t="n">
        <v>21.66</v>
      </c>
      <c r="H13" t="n">
        <v>0.33</v>
      </c>
      <c r="I13" t="n">
        <v>23</v>
      </c>
      <c r="J13" t="n">
        <v>199.05</v>
      </c>
      <c r="K13" t="n">
        <v>54.38</v>
      </c>
      <c r="L13" t="n">
        <v>3.75</v>
      </c>
      <c r="M13" t="n">
        <v>21</v>
      </c>
      <c r="N13" t="n">
        <v>40.92</v>
      </c>
      <c r="O13" t="n">
        <v>24783.33</v>
      </c>
      <c r="P13" t="n">
        <v>113.57</v>
      </c>
      <c r="Q13" t="n">
        <v>198.09</v>
      </c>
      <c r="R13" t="n">
        <v>41.39</v>
      </c>
      <c r="S13" t="n">
        <v>21.27</v>
      </c>
      <c r="T13" t="n">
        <v>7269.86</v>
      </c>
      <c r="U13" t="n">
        <v>0.51</v>
      </c>
      <c r="V13" t="n">
        <v>0.73</v>
      </c>
      <c r="W13" t="n">
        <v>0.14</v>
      </c>
      <c r="X13" t="n">
        <v>0.45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8.585100000000001</v>
      </c>
      <c r="E14" t="n">
        <v>11.65</v>
      </c>
      <c r="F14" t="n">
        <v>8.279999999999999</v>
      </c>
      <c r="G14" t="n">
        <v>22.57</v>
      </c>
      <c r="H14" t="n">
        <v>0.36</v>
      </c>
      <c r="I14" t="n">
        <v>22</v>
      </c>
      <c r="J14" t="n">
        <v>199.44</v>
      </c>
      <c r="K14" t="n">
        <v>54.38</v>
      </c>
      <c r="L14" t="n">
        <v>4</v>
      </c>
      <c r="M14" t="n">
        <v>20</v>
      </c>
      <c r="N14" t="n">
        <v>41.06</v>
      </c>
      <c r="O14" t="n">
        <v>24831.54</v>
      </c>
      <c r="P14" t="n">
        <v>113.12</v>
      </c>
      <c r="Q14" t="n">
        <v>198.05</v>
      </c>
      <c r="R14" t="n">
        <v>40.58</v>
      </c>
      <c r="S14" t="n">
        <v>21.27</v>
      </c>
      <c r="T14" t="n">
        <v>6869.87</v>
      </c>
      <c r="U14" t="n">
        <v>0.52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8.679500000000001</v>
      </c>
      <c r="E15" t="n">
        <v>11.52</v>
      </c>
      <c r="F15" t="n">
        <v>8.23</v>
      </c>
      <c r="G15" t="n">
        <v>24.68</v>
      </c>
      <c r="H15" t="n">
        <v>0.38</v>
      </c>
      <c r="I15" t="n">
        <v>20</v>
      </c>
      <c r="J15" t="n">
        <v>199.83</v>
      </c>
      <c r="K15" t="n">
        <v>54.38</v>
      </c>
      <c r="L15" t="n">
        <v>4.25</v>
      </c>
      <c r="M15" t="n">
        <v>18</v>
      </c>
      <c r="N15" t="n">
        <v>41.2</v>
      </c>
      <c r="O15" t="n">
        <v>24879.79</v>
      </c>
      <c r="P15" t="n">
        <v>112.23</v>
      </c>
      <c r="Q15" t="n">
        <v>198.05</v>
      </c>
      <c r="R15" t="n">
        <v>38.88</v>
      </c>
      <c r="S15" t="n">
        <v>21.27</v>
      </c>
      <c r="T15" t="n">
        <v>6030.41</v>
      </c>
      <c r="U15" t="n">
        <v>0.55</v>
      </c>
      <c r="V15" t="n">
        <v>0.74</v>
      </c>
      <c r="W15" t="n">
        <v>0.14</v>
      </c>
      <c r="X15" t="n">
        <v>0.37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8.732799999999999</v>
      </c>
      <c r="E16" t="n">
        <v>11.45</v>
      </c>
      <c r="F16" t="n">
        <v>8.199999999999999</v>
      </c>
      <c r="G16" t="n">
        <v>25.88</v>
      </c>
      <c r="H16" t="n">
        <v>0.4</v>
      </c>
      <c r="I16" t="n">
        <v>19</v>
      </c>
      <c r="J16" t="n">
        <v>200.22</v>
      </c>
      <c r="K16" t="n">
        <v>54.38</v>
      </c>
      <c r="L16" t="n">
        <v>4.5</v>
      </c>
      <c r="M16" t="n">
        <v>17</v>
      </c>
      <c r="N16" t="n">
        <v>41.35</v>
      </c>
      <c r="O16" t="n">
        <v>24928.09</v>
      </c>
      <c r="P16" t="n">
        <v>111.61</v>
      </c>
      <c r="Q16" t="n">
        <v>198.05</v>
      </c>
      <c r="R16" t="n">
        <v>37.87</v>
      </c>
      <c r="S16" t="n">
        <v>21.27</v>
      </c>
      <c r="T16" t="n">
        <v>5526.9</v>
      </c>
      <c r="U16" t="n">
        <v>0.5600000000000001</v>
      </c>
      <c r="V16" t="n">
        <v>0.74</v>
      </c>
      <c r="W16" t="n">
        <v>0.14</v>
      </c>
      <c r="X16" t="n">
        <v>0.34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8.795299999999999</v>
      </c>
      <c r="E17" t="n">
        <v>11.37</v>
      </c>
      <c r="F17" t="n">
        <v>8.15</v>
      </c>
      <c r="G17" t="n">
        <v>27.18</v>
      </c>
      <c r="H17" t="n">
        <v>0.42</v>
      </c>
      <c r="I17" t="n">
        <v>18</v>
      </c>
      <c r="J17" t="n">
        <v>200.61</v>
      </c>
      <c r="K17" t="n">
        <v>54.38</v>
      </c>
      <c r="L17" t="n">
        <v>4.75</v>
      </c>
      <c r="M17" t="n">
        <v>16</v>
      </c>
      <c r="N17" t="n">
        <v>41.49</v>
      </c>
      <c r="O17" t="n">
        <v>24976.45</v>
      </c>
      <c r="P17" t="n">
        <v>110.97</v>
      </c>
      <c r="Q17" t="n">
        <v>198.05</v>
      </c>
      <c r="R17" t="n">
        <v>36.79</v>
      </c>
      <c r="S17" t="n">
        <v>21.27</v>
      </c>
      <c r="T17" t="n">
        <v>4990.84</v>
      </c>
      <c r="U17" t="n">
        <v>0.58</v>
      </c>
      <c r="V17" t="n">
        <v>0.74</v>
      </c>
      <c r="W17" t="n">
        <v>0.13</v>
      </c>
      <c r="X17" t="n">
        <v>0.3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8.788</v>
      </c>
      <c r="E18" t="n">
        <v>11.38</v>
      </c>
      <c r="F18" t="n">
        <v>8.199999999999999</v>
      </c>
      <c r="G18" t="n">
        <v>28.95</v>
      </c>
      <c r="H18" t="n">
        <v>0.44</v>
      </c>
      <c r="I18" t="n">
        <v>17</v>
      </c>
      <c r="J18" t="n">
        <v>201.01</v>
      </c>
      <c r="K18" t="n">
        <v>54.38</v>
      </c>
      <c r="L18" t="n">
        <v>5</v>
      </c>
      <c r="M18" t="n">
        <v>15</v>
      </c>
      <c r="N18" t="n">
        <v>41.63</v>
      </c>
      <c r="O18" t="n">
        <v>25024.84</v>
      </c>
      <c r="P18" t="n">
        <v>111.44</v>
      </c>
      <c r="Q18" t="n">
        <v>198.05</v>
      </c>
      <c r="R18" t="n">
        <v>38.22</v>
      </c>
      <c r="S18" t="n">
        <v>21.27</v>
      </c>
      <c r="T18" t="n">
        <v>5713.96</v>
      </c>
      <c r="U18" t="n">
        <v>0.5600000000000001</v>
      </c>
      <c r="V18" t="n">
        <v>0.74</v>
      </c>
      <c r="W18" t="n">
        <v>0.14</v>
      </c>
      <c r="X18" t="n">
        <v>0.35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8.7979</v>
      </c>
      <c r="E19" t="n">
        <v>11.37</v>
      </c>
      <c r="F19" t="n">
        <v>8.19</v>
      </c>
      <c r="G19" t="n">
        <v>28.9</v>
      </c>
      <c r="H19" t="n">
        <v>0.46</v>
      </c>
      <c r="I19" t="n">
        <v>17</v>
      </c>
      <c r="J19" t="n">
        <v>201.4</v>
      </c>
      <c r="K19" t="n">
        <v>54.38</v>
      </c>
      <c r="L19" t="n">
        <v>5.25</v>
      </c>
      <c r="M19" t="n">
        <v>15</v>
      </c>
      <c r="N19" t="n">
        <v>41.77</v>
      </c>
      <c r="O19" t="n">
        <v>25073.29</v>
      </c>
      <c r="P19" t="n">
        <v>111.16</v>
      </c>
      <c r="Q19" t="n">
        <v>198.05</v>
      </c>
      <c r="R19" t="n">
        <v>37.75</v>
      </c>
      <c r="S19" t="n">
        <v>21.27</v>
      </c>
      <c r="T19" t="n">
        <v>5478.81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8.847200000000001</v>
      </c>
      <c r="E20" t="n">
        <v>11.3</v>
      </c>
      <c r="F20" t="n">
        <v>8.16</v>
      </c>
      <c r="G20" t="n">
        <v>30.62</v>
      </c>
      <c r="H20" t="n">
        <v>0.48</v>
      </c>
      <c r="I20" t="n">
        <v>16</v>
      </c>
      <c r="J20" t="n">
        <v>201.79</v>
      </c>
      <c r="K20" t="n">
        <v>54.38</v>
      </c>
      <c r="L20" t="n">
        <v>5.5</v>
      </c>
      <c r="M20" t="n">
        <v>14</v>
      </c>
      <c r="N20" t="n">
        <v>41.92</v>
      </c>
      <c r="O20" t="n">
        <v>25121.79</v>
      </c>
      <c r="P20" t="n">
        <v>110.65</v>
      </c>
      <c r="Q20" t="n">
        <v>198.07</v>
      </c>
      <c r="R20" t="n">
        <v>37.11</v>
      </c>
      <c r="S20" t="n">
        <v>21.27</v>
      </c>
      <c r="T20" t="n">
        <v>5165.36</v>
      </c>
      <c r="U20" t="n">
        <v>0.57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8.9003</v>
      </c>
      <c r="E21" t="n">
        <v>11.24</v>
      </c>
      <c r="F21" t="n">
        <v>8.140000000000001</v>
      </c>
      <c r="G21" t="n">
        <v>32.54</v>
      </c>
      <c r="H21" t="n">
        <v>0.51</v>
      </c>
      <c r="I21" t="n">
        <v>15</v>
      </c>
      <c r="J21" t="n">
        <v>202.19</v>
      </c>
      <c r="K21" t="n">
        <v>54.38</v>
      </c>
      <c r="L21" t="n">
        <v>5.75</v>
      </c>
      <c r="M21" t="n">
        <v>13</v>
      </c>
      <c r="N21" t="n">
        <v>42.06</v>
      </c>
      <c r="O21" t="n">
        <v>25170.34</v>
      </c>
      <c r="P21" t="n">
        <v>110.16</v>
      </c>
      <c r="Q21" t="n">
        <v>198.05</v>
      </c>
      <c r="R21" t="n">
        <v>36.08</v>
      </c>
      <c r="S21" t="n">
        <v>21.27</v>
      </c>
      <c r="T21" t="n">
        <v>4653.47</v>
      </c>
      <c r="U21" t="n">
        <v>0.59</v>
      </c>
      <c r="V21" t="n">
        <v>0.75</v>
      </c>
      <c r="W21" t="n">
        <v>0.13</v>
      </c>
      <c r="X21" t="n">
        <v>0.28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8.896100000000001</v>
      </c>
      <c r="E22" t="n">
        <v>11.24</v>
      </c>
      <c r="F22" t="n">
        <v>8.140000000000001</v>
      </c>
      <c r="G22" t="n">
        <v>32.56</v>
      </c>
      <c r="H22" t="n">
        <v>0.53</v>
      </c>
      <c r="I22" t="n">
        <v>15</v>
      </c>
      <c r="J22" t="n">
        <v>202.58</v>
      </c>
      <c r="K22" t="n">
        <v>54.38</v>
      </c>
      <c r="L22" t="n">
        <v>6</v>
      </c>
      <c r="M22" t="n">
        <v>13</v>
      </c>
      <c r="N22" t="n">
        <v>42.2</v>
      </c>
      <c r="O22" t="n">
        <v>25218.93</v>
      </c>
      <c r="P22" t="n">
        <v>110.05</v>
      </c>
      <c r="Q22" t="n">
        <v>198.05</v>
      </c>
      <c r="R22" t="n">
        <v>36.26</v>
      </c>
      <c r="S22" t="n">
        <v>21.27</v>
      </c>
      <c r="T22" t="n">
        <v>4745.27</v>
      </c>
      <c r="U22" t="n">
        <v>0.59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8.946099999999999</v>
      </c>
      <c r="E23" t="n">
        <v>11.18</v>
      </c>
      <c r="F23" t="n">
        <v>8.119999999999999</v>
      </c>
      <c r="G23" t="n">
        <v>34.79</v>
      </c>
      <c r="H23" t="n">
        <v>0.55</v>
      </c>
      <c r="I23" t="n">
        <v>14</v>
      </c>
      <c r="J23" t="n">
        <v>202.98</v>
      </c>
      <c r="K23" t="n">
        <v>54.38</v>
      </c>
      <c r="L23" t="n">
        <v>6.25</v>
      </c>
      <c r="M23" t="n">
        <v>12</v>
      </c>
      <c r="N23" t="n">
        <v>42.35</v>
      </c>
      <c r="O23" t="n">
        <v>25267.7</v>
      </c>
      <c r="P23" t="n">
        <v>109.76</v>
      </c>
      <c r="Q23" t="n">
        <v>198.05</v>
      </c>
      <c r="R23" t="n">
        <v>35.55</v>
      </c>
      <c r="S23" t="n">
        <v>21.27</v>
      </c>
      <c r="T23" t="n">
        <v>4393.25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8.944800000000001</v>
      </c>
      <c r="E24" t="n">
        <v>11.18</v>
      </c>
      <c r="F24" t="n">
        <v>8.119999999999999</v>
      </c>
      <c r="G24" t="n">
        <v>34.79</v>
      </c>
      <c r="H24" t="n">
        <v>0.57</v>
      </c>
      <c r="I24" t="n">
        <v>14</v>
      </c>
      <c r="J24" t="n">
        <v>203.37</v>
      </c>
      <c r="K24" t="n">
        <v>54.38</v>
      </c>
      <c r="L24" t="n">
        <v>6.5</v>
      </c>
      <c r="M24" t="n">
        <v>12</v>
      </c>
      <c r="N24" t="n">
        <v>42.49</v>
      </c>
      <c r="O24" t="n">
        <v>25316.39</v>
      </c>
      <c r="P24" t="n">
        <v>109.54</v>
      </c>
      <c r="Q24" t="n">
        <v>198.07</v>
      </c>
      <c r="R24" t="n">
        <v>35.6</v>
      </c>
      <c r="S24" t="n">
        <v>21.27</v>
      </c>
      <c r="T24" t="n">
        <v>4418.31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9.016500000000001</v>
      </c>
      <c r="E25" t="n">
        <v>11.09</v>
      </c>
      <c r="F25" t="n">
        <v>8.07</v>
      </c>
      <c r="G25" t="n">
        <v>37.24</v>
      </c>
      <c r="H25" t="n">
        <v>0.59</v>
      </c>
      <c r="I25" t="n">
        <v>13</v>
      </c>
      <c r="J25" t="n">
        <v>203.77</v>
      </c>
      <c r="K25" t="n">
        <v>54.38</v>
      </c>
      <c r="L25" t="n">
        <v>6.75</v>
      </c>
      <c r="M25" t="n">
        <v>11</v>
      </c>
      <c r="N25" t="n">
        <v>42.64</v>
      </c>
      <c r="O25" t="n">
        <v>25365.14</v>
      </c>
      <c r="P25" t="n">
        <v>108.7</v>
      </c>
      <c r="Q25" t="n">
        <v>198.05</v>
      </c>
      <c r="R25" t="n">
        <v>33.78</v>
      </c>
      <c r="S25" t="n">
        <v>21.27</v>
      </c>
      <c r="T25" t="n">
        <v>3513.03</v>
      </c>
      <c r="U25" t="n">
        <v>0.63</v>
      </c>
      <c r="V25" t="n">
        <v>0.75</v>
      </c>
      <c r="W25" t="n">
        <v>0.13</v>
      </c>
      <c r="X25" t="n">
        <v>0.22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8.998200000000001</v>
      </c>
      <c r="E26" t="n">
        <v>11.11</v>
      </c>
      <c r="F26" t="n">
        <v>8.09</v>
      </c>
      <c r="G26" t="n">
        <v>37.34</v>
      </c>
      <c r="H26" t="n">
        <v>0.61</v>
      </c>
      <c r="I26" t="n">
        <v>13</v>
      </c>
      <c r="J26" t="n">
        <v>204.16</v>
      </c>
      <c r="K26" t="n">
        <v>54.38</v>
      </c>
      <c r="L26" t="n">
        <v>7</v>
      </c>
      <c r="M26" t="n">
        <v>11</v>
      </c>
      <c r="N26" t="n">
        <v>42.78</v>
      </c>
      <c r="O26" t="n">
        <v>25413.94</v>
      </c>
      <c r="P26" t="n">
        <v>108.77</v>
      </c>
      <c r="Q26" t="n">
        <v>198.05</v>
      </c>
      <c r="R26" t="n">
        <v>34.91</v>
      </c>
      <c r="S26" t="n">
        <v>21.27</v>
      </c>
      <c r="T26" t="n">
        <v>4076.54</v>
      </c>
      <c r="U26" t="n">
        <v>0.61</v>
      </c>
      <c r="V26" t="n">
        <v>0.75</v>
      </c>
      <c r="W26" t="n">
        <v>0.12</v>
      </c>
      <c r="X26" t="n">
        <v>0.24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9.039300000000001</v>
      </c>
      <c r="E27" t="n">
        <v>11.06</v>
      </c>
      <c r="F27" t="n">
        <v>8.08</v>
      </c>
      <c r="G27" t="n">
        <v>40.4</v>
      </c>
      <c r="H27" t="n">
        <v>0.63</v>
      </c>
      <c r="I27" t="n">
        <v>12</v>
      </c>
      <c r="J27" t="n">
        <v>204.56</v>
      </c>
      <c r="K27" t="n">
        <v>54.38</v>
      </c>
      <c r="L27" t="n">
        <v>7.25</v>
      </c>
      <c r="M27" t="n">
        <v>10</v>
      </c>
      <c r="N27" t="n">
        <v>42.93</v>
      </c>
      <c r="O27" t="n">
        <v>25462.78</v>
      </c>
      <c r="P27" t="n">
        <v>108.53</v>
      </c>
      <c r="Q27" t="n">
        <v>198.05</v>
      </c>
      <c r="R27" t="n">
        <v>34.42</v>
      </c>
      <c r="S27" t="n">
        <v>21.27</v>
      </c>
      <c r="T27" t="n">
        <v>3838.51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9.034599999999999</v>
      </c>
      <c r="E28" t="n">
        <v>11.07</v>
      </c>
      <c r="F28" t="n">
        <v>8.09</v>
      </c>
      <c r="G28" t="n">
        <v>40.43</v>
      </c>
      <c r="H28" t="n">
        <v>0.65</v>
      </c>
      <c r="I28" t="n">
        <v>12</v>
      </c>
      <c r="J28" t="n">
        <v>204.95</v>
      </c>
      <c r="K28" t="n">
        <v>54.38</v>
      </c>
      <c r="L28" t="n">
        <v>7.5</v>
      </c>
      <c r="M28" t="n">
        <v>10</v>
      </c>
      <c r="N28" t="n">
        <v>43.08</v>
      </c>
      <c r="O28" t="n">
        <v>25511.67</v>
      </c>
      <c r="P28" t="n">
        <v>108.62</v>
      </c>
      <c r="Q28" t="n">
        <v>198.05</v>
      </c>
      <c r="R28" t="n">
        <v>34.53</v>
      </c>
      <c r="S28" t="n">
        <v>21.27</v>
      </c>
      <c r="T28" t="n">
        <v>3891.97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9.0916</v>
      </c>
      <c r="E29" t="n">
        <v>11</v>
      </c>
      <c r="F29" t="n">
        <v>8.050000000000001</v>
      </c>
      <c r="G29" t="n">
        <v>43.93</v>
      </c>
      <c r="H29" t="n">
        <v>0.67</v>
      </c>
      <c r="I29" t="n">
        <v>11</v>
      </c>
      <c r="J29" t="n">
        <v>205.35</v>
      </c>
      <c r="K29" t="n">
        <v>54.38</v>
      </c>
      <c r="L29" t="n">
        <v>7.75</v>
      </c>
      <c r="M29" t="n">
        <v>9</v>
      </c>
      <c r="N29" t="n">
        <v>43.22</v>
      </c>
      <c r="O29" t="n">
        <v>25560.62</v>
      </c>
      <c r="P29" t="n">
        <v>107.85</v>
      </c>
      <c r="Q29" t="n">
        <v>198.05</v>
      </c>
      <c r="R29" t="n">
        <v>33.59</v>
      </c>
      <c r="S29" t="n">
        <v>21.27</v>
      </c>
      <c r="T29" t="n">
        <v>3426.49</v>
      </c>
      <c r="U29" t="n">
        <v>0.63</v>
      </c>
      <c r="V29" t="n">
        <v>0.75</v>
      </c>
      <c r="W29" t="n">
        <v>0.13</v>
      </c>
      <c r="X29" t="n">
        <v>0.2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9.082000000000001</v>
      </c>
      <c r="E30" t="n">
        <v>11.01</v>
      </c>
      <c r="F30" t="n">
        <v>8.07</v>
      </c>
      <c r="G30" t="n">
        <v>44</v>
      </c>
      <c r="H30" t="n">
        <v>0.6899999999999999</v>
      </c>
      <c r="I30" t="n">
        <v>11</v>
      </c>
      <c r="J30" t="n">
        <v>205.75</v>
      </c>
      <c r="K30" t="n">
        <v>54.38</v>
      </c>
      <c r="L30" t="n">
        <v>8</v>
      </c>
      <c r="M30" t="n">
        <v>9</v>
      </c>
      <c r="N30" t="n">
        <v>43.37</v>
      </c>
      <c r="O30" t="n">
        <v>25609.61</v>
      </c>
      <c r="P30" t="n">
        <v>107.95</v>
      </c>
      <c r="Q30" t="n">
        <v>198.06</v>
      </c>
      <c r="R30" t="n">
        <v>33.98</v>
      </c>
      <c r="S30" t="n">
        <v>21.27</v>
      </c>
      <c r="T30" t="n">
        <v>3623.67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9.0875</v>
      </c>
      <c r="E31" t="n">
        <v>11</v>
      </c>
      <c r="F31" t="n">
        <v>8.06</v>
      </c>
      <c r="G31" t="n">
        <v>43.96</v>
      </c>
      <c r="H31" t="n">
        <v>0.71</v>
      </c>
      <c r="I31" t="n">
        <v>11</v>
      </c>
      <c r="J31" t="n">
        <v>206.15</v>
      </c>
      <c r="K31" t="n">
        <v>54.38</v>
      </c>
      <c r="L31" t="n">
        <v>8.25</v>
      </c>
      <c r="M31" t="n">
        <v>9</v>
      </c>
      <c r="N31" t="n">
        <v>43.52</v>
      </c>
      <c r="O31" t="n">
        <v>25658.66</v>
      </c>
      <c r="P31" t="n">
        <v>107.77</v>
      </c>
      <c r="Q31" t="n">
        <v>198.05</v>
      </c>
      <c r="R31" t="n">
        <v>33.72</v>
      </c>
      <c r="S31" t="n">
        <v>21.27</v>
      </c>
      <c r="T31" t="n">
        <v>3492.7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9.0868</v>
      </c>
      <c r="E32" t="n">
        <v>11</v>
      </c>
      <c r="F32" t="n">
        <v>8.06</v>
      </c>
      <c r="G32" t="n">
        <v>43.97</v>
      </c>
      <c r="H32" t="n">
        <v>0.73</v>
      </c>
      <c r="I32" t="n">
        <v>11</v>
      </c>
      <c r="J32" t="n">
        <v>206.54</v>
      </c>
      <c r="K32" t="n">
        <v>54.38</v>
      </c>
      <c r="L32" t="n">
        <v>8.5</v>
      </c>
      <c r="M32" t="n">
        <v>9</v>
      </c>
      <c r="N32" t="n">
        <v>43.67</v>
      </c>
      <c r="O32" t="n">
        <v>25707.76</v>
      </c>
      <c r="P32" t="n">
        <v>107.69</v>
      </c>
      <c r="Q32" t="n">
        <v>198.05</v>
      </c>
      <c r="R32" t="n">
        <v>33.8</v>
      </c>
      <c r="S32" t="n">
        <v>21.27</v>
      </c>
      <c r="T32" t="n">
        <v>3535.06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9.1463</v>
      </c>
      <c r="E33" t="n">
        <v>10.93</v>
      </c>
      <c r="F33" t="n">
        <v>8.029999999999999</v>
      </c>
      <c r="G33" t="n">
        <v>48.17</v>
      </c>
      <c r="H33" t="n">
        <v>0.75</v>
      </c>
      <c r="I33" t="n">
        <v>10</v>
      </c>
      <c r="J33" t="n">
        <v>206.94</v>
      </c>
      <c r="K33" t="n">
        <v>54.38</v>
      </c>
      <c r="L33" t="n">
        <v>8.75</v>
      </c>
      <c r="M33" t="n">
        <v>8</v>
      </c>
      <c r="N33" t="n">
        <v>43.81</v>
      </c>
      <c r="O33" t="n">
        <v>25756.9</v>
      </c>
      <c r="P33" t="n">
        <v>107.28</v>
      </c>
      <c r="Q33" t="n">
        <v>198.06</v>
      </c>
      <c r="R33" t="n">
        <v>32.65</v>
      </c>
      <c r="S33" t="n">
        <v>21.27</v>
      </c>
      <c r="T33" t="n">
        <v>2961.78</v>
      </c>
      <c r="U33" t="n">
        <v>0.65</v>
      </c>
      <c r="V33" t="n">
        <v>0.76</v>
      </c>
      <c r="W33" t="n">
        <v>0.13</v>
      </c>
      <c r="X33" t="n">
        <v>0.17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9.1767</v>
      </c>
      <c r="E34" t="n">
        <v>10.9</v>
      </c>
      <c r="F34" t="n">
        <v>7.99</v>
      </c>
      <c r="G34" t="n">
        <v>47.95</v>
      </c>
      <c r="H34" t="n">
        <v>0.77</v>
      </c>
      <c r="I34" t="n">
        <v>10</v>
      </c>
      <c r="J34" t="n">
        <v>207.34</v>
      </c>
      <c r="K34" t="n">
        <v>54.38</v>
      </c>
      <c r="L34" t="n">
        <v>9</v>
      </c>
      <c r="M34" t="n">
        <v>8</v>
      </c>
      <c r="N34" t="n">
        <v>43.96</v>
      </c>
      <c r="O34" t="n">
        <v>25806.1</v>
      </c>
      <c r="P34" t="n">
        <v>106.72</v>
      </c>
      <c r="Q34" t="n">
        <v>198.05</v>
      </c>
      <c r="R34" t="n">
        <v>31.43</v>
      </c>
      <c r="S34" t="n">
        <v>21.27</v>
      </c>
      <c r="T34" t="n">
        <v>2354.95</v>
      </c>
      <c r="U34" t="n">
        <v>0.68</v>
      </c>
      <c r="V34" t="n">
        <v>0.76</v>
      </c>
      <c r="W34" t="n">
        <v>0.12</v>
      </c>
      <c r="X34" t="n">
        <v>0.14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9.125</v>
      </c>
      <c r="E35" t="n">
        <v>10.96</v>
      </c>
      <c r="F35" t="n">
        <v>8.050000000000001</v>
      </c>
      <c r="G35" t="n">
        <v>48.32</v>
      </c>
      <c r="H35" t="n">
        <v>0.79</v>
      </c>
      <c r="I35" t="n">
        <v>10</v>
      </c>
      <c r="J35" t="n">
        <v>207.74</v>
      </c>
      <c r="K35" t="n">
        <v>54.38</v>
      </c>
      <c r="L35" t="n">
        <v>9.25</v>
      </c>
      <c r="M35" t="n">
        <v>8</v>
      </c>
      <c r="N35" t="n">
        <v>44.11</v>
      </c>
      <c r="O35" t="n">
        <v>25855.35</v>
      </c>
      <c r="P35" t="n">
        <v>107.31</v>
      </c>
      <c r="Q35" t="n">
        <v>198.05</v>
      </c>
      <c r="R35" t="n">
        <v>33.78</v>
      </c>
      <c r="S35" t="n">
        <v>21.27</v>
      </c>
      <c r="T35" t="n">
        <v>3527.59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9.1294</v>
      </c>
      <c r="E36" t="n">
        <v>10.95</v>
      </c>
      <c r="F36" t="n">
        <v>8.050000000000001</v>
      </c>
      <c r="G36" t="n">
        <v>48.29</v>
      </c>
      <c r="H36" t="n">
        <v>0.8100000000000001</v>
      </c>
      <c r="I36" t="n">
        <v>10</v>
      </c>
      <c r="J36" t="n">
        <v>208.14</v>
      </c>
      <c r="K36" t="n">
        <v>54.38</v>
      </c>
      <c r="L36" t="n">
        <v>9.5</v>
      </c>
      <c r="M36" t="n">
        <v>8</v>
      </c>
      <c r="N36" t="n">
        <v>44.26</v>
      </c>
      <c r="O36" t="n">
        <v>25904.65</v>
      </c>
      <c r="P36" t="n">
        <v>106.81</v>
      </c>
      <c r="Q36" t="n">
        <v>198.05</v>
      </c>
      <c r="R36" t="n">
        <v>33.52</v>
      </c>
      <c r="S36" t="n">
        <v>21.27</v>
      </c>
      <c r="T36" t="n">
        <v>3399.3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9.194000000000001</v>
      </c>
      <c r="E37" t="n">
        <v>10.88</v>
      </c>
      <c r="F37" t="n">
        <v>8.01</v>
      </c>
      <c r="G37" t="n">
        <v>53.4</v>
      </c>
      <c r="H37" t="n">
        <v>0.83</v>
      </c>
      <c r="I37" t="n">
        <v>9</v>
      </c>
      <c r="J37" t="n">
        <v>208.54</v>
      </c>
      <c r="K37" t="n">
        <v>54.38</v>
      </c>
      <c r="L37" t="n">
        <v>9.75</v>
      </c>
      <c r="M37" t="n">
        <v>7</v>
      </c>
      <c r="N37" t="n">
        <v>44.41</v>
      </c>
      <c r="O37" t="n">
        <v>25954</v>
      </c>
      <c r="P37" t="n">
        <v>106.22</v>
      </c>
      <c r="Q37" t="n">
        <v>198.05</v>
      </c>
      <c r="R37" t="n">
        <v>32.15</v>
      </c>
      <c r="S37" t="n">
        <v>21.27</v>
      </c>
      <c r="T37" t="n">
        <v>2715.95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9.186999999999999</v>
      </c>
      <c r="E38" t="n">
        <v>10.88</v>
      </c>
      <c r="F38" t="n">
        <v>8.02</v>
      </c>
      <c r="G38" t="n">
        <v>53.46</v>
      </c>
      <c r="H38" t="n">
        <v>0.85</v>
      </c>
      <c r="I38" t="n">
        <v>9</v>
      </c>
      <c r="J38" t="n">
        <v>208.94</v>
      </c>
      <c r="K38" t="n">
        <v>54.38</v>
      </c>
      <c r="L38" t="n">
        <v>10</v>
      </c>
      <c r="M38" t="n">
        <v>7</v>
      </c>
      <c r="N38" t="n">
        <v>44.56</v>
      </c>
      <c r="O38" t="n">
        <v>26003.41</v>
      </c>
      <c r="P38" t="n">
        <v>106.5</v>
      </c>
      <c r="Q38" t="n">
        <v>198.08</v>
      </c>
      <c r="R38" t="n">
        <v>32.36</v>
      </c>
      <c r="S38" t="n">
        <v>21.27</v>
      </c>
      <c r="T38" t="n">
        <v>2821.62</v>
      </c>
      <c r="U38" t="n">
        <v>0.66</v>
      </c>
      <c r="V38" t="n">
        <v>0.76</v>
      </c>
      <c r="W38" t="n">
        <v>0.12</v>
      </c>
      <c r="X38" t="n">
        <v>0.16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9.190899999999999</v>
      </c>
      <c r="E39" t="n">
        <v>10.88</v>
      </c>
      <c r="F39" t="n">
        <v>8.01</v>
      </c>
      <c r="G39" t="n">
        <v>53.42</v>
      </c>
      <c r="H39" t="n">
        <v>0.87</v>
      </c>
      <c r="I39" t="n">
        <v>9</v>
      </c>
      <c r="J39" t="n">
        <v>209.34</v>
      </c>
      <c r="K39" t="n">
        <v>54.38</v>
      </c>
      <c r="L39" t="n">
        <v>10.25</v>
      </c>
      <c r="M39" t="n">
        <v>7</v>
      </c>
      <c r="N39" t="n">
        <v>44.71</v>
      </c>
      <c r="O39" t="n">
        <v>26052.86</v>
      </c>
      <c r="P39" t="n">
        <v>106.33</v>
      </c>
      <c r="Q39" t="n">
        <v>198.05</v>
      </c>
      <c r="R39" t="n">
        <v>32.23</v>
      </c>
      <c r="S39" t="n">
        <v>21.27</v>
      </c>
      <c r="T39" t="n">
        <v>2760.18</v>
      </c>
      <c r="U39" t="n">
        <v>0.66</v>
      </c>
      <c r="V39" t="n">
        <v>0.76</v>
      </c>
      <c r="W39" t="n">
        <v>0.12</v>
      </c>
      <c r="X39" t="n">
        <v>0.16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9.187200000000001</v>
      </c>
      <c r="E40" t="n">
        <v>10.88</v>
      </c>
      <c r="F40" t="n">
        <v>8.02</v>
      </c>
      <c r="G40" t="n">
        <v>53.45</v>
      </c>
      <c r="H40" t="n">
        <v>0.89</v>
      </c>
      <c r="I40" t="n">
        <v>9</v>
      </c>
      <c r="J40" t="n">
        <v>209.74</v>
      </c>
      <c r="K40" t="n">
        <v>54.38</v>
      </c>
      <c r="L40" t="n">
        <v>10.5</v>
      </c>
      <c r="M40" t="n">
        <v>7</v>
      </c>
      <c r="N40" t="n">
        <v>44.87</v>
      </c>
      <c r="O40" t="n">
        <v>26102.37</v>
      </c>
      <c r="P40" t="n">
        <v>106</v>
      </c>
      <c r="Q40" t="n">
        <v>198.05</v>
      </c>
      <c r="R40" t="n">
        <v>32.44</v>
      </c>
      <c r="S40" t="n">
        <v>21.27</v>
      </c>
      <c r="T40" t="n">
        <v>2860.61</v>
      </c>
      <c r="U40" t="n">
        <v>0.66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9.184100000000001</v>
      </c>
      <c r="E41" t="n">
        <v>10.89</v>
      </c>
      <c r="F41" t="n">
        <v>8.02</v>
      </c>
      <c r="G41" t="n">
        <v>53.48</v>
      </c>
      <c r="H41" t="n">
        <v>0.91</v>
      </c>
      <c r="I41" t="n">
        <v>9</v>
      </c>
      <c r="J41" t="n">
        <v>210.14</v>
      </c>
      <c r="K41" t="n">
        <v>54.38</v>
      </c>
      <c r="L41" t="n">
        <v>10.75</v>
      </c>
      <c r="M41" t="n">
        <v>7</v>
      </c>
      <c r="N41" t="n">
        <v>45.02</v>
      </c>
      <c r="O41" t="n">
        <v>26151.93</v>
      </c>
      <c r="P41" t="n">
        <v>105.72</v>
      </c>
      <c r="Q41" t="n">
        <v>198.05</v>
      </c>
      <c r="R41" t="n">
        <v>32.56</v>
      </c>
      <c r="S41" t="n">
        <v>21.27</v>
      </c>
      <c r="T41" t="n">
        <v>2924.65</v>
      </c>
      <c r="U41" t="n">
        <v>0.65</v>
      </c>
      <c r="V41" t="n">
        <v>0.76</v>
      </c>
      <c r="W41" t="n">
        <v>0.12</v>
      </c>
      <c r="X41" t="n">
        <v>0.17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9.2555</v>
      </c>
      <c r="E42" t="n">
        <v>10.8</v>
      </c>
      <c r="F42" t="n">
        <v>7.98</v>
      </c>
      <c r="G42" t="n">
        <v>59.83</v>
      </c>
      <c r="H42" t="n">
        <v>0.93</v>
      </c>
      <c r="I42" t="n">
        <v>8</v>
      </c>
      <c r="J42" t="n">
        <v>210.55</v>
      </c>
      <c r="K42" t="n">
        <v>54.38</v>
      </c>
      <c r="L42" t="n">
        <v>11</v>
      </c>
      <c r="M42" t="n">
        <v>6</v>
      </c>
      <c r="N42" t="n">
        <v>45.17</v>
      </c>
      <c r="O42" t="n">
        <v>26201.54</v>
      </c>
      <c r="P42" t="n">
        <v>105.36</v>
      </c>
      <c r="Q42" t="n">
        <v>198.05</v>
      </c>
      <c r="R42" t="n">
        <v>30.94</v>
      </c>
      <c r="S42" t="n">
        <v>21.27</v>
      </c>
      <c r="T42" t="n">
        <v>2119.35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9.254</v>
      </c>
      <c r="E43" t="n">
        <v>10.81</v>
      </c>
      <c r="F43" t="n">
        <v>7.98</v>
      </c>
      <c r="G43" t="n">
        <v>59.84</v>
      </c>
      <c r="H43" t="n">
        <v>0.95</v>
      </c>
      <c r="I43" t="n">
        <v>8</v>
      </c>
      <c r="J43" t="n">
        <v>210.95</v>
      </c>
      <c r="K43" t="n">
        <v>54.38</v>
      </c>
      <c r="L43" t="n">
        <v>11.25</v>
      </c>
      <c r="M43" t="n">
        <v>6</v>
      </c>
      <c r="N43" t="n">
        <v>45.32</v>
      </c>
      <c r="O43" t="n">
        <v>26251.2</v>
      </c>
      <c r="P43" t="n">
        <v>105.22</v>
      </c>
      <c r="Q43" t="n">
        <v>198.05</v>
      </c>
      <c r="R43" t="n">
        <v>31.16</v>
      </c>
      <c r="S43" t="n">
        <v>21.27</v>
      </c>
      <c r="T43" t="n">
        <v>2227.96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9.2338</v>
      </c>
      <c r="E44" t="n">
        <v>10.83</v>
      </c>
      <c r="F44" t="n">
        <v>8</v>
      </c>
      <c r="G44" t="n">
        <v>60.01</v>
      </c>
      <c r="H44" t="n">
        <v>0.97</v>
      </c>
      <c r="I44" t="n">
        <v>8</v>
      </c>
      <c r="J44" t="n">
        <v>211.35</v>
      </c>
      <c r="K44" t="n">
        <v>54.38</v>
      </c>
      <c r="L44" t="n">
        <v>11.5</v>
      </c>
      <c r="M44" t="n">
        <v>6</v>
      </c>
      <c r="N44" t="n">
        <v>45.48</v>
      </c>
      <c r="O44" t="n">
        <v>26300.92</v>
      </c>
      <c r="P44" t="n">
        <v>105.45</v>
      </c>
      <c r="Q44" t="n">
        <v>198.06</v>
      </c>
      <c r="R44" t="n">
        <v>31.95</v>
      </c>
      <c r="S44" t="n">
        <v>21.27</v>
      </c>
      <c r="T44" t="n">
        <v>2622.87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9.230499999999999</v>
      </c>
      <c r="E45" t="n">
        <v>10.83</v>
      </c>
      <c r="F45" t="n">
        <v>8.01</v>
      </c>
      <c r="G45" t="n">
        <v>60.04</v>
      </c>
      <c r="H45" t="n">
        <v>0.99</v>
      </c>
      <c r="I45" t="n">
        <v>8</v>
      </c>
      <c r="J45" t="n">
        <v>211.76</v>
      </c>
      <c r="K45" t="n">
        <v>54.38</v>
      </c>
      <c r="L45" t="n">
        <v>11.75</v>
      </c>
      <c r="M45" t="n">
        <v>6</v>
      </c>
      <c r="N45" t="n">
        <v>45.63</v>
      </c>
      <c r="O45" t="n">
        <v>26350.68</v>
      </c>
      <c r="P45" t="n">
        <v>105.44</v>
      </c>
      <c r="Q45" t="n">
        <v>198.05</v>
      </c>
      <c r="R45" t="n">
        <v>32.05</v>
      </c>
      <c r="S45" t="n">
        <v>21.27</v>
      </c>
      <c r="T45" t="n">
        <v>2674.36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9.2376</v>
      </c>
      <c r="E46" t="n">
        <v>10.83</v>
      </c>
      <c r="F46" t="n">
        <v>8</v>
      </c>
      <c r="G46" t="n">
        <v>59.98</v>
      </c>
      <c r="H46" t="n">
        <v>1</v>
      </c>
      <c r="I46" t="n">
        <v>8</v>
      </c>
      <c r="J46" t="n">
        <v>212.16</v>
      </c>
      <c r="K46" t="n">
        <v>54.38</v>
      </c>
      <c r="L46" t="n">
        <v>12</v>
      </c>
      <c r="M46" t="n">
        <v>6</v>
      </c>
      <c r="N46" t="n">
        <v>45.78</v>
      </c>
      <c r="O46" t="n">
        <v>26400.51</v>
      </c>
      <c r="P46" t="n">
        <v>104.89</v>
      </c>
      <c r="Q46" t="n">
        <v>198.05</v>
      </c>
      <c r="R46" t="n">
        <v>31.83</v>
      </c>
      <c r="S46" t="n">
        <v>21.27</v>
      </c>
      <c r="T46" t="n">
        <v>2563.16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9.232900000000001</v>
      </c>
      <c r="E47" t="n">
        <v>10.83</v>
      </c>
      <c r="F47" t="n">
        <v>8</v>
      </c>
      <c r="G47" t="n">
        <v>60.02</v>
      </c>
      <c r="H47" t="n">
        <v>1.02</v>
      </c>
      <c r="I47" t="n">
        <v>8</v>
      </c>
      <c r="J47" t="n">
        <v>212.56</v>
      </c>
      <c r="K47" t="n">
        <v>54.38</v>
      </c>
      <c r="L47" t="n">
        <v>12.25</v>
      </c>
      <c r="M47" t="n">
        <v>6</v>
      </c>
      <c r="N47" t="n">
        <v>45.94</v>
      </c>
      <c r="O47" t="n">
        <v>26450.38</v>
      </c>
      <c r="P47" t="n">
        <v>104.76</v>
      </c>
      <c r="Q47" t="n">
        <v>198.05</v>
      </c>
      <c r="R47" t="n">
        <v>31.96</v>
      </c>
      <c r="S47" t="n">
        <v>21.27</v>
      </c>
      <c r="T47" t="n">
        <v>2629.95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9.296099999999999</v>
      </c>
      <c r="E48" t="n">
        <v>10.76</v>
      </c>
      <c r="F48" t="n">
        <v>7.97</v>
      </c>
      <c r="G48" t="n">
        <v>68.3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103.95</v>
      </c>
      <c r="Q48" t="n">
        <v>198.05</v>
      </c>
      <c r="R48" t="n">
        <v>30.85</v>
      </c>
      <c r="S48" t="n">
        <v>21.27</v>
      </c>
      <c r="T48" t="n">
        <v>2079.1</v>
      </c>
      <c r="U48" t="n">
        <v>0.6899999999999999</v>
      </c>
      <c r="V48" t="n">
        <v>0.76</v>
      </c>
      <c r="W48" t="n">
        <v>0.12</v>
      </c>
      <c r="X48" t="n">
        <v>0.12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9.2958</v>
      </c>
      <c r="E49" t="n">
        <v>10.76</v>
      </c>
      <c r="F49" t="n">
        <v>7.97</v>
      </c>
      <c r="G49" t="n">
        <v>68.3</v>
      </c>
      <c r="H49" t="n">
        <v>1.06</v>
      </c>
      <c r="I49" t="n">
        <v>7</v>
      </c>
      <c r="J49" t="n">
        <v>213.37</v>
      </c>
      <c r="K49" t="n">
        <v>54.38</v>
      </c>
      <c r="L49" t="n">
        <v>12.75</v>
      </c>
      <c r="M49" t="n">
        <v>5</v>
      </c>
      <c r="N49" t="n">
        <v>46.25</v>
      </c>
      <c r="O49" t="n">
        <v>26550.29</v>
      </c>
      <c r="P49" t="n">
        <v>104.1</v>
      </c>
      <c r="Q49" t="n">
        <v>198.05</v>
      </c>
      <c r="R49" t="n">
        <v>30.84</v>
      </c>
      <c r="S49" t="n">
        <v>21.27</v>
      </c>
      <c r="T49" t="n">
        <v>2070.63</v>
      </c>
      <c r="U49" t="n">
        <v>0.6899999999999999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9.3035</v>
      </c>
      <c r="E50" t="n">
        <v>10.75</v>
      </c>
      <c r="F50" t="n">
        <v>7.96</v>
      </c>
      <c r="G50" t="n">
        <v>68.23</v>
      </c>
      <c r="H50" t="n">
        <v>1.08</v>
      </c>
      <c r="I50" t="n">
        <v>7</v>
      </c>
      <c r="J50" t="n">
        <v>213.78</v>
      </c>
      <c r="K50" t="n">
        <v>54.38</v>
      </c>
      <c r="L50" t="n">
        <v>13</v>
      </c>
      <c r="M50" t="n">
        <v>5</v>
      </c>
      <c r="N50" t="n">
        <v>46.4</v>
      </c>
      <c r="O50" t="n">
        <v>26600.32</v>
      </c>
      <c r="P50" t="n">
        <v>103.9</v>
      </c>
      <c r="Q50" t="n">
        <v>198.07</v>
      </c>
      <c r="R50" t="n">
        <v>30.4</v>
      </c>
      <c r="S50" t="n">
        <v>21.27</v>
      </c>
      <c r="T50" t="n">
        <v>1850.56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9.307399999999999</v>
      </c>
      <c r="E51" t="n">
        <v>10.74</v>
      </c>
      <c r="F51" t="n">
        <v>7.96</v>
      </c>
      <c r="G51" t="n">
        <v>68.19</v>
      </c>
      <c r="H51" t="n">
        <v>1.1</v>
      </c>
      <c r="I51" t="n">
        <v>7</v>
      </c>
      <c r="J51" t="n">
        <v>214.19</v>
      </c>
      <c r="K51" t="n">
        <v>54.38</v>
      </c>
      <c r="L51" t="n">
        <v>13.25</v>
      </c>
      <c r="M51" t="n">
        <v>5</v>
      </c>
      <c r="N51" t="n">
        <v>46.56</v>
      </c>
      <c r="O51" t="n">
        <v>26650.41</v>
      </c>
      <c r="P51" t="n">
        <v>103.83</v>
      </c>
      <c r="Q51" t="n">
        <v>198.05</v>
      </c>
      <c r="R51" t="n">
        <v>30.48</v>
      </c>
      <c r="S51" t="n">
        <v>21.27</v>
      </c>
      <c r="T51" t="n">
        <v>1892.07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9.2781</v>
      </c>
      <c r="E52" t="n">
        <v>10.78</v>
      </c>
      <c r="F52" t="n">
        <v>7.99</v>
      </c>
      <c r="G52" t="n">
        <v>68.48</v>
      </c>
      <c r="H52" t="n">
        <v>1.12</v>
      </c>
      <c r="I52" t="n">
        <v>7</v>
      </c>
      <c r="J52" t="n">
        <v>214.59</v>
      </c>
      <c r="K52" t="n">
        <v>54.38</v>
      </c>
      <c r="L52" t="n">
        <v>13.5</v>
      </c>
      <c r="M52" t="n">
        <v>5</v>
      </c>
      <c r="N52" t="n">
        <v>46.72</v>
      </c>
      <c r="O52" t="n">
        <v>26700.55</v>
      </c>
      <c r="P52" t="n">
        <v>104.3</v>
      </c>
      <c r="Q52" t="n">
        <v>198.05</v>
      </c>
      <c r="R52" t="n">
        <v>31.61</v>
      </c>
      <c r="S52" t="n">
        <v>21.27</v>
      </c>
      <c r="T52" t="n">
        <v>2457.94</v>
      </c>
      <c r="U52" t="n">
        <v>0.67</v>
      </c>
      <c r="V52" t="n">
        <v>0.76</v>
      </c>
      <c r="W52" t="n">
        <v>0.12</v>
      </c>
      <c r="X52" t="n">
        <v>0.14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9.2889</v>
      </c>
      <c r="E53" t="n">
        <v>10.77</v>
      </c>
      <c r="F53" t="n">
        <v>7.98</v>
      </c>
      <c r="G53" t="n">
        <v>68.37</v>
      </c>
      <c r="H53" t="n">
        <v>1.14</v>
      </c>
      <c r="I53" t="n">
        <v>7</v>
      </c>
      <c r="J53" t="n">
        <v>215</v>
      </c>
      <c r="K53" t="n">
        <v>54.38</v>
      </c>
      <c r="L53" t="n">
        <v>13.75</v>
      </c>
      <c r="M53" t="n">
        <v>5</v>
      </c>
      <c r="N53" t="n">
        <v>46.87</v>
      </c>
      <c r="O53" t="n">
        <v>26750.75</v>
      </c>
      <c r="P53" t="n">
        <v>103.8</v>
      </c>
      <c r="Q53" t="n">
        <v>198.05</v>
      </c>
      <c r="R53" t="n">
        <v>31.14</v>
      </c>
      <c r="S53" t="n">
        <v>21.27</v>
      </c>
      <c r="T53" t="n">
        <v>2224.34</v>
      </c>
      <c r="U53" t="n">
        <v>0.68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9.285299999999999</v>
      </c>
      <c r="E54" t="n">
        <v>10.77</v>
      </c>
      <c r="F54" t="n">
        <v>7.98</v>
      </c>
      <c r="G54" t="n">
        <v>68.41</v>
      </c>
      <c r="H54" t="n">
        <v>1.15</v>
      </c>
      <c r="I54" t="n">
        <v>7</v>
      </c>
      <c r="J54" t="n">
        <v>215.41</v>
      </c>
      <c r="K54" t="n">
        <v>54.38</v>
      </c>
      <c r="L54" t="n">
        <v>14</v>
      </c>
      <c r="M54" t="n">
        <v>5</v>
      </c>
      <c r="N54" t="n">
        <v>47.03</v>
      </c>
      <c r="O54" t="n">
        <v>26801</v>
      </c>
      <c r="P54" t="n">
        <v>103.62</v>
      </c>
      <c r="Q54" t="n">
        <v>198.05</v>
      </c>
      <c r="R54" t="n">
        <v>31.23</v>
      </c>
      <c r="S54" t="n">
        <v>21.27</v>
      </c>
      <c r="T54" t="n">
        <v>2266.43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9.283099999999999</v>
      </c>
      <c r="E55" t="n">
        <v>10.77</v>
      </c>
      <c r="F55" t="n">
        <v>7.98</v>
      </c>
      <c r="G55" t="n">
        <v>68.43000000000001</v>
      </c>
      <c r="H55" t="n">
        <v>1.17</v>
      </c>
      <c r="I55" t="n">
        <v>7</v>
      </c>
      <c r="J55" t="n">
        <v>215.82</v>
      </c>
      <c r="K55" t="n">
        <v>54.38</v>
      </c>
      <c r="L55" t="n">
        <v>14.25</v>
      </c>
      <c r="M55" t="n">
        <v>5</v>
      </c>
      <c r="N55" t="n">
        <v>47.19</v>
      </c>
      <c r="O55" t="n">
        <v>26851.31</v>
      </c>
      <c r="P55" t="n">
        <v>103.52</v>
      </c>
      <c r="Q55" t="n">
        <v>198.05</v>
      </c>
      <c r="R55" t="n">
        <v>31.39</v>
      </c>
      <c r="S55" t="n">
        <v>21.27</v>
      </c>
      <c r="T55" t="n">
        <v>2348.38</v>
      </c>
      <c r="U55" t="n">
        <v>0.68</v>
      </c>
      <c r="V55" t="n">
        <v>0.76</v>
      </c>
      <c r="W55" t="n">
        <v>0.12</v>
      </c>
      <c r="X55" t="n">
        <v>0.13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9.2879</v>
      </c>
      <c r="E56" t="n">
        <v>10.77</v>
      </c>
      <c r="F56" t="n">
        <v>7.98</v>
      </c>
      <c r="G56" t="n">
        <v>68.38</v>
      </c>
      <c r="H56" t="n">
        <v>1.19</v>
      </c>
      <c r="I56" t="n">
        <v>7</v>
      </c>
      <c r="J56" t="n">
        <v>216.22</v>
      </c>
      <c r="K56" t="n">
        <v>54.38</v>
      </c>
      <c r="L56" t="n">
        <v>14.5</v>
      </c>
      <c r="M56" t="n">
        <v>5</v>
      </c>
      <c r="N56" t="n">
        <v>47.35</v>
      </c>
      <c r="O56" t="n">
        <v>26901.66</v>
      </c>
      <c r="P56" t="n">
        <v>103.14</v>
      </c>
      <c r="Q56" t="n">
        <v>198.05</v>
      </c>
      <c r="R56" t="n">
        <v>31.19</v>
      </c>
      <c r="S56" t="n">
        <v>21.27</v>
      </c>
      <c r="T56" t="n">
        <v>2249.81</v>
      </c>
      <c r="U56" t="n">
        <v>0.68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9.344799999999999</v>
      </c>
      <c r="E57" t="n">
        <v>10.7</v>
      </c>
      <c r="F57" t="n">
        <v>7.95</v>
      </c>
      <c r="G57" t="n">
        <v>79.51000000000001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102.36</v>
      </c>
      <c r="Q57" t="n">
        <v>198.05</v>
      </c>
      <c r="R57" t="n">
        <v>30.31</v>
      </c>
      <c r="S57" t="n">
        <v>21.27</v>
      </c>
      <c r="T57" t="n">
        <v>1812.97</v>
      </c>
      <c r="U57" t="n">
        <v>0.7</v>
      </c>
      <c r="V57" t="n">
        <v>0.76</v>
      </c>
      <c r="W57" t="n">
        <v>0.12</v>
      </c>
      <c r="X57" t="n">
        <v>0.1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9.3596</v>
      </c>
      <c r="E58" t="n">
        <v>10.68</v>
      </c>
      <c r="F58" t="n">
        <v>7.93</v>
      </c>
      <c r="G58" t="n">
        <v>79.34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102.12</v>
      </c>
      <c r="Q58" t="n">
        <v>198.05</v>
      </c>
      <c r="R58" t="n">
        <v>29.59</v>
      </c>
      <c r="S58" t="n">
        <v>21.27</v>
      </c>
      <c r="T58" t="n">
        <v>1454.46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9.3565</v>
      </c>
      <c r="E59" t="n">
        <v>10.69</v>
      </c>
      <c r="F59" t="n">
        <v>7.94</v>
      </c>
      <c r="G59" t="n">
        <v>79.38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102.31</v>
      </c>
      <c r="Q59" t="n">
        <v>198.05</v>
      </c>
      <c r="R59" t="n">
        <v>29.91</v>
      </c>
      <c r="S59" t="n">
        <v>21.27</v>
      </c>
      <c r="T59" t="n">
        <v>1611.79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9.3339</v>
      </c>
      <c r="E60" t="n">
        <v>10.71</v>
      </c>
      <c r="F60" t="n">
        <v>7.96</v>
      </c>
      <c r="G60" t="n">
        <v>79.64</v>
      </c>
      <c r="H60" t="n">
        <v>1.26</v>
      </c>
      <c r="I60" t="n">
        <v>6</v>
      </c>
      <c r="J60" t="n">
        <v>217.86</v>
      </c>
      <c r="K60" t="n">
        <v>54.38</v>
      </c>
      <c r="L60" t="n">
        <v>15.5</v>
      </c>
      <c r="M60" t="n">
        <v>4</v>
      </c>
      <c r="N60" t="n">
        <v>47.98</v>
      </c>
      <c r="O60" t="n">
        <v>27103.65</v>
      </c>
      <c r="P60" t="n">
        <v>102.69</v>
      </c>
      <c r="Q60" t="n">
        <v>198.05</v>
      </c>
      <c r="R60" t="n">
        <v>30.74</v>
      </c>
      <c r="S60" t="n">
        <v>21.27</v>
      </c>
      <c r="T60" t="n">
        <v>2028.81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9.3436</v>
      </c>
      <c r="E61" t="n">
        <v>10.7</v>
      </c>
      <c r="F61" t="n">
        <v>7.95</v>
      </c>
      <c r="G61" t="n">
        <v>79.53</v>
      </c>
      <c r="H61" t="n">
        <v>1.28</v>
      </c>
      <c r="I61" t="n">
        <v>6</v>
      </c>
      <c r="J61" t="n">
        <v>218.27</v>
      </c>
      <c r="K61" t="n">
        <v>54.38</v>
      </c>
      <c r="L61" t="n">
        <v>15.75</v>
      </c>
      <c r="M61" t="n">
        <v>4</v>
      </c>
      <c r="N61" t="n">
        <v>48.15</v>
      </c>
      <c r="O61" t="n">
        <v>27154.29</v>
      </c>
      <c r="P61" t="n">
        <v>102.58</v>
      </c>
      <c r="Q61" t="n">
        <v>198.06</v>
      </c>
      <c r="R61" t="n">
        <v>30.35</v>
      </c>
      <c r="S61" t="n">
        <v>21.27</v>
      </c>
      <c r="T61" t="n">
        <v>1834.37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9.334199999999999</v>
      </c>
      <c r="E62" t="n">
        <v>10.71</v>
      </c>
      <c r="F62" t="n">
        <v>7.96</v>
      </c>
      <c r="G62" t="n">
        <v>79.63</v>
      </c>
      <c r="H62" t="n">
        <v>1.3</v>
      </c>
      <c r="I62" t="n">
        <v>6</v>
      </c>
      <c r="J62" t="n">
        <v>218.68</v>
      </c>
      <c r="K62" t="n">
        <v>54.38</v>
      </c>
      <c r="L62" t="n">
        <v>16</v>
      </c>
      <c r="M62" t="n">
        <v>4</v>
      </c>
      <c r="N62" t="n">
        <v>48.31</v>
      </c>
      <c r="O62" t="n">
        <v>27204.98</v>
      </c>
      <c r="P62" t="n">
        <v>102.73</v>
      </c>
      <c r="Q62" t="n">
        <v>198.06</v>
      </c>
      <c r="R62" t="n">
        <v>30.73</v>
      </c>
      <c r="S62" t="n">
        <v>21.27</v>
      </c>
      <c r="T62" t="n">
        <v>2024.56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9.3446</v>
      </c>
      <c r="E63" t="n">
        <v>10.7</v>
      </c>
      <c r="F63" t="n">
        <v>7.95</v>
      </c>
      <c r="G63" t="n">
        <v>79.51000000000001</v>
      </c>
      <c r="H63" t="n">
        <v>1.32</v>
      </c>
      <c r="I63" t="n">
        <v>6</v>
      </c>
      <c r="J63" t="n">
        <v>219.09</v>
      </c>
      <c r="K63" t="n">
        <v>54.38</v>
      </c>
      <c r="L63" t="n">
        <v>16.25</v>
      </c>
      <c r="M63" t="n">
        <v>4</v>
      </c>
      <c r="N63" t="n">
        <v>48.47</v>
      </c>
      <c r="O63" t="n">
        <v>27255.72</v>
      </c>
      <c r="P63" t="n">
        <v>102.47</v>
      </c>
      <c r="Q63" t="n">
        <v>198.05</v>
      </c>
      <c r="R63" t="n">
        <v>30.37</v>
      </c>
      <c r="S63" t="n">
        <v>21.27</v>
      </c>
      <c r="T63" t="n">
        <v>1842.62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9.3385</v>
      </c>
      <c r="E64" t="n">
        <v>10.71</v>
      </c>
      <c r="F64" t="n">
        <v>7.96</v>
      </c>
      <c r="G64" t="n">
        <v>79.58</v>
      </c>
      <c r="H64" t="n">
        <v>1.34</v>
      </c>
      <c r="I64" t="n">
        <v>6</v>
      </c>
      <c r="J64" t="n">
        <v>219.51</v>
      </c>
      <c r="K64" t="n">
        <v>54.38</v>
      </c>
      <c r="L64" t="n">
        <v>16.5</v>
      </c>
      <c r="M64" t="n">
        <v>4</v>
      </c>
      <c r="N64" t="n">
        <v>48.63</v>
      </c>
      <c r="O64" t="n">
        <v>27306.53</v>
      </c>
      <c r="P64" t="n">
        <v>102.34</v>
      </c>
      <c r="Q64" t="n">
        <v>198.05</v>
      </c>
      <c r="R64" t="n">
        <v>30.6</v>
      </c>
      <c r="S64" t="n">
        <v>21.27</v>
      </c>
      <c r="T64" t="n">
        <v>1957.73</v>
      </c>
      <c r="U64" t="n">
        <v>0.7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9.338800000000001</v>
      </c>
      <c r="E65" t="n">
        <v>10.71</v>
      </c>
      <c r="F65" t="n">
        <v>7.96</v>
      </c>
      <c r="G65" t="n">
        <v>79.58</v>
      </c>
      <c r="H65" t="n">
        <v>1.35</v>
      </c>
      <c r="I65" t="n">
        <v>6</v>
      </c>
      <c r="J65" t="n">
        <v>219.92</v>
      </c>
      <c r="K65" t="n">
        <v>54.38</v>
      </c>
      <c r="L65" t="n">
        <v>16.75</v>
      </c>
      <c r="M65" t="n">
        <v>4</v>
      </c>
      <c r="N65" t="n">
        <v>48.79</v>
      </c>
      <c r="O65" t="n">
        <v>27357.38</v>
      </c>
      <c r="P65" t="n">
        <v>102.11</v>
      </c>
      <c r="Q65" t="n">
        <v>198.05</v>
      </c>
      <c r="R65" t="n">
        <v>30.51</v>
      </c>
      <c r="S65" t="n">
        <v>21.27</v>
      </c>
      <c r="T65" t="n">
        <v>1913.63</v>
      </c>
      <c r="U65" t="n">
        <v>0.7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9.355</v>
      </c>
      <c r="E66" t="n">
        <v>10.69</v>
      </c>
      <c r="F66" t="n">
        <v>7.94</v>
      </c>
      <c r="G66" t="n">
        <v>79.39</v>
      </c>
      <c r="H66" t="n">
        <v>1.37</v>
      </c>
      <c r="I66" t="n">
        <v>6</v>
      </c>
      <c r="J66" t="n">
        <v>220.33</v>
      </c>
      <c r="K66" t="n">
        <v>54.38</v>
      </c>
      <c r="L66" t="n">
        <v>17</v>
      </c>
      <c r="M66" t="n">
        <v>4</v>
      </c>
      <c r="N66" t="n">
        <v>48.95</v>
      </c>
      <c r="O66" t="n">
        <v>27408.3</v>
      </c>
      <c r="P66" t="n">
        <v>101.64</v>
      </c>
      <c r="Q66" t="n">
        <v>198.05</v>
      </c>
      <c r="R66" t="n">
        <v>29.85</v>
      </c>
      <c r="S66" t="n">
        <v>21.27</v>
      </c>
      <c r="T66" t="n">
        <v>1582.77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9.3521</v>
      </c>
      <c r="E67" t="n">
        <v>10.69</v>
      </c>
      <c r="F67" t="n">
        <v>7.94</v>
      </c>
      <c r="G67" t="n">
        <v>79.43000000000001</v>
      </c>
      <c r="H67" t="n">
        <v>1.39</v>
      </c>
      <c r="I67" t="n">
        <v>6</v>
      </c>
      <c r="J67" t="n">
        <v>220.74</v>
      </c>
      <c r="K67" t="n">
        <v>54.38</v>
      </c>
      <c r="L67" t="n">
        <v>17.25</v>
      </c>
      <c r="M67" t="n">
        <v>4</v>
      </c>
      <c r="N67" t="n">
        <v>49.12</v>
      </c>
      <c r="O67" t="n">
        <v>27459.27</v>
      </c>
      <c r="P67" t="n">
        <v>101.37</v>
      </c>
      <c r="Q67" t="n">
        <v>198.05</v>
      </c>
      <c r="R67" t="n">
        <v>30.13</v>
      </c>
      <c r="S67" t="n">
        <v>21.27</v>
      </c>
      <c r="T67" t="n">
        <v>1721.04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9.332000000000001</v>
      </c>
      <c r="E68" t="n">
        <v>10.72</v>
      </c>
      <c r="F68" t="n">
        <v>7.97</v>
      </c>
      <c r="G68" t="n">
        <v>79.66</v>
      </c>
      <c r="H68" t="n">
        <v>1.41</v>
      </c>
      <c r="I68" t="n">
        <v>6</v>
      </c>
      <c r="J68" t="n">
        <v>221.16</v>
      </c>
      <c r="K68" t="n">
        <v>54.38</v>
      </c>
      <c r="L68" t="n">
        <v>17.5</v>
      </c>
      <c r="M68" t="n">
        <v>4</v>
      </c>
      <c r="N68" t="n">
        <v>49.28</v>
      </c>
      <c r="O68" t="n">
        <v>27510.3</v>
      </c>
      <c r="P68" t="n">
        <v>101.56</v>
      </c>
      <c r="Q68" t="n">
        <v>198.05</v>
      </c>
      <c r="R68" t="n">
        <v>30.85</v>
      </c>
      <c r="S68" t="n">
        <v>21.27</v>
      </c>
      <c r="T68" t="n">
        <v>2082.7</v>
      </c>
      <c r="U68" t="n">
        <v>0.6899999999999999</v>
      </c>
      <c r="V68" t="n">
        <v>0.76</v>
      </c>
      <c r="W68" t="n">
        <v>0.12</v>
      </c>
      <c r="X68" t="n">
        <v>0.11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9.3368</v>
      </c>
      <c r="E69" t="n">
        <v>10.71</v>
      </c>
      <c r="F69" t="n">
        <v>7.96</v>
      </c>
      <c r="G69" t="n">
        <v>79.59999999999999</v>
      </c>
      <c r="H69" t="n">
        <v>1.42</v>
      </c>
      <c r="I69" t="n">
        <v>6</v>
      </c>
      <c r="J69" t="n">
        <v>221.57</v>
      </c>
      <c r="K69" t="n">
        <v>54.38</v>
      </c>
      <c r="L69" t="n">
        <v>17.75</v>
      </c>
      <c r="M69" t="n">
        <v>4</v>
      </c>
      <c r="N69" t="n">
        <v>49.45</v>
      </c>
      <c r="O69" t="n">
        <v>27561.39</v>
      </c>
      <c r="P69" t="n">
        <v>101.06</v>
      </c>
      <c r="Q69" t="n">
        <v>198.07</v>
      </c>
      <c r="R69" t="n">
        <v>30.67</v>
      </c>
      <c r="S69" t="n">
        <v>21.27</v>
      </c>
      <c r="T69" t="n">
        <v>1994.83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9.3909</v>
      </c>
      <c r="E70" t="n">
        <v>10.65</v>
      </c>
      <c r="F70" t="n">
        <v>7.94</v>
      </c>
      <c r="G70" t="n">
        <v>95.25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100.26</v>
      </c>
      <c r="Q70" t="n">
        <v>198.05</v>
      </c>
      <c r="R70" t="n">
        <v>29.92</v>
      </c>
      <c r="S70" t="n">
        <v>21.27</v>
      </c>
      <c r="T70" t="n">
        <v>1624.12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9.3992</v>
      </c>
      <c r="E71" t="n">
        <v>10.64</v>
      </c>
      <c r="F71" t="n">
        <v>7.93</v>
      </c>
      <c r="G71" t="n">
        <v>95.14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100.22</v>
      </c>
      <c r="Q71" t="n">
        <v>198.05</v>
      </c>
      <c r="R71" t="n">
        <v>29.59</v>
      </c>
      <c r="S71" t="n">
        <v>21.27</v>
      </c>
      <c r="T71" t="n">
        <v>1456.04</v>
      </c>
      <c r="U71" t="n">
        <v>0.72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9.397</v>
      </c>
      <c r="E72" t="n">
        <v>10.64</v>
      </c>
      <c r="F72" t="n">
        <v>7.93</v>
      </c>
      <c r="G72" t="n">
        <v>95.17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100.38</v>
      </c>
      <c r="Q72" t="n">
        <v>198.05</v>
      </c>
      <c r="R72" t="n">
        <v>29.68</v>
      </c>
      <c r="S72" t="n">
        <v>21.27</v>
      </c>
      <c r="T72" t="n">
        <v>1504.14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9.3963</v>
      </c>
      <c r="E73" t="n">
        <v>10.64</v>
      </c>
      <c r="F73" t="n">
        <v>7.93</v>
      </c>
      <c r="G73" t="n">
        <v>95.18000000000001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100.53</v>
      </c>
      <c r="Q73" t="n">
        <v>198.05</v>
      </c>
      <c r="R73" t="n">
        <v>29.6</v>
      </c>
      <c r="S73" t="n">
        <v>21.27</v>
      </c>
      <c r="T73" t="n">
        <v>1463.95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9.412000000000001</v>
      </c>
      <c r="E74" t="n">
        <v>10.62</v>
      </c>
      <c r="F74" t="n">
        <v>7.91</v>
      </c>
      <c r="G74" t="n">
        <v>94.95999999999999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100.19</v>
      </c>
      <c r="Q74" t="n">
        <v>198.05</v>
      </c>
      <c r="R74" t="n">
        <v>29.13</v>
      </c>
      <c r="S74" t="n">
        <v>21.27</v>
      </c>
      <c r="T74" t="n">
        <v>1230.4</v>
      </c>
      <c r="U74" t="n">
        <v>0.73</v>
      </c>
      <c r="V74" t="n">
        <v>0.77</v>
      </c>
      <c r="W74" t="n">
        <v>0.11</v>
      </c>
      <c r="X74" t="n">
        <v>0.06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9.3992</v>
      </c>
      <c r="E75" t="n">
        <v>10.64</v>
      </c>
      <c r="F75" t="n">
        <v>7.93</v>
      </c>
      <c r="G75" t="n">
        <v>95.14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100.54</v>
      </c>
      <c r="Q75" t="n">
        <v>198.05</v>
      </c>
      <c r="R75" t="n">
        <v>29.65</v>
      </c>
      <c r="S75" t="n">
        <v>21.27</v>
      </c>
      <c r="T75" t="n">
        <v>1489.81</v>
      </c>
      <c r="U75" t="n">
        <v>0.72</v>
      </c>
      <c r="V75" t="n">
        <v>0.77</v>
      </c>
      <c r="W75" t="n">
        <v>0.11</v>
      </c>
      <c r="X75" t="n">
        <v>0.08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9.387</v>
      </c>
      <c r="E76" t="n">
        <v>10.65</v>
      </c>
      <c r="F76" t="n">
        <v>7.94</v>
      </c>
      <c r="G76" t="n">
        <v>95.3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100.62</v>
      </c>
      <c r="Q76" t="n">
        <v>198.05</v>
      </c>
      <c r="R76" t="n">
        <v>30.05</v>
      </c>
      <c r="S76" t="n">
        <v>21.27</v>
      </c>
      <c r="T76" t="n">
        <v>1686.58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9.395300000000001</v>
      </c>
      <c r="E77" t="n">
        <v>10.64</v>
      </c>
      <c r="F77" t="n">
        <v>7.93</v>
      </c>
      <c r="G77" t="n">
        <v>95.19</v>
      </c>
      <c r="H77" t="n">
        <v>1.56</v>
      </c>
      <c r="I77" t="n">
        <v>5</v>
      </c>
      <c r="J77" t="n">
        <v>224.9</v>
      </c>
      <c r="K77" t="n">
        <v>54.38</v>
      </c>
      <c r="L77" t="n">
        <v>19.75</v>
      </c>
      <c r="M77" t="n">
        <v>3</v>
      </c>
      <c r="N77" t="n">
        <v>50.78</v>
      </c>
      <c r="O77" t="n">
        <v>27972.28</v>
      </c>
      <c r="P77" t="n">
        <v>100.43</v>
      </c>
      <c r="Q77" t="n">
        <v>198.05</v>
      </c>
      <c r="R77" t="n">
        <v>29.78</v>
      </c>
      <c r="S77" t="n">
        <v>21.27</v>
      </c>
      <c r="T77" t="n">
        <v>1551.39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9.387700000000001</v>
      </c>
      <c r="E78" t="n">
        <v>10.65</v>
      </c>
      <c r="F78" t="n">
        <v>7.94</v>
      </c>
      <c r="G78" t="n">
        <v>95.29000000000001</v>
      </c>
      <c r="H78" t="n">
        <v>1.58</v>
      </c>
      <c r="I78" t="n">
        <v>5</v>
      </c>
      <c r="J78" t="n">
        <v>225.32</v>
      </c>
      <c r="K78" t="n">
        <v>54.38</v>
      </c>
      <c r="L78" t="n">
        <v>20</v>
      </c>
      <c r="M78" t="n">
        <v>3</v>
      </c>
      <c r="N78" t="n">
        <v>50.95</v>
      </c>
      <c r="O78" t="n">
        <v>28023.89</v>
      </c>
      <c r="P78" t="n">
        <v>100.61</v>
      </c>
      <c r="Q78" t="n">
        <v>198.05</v>
      </c>
      <c r="R78" t="n">
        <v>30.05</v>
      </c>
      <c r="S78" t="n">
        <v>21.27</v>
      </c>
      <c r="T78" t="n">
        <v>1688.89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9.3933</v>
      </c>
      <c r="E79" t="n">
        <v>10.65</v>
      </c>
      <c r="F79" t="n">
        <v>7.93</v>
      </c>
      <c r="G79" t="n">
        <v>95.22</v>
      </c>
      <c r="H79" t="n">
        <v>1.59</v>
      </c>
      <c r="I79" t="n">
        <v>5</v>
      </c>
      <c r="J79" t="n">
        <v>225.74</v>
      </c>
      <c r="K79" t="n">
        <v>54.38</v>
      </c>
      <c r="L79" t="n">
        <v>20.25</v>
      </c>
      <c r="M79" t="n">
        <v>3</v>
      </c>
      <c r="N79" t="n">
        <v>51.11</v>
      </c>
      <c r="O79" t="n">
        <v>28075.56</v>
      </c>
      <c r="P79" t="n">
        <v>100.59</v>
      </c>
      <c r="Q79" t="n">
        <v>198.05</v>
      </c>
      <c r="R79" t="n">
        <v>29.82</v>
      </c>
      <c r="S79" t="n">
        <v>21.27</v>
      </c>
      <c r="T79" t="n">
        <v>1572.08</v>
      </c>
      <c r="U79" t="n">
        <v>0.71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9.3973</v>
      </c>
      <c r="E80" t="n">
        <v>10.64</v>
      </c>
      <c r="F80" t="n">
        <v>7.93</v>
      </c>
      <c r="G80" t="n">
        <v>95.16</v>
      </c>
      <c r="H80" t="n">
        <v>1.61</v>
      </c>
      <c r="I80" t="n">
        <v>5</v>
      </c>
      <c r="J80" t="n">
        <v>226.16</v>
      </c>
      <c r="K80" t="n">
        <v>54.38</v>
      </c>
      <c r="L80" t="n">
        <v>20.5</v>
      </c>
      <c r="M80" t="n">
        <v>3</v>
      </c>
      <c r="N80" t="n">
        <v>51.28</v>
      </c>
      <c r="O80" t="n">
        <v>28127.29</v>
      </c>
      <c r="P80" t="n">
        <v>100.51</v>
      </c>
      <c r="Q80" t="n">
        <v>198.05</v>
      </c>
      <c r="R80" t="n">
        <v>29.65</v>
      </c>
      <c r="S80" t="n">
        <v>21.27</v>
      </c>
      <c r="T80" t="n">
        <v>1487.53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9.4039</v>
      </c>
      <c r="E81" t="n">
        <v>10.63</v>
      </c>
      <c r="F81" t="n">
        <v>7.92</v>
      </c>
      <c r="G81" t="n">
        <v>95.06999999999999</v>
      </c>
      <c r="H81" t="n">
        <v>1.63</v>
      </c>
      <c r="I81" t="n">
        <v>5</v>
      </c>
      <c r="J81" t="n">
        <v>226.58</v>
      </c>
      <c r="K81" t="n">
        <v>54.38</v>
      </c>
      <c r="L81" t="n">
        <v>20.75</v>
      </c>
      <c r="M81" t="n">
        <v>3</v>
      </c>
      <c r="N81" t="n">
        <v>51.45</v>
      </c>
      <c r="O81" t="n">
        <v>28179.08</v>
      </c>
      <c r="P81" t="n">
        <v>100.19</v>
      </c>
      <c r="Q81" t="n">
        <v>198.05</v>
      </c>
      <c r="R81" t="n">
        <v>29.39</v>
      </c>
      <c r="S81" t="n">
        <v>21.27</v>
      </c>
      <c r="T81" t="n">
        <v>1356.34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9.4049</v>
      </c>
      <c r="E82" t="n">
        <v>10.63</v>
      </c>
      <c r="F82" t="n">
        <v>7.92</v>
      </c>
      <c r="G82" t="n">
        <v>95.06</v>
      </c>
      <c r="H82" t="n">
        <v>1.64</v>
      </c>
      <c r="I82" t="n">
        <v>5</v>
      </c>
      <c r="J82" t="n">
        <v>227</v>
      </c>
      <c r="K82" t="n">
        <v>54.38</v>
      </c>
      <c r="L82" t="n">
        <v>21</v>
      </c>
      <c r="M82" t="n">
        <v>3</v>
      </c>
      <c r="N82" t="n">
        <v>51.62</v>
      </c>
      <c r="O82" t="n">
        <v>28230.92</v>
      </c>
      <c r="P82" t="n">
        <v>100.08</v>
      </c>
      <c r="Q82" t="n">
        <v>198.07</v>
      </c>
      <c r="R82" t="n">
        <v>29.42</v>
      </c>
      <c r="S82" t="n">
        <v>21.27</v>
      </c>
      <c r="T82" t="n">
        <v>1372.73</v>
      </c>
      <c r="U82" t="n">
        <v>0.72</v>
      </c>
      <c r="V82" t="n">
        <v>0.77</v>
      </c>
      <c r="W82" t="n">
        <v>0.11</v>
      </c>
      <c r="X82" t="n">
        <v>0.07000000000000001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9.387499999999999</v>
      </c>
      <c r="E83" t="n">
        <v>10.65</v>
      </c>
      <c r="F83" t="n">
        <v>7.94</v>
      </c>
      <c r="G83" t="n">
        <v>95.3</v>
      </c>
      <c r="H83" t="n">
        <v>1.66</v>
      </c>
      <c r="I83" t="n">
        <v>5</v>
      </c>
      <c r="J83" t="n">
        <v>227.42</v>
      </c>
      <c r="K83" t="n">
        <v>54.38</v>
      </c>
      <c r="L83" t="n">
        <v>21.25</v>
      </c>
      <c r="M83" t="n">
        <v>3</v>
      </c>
      <c r="N83" t="n">
        <v>51.8</v>
      </c>
      <c r="O83" t="n">
        <v>28282.83</v>
      </c>
      <c r="P83" t="n">
        <v>100.05</v>
      </c>
      <c r="Q83" t="n">
        <v>198.05</v>
      </c>
      <c r="R83" t="n">
        <v>30.13</v>
      </c>
      <c r="S83" t="n">
        <v>21.27</v>
      </c>
      <c r="T83" t="n">
        <v>1728.21</v>
      </c>
      <c r="U83" t="n">
        <v>0.71</v>
      </c>
      <c r="V83" t="n">
        <v>0.76</v>
      </c>
      <c r="W83" t="n">
        <v>0.11</v>
      </c>
      <c r="X83" t="n">
        <v>0.09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9.388199999999999</v>
      </c>
      <c r="E84" t="n">
        <v>10.65</v>
      </c>
      <c r="F84" t="n">
        <v>7.94</v>
      </c>
      <c r="G84" t="n">
        <v>95.29000000000001</v>
      </c>
      <c r="H84" t="n">
        <v>1.68</v>
      </c>
      <c r="I84" t="n">
        <v>5</v>
      </c>
      <c r="J84" t="n">
        <v>227.84</v>
      </c>
      <c r="K84" t="n">
        <v>54.38</v>
      </c>
      <c r="L84" t="n">
        <v>21.5</v>
      </c>
      <c r="M84" t="n">
        <v>3</v>
      </c>
      <c r="N84" t="n">
        <v>51.97</v>
      </c>
      <c r="O84" t="n">
        <v>28334.8</v>
      </c>
      <c r="P84" t="n">
        <v>99.89</v>
      </c>
      <c r="Q84" t="n">
        <v>198.05</v>
      </c>
      <c r="R84" t="n">
        <v>30.02</v>
      </c>
      <c r="S84" t="n">
        <v>21.27</v>
      </c>
      <c r="T84" t="n">
        <v>1672.67</v>
      </c>
      <c r="U84" t="n">
        <v>0.71</v>
      </c>
      <c r="V84" t="n">
        <v>0.76</v>
      </c>
      <c r="W84" t="n">
        <v>0.12</v>
      </c>
      <c r="X84" t="n">
        <v>0.09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9.388400000000001</v>
      </c>
      <c r="E85" t="n">
        <v>10.65</v>
      </c>
      <c r="F85" t="n">
        <v>7.94</v>
      </c>
      <c r="G85" t="n">
        <v>95.28</v>
      </c>
      <c r="H85" t="n">
        <v>1.69</v>
      </c>
      <c r="I85" t="n">
        <v>5</v>
      </c>
      <c r="J85" t="n">
        <v>228.27</v>
      </c>
      <c r="K85" t="n">
        <v>54.38</v>
      </c>
      <c r="L85" t="n">
        <v>21.75</v>
      </c>
      <c r="M85" t="n">
        <v>3</v>
      </c>
      <c r="N85" t="n">
        <v>52.14</v>
      </c>
      <c r="O85" t="n">
        <v>28386.82</v>
      </c>
      <c r="P85" t="n">
        <v>99.43000000000001</v>
      </c>
      <c r="Q85" t="n">
        <v>198.05</v>
      </c>
      <c r="R85" t="n">
        <v>30.01</v>
      </c>
      <c r="S85" t="n">
        <v>21.27</v>
      </c>
      <c r="T85" t="n">
        <v>1668.56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9.387499999999999</v>
      </c>
      <c r="E86" t="n">
        <v>10.65</v>
      </c>
      <c r="F86" t="n">
        <v>7.94</v>
      </c>
      <c r="G86" t="n">
        <v>95.3</v>
      </c>
      <c r="H86" t="n">
        <v>1.71</v>
      </c>
      <c r="I86" t="n">
        <v>5</v>
      </c>
      <c r="J86" t="n">
        <v>228.69</v>
      </c>
      <c r="K86" t="n">
        <v>54.38</v>
      </c>
      <c r="L86" t="n">
        <v>22</v>
      </c>
      <c r="M86" t="n">
        <v>3</v>
      </c>
      <c r="N86" t="n">
        <v>52.31</v>
      </c>
      <c r="O86" t="n">
        <v>28438.91</v>
      </c>
      <c r="P86" t="n">
        <v>99.45</v>
      </c>
      <c r="Q86" t="n">
        <v>198.05</v>
      </c>
      <c r="R86" t="n">
        <v>30.06</v>
      </c>
      <c r="S86" t="n">
        <v>21.27</v>
      </c>
      <c r="T86" t="n">
        <v>1692.55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9.3911</v>
      </c>
      <c r="E87" t="n">
        <v>10.65</v>
      </c>
      <c r="F87" t="n">
        <v>7.94</v>
      </c>
      <c r="G87" t="n">
        <v>95.25</v>
      </c>
      <c r="H87" t="n">
        <v>1.73</v>
      </c>
      <c r="I87" t="n">
        <v>5</v>
      </c>
      <c r="J87" t="n">
        <v>229.11</v>
      </c>
      <c r="K87" t="n">
        <v>54.38</v>
      </c>
      <c r="L87" t="n">
        <v>22.25</v>
      </c>
      <c r="M87" t="n">
        <v>3</v>
      </c>
      <c r="N87" t="n">
        <v>52.48</v>
      </c>
      <c r="O87" t="n">
        <v>28491.06</v>
      </c>
      <c r="P87" t="n">
        <v>98.90000000000001</v>
      </c>
      <c r="Q87" t="n">
        <v>198.05</v>
      </c>
      <c r="R87" t="n">
        <v>29.85</v>
      </c>
      <c r="S87" t="n">
        <v>21.27</v>
      </c>
      <c r="T87" t="n">
        <v>1589.57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9.3941</v>
      </c>
      <c r="E88" t="n">
        <v>10.64</v>
      </c>
      <c r="F88" t="n">
        <v>7.93</v>
      </c>
      <c r="G88" t="n">
        <v>95.20999999999999</v>
      </c>
      <c r="H88" t="n">
        <v>1.74</v>
      </c>
      <c r="I88" t="n">
        <v>5</v>
      </c>
      <c r="J88" t="n">
        <v>229.53</v>
      </c>
      <c r="K88" t="n">
        <v>54.38</v>
      </c>
      <c r="L88" t="n">
        <v>22.5</v>
      </c>
      <c r="M88" t="n">
        <v>3</v>
      </c>
      <c r="N88" t="n">
        <v>52.66</v>
      </c>
      <c r="O88" t="n">
        <v>28543.27</v>
      </c>
      <c r="P88" t="n">
        <v>98.38</v>
      </c>
      <c r="Q88" t="n">
        <v>198.05</v>
      </c>
      <c r="R88" t="n">
        <v>29.71</v>
      </c>
      <c r="S88" t="n">
        <v>21.27</v>
      </c>
      <c r="T88" t="n">
        <v>1518.81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9.401899999999999</v>
      </c>
      <c r="E89" t="n">
        <v>10.64</v>
      </c>
      <c r="F89" t="n">
        <v>7.92</v>
      </c>
      <c r="G89" t="n">
        <v>95.09999999999999</v>
      </c>
      <c r="H89" t="n">
        <v>1.76</v>
      </c>
      <c r="I89" t="n">
        <v>5</v>
      </c>
      <c r="J89" t="n">
        <v>229.96</v>
      </c>
      <c r="K89" t="n">
        <v>54.38</v>
      </c>
      <c r="L89" t="n">
        <v>22.75</v>
      </c>
      <c r="M89" t="n">
        <v>3</v>
      </c>
      <c r="N89" t="n">
        <v>52.83</v>
      </c>
      <c r="O89" t="n">
        <v>28595.54</v>
      </c>
      <c r="P89" t="n">
        <v>97.94</v>
      </c>
      <c r="Q89" t="n">
        <v>198.05</v>
      </c>
      <c r="R89" t="n">
        <v>29.51</v>
      </c>
      <c r="S89" t="n">
        <v>21.27</v>
      </c>
      <c r="T89" t="n">
        <v>1416.11</v>
      </c>
      <c r="U89" t="n">
        <v>0.72</v>
      </c>
      <c r="V89" t="n">
        <v>0.77</v>
      </c>
      <c r="W89" t="n">
        <v>0.12</v>
      </c>
      <c r="X89" t="n">
        <v>0.07000000000000001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9.389699999999999</v>
      </c>
      <c r="E90" t="n">
        <v>10.65</v>
      </c>
      <c r="F90" t="n">
        <v>7.94</v>
      </c>
      <c r="G90" t="n">
        <v>95.27</v>
      </c>
      <c r="H90" t="n">
        <v>1.77</v>
      </c>
      <c r="I90" t="n">
        <v>5</v>
      </c>
      <c r="J90" t="n">
        <v>230.38</v>
      </c>
      <c r="K90" t="n">
        <v>54.38</v>
      </c>
      <c r="L90" t="n">
        <v>23</v>
      </c>
      <c r="M90" t="n">
        <v>3</v>
      </c>
      <c r="N90" t="n">
        <v>53</v>
      </c>
      <c r="O90" t="n">
        <v>28647.87</v>
      </c>
      <c r="P90" t="n">
        <v>97.77</v>
      </c>
      <c r="Q90" t="n">
        <v>198.05</v>
      </c>
      <c r="R90" t="n">
        <v>30.04</v>
      </c>
      <c r="S90" t="n">
        <v>21.27</v>
      </c>
      <c r="T90" t="n">
        <v>1683.66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9.447100000000001</v>
      </c>
      <c r="E91" t="n">
        <v>10.59</v>
      </c>
      <c r="F91" t="n">
        <v>7.91</v>
      </c>
      <c r="G91" t="n">
        <v>118.7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97.09999999999999</v>
      </c>
      <c r="Q91" t="n">
        <v>198.05</v>
      </c>
      <c r="R91" t="n">
        <v>29.13</v>
      </c>
      <c r="S91" t="n">
        <v>21.27</v>
      </c>
      <c r="T91" t="n">
        <v>1230.52</v>
      </c>
      <c r="U91" t="n">
        <v>0.73</v>
      </c>
      <c r="V91" t="n">
        <v>0.77</v>
      </c>
      <c r="W91" t="n">
        <v>0.11</v>
      </c>
      <c r="X91" t="n">
        <v>0.06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9.446300000000001</v>
      </c>
      <c r="E92" t="n">
        <v>10.59</v>
      </c>
      <c r="F92" t="n">
        <v>7.91</v>
      </c>
      <c r="G92" t="n">
        <v>118.71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97.23</v>
      </c>
      <c r="Q92" t="n">
        <v>198.05</v>
      </c>
      <c r="R92" t="n">
        <v>29.18</v>
      </c>
      <c r="S92" t="n">
        <v>21.27</v>
      </c>
      <c r="T92" t="n">
        <v>1257.92</v>
      </c>
      <c r="U92" t="n">
        <v>0.73</v>
      </c>
      <c r="V92" t="n">
        <v>0.77</v>
      </c>
      <c r="W92" t="n">
        <v>0.11</v>
      </c>
      <c r="X92" t="n">
        <v>0.06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9.4476</v>
      </c>
      <c r="E93" t="n">
        <v>10.58</v>
      </c>
      <c r="F93" t="n">
        <v>7.91</v>
      </c>
      <c r="G93" t="n">
        <v>118.69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97.29000000000001</v>
      </c>
      <c r="Q93" t="n">
        <v>198.05</v>
      </c>
      <c r="R93" t="n">
        <v>29.14</v>
      </c>
      <c r="S93" t="n">
        <v>21.27</v>
      </c>
      <c r="T93" t="n">
        <v>1238.02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9.446300000000001</v>
      </c>
      <c r="E94" t="n">
        <v>10.59</v>
      </c>
      <c r="F94" t="n">
        <v>7.91</v>
      </c>
      <c r="G94" t="n">
        <v>118.71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97.43000000000001</v>
      </c>
      <c r="Q94" t="n">
        <v>198.05</v>
      </c>
      <c r="R94" t="n">
        <v>29.12</v>
      </c>
      <c r="S94" t="n">
        <v>21.27</v>
      </c>
      <c r="T94" t="n">
        <v>1229.86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9.4575</v>
      </c>
      <c r="E95" t="n">
        <v>10.57</v>
      </c>
      <c r="F95" t="n">
        <v>7.9</v>
      </c>
      <c r="G95" t="n">
        <v>118.52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97.2</v>
      </c>
      <c r="Q95" t="n">
        <v>198.05</v>
      </c>
      <c r="R95" t="n">
        <v>28.67</v>
      </c>
      <c r="S95" t="n">
        <v>21.27</v>
      </c>
      <c r="T95" t="n">
        <v>1001.39</v>
      </c>
      <c r="U95" t="n">
        <v>0.74</v>
      </c>
      <c r="V95" t="n">
        <v>0.77</v>
      </c>
      <c r="W95" t="n">
        <v>0.12</v>
      </c>
      <c r="X95" t="n">
        <v>0.05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9.456300000000001</v>
      </c>
      <c r="E96" t="n">
        <v>10.58</v>
      </c>
      <c r="F96" t="n">
        <v>7.9</v>
      </c>
      <c r="G96" t="n">
        <v>118.54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97.15000000000001</v>
      </c>
      <c r="Q96" t="n">
        <v>198.05</v>
      </c>
      <c r="R96" t="n">
        <v>28.81</v>
      </c>
      <c r="S96" t="n">
        <v>21.27</v>
      </c>
      <c r="T96" t="n">
        <v>1073.62</v>
      </c>
      <c r="U96" t="n">
        <v>0.74</v>
      </c>
      <c r="V96" t="n">
        <v>0.77</v>
      </c>
      <c r="W96" t="n">
        <v>0.11</v>
      </c>
      <c r="X96" t="n">
        <v>0.05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9.443899999999999</v>
      </c>
      <c r="E97" t="n">
        <v>10.59</v>
      </c>
      <c r="F97" t="n">
        <v>7.92</v>
      </c>
      <c r="G97" t="n">
        <v>118.75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97.23</v>
      </c>
      <c r="Q97" t="n">
        <v>198.05</v>
      </c>
      <c r="R97" t="n">
        <v>29.26</v>
      </c>
      <c r="S97" t="n">
        <v>21.27</v>
      </c>
      <c r="T97" t="n">
        <v>1299.75</v>
      </c>
      <c r="U97" t="n">
        <v>0.73</v>
      </c>
      <c r="V97" t="n">
        <v>0.77</v>
      </c>
      <c r="W97" t="n">
        <v>0.12</v>
      </c>
      <c r="X97" t="n">
        <v>0.06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9.4476</v>
      </c>
      <c r="E98" t="n">
        <v>10.58</v>
      </c>
      <c r="F98" t="n">
        <v>7.91</v>
      </c>
      <c r="G98" t="n">
        <v>118.69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97.22</v>
      </c>
      <c r="Q98" t="n">
        <v>198.05</v>
      </c>
      <c r="R98" t="n">
        <v>29.12</v>
      </c>
      <c r="S98" t="n">
        <v>21.27</v>
      </c>
      <c r="T98" t="n">
        <v>1230.24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9.4453</v>
      </c>
      <c r="E99" t="n">
        <v>10.59</v>
      </c>
      <c r="F99" t="n">
        <v>7.92</v>
      </c>
      <c r="G99" t="n">
        <v>118.72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97.17</v>
      </c>
      <c r="Q99" t="n">
        <v>198.05</v>
      </c>
      <c r="R99" t="n">
        <v>29.26</v>
      </c>
      <c r="S99" t="n">
        <v>21.27</v>
      </c>
      <c r="T99" t="n">
        <v>1299.22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9.443099999999999</v>
      </c>
      <c r="E100" t="n">
        <v>10.59</v>
      </c>
      <c r="F100" t="n">
        <v>7.92</v>
      </c>
      <c r="G100" t="n">
        <v>118.76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97.03</v>
      </c>
      <c r="Q100" t="n">
        <v>198.05</v>
      </c>
      <c r="R100" t="n">
        <v>29.3</v>
      </c>
      <c r="S100" t="n">
        <v>21.27</v>
      </c>
      <c r="T100" t="n">
        <v>1319.15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9.4513</v>
      </c>
      <c r="E101" t="n">
        <v>10.58</v>
      </c>
      <c r="F101" t="n">
        <v>7.91</v>
      </c>
      <c r="G101" t="n">
        <v>118.62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2</v>
      </c>
      <c r="N101" t="n">
        <v>54.96</v>
      </c>
      <c r="O101" t="n">
        <v>29227.61</v>
      </c>
      <c r="P101" t="n">
        <v>96.84</v>
      </c>
      <c r="Q101" t="n">
        <v>198.05</v>
      </c>
      <c r="R101" t="n">
        <v>28.93</v>
      </c>
      <c r="S101" t="n">
        <v>21.27</v>
      </c>
      <c r="T101" t="n">
        <v>1132.75</v>
      </c>
      <c r="U101" t="n">
        <v>0.74</v>
      </c>
      <c r="V101" t="n">
        <v>0.77</v>
      </c>
      <c r="W101" t="n">
        <v>0.12</v>
      </c>
      <c r="X101" t="n">
        <v>0.06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9.4565</v>
      </c>
      <c r="E102" t="n">
        <v>10.57</v>
      </c>
      <c r="F102" t="n">
        <v>7.9</v>
      </c>
      <c r="G102" t="n">
        <v>118.54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2</v>
      </c>
      <c r="N102" t="n">
        <v>55.14</v>
      </c>
      <c r="O102" t="n">
        <v>29280.69</v>
      </c>
      <c r="P102" t="n">
        <v>96.72</v>
      </c>
      <c r="Q102" t="n">
        <v>198.05</v>
      </c>
      <c r="R102" t="n">
        <v>28.75</v>
      </c>
      <c r="S102" t="n">
        <v>21.27</v>
      </c>
      <c r="T102" t="n">
        <v>1041.41</v>
      </c>
      <c r="U102" t="n">
        <v>0.74</v>
      </c>
      <c r="V102" t="n">
        <v>0.77</v>
      </c>
      <c r="W102" t="n">
        <v>0.11</v>
      </c>
      <c r="X102" t="n">
        <v>0.05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9.4511</v>
      </c>
      <c r="E103" t="n">
        <v>10.58</v>
      </c>
      <c r="F103" t="n">
        <v>7.91</v>
      </c>
      <c r="G103" t="n">
        <v>118.63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2</v>
      </c>
      <c r="N103" t="n">
        <v>55.32</v>
      </c>
      <c r="O103" t="n">
        <v>29333.84</v>
      </c>
      <c r="P103" t="n">
        <v>96.75</v>
      </c>
      <c r="Q103" t="n">
        <v>198.05</v>
      </c>
      <c r="R103" t="n">
        <v>29.01</v>
      </c>
      <c r="S103" t="n">
        <v>21.27</v>
      </c>
      <c r="T103" t="n">
        <v>1171.49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9.4458</v>
      </c>
      <c r="E104" t="n">
        <v>10.59</v>
      </c>
      <c r="F104" t="n">
        <v>7.91</v>
      </c>
      <c r="G104" t="n">
        <v>118.72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2</v>
      </c>
      <c r="N104" t="n">
        <v>55.5</v>
      </c>
      <c r="O104" t="n">
        <v>29387.05</v>
      </c>
      <c r="P104" t="n">
        <v>96.84999999999999</v>
      </c>
      <c r="Q104" t="n">
        <v>198.05</v>
      </c>
      <c r="R104" t="n">
        <v>29.21</v>
      </c>
      <c r="S104" t="n">
        <v>21.27</v>
      </c>
      <c r="T104" t="n">
        <v>1273.42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9.446300000000001</v>
      </c>
      <c r="E105" t="n">
        <v>10.59</v>
      </c>
      <c r="F105" t="n">
        <v>7.91</v>
      </c>
      <c r="G105" t="n">
        <v>118.71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2</v>
      </c>
      <c r="N105" t="n">
        <v>55.68</v>
      </c>
      <c r="O105" t="n">
        <v>29440.33</v>
      </c>
      <c r="P105" t="n">
        <v>96.73</v>
      </c>
      <c r="Q105" t="n">
        <v>198.05</v>
      </c>
      <c r="R105" t="n">
        <v>29.17</v>
      </c>
      <c r="S105" t="n">
        <v>21.27</v>
      </c>
      <c r="T105" t="n">
        <v>1252.09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9.4429</v>
      </c>
      <c r="E106" t="n">
        <v>10.59</v>
      </c>
      <c r="F106" t="n">
        <v>7.92</v>
      </c>
      <c r="G106" t="n">
        <v>118.77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96.69</v>
      </c>
      <c r="Q106" t="n">
        <v>198.05</v>
      </c>
      <c r="R106" t="n">
        <v>29.31</v>
      </c>
      <c r="S106" t="n">
        <v>21.27</v>
      </c>
      <c r="T106" t="n">
        <v>1321.42</v>
      </c>
      <c r="U106" t="n">
        <v>0.73</v>
      </c>
      <c r="V106" t="n">
        <v>0.77</v>
      </c>
      <c r="W106" t="n">
        <v>0.11</v>
      </c>
      <c r="X106" t="n">
        <v>0.07000000000000001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9.4411</v>
      </c>
      <c r="E107" t="n">
        <v>10.59</v>
      </c>
      <c r="F107" t="n">
        <v>7.92</v>
      </c>
      <c r="G107" t="n">
        <v>118.8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96.56</v>
      </c>
      <c r="Q107" t="n">
        <v>198.05</v>
      </c>
      <c r="R107" t="n">
        <v>29.36</v>
      </c>
      <c r="S107" t="n">
        <v>21.27</v>
      </c>
      <c r="T107" t="n">
        <v>1345.69</v>
      </c>
      <c r="U107" t="n">
        <v>0.72</v>
      </c>
      <c r="V107" t="n">
        <v>0.77</v>
      </c>
      <c r="W107" t="n">
        <v>0.12</v>
      </c>
      <c r="X107" t="n">
        <v>0.07000000000000001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9.451499999999999</v>
      </c>
      <c r="E108" t="n">
        <v>10.58</v>
      </c>
      <c r="F108" t="n">
        <v>7.91</v>
      </c>
      <c r="G108" t="n">
        <v>118.62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96.2</v>
      </c>
      <c r="Q108" t="n">
        <v>198.05</v>
      </c>
      <c r="R108" t="n">
        <v>28.91</v>
      </c>
      <c r="S108" t="n">
        <v>21.27</v>
      </c>
      <c r="T108" t="n">
        <v>1124.2</v>
      </c>
      <c r="U108" t="n">
        <v>0.74</v>
      </c>
      <c r="V108" t="n">
        <v>0.77</v>
      </c>
      <c r="W108" t="n">
        <v>0.12</v>
      </c>
      <c r="X108" t="n">
        <v>0.06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9.454499999999999</v>
      </c>
      <c r="E109" t="n">
        <v>10.58</v>
      </c>
      <c r="F109" t="n">
        <v>7.9</v>
      </c>
      <c r="G109" t="n">
        <v>118.57</v>
      </c>
      <c r="H109" t="n">
        <v>2.07</v>
      </c>
      <c r="I109" t="n">
        <v>4</v>
      </c>
      <c r="J109" t="n">
        <v>238.54</v>
      </c>
      <c r="K109" t="n">
        <v>54.38</v>
      </c>
      <c r="L109" t="n">
        <v>27.75</v>
      </c>
      <c r="M109" t="n">
        <v>2</v>
      </c>
      <c r="N109" t="n">
        <v>56.41</v>
      </c>
      <c r="O109" t="n">
        <v>29654.08</v>
      </c>
      <c r="P109" t="n">
        <v>95.86</v>
      </c>
      <c r="Q109" t="n">
        <v>198.05</v>
      </c>
      <c r="R109" t="n">
        <v>28.86</v>
      </c>
      <c r="S109" t="n">
        <v>21.27</v>
      </c>
      <c r="T109" t="n">
        <v>1097.55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9.446300000000001</v>
      </c>
      <c r="E110" t="n">
        <v>10.59</v>
      </c>
      <c r="F110" t="n">
        <v>7.91</v>
      </c>
      <c r="G110" t="n">
        <v>118.71</v>
      </c>
      <c r="H110" t="n">
        <v>2.08</v>
      </c>
      <c r="I110" t="n">
        <v>4</v>
      </c>
      <c r="J110" t="n">
        <v>238.97</v>
      </c>
      <c r="K110" t="n">
        <v>54.38</v>
      </c>
      <c r="L110" t="n">
        <v>28</v>
      </c>
      <c r="M110" t="n">
        <v>2</v>
      </c>
      <c r="N110" t="n">
        <v>56.6</v>
      </c>
      <c r="O110" t="n">
        <v>29707.68</v>
      </c>
      <c r="P110" t="n">
        <v>95.79000000000001</v>
      </c>
      <c r="Q110" t="n">
        <v>198.05</v>
      </c>
      <c r="R110" t="n">
        <v>29.2</v>
      </c>
      <c r="S110" t="n">
        <v>21.27</v>
      </c>
      <c r="T110" t="n">
        <v>1267.93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9.4444</v>
      </c>
      <c r="E111" t="n">
        <v>10.59</v>
      </c>
      <c r="F111" t="n">
        <v>7.92</v>
      </c>
      <c r="G111" t="n">
        <v>118.74</v>
      </c>
      <c r="H111" t="n">
        <v>2.1</v>
      </c>
      <c r="I111" t="n">
        <v>4</v>
      </c>
      <c r="J111" t="n">
        <v>239.41</v>
      </c>
      <c r="K111" t="n">
        <v>54.38</v>
      </c>
      <c r="L111" t="n">
        <v>28.25</v>
      </c>
      <c r="M111" t="n">
        <v>2</v>
      </c>
      <c r="N111" t="n">
        <v>56.78</v>
      </c>
      <c r="O111" t="n">
        <v>29761.35</v>
      </c>
      <c r="P111" t="n">
        <v>95.76000000000001</v>
      </c>
      <c r="Q111" t="n">
        <v>198.05</v>
      </c>
      <c r="R111" t="n">
        <v>29.25</v>
      </c>
      <c r="S111" t="n">
        <v>21.27</v>
      </c>
      <c r="T111" t="n">
        <v>1292.71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9.444900000000001</v>
      </c>
      <c r="E112" t="n">
        <v>10.59</v>
      </c>
      <c r="F112" t="n">
        <v>7.92</v>
      </c>
      <c r="G112" t="n">
        <v>118.73</v>
      </c>
      <c r="H112" t="n">
        <v>2.11</v>
      </c>
      <c r="I112" t="n">
        <v>4</v>
      </c>
      <c r="J112" t="n">
        <v>239.85</v>
      </c>
      <c r="K112" t="n">
        <v>54.38</v>
      </c>
      <c r="L112" t="n">
        <v>28.5</v>
      </c>
      <c r="M112" t="n">
        <v>2</v>
      </c>
      <c r="N112" t="n">
        <v>56.97</v>
      </c>
      <c r="O112" t="n">
        <v>29815.09</v>
      </c>
      <c r="P112" t="n">
        <v>95.48999999999999</v>
      </c>
      <c r="Q112" t="n">
        <v>198.06</v>
      </c>
      <c r="R112" t="n">
        <v>29.28</v>
      </c>
      <c r="S112" t="n">
        <v>21.27</v>
      </c>
      <c r="T112" t="n">
        <v>1310.41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9.440899999999999</v>
      </c>
      <c r="E113" t="n">
        <v>10.59</v>
      </c>
      <c r="F113" t="n">
        <v>7.92</v>
      </c>
      <c r="G113" t="n">
        <v>118.8</v>
      </c>
      <c r="H113" t="n">
        <v>2.13</v>
      </c>
      <c r="I113" t="n">
        <v>4</v>
      </c>
      <c r="J113" t="n">
        <v>240.28</v>
      </c>
      <c r="K113" t="n">
        <v>54.38</v>
      </c>
      <c r="L113" t="n">
        <v>28.75</v>
      </c>
      <c r="M113" t="n">
        <v>2</v>
      </c>
      <c r="N113" t="n">
        <v>57.16</v>
      </c>
      <c r="O113" t="n">
        <v>29869.01</v>
      </c>
      <c r="P113" t="n">
        <v>95.26000000000001</v>
      </c>
      <c r="Q113" t="n">
        <v>198.05</v>
      </c>
      <c r="R113" t="n">
        <v>29.4</v>
      </c>
      <c r="S113" t="n">
        <v>21.27</v>
      </c>
      <c r="T113" t="n">
        <v>1369.9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9.4451</v>
      </c>
      <c r="E114" t="n">
        <v>10.59</v>
      </c>
      <c r="F114" t="n">
        <v>7.92</v>
      </c>
      <c r="G114" t="n">
        <v>118.73</v>
      </c>
      <c r="H114" t="n">
        <v>2.14</v>
      </c>
      <c r="I114" t="n">
        <v>4</v>
      </c>
      <c r="J114" t="n">
        <v>240.72</v>
      </c>
      <c r="K114" t="n">
        <v>54.38</v>
      </c>
      <c r="L114" t="n">
        <v>29</v>
      </c>
      <c r="M114" t="n">
        <v>2</v>
      </c>
      <c r="N114" t="n">
        <v>57.34</v>
      </c>
      <c r="O114" t="n">
        <v>29922.88</v>
      </c>
      <c r="P114" t="n">
        <v>94.81</v>
      </c>
      <c r="Q114" t="n">
        <v>198.05</v>
      </c>
      <c r="R114" t="n">
        <v>29.18</v>
      </c>
      <c r="S114" t="n">
        <v>21.27</v>
      </c>
      <c r="T114" t="n">
        <v>1257.94</v>
      </c>
      <c r="U114" t="n">
        <v>0.73</v>
      </c>
      <c r="V114" t="n">
        <v>0.77</v>
      </c>
      <c r="W114" t="n">
        <v>0.12</v>
      </c>
      <c r="X114" t="n">
        <v>0.06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9.452</v>
      </c>
      <c r="E115" t="n">
        <v>10.58</v>
      </c>
      <c r="F115" t="n">
        <v>7.91</v>
      </c>
      <c r="G115" t="n">
        <v>118.61</v>
      </c>
      <c r="H115" t="n">
        <v>2.16</v>
      </c>
      <c r="I115" t="n">
        <v>4</v>
      </c>
      <c r="J115" t="n">
        <v>241.16</v>
      </c>
      <c r="K115" t="n">
        <v>54.38</v>
      </c>
      <c r="L115" t="n">
        <v>29.25</v>
      </c>
      <c r="M115" t="n">
        <v>2</v>
      </c>
      <c r="N115" t="n">
        <v>57.53</v>
      </c>
      <c r="O115" t="n">
        <v>29976.82</v>
      </c>
      <c r="P115" t="n">
        <v>94.84</v>
      </c>
      <c r="Q115" t="n">
        <v>198.05</v>
      </c>
      <c r="R115" t="n">
        <v>28.89</v>
      </c>
      <c r="S115" t="n">
        <v>21.27</v>
      </c>
      <c r="T115" t="n">
        <v>1114.71</v>
      </c>
      <c r="U115" t="n">
        <v>0.74</v>
      </c>
      <c r="V115" t="n">
        <v>0.77</v>
      </c>
      <c r="W115" t="n">
        <v>0.12</v>
      </c>
      <c r="X115" t="n">
        <v>0.05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9.4513</v>
      </c>
      <c r="E116" t="n">
        <v>10.58</v>
      </c>
      <c r="F116" t="n">
        <v>7.91</v>
      </c>
      <c r="G116" t="n">
        <v>118.62</v>
      </c>
      <c r="H116" t="n">
        <v>2.17</v>
      </c>
      <c r="I116" t="n">
        <v>4</v>
      </c>
      <c r="J116" t="n">
        <v>241.59</v>
      </c>
      <c r="K116" t="n">
        <v>54.38</v>
      </c>
      <c r="L116" t="n">
        <v>29.5</v>
      </c>
      <c r="M116" t="n">
        <v>2</v>
      </c>
      <c r="N116" t="n">
        <v>57.72</v>
      </c>
      <c r="O116" t="n">
        <v>30030.83</v>
      </c>
      <c r="P116" t="n">
        <v>94.39</v>
      </c>
      <c r="Q116" t="n">
        <v>198.05</v>
      </c>
      <c r="R116" t="n">
        <v>29.01</v>
      </c>
      <c r="S116" t="n">
        <v>21.27</v>
      </c>
      <c r="T116" t="n">
        <v>1175.29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9.4406</v>
      </c>
      <c r="E117" t="n">
        <v>10.59</v>
      </c>
      <c r="F117" t="n">
        <v>7.92</v>
      </c>
      <c r="G117" t="n">
        <v>118.8</v>
      </c>
      <c r="H117" t="n">
        <v>2.19</v>
      </c>
      <c r="I117" t="n">
        <v>4</v>
      </c>
      <c r="J117" t="n">
        <v>242.03</v>
      </c>
      <c r="K117" t="n">
        <v>54.38</v>
      </c>
      <c r="L117" t="n">
        <v>29.75</v>
      </c>
      <c r="M117" t="n">
        <v>2</v>
      </c>
      <c r="N117" t="n">
        <v>57.91</v>
      </c>
      <c r="O117" t="n">
        <v>30084.9</v>
      </c>
      <c r="P117" t="n">
        <v>94.26000000000001</v>
      </c>
      <c r="Q117" t="n">
        <v>198.05</v>
      </c>
      <c r="R117" t="n">
        <v>29.4</v>
      </c>
      <c r="S117" t="n">
        <v>21.27</v>
      </c>
      <c r="T117" t="n">
        <v>1369.57</v>
      </c>
      <c r="U117" t="n">
        <v>0.72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9.4434</v>
      </c>
      <c r="E118" t="n">
        <v>10.59</v>
      </c>
      <c r="F118" t="n">
        <v>7.92</v>
      </c>
      <c r="G118" t="n">
        <v>118.76</v>
      </c>
      <c r="H118" t="n">
        <v>2.2</v>
      </c>
      <c r="I118" t="n">
        <v>4</v>
      </c>
      <c r="J118" t="n">
        <v>242.47</v>
      </c>
      <c r="K118" t="n">
        <v>54.38</v>
      </c>
      <c r="L118" t="n">
        <v>30</v>
      </c>
      <c r="M118" t="n">
        <v>2</v>
      </c>
      <c r="N118" t="n">
        <v>58.1</v>
      </c>
      <c r="O118" t="n">
        <v>30139.04</v>
      </c>
      <c r="P118" t="n">
        <v>93.73999999999999</v>
      </c>
      <c r="Q118" t="n">
        <v>198.05</v>
      </c>
      <c r="R118" t="n">
        <v>29.28</v>
      </c>
      <c r="S118" t="n">
        <v>21.27</v>
      </c>
      <c r="T118" t="n">
        <v>1309.15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9.4399</v>
      </c>
      <c r="E119" t="n">
        <v>10.59</v>
      </c>
      <c r="F119" t="n">
        <v>7.92</v>
      </c>
      <c r="G119" t="n">
        <v>118.82</v>
      </c>
      <c r="H119" t="n">
        <v>2.21</v>
      </c>
      <c r="I119" t="n">
        <v>4</v>
      </c>
      <c r="J119" t="n">
        <v>242.91</v>
      </c>
      <c r="K119" t="n">
        <v>54.38</v>
      </c>
      <c r="L119" t="n">
        <v>30.25</v>
      </c>
      <c r="M119" t="n">
        <v>2</v>
      </c>
      <c r="N119" t="n">
        <v>58.28</v>
      </c>
      <c r="O119" t="n">
        <v>30193.25</v>
      </c>
      <c r="P119" t="n">
        <v>93.56</v>
      </c>
      <c r="Q119" t="n">
        <v>198.05</v>
      </c>
      <c r="R119" t="n">
        <v>29.41</v>
      </c>
      <c r="S119" t="n">
        <v>21.27</v>
      </c>
      <c r="T119" t="n">
        <v>1375.41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9.440099999999999</v>
      </c>
      <c r="E120" t="n">
        <v>10.59</v>
      </c>
      <c r="F120" t="n">
        <v>7.92</v>
      </c>
      <c r="G120" t="n">
        <v>118.81</v>
      </c>
      <c r="H120" t="n">
        <v>2.23</v>
      </c>
      <c r="I120" t="n">
        <v>4</v>
      </c>
      <c r="J120" t="n">
        <v>243.35</v>
      </c>
      <c r="K120" t="n">
        <v>54.38</v>
      </c>
      <c r="L120" t="n">
        <v>30.5</v>
      </c>
      <c r="M120" t="n">
        <v>2</v>
      </c>
      <c r="N120" t="n">
        <v>58.47</v>
      </c>
      <c r="O120" t="n">
        <v>30247.52</v>
      </c>
      <c r="P120" t="n">
        <v>93.3</v>
      </c>
      <c r="Q120" t="n">
        <v>198.05</v>
      </c>
      <c r="R120" t="n">
        <v>29.42</v>
      </c>
      <c r="S120" t="n">
        <v>21.27</v>
      </c>
      <c r="T120" t="n">
        <v>1377.17</v>
      </c>
      <c r="U120" t="n">
        <v>0.72</v>
      </c>
      <c r="V120" t="n">
        <v>0.77</v>
      </c>
      <c r="W120" t="n">
        <v>0.11</v>
      </c>
      <c r="X120" t="n">
        <v>0.07000000000000001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9.4483</v>
      </c>
      <c r="E121" t="n">
        <v>10.58</v>
      </c>
      <c r="F121" t="n">
        <v>7.91</v>
      </c>
      <c r="G121" t="n">
        <v>118.67</v>
      </c>
      <c r="H121" t="n">
        <v>2.24</v>
      </c>
      <c r="I121" t="n">
        <v>4</v>
      </c>
      <c r="J121" t="n">
        <v>243.79</v>
      </c>
      <c r="K121" t="n">
        <v>54.38</v>
      </c>
      <c r="L121" t="n">
        <v>30.75</v>
      </c>
      <c r="M121" t="n">
        <v>2</v>
      </c>
      <c r="N121" t="n">
        <v>58.67</v>
      </c>
      <c r="O121" t="n">
        <v>30301.87</v>
      </c>
      <c r="P121" t="n">
        <v>92.79000000000001</v>
      </c>
      <c r="Q121" t="n">
        <v>198.05</v>
      </c>
      <c r="R121" t="n">
        <v>29.05</v>
      </c>
      <c r="S121" t="n">
        <v>21.27</v>
      </c>
      <c r="T121" t="n">
        <v>1194.94</v>
      </c>
      <c r="U121" t="n">
        <v>0.73</v>
      </c>
      <c r="V121" t="n">
        <v>0.77</v>
      </c>
      <c r="W121" t="n">
        <v>0.12</v>
      </c>
      <c r="X121" t="n">
        <v>0.06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9.452299999999999</v>
      </c>
      <c r="E122" t="n">
        <v>10.58</v>
      </c>
      <c r="F122" t="n">
        <v>7.91</v>
      </c>
      <c r="G122" t="n">
        <v>118.61</v>
      </c>
      <c r="H122" t="n">
        <v>2.26</v>
      </c>
      <c r="I122" t="n">
        <v>4</v>
      </c>
      <c r="J122" t="n">
        <v>244.23</v>
      </c>
      <c r="K122" t="n">
        <v>54.38</v>
      </c>
      <c r="L122" t="n">
        <v>31</v>
      </c>
      <c r="M122" t="n">
        <v>2</v>
      </c>
      <c r="N122" t="n">
        <v>58.86</v>
      </c>
      <c r="O122" t="n">
        <v>30356.28</v>
      </c>
      <c r="P122" t="n">
        <v>92.20999999999999</v>
      </c>
      <c r="Q122" t="n">
        <v>198.05</v>
      </c>
      <c r="R122" t="n">
        <v>28.99</v>
      </c>
      <c r="S122" t="n">
        <v>21.27</v>
      </c>
      <c r="T122" t="n">
        <v>1160.61</v>
      </c>
      <c r="U122" t="n">
        <v>0.73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9.4436</v>
      </c>
      <c r="E123" t="n">
        <v>10.59</v>
      </c>
      <c r="F123" t="n">
        <v>7.92</v>
      </c>
      <c r="G123" t="n">
        <v>118.75</v>
      </c>
      <c r="H123" t="n">
        <v>2.27</v>
      </c>
      <c r="I123" t="n">
        <v>4</v>
      </c>
      <c r="J123" t="n">
        <v>244.68</v>
      </c>
      <c r="K123" t="n">
        <v>54.38</v>
      </c>
      <c r="L123" t="n">
        <v>31.25</v>
      </c>
      <c r="M123" t="n">
        <v>2</v>
      </c>
      <c r="N123" t="n">
        <v>59.05</v>
      </c>
      <c r="O123" t="n">
        <v>30410.77</v>
      </c>
      <c r="P123" t="n">
        <v>91.94</v>
      </c>
      <c r="Q123" t="n">
        <v>198.05</v>
      </c>
      <c r="R123" t="n">
        <v>29.32</v>
      </c>
      <c r="S123" t="n">
        <v>21.27</v>
      </c>
      <c r="T123" t="n">
        <v>1328.4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9.4397</v>
      </c>
      <c r="E124" t="n">
        <v>10.59</v>
      </c>
      <c r="F124" t="n">
        <v>7.92</v>
      </c>
      <c r="G124" t="n">
        <v>118.82</v>
      </c>
      <c r="H124" t="n">
        <v>2.29</v>
      </c>
      <c r="I124" t="n">
        <v>4</v>
      </c>
      <c r="J124" t="n">
        <v>245.12</v>
      </c>
      <c r="K124" t="n">
        <v>54.38</v>
      </c>
      <c r="L124" t="n">
        <v>31.5</v>
      </c>
      <c r="M124" t="n">
        <v>2</v>
      </c>
      <c r="N124" t="n">
        <v>59.24</v>
      </c>
      <c r="O124" t="n">
        <v>30465.32</v>
      </c>
      <c r="P124" t="n">
        <v>91.68000000000001</v>
      </c>
      <c r="Q124" t="n">
        <v>198.05</v>
      </c>
      <c r="R124" t="n">
        <v>29.44</v>
      </c>
      <c r="S124" t="n">
        <v>21.27</v>
      </c>
      <c r="T124" t="n">
        <v>1386.82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9.437900000000001</v>
      </c>
      <c r="E125" t="n">
        <v>10.6</v>
      </c>
      <c r="F125" t="n">
        <v>7.92</v>
      </c>
      <c r="G125" t="n">
        <v>118.85</v>
      </c>
      <c r="H125" t="n">
        <v>2.3</v>
      </c>
      <c r="I125" t="n">
        <v>4</v>
      </c>
      <c r="J125" t="n">
        <v>245.56</v>
      </c>
      <c r="K125" t="n">
        <v>54.38</v>
      </c>
      <c r="L125" t="n">
        <v>31.75</v>
      </c>
      <c r="M125" t="n">
        <v>2</v>
      </c>
      <c r="N125" t="n">
        <v>59.43</v>
      </c>
      <c r="O125" t="n">
        <v>30519.94</v>
      </c>
      <c r="P125" t="n">
        <v>91.18000000000001</v>
      </c>
      <c r="Q125" t="n">
        <v>198.05</v>
      </c>
      <c r="R125" t="n">
        <v>29.47</v>
      </c>
      <c r="S125" t="n">
        <v>21.27</v>
      </c>
      <c r="T125" t="n">
        <v>1404.78</v>
      </c>
      <c r="U125" t="n">
        <v>0.72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9.4397</v>
      </c>
      <c r="E126" t="n">
        <v>10.59</v>
      </c>
      <c r="F126" t="n">
        <v>7.92</v>
      </c>
      <c r="G126" t="n">
        <v>118.82</v>
      </c>
      <c r="H126" t="n">
        <v>2.31</v>
      </c>
      <c r="I126" t="n">
        <v>4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91.19</v>
      </c>
      <c r="Q126" t="n">
        <v>198.05</v>
      </c>
      <c r="R126" t="n">
        <v>29.38</v>
      </c>
      <c r="S126" t="n">
        <v>21.27</v>
      </c>
      <c r="T126" t="n">
        <v>1360.44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9.437200000000001</v>
      </c>
      <c r="E127" t="n">
        <v>10.6</v>
      </c>
      <c r="F127" t="n">
        <v>7.92</v>
      </c>
      <c r="G127" t="n">
        <v>118.86</v>
      </c>
      <c r="H127" t="n">
        <v>2.33</v>
      </c>
      <c r="I127" t="n">
        <v>4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91.06999999999999</v>
      </c>
      <c r="Q127" t="n">
        <v>198.05</v>
      </c>
      <c r="R127" t="n">
        <v>29.48</v>
      </c>
      <c r="S127" t="n">
        <v>21.27</v>
      </c>
      <c r="T127" t="n">
        <v>1408.96</v>
      </c>
      <c r="U127" t="n">
        <v>0.72</v>
      </c>
      <c r="V127" t="n">
        <v>0.77</v>
      </c>
      <c r="W127" t="n">
        <v>0.12</v>
      </c>
      <c r="X127" t="n">
        <v>0.07000000000000001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9.4335</v>
      </c>
      <c r="E128" t="n">
        <v>10.6</v>
      </c>
      <c r="F128" t="n">
        <v>7.93</v>
      </c>
      <c r="G128" t="n">
        <v>118.92</v>
      </c>
      <c r="H128" t="n">
        <v>2.34</v>
      </c>
      <c r="I128" t="n">
        <v>4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90.95999999999999</v>
      </c>
      <c r="Q128" t="n">
        <v>198.05</v>
      </c>
      <c r="R128" t="n">
        <v>29.63</v>
      </c>
      <c r="S128" t="n">
        <v>21.27</v>
      </c>
      <c r="T128" t="n">
        <v>1481.93</v>
      </c>
      <c r="U128" t="n">
        <v>0.72</v>
      </c>
      <c r="V128" t="n">
        <v>0.77</v>
      </c>
      <c r="W128" t="n">
        <v>0.12</v>
      </c>
      <c r="X128" t="n">
        <v>0.08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9.497199999999999</v>
      </c>
      <c r="E129" t="n">
        <v>10.53</v>
      </c>
      <c r="F129" t="n">
        <v>7.9</v>
      </c>
      <c r="G129" t="n">
        <v>157.92</v>
      </c>
      <c r="H129" t="n">
        <v>2.36</v>
      </c>
      <c r="I129" t="n">
        <v>3</v>
      </c>
      <c r="J129" t="n">
        <v>247.34</v>
      </c>
      <c r="K129" t="n">
        <v>54.38</v>
      </c>
      <c r="L129" t="n">
        <v>32.75</v>
      </c>
      <c r="M129" t="n">
        <v>0</v>
      </c>
      <c r="N129" t="n">
        <v>60.21</v>
      </c>
      <c r="O129" t="n">
        <v>30739.14</v>
      </c>
      <c r="P129" t="n">
        <v>90.47</v>
      </c>
      <c r="Q129" t="n">
        <v>198.05</v>
      </c>
      <c r="R129" t="n">
        <v>28.55</v>
      </c>
      <c r="S129" t="n">
        <v>21.27</v>
      </c>
      <c r="T129" t="n">
        <v>947.72</v>
      </c>
      <c r="U129" t="n">
        <v>0.74</v>
      </c>
      <c r="V129" t="n">
        <v>0.77</v>
      </c>
      <c r="W129" t="n">
        <v>0.12</v>
      </c>
      <c r="X129" t="n">
        <v>0.04</v>
      </c>
      <c r="Y129" t="n">
        <v>1</v>
      </c>
      <c r="Z129" t="n">
        <v>10</v>
      </c>
    </row>
    <row r="130">
      <c r="A130" t="n">
        <v>0</v>
      </c>
      <c r="B130" t="n">
        <v>140</v>
      </c>
      <c r="C130" t="inlineStr">
        <is>
          <t xml:space="preserve">CONCLUIDO	</t>
        </is>
      </c>
      <c r="D130" t="n">
        <v>4.9132</v>
      </c>
      <c r="E130" t="n">
        <v>20.35</v>
      </c>
      <c r="F130" t="n">
        <v>10.56</v>
      </c>
      <c r="G130" t="n">
        <v>4.8</v>
      </c>
      <c r="H130" t="n">
        <v>0.06</v>
      </c>
      <c r="I130" t="n">
        <v>132</v>
      </c>
      <c r="J130" t="n">
        <v>274.09</v>
      </c>
      <c r="K130" t="n">
        <v>60.56</v>
      </c>
      <c r="L130" t="n">
        <v>1</v>
      </c>
      <c r="M130" t="n">
        <v>130</v>
      </c>
      <c r="N130" t="n">
        <v>72.53</v>
      </c>
      <c r="O130" t="n">
        <v>34038.11</v>
      </c>
      <c r="P130" t="n">
        <v>182.26</v>
      </c>
      <c r="Q130" t="n">
        <v>198.16</v>
      </c>
      <c r="R130" t="n">
        <v>111.99</v>
      </c>
      <c r="S130" t="n">
        <v>21.27</v>
      </c>
      <c r="T130" t="n">
        <v>42021.59</v>
      </c>
      <c r="U130" t="n">
        <v>0.19</v>
      </c>
      <c r="V130" t="n">
        <v>0.58</v>
      </c>
      <c r="W130" t="n">
        <v>0.32</v>
      </c>
      <c r="X130" t="n">
        <v>2.7</v>
      </c>
      <c r="Y130" t="n">
        <v>1</v>
      </c>
      <c r="Z130" t="n">
        <v>10</v>
      </c>
    </row>
    <row r="131">
      <c r="A131" t="n">
        <v>1</v>
      </c>
      <c r="B131" t="n">
        <v>140</v>
      </c>
      <c r="C131" t="inlineStr">
        <is>
          <t xml:space="preserve">CONCLUIDO	</t>
        </is>
      </c>
      <c r="D131" t="n">
        <v>5.5744</v>
      </c>
      <c r="E131" t="n">
        <v>17.94</v>
      </c>
      <c r="F131" t="n">
        <v>9.869999999999999</v>
      </c>
      <c r="G131" t="n">
        <v>5.98</v>
      </c>
      <c r="H131" t="n">
        <v>0.08</v>
      </c>
      <c r="I131" t="n">
        <v>99</v>
      </c>
      <c r="J131" t="n">
        <v>274.57</v>
      </c>
      <c r="K131" t="n">
        <v>60.56</v>
      </c>
      <c r="L131" t="n">
        <v>1.25</v>
      </c>
      <c r="M131" t="n">
        <v>97</v>
      </c>
      <c r="N131" t="n">
        <v>72.76000000000001</v>
      </c>
      <c r="O131" t="n">
        <v>34097.72</v>
      </c>
      <c r="P131" t="n">
        <v>170.18</v>
      </c>
      <c r="Q131" t="n">
        <v>198.15</v>
      </c>
      <c r="R131" t="n">
        <v>90.48</v>
      </c>
      <c r="S131" t="n">
        <v>21.27</v>
      </c>
      <c r="T131" t="n">
        <v>31434.79</v>
      </c>
      <c r="U131" t="n">
        <v>0.24</v>
      </c>
      <c r="V131" t="n">
        <v>0.62</v>
      </c>
      <c r="W131" t="n">
        <v>0.26</v>
      </c>
      <c r="X131" t="n">
        <v>2.01</v>
      </c>
      <c r="Y131" t="n">
        <v>1</v>
      </c>
      <c r="Z131" t="n">
        <v>10</v>
      </c>
    </row>
    <row r="132">
      <c r="A132" t="n">
        <v>2</v>
      </c>
      <c r="B132" t="n">
        <v>140</v>
      </c>
      <c r="C132" t="inlineStr">
        <is>
          <t xml:space="preserve">CONCLUIDO	</t>
        </is>
      </c>
      <c r="D132" t="n">
        <v>6.072</v>
      </c>
      <c r="E132" t="n">
        <v>16.47</v>
      </c>
      <c r="F132" t="n">
        <v>9.44</v>
      </c>
      <c r="G132" t="n">
        <v>7.17</v>
      </c>
      <c r="H132" t="n">
        <v>0.1</v>
      </c>
      <c r="I132" t="n">
        <v>79</v>
      </c>
      <c r="J132" t="n">
        <v>275.05</v>
      </c>
      <c r="K132" t="n">
        <v>60.56</v>
      </c>
      <c r="L132" t="n">
        <v>1.5</v>
      </c>
      <c r="M132" t="n">
        <v>77</v>
      </c>
      <c r="N132" t="n">
        <v>73</v>
      </c>
      <c r="O132" t="n">
        <v>34157.42</v>
      </c>
      <c r="P132" t="n">
        <v>162.71</v>
      </c>
      <c r="Q132" t="n">
        <v>198.1</v>
      </c>
      <c r="R132" t="n">
        <v>76.88</v>
      </c>
      <c r="S132" t="n">
        <v>21.27</v>
      </c>
      <c r="T132" t="n">
        <v>24731.99</v>
      </c>
      <c r="U132" t="n">
        <v>0.28</v>
      </c>
      <c r="V132" t="n">
        <v>0.64</v>
      </c>
      <c r="W132" t="n">
        <v>0.23</v>
      </c>
      <c r="X132" t="n">
        <v>1.59</v>
      </c>
      <c r="Y132" t="n">
        <v>1</v>
      </c>
      <c r="Z132" t="n">
        <v>10</v>
      </c>
    </row>
    <row r="133">
      <c r="A133" t="n">
        <v>3</v>
      </c>
      <c r="B133" t="n">
        <v>140</v>
      </c>
      <c r="C133" t="inlineStr">
        <is>
          <t xml:space="preserve">CONCLUIDO	</t>
        </is>
      </c>
      <c r="D133" t="n">
        <v>6.445</v>
      </c>
      <c r="E133" t="n">
        <v>15.52</v>
      </c>
      <c r="F133" t="n">
        <v>9.17</v>
      </c>
      <c r="G133" t="n">
        <v>8.33</v>
      </c>
      <c r="H133" t="n">
        <v>0.11</v>
      </c>
      <c r="I133" t="n">
        <v>66</v>
      </c>
      <c r="J133" t="n">
        <v>275.54</v>
      </c>
      <c r="K133" t="n">
        <v>60.56</v>
      </c>
      <c r="L133" t="n">
        <v>1.75</v>
      </c>
      <c r="M133" t="n">
        <v>64</v>
      </c>
      <c r="N133" t="n">
        <v>73.23</v>
      </c>
      <c r="O133" t="n">
        <v>34217.22</v>
      </c>
      <c r="P133" t="n">
        <v>157.9</v>
      </c>
      <c r="Q133" t="n">
        <v>198.05</v>
      </c>
      <c r="R133" t="n">
        <v>68.12</v>
      </c>
      <c r="S133" t="n">
        <v>21.27</v>
      </c>
      <c r="T133" t="n">
        <v>20416.09</v>
      </c>
      <c r="U133" t="n">
        <v>0.31</v>
      </c>
      <c r="V133" t="n">
        <v>0.66</v>
      </c>
      <c r="W133" t="n">
        <v>0.21</v>
      </c>
      <c r="X133" t="n">
        <v>1.31</v>
      </c>
      <c r="Y133" t="n">
        <v>1</v>
      </c>
      <c r="Z133" t="n">
        <v>10</v>
      </c>
    </row>
    <row r="134">
      <c r="A134" t="n">
        <v>4</v>
      </c>
      <c r="B134" t="n">
        <v>140</v>
      </c>
      <c r="C134" t="inlineStr">
        <is>
          <t xml:space="preserve">CONCLUIDO	</t>
        </is>
      </c>
      <c r="D134" t="n">
        <v>6.7249</v>
      </c>
      <c r="E134" t="n">
        <v>14.87</v>
      </c>
      <c r="F134" t="n">
        <v>8.99</v>
      </c>
      <c r="G134" t="n">
        <v>9.470000000000001</v>
      </c>
      <c r="H134" t="n">
        <v>0.13</v>
      </c>
      <c r="I134" t="n">
        <v>57</v>
      </c>
      <c r="J134" t="n">
        <v>276.02</v>
      </c>
      <c r="K134" t="n">
        <v>60.56</v>
      </c>
      <c r="L134" t="n">
        <v>2</v>
      </c>
      <c r="M134" t="n">
        <v>55</v>
      </c>
      <c r="N134" t="n">
        <v>73.47</v>
      </c>
      <c r="O134" t="n">
        <v>34277.1</v>
      </c>
      <c r="P134" t="n">
        <v>154.8</v>
      </c>
      <c r="Q134" t="n">
        <v>198.05</v>
      </c>
      <c r="R134" t="n">
        <v>62.63</v>
      </c>
      <c r="S134" t="n">
        <v>21.27</v>
      </c>
      <c r="T134" t="n">
        <v>17719.52</v>
      </c>
      <c r="U134" t="n">
        <v>0.34</v>
      </c>
      <c r="V134" t="n">
        <v>0.68</v>
      </c>
      <c r="W134" t="n">
        <v>0.2</v>
      </c>
      <c r="X134" t="n">
        <v>1.14</v>
      </c>
      <c r="Y134" t="n">
        <v>1</v>
      </c>
      <c r="Z134" t="n">
        <v>10</v>
      </c>
    </row>
    <row r="135">
      <c r="A135" t="n">
        <v>5</v>
      </c>
      <c r="B135" t="n">
        <v>140</v>
      </c>
      <c r="C135" t="inlineStr">
        <is>
          <t xml:space="preserve">CONCLUIDO	</t>
        </is>
      </c>
      <c r="D135" t="n">
        <v>6.9695</v>
      </c>
      <c r="E135" t="n">
        <v>14.35</v>
      </c>
      <c r="F135" t="n">
        <v>8.84</v>
      </c>
      <c r="G135" t="n">
        <v>10.6</v>
      </c>
      <c r="H135" t="n">
        <v>0.14</v>
      </c>
      <c r="I135" t="n">
        <v>50</v>
      </c>
      <c r="J135" t="n">
        <v>276.51</v>
      </c>
      <c r="K135" t="n">
        <v>60.56</v>
      </c>
      <c r="L135" t="n">
        <v>2.25</v>
      </c>
      <c r="M135" t="n">
        <v>48</v>
      </c>
      <c r="N135" t="n">
        <v>73.70999999999999</v>
      </c>
      <c r="O135" t="n">
        <v>34337.08</v>
      </c>
      <c r="P135" t="n">
        <v>152.02</v>
      </c>
      <c r="Q135" t="n">
        <v>198.05</v>
      </c>
      <c r="R135" t="n">
        <v>57.93</v>
      </c>
      <c r="S135" t="n">
        <v>21.27</v>
      </c>
      <c r="T135" t="n">
        <v>15401.65</v>
      </c>
      <c r="U135" t="n">
        <v>0.37</v>
      </c>
      <c r="V135" t="n">
        <v>0.6899999999999999</v>
      </c>
      <c r="W135" t="n">
        <v>0.19</v>
      </c>
      <c r="X135" t="n">
        <v>0.98</v>
      </c>
      <c r="Y135" t="n">
        <v>1</v>
      </c>
      <c r="Z135" t="n">
        <v>10</v>
      </c>
    </row>
    <row r="136">
      <c r="A136" t="n">
        <v>6</v>
      </c>
      <c r="B136" t="n">
        <v>140</v>
      </c>
      <c r="C136" t="inlineStr">
        <is>
          <t xml:space="preserve">CONCLUIDO	</t>
        </is>
      </c>
      <c r="D136" t="n">
        <v>7.1931</v>
      </c>
      <c r="E136" t="n">
        <v>13.9</v>
      </c>
      <c r="F136" t="n">
        <v>8.699999999999999</v>
      </c>
      <c r="G136" t="n">
        <v>11.87</v>
      </c>
      <c r="H136" t="n">
        <v>0.16</v>
      </c>
      <c r="I136" t="n">
        <v>44</v>
      </c>
      <c r="J136" t="n">
        <v>277</v>
      </c>
      <c r="K136" t="n">
        <v>60.56</v>
      </c>
      <c r="L136" t="n">
        <v>2.5</v>
      </c>
      <c r="M136" t="n">
        <v>42</v>
      </c>
      <c r="N136" t="n">
        <v>73.94</v>
      </c>
      <c r="O136" t="n">
        <v>34397.15</v>
      </c>
      <c r="P136" t="n">
        <v>149.67</v>
      </c>
      <c r="Q136" t="n">
        <v>198.09</v>
      </c>
      <c r="R136" t="n">
        <v>53.7</v>
      </c>
      <c r="S136" t="n">
        <v>21.27</v>
      </c>
      <c r="T136" t="n">
        <v>13315.94</v>
      </c>
      <c r="U136" t="n">
        <v>0.4</v>
      </c>
      <c r="V136" t="n">
        <v>0.7</v>
      </c>
      <c r="W136" t="n">
        <v>0.18</v>
      </c>
      <c r="X136" t="n">
        <v>0.85</v>
      </c>
      <c r="Y136" t="n">
        <v>1</v>
      </c>
      <c r="Z136" t="n">
        <v>10</v>
      </c>
    </row>
    <row r="137">
      <c r="A137" t="n">
        <v>7</v>
      </c>
      <c r="B137" t="n">
        <v>140</v>
      </c>
      <c r="C137" t="inlineStr">
        <is>
          <t xml:space="preserve">CONCLUIDO	</t>
        </is>
      </c>
      <c r="D137" t="n">
        <v>7.3516</v>
      </c>
      <c r="E137" t="n">
        <v>13.6</v>
      </c>
      <c r="F137" t="n">
        <v>8.609999999999999</v>
      </c>
      <c r="G137" t="n">
        <v>12.92</v>
      </c>
      <c r="H137" t="n">
        <v>0.18</v>
      </c>
      <c r="I137" t="n">
        <v>40</v>
      </c>
      <c r="J137" t="n">
        <v>277.48</v>
      </c>
      <c r="K137" t="n">
        <v>60.56</v>
      </c>
      <c r="L137" t="n">
        <v>2.75</v>
      </c>
      <c r="M137" t="n">
        <v>38</v>
      </c>
      <c r="N137" t="n">
        <v>74.18000000000001</v>
      </c>
      <c r="O137" t="n">
        <v>34457.31</v>
      </c>
      <c r="P137" t="n">
        <v>148.05</v>
      </c>
      <c r="Q137" t="n">
        <v>198.07</v>
      </c>
      <c r="R137" t="n">
        <v>50.82</v>
      </c>
      <c r="S137" t="n">
        <v>21.27</v>
      </c>
      <c r="T137" t="n">
        <v>11900.29</v>
      </c>
      <c r="U137" t="n">
        <v>0.42</v>
      </c>
      <c r="V137" t="n">
        <v>0.71</v>
      </c>
      <c r="W137" t="n">
        <v>0.17</v>
      </c>
      <c r="X137" t="n">
        <v>0.76</v>
      </c>
      <c r="Y137" t="n">
        <v>1</v>
      </c>
      <c r="Z137" t="n">
        <v>10</v>
      </c>
    </row>
    <row r="138">
      <c r="A138" t="n">
        <v>8</v>
      </c>
      <c r="B138" t="n">
        <v>140</v>
      </c>
      <c r="C138" t="inlineStr">
        <is>
          <t xml:space="preserve">CONCLUIDO	</t>
        </is>
      </c>
      <c r="D138" t="n">
        <v>7.5683</v>
      </c>
      <c r="E138" t="n">
        <v>13.21</v>
      </c>
      <c r="F138" t="n">
        <v>8.43</v>
      </c>
      <c r="G138" t="n">
        <v>14.05</v>
      </c>
      <c r="H138" t="n">
        <v>0.19</v>
      </c>
      <c r="I138" t="n">
        <v>36</v>
      </c>
      <c r="J138" t="n">
        <v>277.97</v>
      </c>
      <c r="K138" t="n">
        <v>60.56</v>
      </c>
      <c r="L138" t="n">
        <v>3</v>
      </c>
      <c r="M138" t="n">
        <v>34</v>
      </c>
      <c r="N138" t="n">
        <v>74.42</v>
      </c>
      <c r="O138" t="n">
        <v>34517.57</v>
      </c>
      <c r="P138" t="n">
        <v>144.8</v>
      </c>
      <c r="Q138" t="n">
        <v>198.08</v>
      </c>
      <c r="R138" t="n">
        <v>45.02</v>
      </c>
      <c r="S138" t="n">
        <v>21.27</v>
      </c>
      <c r="T138" t="n">
        <v>9018.790000000001</v>
      </c>
      <c r="U138" t="n">
        <v>0.47</v>
      </c>
      <c r="V138" t="n">
        <v>0.72</v>
      </c>
      <c r="W138" t="n">
        <v>0.16</v>
      </c>
      <c r="X138" t="n">
        <v>0.58</v>
      </c>
      <c r="Y138" t="n">
        <v>1</v>
      </c>
      <c r="Z138" t="n">
        <v>10</v>
      </c>
    </row>
    <row r="139">
      <c r="A139" t="n">
        <v>9</v>
      </c>
      <c r="B139" t="n">
        <v>140</v>
      </c>
      <c r="C139" t="inlineStr">
        <is>
          <t xml:space="preserve">CONCLUIDO	</t>
        </is>
      </c>
      <c r="D139" t="n">
        <v>7.5546</v>
      </c>
      <c r="E139" t="n">
        <v>13.24</v>
      </c>
      <c r="F139" t="n">
        <v>8.56</v>
      </c>
      <c r="G139" t="n">
        <v>15.11</v>
      </c>
      <c r="H139" t="n">
        <v>0.21</v>
      </c>
      <c r="I139" t="n">
        <v>34</v>
      </c>
      <c r="J139" t="n">
        <v>278.46</v>
      </c>
      <c r="K139" t="n">
        <v>60.56</v>
      </c>
      <c r="L139" t="n">
        <v>3.25</v>
      </c>
      <c r="M139" t="n">
        <v>32</v>
      </c>
      <c r="N139" t="n">
        <v>74.66</v>
      </c>
      <c r="O139" t="n">
        <v>34577.92</v>
      </c>
      <c r="P139" t="n">
        <v>146.99</v>
      </c>
      <c r="Q139" t="n">
        <v>198.08</v>
      </c>
      <c r="R139" t="n">
        <v>49.58</v>
      </c>
      <c r="S139" t="n">
        <v>21.27</v>
      </c>
      <c r="T139" t="n">
        <v>11307.79</v>
      </c>
      <c r="U139" t="n">
        <v>0.43</v>
      </c>
      <c r="V139" t="n">
        <v>0.71</v>
      </c>
      <c r="W139" t="n">
        <v>0.16</v>
      </c>
      <c r="X139" t="n">
        <v>0.71</v>
      </c>
      <c r="Y139" t="n">
        <v>1</v>
      </c>
      <c r="Z139" t="n">
        <v>10</v>
      </c>
    </row>
    <row r="140">
      <c r="A140" t="n">
        <v>10</v>
      </c>
      <c r="B140" t="n">
        <v>140</v>
      </c>
      <c r="C140" t="inlineStr">
        <is>
          <t xml:space="preserve">CONCLUIDO	</t>
        </is>
      </c>
      <c r="D140" t="n">
        <v>7.6861</v>
      </c>
      <c r="E140" t="n">
        <v>13.01</v>
      </c>
      <c r="F140" t="n">
        <v>8.49</v>
      </c>
      <c r="G140" t="n">
        <v>16.43</v>
      </c>
      <c r="H140" t="n">
        <v>0.22</v>
      </c>
      <c r="I140" t="n">
        <v>31</v>
      </c>
      <c r="J140" t="n">
        <v>278.95</v>
      </c>
      <c r="K140" t="n">
        <v>60.56</v>
      </c>
      <c r="L140" t="n">
        <v>3.5</v>
      </c>
      <c r="M140" t="n">
        <v>29</v>
      </c>
      <c r="N140" t="n">
        <v>74.90000000000001</v>
      </c>
      <c r="O140" t="n">
        <v>34638.36</v>
      </c>
      <c r="P140" t="n">
        <v>145.79</v>
      </c>
      <c r="Q140" t="n">
        <v>198.05</v>
      </c>
      <c r="R140" t="n">
        <v>47.25</v>
      </c>
      <c r="S140" t="n">
        <v>21.27</v>
      </c>
      <c r="T140" t="n">
        <v>10158.5</v>
      </c>
      <c r="U140" t="n">
        <v>0.45</v>
      </c>
      <c r="V140" t="n">
        <v>0.72</v>
      </c>
      <c r="W140" t="n">
        <v>0.16</v>
      </c>
      <c r="X140" t="n">
        <v>0.64</v>
      </c>
      <c r="Y140" t="n">
        <v>1</v>
      </c>
      <c r="Z140" t="n">
        <v>10</v>
      </c>
    </row>
    <row r="141">
      <c r="A141" t="n">
        <v>11</v>
      </c>
      <c r="B141" t="n">
        <v>140</v>
      </c>
      <c r="C141" t="inlineStr">
        <is>
          <t xml:space="preserve">CONCLUIDO	</t>
        </is>
      </c>
      <c r="D141" t="n">
        <v>7.7828</v>
      </c>
      <c r="E141" t="n">
        <v>12.85</v>
      </c>
      <c r="F141" t="n">
        <v>8.43</v>
      </c>
      <c r="G141" t="n">
        <v>17.45</v>
      </c>
      <c r="H141" t="n">
        <v>0.24</v>
      </c>
      <c r="I141" t="n">
        <v>29</v>
      </c>
      <c r="J141" t="n">
        <v>279.44</v>
      </c>
      <c r="K141" t="n">
        <v>60.56</v>
      </c>
      <c r="L141" t="n">
        <v>3.75</v>
      </c>
      <c r="M141" t="n">
        <v>27</v>
      </c>
      <c r="N141" t="n">
        <v>75.14</v>
      </c>
      <c r="O141" t="n">
        <v>34698.9</v>
      </c>
      <c r="P141" t="n">
        <v>144.72</v>
      </c>
      <c r="Q141" t="n">
        <v>198.05</v>
      </c>
      <c r="R141" t="n">
        <v>45.44</v>
      </c>
      <c r="S141" t="n">
        <v>21.27</v>
      </c>
      <c r="T141" t="n">
        <v>9260.549999999999</v>
      </c>
      <c r="U141" t="n">
        <v>0.47</v>
      </c>
      <c r="V141" t="n">
        <v>0.72</v>
      </c>
      <c r="W141" t="n">
        <v>0.15</v>
      </c>
      <c r="X141" t="n">
        <v>0.58</v>
      </c>
      <c r="Y141" t="n">
        <v>1</v>
      </c>
      <c r="Z141" t="n">
        <v>10</v>
      </c>
    </row>
    <row r="142">
      <c r="A142" t="n">
        <v>12</v>
      </c>
      <c r="B142" t="n">
        <v>140</v>
      </c>
      <c r="C142" t="inlineStr">
        <is>
          <t xml:space="preserve">CONCLUIDO	</t>
        </is>
      </c>
      <c r="D142" t="n">
        <v>7.8769</v>
      </c>
      <c r="E142" t="n">
        <v>12.7</v>
      </c>
      <c r="F142" t="n">
        <v>8.380000000000001</v>
      </c>
      <c r="G142" t="n">
        <v>18.63</v>
      </c>
      <c r="H142" t="n">
        <v>0.25</v>
      </c>
      <c r="I142" t="n">
        <v>27</v>
      </c>
      <c r="J142" t="n">
        <v>279.94</v>
      </c>
      <c r="K142" t="n">
        <v>60.56</v>
      </c>
      <c r="L142" t="n">
        <v>4</v>
      </c>
      <c r="M142" t="n">
        <v>25</v>
      </c>
      <c r="N142" t="n">
        <v>75.38</v>
      </c>
      <c r="O142" t="n">
        <v>34759.54</v>
      </c>
      <c r="P142" t="n">
        <v>143.84</v>
      </c>
      <c r="Q142" t="n">
        <v>198.08</v>
      </c>
      <c r="R142" t="n">
        <v>43.75</v>
      </c>
      <c r="S142" t="n">
        <v>21.27</v>
      </c>
      <c r="T142" t="n">
        <v>8428.32</v>
      </c>
      <c r="U142" t="n">
        <v>0.49</v>
      </c>
      <c r="V142" t="n">
        <v>0.72</v>
      </c>
      <c r="W142" t="n">
        <v>0.15</v>
      </c>
      <c r="X142" t="n">
        <v>0.53</v>
      </c>
      <c r="Y142" t="n">
        <v>1</v>
      </c>
      <c r="Z142" t="n">
        <v>10</v>
      </c>
    </row>
    <row r="143">
      <c r="A143" t="n">
        <v>13</v>
      </c>
      <c r="B143" t="n">
        <v>140</v>
      </c>
      <c r="C143" t="inlineStr">
        <is>
          <t xml:space="preserve">CONCLUIDO	</t>
        </is>
      </c>
      <c r="D143" t="n">
        <v>7.9192</v>
      </c>
      <c r="E143" t="n">
        <v>12.63</v>
      </c>
      <c r="F143" t="n">
        <v>8.369999999999999</v>
      </c>
      <c r="G143" t="n">
        <v>19.31</v>
      </c>
      <c r="H143" t="n">
        <v>0.27</v>
      </c>
      <c r="I143" t="n">
        <v>26</v>
      </c>
      <c r="J143" t="n">
        <v>280.43</v>
      </c>
      <c r="K143" t="n">
        <v>60.56</v>
      </c>
      <c r="L143" t="n">
        <v>4.25</v>
      </c>
      <c r="M143" t="n">
        <v>24</v>
      </c>
      <c r="N143" t="n">
        <v>75.62</v>
      </c>
      <c r="O143" t="n">
        <v>34820.27</v>
      </c>
      <c r="P143" t="n">
        <v>143.51</v>
      </c>
      <c r="Q143" t="n">
        <v>198.09</v>
      </c>
      <c r="R143" t="n">
        <v>43.38</v>
      </c>
      <c r="S143" t="n">
        <v>21.27</v>
      </c>
      <c r="T143" t="n">
        <v>8245.870000000001</v>
      </c>
      <c r="U143" t="n">
        <v>0.49</v>
      </c>
      <c r="V143" t="n">
        <v>0.73</v>
      </c>
      <c r="W143" t="n">
        <v>0.15</v>
      </c>
      <c r="X143" t="n">
        <v>0.52</v>
      </c>
      <c r="Y143" t="n">
        <v>1</v>
      </c>
      <c r="Z143" t="n">
        <v>10</v>
      </c>
    </row>
    <row r="144">
      <c r="A144" t="n">
        <v>14</v>
      </c>
      <c r="B144" t="n">
        <v>140</v>
      </c>
      <c r="C144" t="inlineStr">
        <is>
          <t xml:space="preserve">CONCLUIDO	</t>
        </is>
      </c>
      <c r="D144" t="n">
        <v>8.0093</v>
      </c>
      <c r="E144" t="n">
        <v>12.49</v>
      </c>
      <c r="F144" t="n">
        <v>8.33</v>
      </c>
      <c r="G144" t="n">
        <v>20.83</v>
      </c>
      <c r="H144" t="n">
        <v>0.29</v>
      </c>
      <c r="I144" t="n">
        <v>24</v>
      </c>
      <c r="J144" t="n">
        <v>280.92</v>
      </c>
      <c r="K144" t="n">
        <v>60.56</v>
      </c>
      <c r="L144" t="n">
        <v>4.5</v>
      </c>
      <c r="M144" t="n">
        <v>22</v>
      </c>
      <c r="N144" t="n">
        <v>75.87</v>
      </c>
      <c r="O144" t="n">
        <v>34881.09</v>
      </c>
      <c r="P144" t="n">
        <v>142.8</v>
      </c>
      <c r="Q144" t="n">
        <v>198.06</v>
      </c>
      <c r="R144" t="n">
        <v>42.18</v>
      </c>
      <c r="S144" t="n">
        <v>21.27</v>
      </c>
      <c r="T144" t="n">
        <v>7658.22</v>
      </c>
      <c r="U144" t="n">
        <v>0.5</v>
      </c>
      <c r="V144" t="n">
        <v>0.73</v>
      </c>
      <c r="W144" t="n">
        <v>0.15</v>
      </c>
      <c r="X144" t="n">
        <v>0.48</v>
      </c>
      <c r="Y144" t="n">
        <v>1</v>
      </c>
      <c r="Z144" t="n">
        <v>10</v>
      </c>
    </row>
    <row r="145">
      <c r="A145" t="n">
        <v>15</v>
      </c>
      <c r="B145" t="n">
        <v>140</v>
      </c>
      <c r="C145" t="inlineStr">
        <is>
          <t xml:space="preserve">CONCLUIDO	</t>
        </is>
      </c>
      <c r="D145" t="n">
        <v>8.0642</v>
      </c>
      <c r="E145" t="n">
        <v>12.4</v>
      </c>
      <c r="F145" t="n">
        <v>8.300000000000001</v>
      </c>
      <c r="G145" t="n">
        <v>21.65</v>
      </c>
      <c r="H145" t="n">
        <v>0.3</v>
      </c>
      <c r="I145" t="n">
        <v>23</v>
      </c>
      <c r="J145" t="n">
        <v>281.41</v>
      </c>
      <c r="K145" t="n">
        <v>60.56</v>
      </c>
      <c r="L145" t="n">
        <v>4.75</v>
      </c>
      <c r="M145" t="n">
        <v>21</v>
      </c>
      <c r="N145" t="n">
        <v>76.11</v>
      </c>
      <c r="O145" t="n">
        <v>34942.02</v>
      </c>
      <c r="P145" t="n">
        <v>142.17</v>
      </c>
      <c r="Q145" t="n">
        <v>198.1</v>
      </c>
      <c r="R145" t="n">
        <v>41.05</v>
      </c>
      <c r="S145" t="n">
        <v>21.27</v>
      </c>
      <c r="T145" t="n">
        <v>7095.62</v>
      </c>
      <c r="U145" t="n">
        <v>0.52</v>
      </c>
      <c r="V145" t="n">
        <v>0.73</v>
      </c>
      <c r="W145" t="n">
        <v>0.15</v>
      </c>
      <c r="X145" t="n">
        <v>0.44</v>
      </c>
      <c r="Y145" t="n">
        <v>1</v>
      </c>
      <c r="Z145" t="n">
        <v>10</v>
      </c>
    </row>
    <row r="146">
      <c r="A146" t="n">
        <v>16</v>
      </c>
      <c r="B146" t="n">
        <v>140</v>
      </c>
      <c r="C146" t="inlineStr">
        <is>
          <t xml:space="preserve">CONCLUIDO	</t>
        </is>
      </c>
      <c r="D146" t="n">
        <v>8.114000000000001</v>
      </c>
      <c r="E146" t="n">
        <v>12.32</v>
      </c>
      <c r="F146" t="n">
        <v>8.27</v>
      </c>
      <c r="G146" t="n">
        <v>22.57</v>
      </c>
      <c r="H146" t="n">
        <v>0.32</v>
      </c>
      <c r="I146" t="n">
        <v>22</v>
      </c>
      <c r="J146" t="n">
        <v>281.91</v>
      </c>
      <c r="K146" t="n">
        <v>60.56</v>
      </c>
      <c r="L146" t="n">
        <v>5</v>
      </c>
      <c r="M146" t="n">
        <v>20</v>
      </c>
      <c r="N146" t="n">
        <v>76.34999999999999</v>
      </c>
      <c r="O146" t="n">
        <v>35003.04</v>
      </c>
      <c r="P146" t="n">
        <v>141.79</v>
      </c>
      <c r="Q146" t="n">
        <v>198.08</v>
      </c>
      <c r="R146" t="n">
        <v>40.47</v>
      </c>
      <c r="S146" t="n">
        <v>21.27</v>
      </c>
      <c r="T146" t="n">
        <v>6811.37</v>
      </c>
      <c r="U146" t="n">
        <v>0.53</v>
      </c>
      <c r="V146" t="n">
        <v>0.73</v>
      </c>
      <c r="W146" t="n">
        <v>0.14</v>
      </c>
      <c r="X146" t="n">
        <v>0.42</v>
      </c>
      <c r="Y146" t="n">
        <v>1</v>
      </c>
      <c r="Z146" t="n">
        <v>10</v>
      </c>
    </row>
    <row r="147">
      <c r="A147" t="n">
        <v>17</v>
      </c>
      <c r="B147" t="n">
        <v>140</v>
      </c>
      <c r="C147" t="inlineStr">
        <is>
          <t xml:space="preserve">CONCLUIDO	</t>
        </is>
      </c>
      <c r="D147" t="n">
        <v>8.1623</v>
      </c>
      <c r="E147" t="n">
        <v>12.25</v>
      </c>
      <c r="F147" t="n">
        <v>8.25</v>
      </c>
      <c r="G147" t="n">
        <v>23.58</v>
      </c>
      <c r="H147" t="n">
        <v>0.33</v>
      </c>
      <c r="I147" t="n">
        <v>21</v>
      </c>
      <c r="J147" t="n">
        <v>282.4</v>
      </c>
      <c r="K147" t="n">
        <v>60.56</v>
      </c>
      <c r="L147" t="n">
        <v>5.25</v>
      </c>
      <c r="M147" t="n">
        <v>19</v>
      </c>
      <c r="N147" t="n">
        <v>76.59999999999999</v>
      </c>
      <c r="O147" t="n">
        <v>35064.15</v>
      </c>
      <c r="P147" t="n">
        <v>141.33</v>
      </c>
      <c r="Q147" t="n">
        <v>198.07</v>
      </c>
      <c r="R147" t="n">
        <v>39.76</v>
      </c>
      <c r="S147" t="n">
        <v>21.27</v>
      </c>
      <c r="T147" t="n">
        <v>6463.69</v>
      </c>
      <c r="U147" t="n">
        <v>0.53</v>
      </c>
      <c r="V147" t="n">
        <v>0.74</v>
      </c>
      <c r="W147" t="n">
        <v>0.14</v>
      </c>
      <c r="X147" t="n">
        <v>0.4</v>
      </c>
      <c r="Y147" t="n">
        <v>1</v>
      </c>
      <c r="Z147" t="n">
        <v>10</v>
      </c>
    </row>
    <row r="148">
      <c r="A148" t="n">
        <v>18</v>
      </c>
      <c r="B148" t="n">
        <v>140</v>
      </c>
      <c r="C148" t="inlineStr">
        <is>
          <t xml:space="preserve">CONCLUIDO	</t>
        </is>
      </c>
      <c r="D148" t="n">
        <v>8.214700000000001</v>
      </c>
      <c r="E148" t="n">
        <v>12.17</v>
      </c>
      <c r="F148" t="n">
        <v>8.23</v>
      </c>
      <c r="G148" t="n">
        <v>24.68</v>
      </c>
      <c r="H148" t="n">
        <v>0.35</v>
      </c>
      <c r="I148" t="n">
        <v>20</v>
      </c>
      <c r="J148" t="n">
        <v>282.9</v>
      </c>
      <c r="K148" t="n">
        <v>60.56</v>
      </c>
      <c r="L148" t="n">
        <v>5.5</v>
      </c>
      <c r="M148" t="n">
        <v>18</v>
      </c>
      <c r="N148" t="n">
        <v>76.84999999999999</v>
      </c>
      <c r="O148" t="n">
        <v>35125.37</v>
      </c>
      <c r="P148" t="n">
        <v>140.8</v>
      </c>
      <c r="Q148" t="n">
        <v>198.05</v>
      </c>
      <c r="R148" t="n">
        <v>38.95</v>
      </c>
      <c r="S148" t="n">
        <v>21.27</v>
      </c>
      <c r="T148" t="n">
        <v>6063.03</v>
      </c>
      <c r="U148" t="n">
        <v>0.55</v>
      </c>
      <c r="V148" t="n">
        <v>0.74</v>
      </c>
      <c r="W148" t="n">
        <v>0.14</v>
      </c>
      <c r="X148" t="n">
        <v>0.37</v>
      </c>
      <c r="Y148" t="n">
        <v>1</v>
      </c>
      <c r="Z148" t="n">
        <v>10</v>
      </c>
    </row>
    <row r="149">
      <c r="A149" t="n">
        <v>19</v>
      </c>
      <c r="B149" t="n">
        <v>140</v>
      </c>
      <c r="C149" t="inlineStr">
        <is>
          <t xml:space="preserve">CONCLUIDO	</t>
        </is>
      </c>
      <c r="D149" t="n">
        <v>8.289400000000001</v>
      </c>
      <c r="E149" t="n">
        <v>12.06</v>
      </c>
      <c r="F149" t="n">
        <v>8.17</v>
      </c>
      <c r="G149" t="n">
        <v>25.8</v>
      </c>
      <c r="H149" t="n">
        <v>0.36</v>
      </c>
      <c r="I149" t="n">
        <v>19</v>
      </c>
      <c r="J149" t="n">
        <v>283.4</v>
      </c>
      <c r="K149" t="n">
        <v>60.56</v>
      </c>
      <c r="L149" t="n">
        <v>5.75</v>
      </c>
      <c r="M149" t="n">
        <v>17</v>
      </c>
      <c r="N149" t="n">
        <v>77.09</v>
      </c>
      <c r="O149" t="n">
        <v>35186.68</v>
      </c>
      <c r="P149" t="n">
        <v>139.77</v>
      </c>
      <c r="Q149" t="n">
        <v>198.06</v>
      </c>
      <c r="R149" t="n">
        <v>36.83</v>
      </c>
      <c r="S149" t="n">
        <v>21.27</v>
      </c>
      <c r="T149" t="n">
        <v>5009.58</v>
      </c>
      <c r="U149" t="n">
        <v>0.58</v>
      </c>
      <c r="V149" t="n">
        <v>0.74</v>
      </c>
      <c r="W149" t="n">
        <v>0.14</v>
      </c>
      <c r="X149" t="n">
        <v>0.32</v>
      </c>
      <c r="Y149" t="n">
        <v>1</v>
      </c>
      <c r="Z149" t="n">
        <v>10</v>
      </c>
    </row>
    <row r="150">
      <c r="A150" t="n">
        <v>20</v>
      </c>
      <c r="B150" t="n">
        <v>140</v>
      </c>
      <c r="C150" t="inlineStr">
        <is>
          <t xml:space="preserve">CONCLUIDO	</t>
        </is>
      </c>
      <c r="D150" t="n">
        <v>8.3218</v>
      </c>
      <c r="E150" t="n">
        <v>12.02</v>
      </c>
      <c r="F150" t="n">
        <v>8.18</v>
      </c>
      <c r="G150" t="n">
        <v>27.25</v>
      </c>
      <c r="H150" t="n">
        <v>0.38</v>
      </c>
      <c r="I150" t="n">
        <v>18</v>
      </c>
      <c r="J150" t="n">
        <v>283.9</v>
      </c>
      <c r="K150" t="n">
        <v>60.56</v>
      </c>
      <c r="L150" t="n">
        <v>6</v>
      </c>
      <c r="M150" t="n">
        <v>16</v>
      </c>
      <c r="N150" t="n">
        <v>77.34</v>
      </c>
      <c r="O150" t="n">
        <v>35248.1</v>
      </c>
      <c r="P150" t="n">
        <v>139.82</v>
      </c>
      <c r="Q150" t="n">
        <v>198.05</v>
      </c>
      <c r="R150" t="n">
        <v>37.58</v>
      </c>
      <c r="S150" t="n">
        <v>21.27</v>
      </c>
      <c r="T150" t="n">
        <v>5385.58</v>
      </c>
      <c r="U150" t="n">
        <v>0.57</v>
      </c>
      <c r="V150" t="n">
        <v>0.74</v>
      </c>
      <c r="W150" t="n">
        <v>0.13</v>
      </c>
      <c r="X150" t="n">
        <v>0.32</v>
      </c>
      <c r="Y150" t="n">
        <v>1</v>
      </c>
      <c r="Z150" t="n">
        <v>10</v>
      </c>
    </row>
    <row r="151">
      <c r="A151" t="n">
        <v>21</v>
      </c>
      <c r="B151" t="n">
        <v>140</v>
      </c>
      <c r="C151" t="inlineStr">
        <is>
          <t xml:space="preserve">CONCLUIDO	</t>
        </is>
      </c>
      <c r="D151" t="n">
        <v>8.292299999999999</v>
      </c>
      <c r="E151" t="n">
        <v>12.06</v>
      </c>
      <c r="F151" t="n">
        <v>8.220000000000001</v>
      </c>
      <c r="G151" t="n">
        <v>27.39</v>
      </c>
      <c r="H151" t="n">
        <v>0.39</v>
      </c>
      <c r="I151" t="n">
        <v>18</v>
      </c>
      <c r="J151" t="n">
        <v>284.4</v>
      </c>
      <c r="K151" t="n">
        <v>60.56</v>
      </c>
      <c r="L151" t="n">
        <v>6.25</v>
      </c>
      <c r="M151" t="n">
        <v>16</v>
      </c>
      <c r="N151" t="n">
        <v>77.59</v>
      </c>
      <c r="O151" t="n">
        <v>35309.61</v>
      </c>
      <c r="P151" t="n">
        <v>140.48</v>
      </c>
      <c r="Q151" t="n">
        <v>198.06</v>
      </c>
      <c r="R151" t="n">
        <v>38.87</v>
      </c>
      <c r="S151" t="n">
        <v>21.27</v>
      </c>
      <c r="T151" t="n">
        <v>6031.41</v>
      </c>
      <c r="U151" t="n">
        <v>0.55</v>
      </c>
      <c r="V151" t="n">
        <v>0.74</v>
      </c>
      <c r="W151" t="n">
        <v>0.13</v>
      </c>
      <c r="X151" t="n">
        <v>0.36</v>
      </c>
      <c r="Y151" t="n">
        <v>1</v>
      </c>
      <c r="Z151" t="n">
        <v>10</v>
      </c>
    </row>
    <row r="152">
      <c r="A152" t="n">
        <v>22</v>
      </c>
      <c r="B152" t="n">
        <v>140</v>
      </c>
      <c r="C152" t="inlineStr">
        <is>
          <t xml:space="preserve">CONCLUIDO	</t>
        </is>
      </c>
      <c r="D152" t="n">
        <v>8.349</v>
      </c>
      <c r="E152" t="n">
        <v>11.98</v>
      </c>
      <c r="F152" t="n">
        <v>8.19</v>
      </c>
      <c r="G152" t="n">
        <v>28.9</v>
      </c>
      <c r="H152" t="n">
        <v>0.41</v>
      </c>
      <c r="I152" t="n">
        <v>17</v>
      </c>
      <c r="J152" t="n">
        <v>284.89</v>
      </c>
      <c r="K152" t="n">
        <v>60.56</v>
      </c>
      <c r="L152" t="n">
        <v>6.5</v>
      </c>
      <c r="M152" t="n">
        <v>15</v>
      </c>
      <c r="N152" t="n">
        <v>77.84</v>
      </c>
      <c r="O152" t="n">
        <v>35371.22</v>
      </c>
      <c r="P152" t="n">
        <v>139.96</v>
      </c>
      <c r="Q152" t="n">
        <v>198.06</v>
      </c>
      <c r="R152" t="n">
        <v>37.82</v>
      </c>
      <c r="S152" t="n">
        <v>21.27</v>
      </c>
      <c r="T152" t="n">
        <v>5514.38</v>
      </c>
      <c r="U152" t="n">
        <v>0.5600000000000001</v>
      </c>
      <c r="V152" t="n">
        <v>0.74</v>
      </c>
      <c r="W152" t="n">
        <v>0.14</v>
      </c>
      <c r="X152" t="n">
        <v>0.34</v>
      </c>
      <c r="Y152" t="n">
        <v>1</v>
      </c>
      <c r="Z152" t="n">
        <v>10</v>
      </c>
    </row>
    <row r="153">
      <c r="A153" t="n">
        <v>23</v>
      </c>
      <c r="B153" t="n">
        <v>140</v>
      </c>
      <c r="C153" t="inlineStr">
        <is>
          <t xml:space="preserve">CONCLUIDO	</t>
        </is>
      </c>
      <c r="D153" t="n">
        <v>8.4055</v>
      </c>
      <c r="E153" t="n">
        <v>11.9</v>
      </c>
      <c r="F153" t="n">
        <v>8.16</v>
      </c>
      <c r="G153" t="n">
        <v>30.6</v>
      </c>
      <c r="H153" t="n">
        <v>0.42</v>
      </c>
      <c r="I153" t="n">
        <v>16</v>
      </c>
      <c r="J153" t="n">
        <v>285.39</v>
      </c>
      <c r="K153" t="n">
        <v>60.56</v>
      </c>
      <c r="L153" t="n">
        <v>6.75</v>
      </c>
      <c r="M153" t="n">
        <v>14</v>
      </c>
      <c r="N153" t="n">
        <v>78.09</v>
      </c>
      <c r="O153" t="n">
        <v>35432.93</v>
      </c>
      <c r="P153" t="n">
        <v>139.38</v>
      </c>
      <c r="Q153" t="n">
        <v>198.05</v>
      </c>
      <c r="R153" t="n">
        <v>36.87</v>
      </c>
      <c r="S153" t="n">
        <v>21.27</v>
      </c>
      <c r="T153" t="n">
        <v>5043.38</v>
      </c>
      <c r="U153" t="n">
        <v>0.58</v>
      </c>
      <c r="V153" t="n">
        <v>0.74</v>
      </c>
      <c r="W153" t="n">
        <v>0.13</v>
      </c>
      <c r="X153" t="n">
        <v>0.31</v>
      </c>
      <c r="Y153" t="n">
        <v>1</v>
      </c>
      <c r="Z153" t="n">
        <v>10</v>
      </c>
    </row>
    <row r="154">
      <c r="A154" t="n">
        <v>24</v>
      </c>
      <c r="B154" t="n">
        <v>140</v>
      </c>
      <c r="C154" t="inlineStr">
        <is>
          <t xml:space="preserve">CONCLUIDO	</t>
        </is>
      </c>
      <c r="D154" t="n">
        <v>8.406700000000001</v>
      </c>
      <c r="E154" t="n">
        <v>11.9</v>
      </c>
      <c r="F154" t="n">
        <v>8.16</v>
      </c>
      <c r="G154" t="n">
        <v>30.59</v>
      </c>
      <c r="H154" t="n">
        <v>0.44</v>
      </c>
      <c r="I154" t="n">
        <v>16</v>
      </c>
      <c r="J154" t="n">
        <v>285.9</v>
      </c>
      <c r="K154" t="n">
        <v>60.56</v>
      </c>
      <c r="L154" t="n">
        <v>7</v>
      </c>
      <c r="M154" t="n">
        <v>14</v>
      </c>
      <c r="N154" t="n">
        <v>78.34</v>
      </c>
      <c r="O154" t="n">
        <v>35494.74</v>
      </c>
      <c r="P154" t="n">
        <v>139.3</v>
      </c>
      <c r="Q154" t="n">
        <v>198.05</v>
      </c>
      <c r="R154" t="n">
        <v>36.82</v>
      </c>
      <c r="S154" t="n">
        <v>21.27</v>
      </c>
      <c r="T154" t="n">
        <v>5018.39</v>
      </c>
      <c r="U154" t="n">
        <v>0.58</v>
      </c>
      <c r="V154" t="n">
        <v>0.74</v>
      </c>
      <c r="W154" t="n">
        <v>0.13</v>
      </c>
      <c r="X154" t="n">
        <v>0.31</v>
      </c>
      <c r="Y154" t="n">
        <v>1</v>
      </c>
      <c r="Z154" t="n">
        <v>10</v>
      </c>
    </row>
    <row r="155">
      <c r="A155" t="n">
        <v>25</v>
      </c>
      <c r="B155" t="n">
        <v>140</v>
      </c>
      <c r="C155" t="inlineStr">
        <is>
          <t xml:space="preserve">CONCLUIDO	</t>
        </is>
      </c>
      <c r="D155" t="n">
        <v>8.4598</v>
      </c>
      <c r="E155" t="n">
        <v>11.82</v>
      </c>
      <c r="F155" t="n">
        <v>8.140000000000001</v>
      </c>
      <c r="G155" t="n">
        <v>32.54</v>
      </c>
      <c r="H155" t="n">
        <v>0.45</v>
      </c>
      <c r="I155" t="n">
        <v>15</v>
      </c>
      <c r="J155" t="n">
        <v>286.4</v>
      </c>
      <c r="K155" t="n">
        <v>60.56</v>
      </c>
      <c r="L155" t="n">
        <v>7.25</v>
      </c>
      <c r="M155" t="n">
        <v>13</v>
      </c>
      <c r="N155" t="n">
        <v>78.59</v>
      </c>
      <c r="O155" t="n">
        <v>35556.78</v>
      </c>
      <c r="P155" t="n">
        <v>138.86</v>
      </c>
      <c r="Q155" t="n">
        <v>198.05</v>
      </c>
      <c r="R155" t="n">
        <v>36.09</v>
      </c>
      <c r="S155" t="n">
        <v>21.27</v>
      </c>
      <c r="T155" t="n">
        <v>4656.24</v>
      </c>
      <c r="U155" t="n">
        <v>0.59</v>
      </c>
      <c r="V155" t="n">
        <v>0.75</v>
      </c>
      <c r="W155" t="n">
        <v>0.13</v>
      </c>
      <c r="X155" t="n">
        <v>0.28</v>
      </c>
      <c r="Y155" t="n">
        <v>1</v>
      </c>
      <c r="Z155" t="n">
        <v>10</v>
      </c>
    </row>
    <row r="156">
      <c r="A156" t="n">
        <v>26</v>
      </c>
      <c r="B156" t="n">
        <v>140</v>
      </c>
      <c r="C156" t="inlineStr">
        <is>
          <t xml:space="preserve">CONCLUIDO	</t>
        </is>
      </c>
      <c r="D156" t="n">
        <v>8.4537</v>
      </c>
      <c r="E156" t="n">
        <v>11.83</v>
      </c>
      <c r="F156" t="n">
        <v>8.140000000000001</v>
      </c>
      <c r="G156" t="n">
        <v>32.58</v>
      </c>
      <c r="H156" t="n">
        <v>0.47</v>
      </c>
      <c r="I156" t="n">
        <v>15</v>
      </c>
      <c r="J156" t="n">
        <v>286.9</v>
      </c>
      <c r="K156" t="n">
        <v>60.56</v>
      </c>
      <c r="L156" t="n">
        <v>7.5</v>
      </c>
      <c r="M156" t="n">
        <v>13</v>
      </c>
      <c r="N156" t="n">
        <v>78.84999999999999</v>
      </c>
      <c r="O156" t="n">
        <v>35618.8</v>
      </c>
      <c r="P156" t="n">
        <v>138.85</v>
      </c>
      <c r="Q156" t="n">
        <v>198.05</v>
      </c>
      <c r="R156" t="n">
        <v>36.43</v>
      </c>
      <c r="S156" t="n">
        <v>21.27</v>
      </c>
      <c r="T156" t="n">
        <v>4829.12</v>
      </c>
      <c r="U156" t="n">
        <v>0.58</v>
      </c>
      <c r="V156" t="n">
        <v>0.75</v>
      </c>
      <c r="W156" t="n">
        <v>0.13</v>
      </c>
      <c r="X156" t="n">
        <v>0.29</v>
      </c>
      <c r="Y156" t="n">
        <v>1</v>
      </c>
      <c r="Z156" t="n">
        <v>10</v>
      </c>
    </row>
    <row r="157">
      <c r="A157" t="n">
        <v>27</v>
      </c>
      <c r="B157" t="n">
        <v>140</v>
      </c>
      <c r="C157" t="inlineStr">
        <is>
          <t xml:space="preserve">CONCLUIDO	</t>
        </is>
      </c>
      <c r="D157" t="n">
        <v>8.5106</v>
      </c>
      <c r="E157" t="n">
        <v>11.75</v>
      </c>
      <c r="F157" t="n">
        <v>8.119999999999999</v>
      </c>
      <c r="G157" t="n">
        <v>34.79</v>
      </c>
      <c r="H157" t="n">
        <v>0.48</v>
      </c>
      <c r="I157" t="n">
        <v>14</v>
      </c>
      <c r="J157" t="n">
        <v>287.41</v>
      </c>
      <c r="K157" t="n">
        <v>60.56</v>
      </c>
      <c r="L157" t="n">
        <v>7.75</v>
      </c>
      <c r="M157" t="n">
        <v>12</v>
      </c>
      <c r="N157" t="n">
        <v>79.09999999999999</v>
      </c>
      <c r="O157" t="n">
        <v>35680.92</v>
      </c>
      <c r="P157" t="n">
        <v>138.51</v>
      </c>
      <c r="Q157" t="n">
        <v>198.05</v>
      </c>
      <c r="R157" t="n">
        <v>35.44</v>
      </c>
      <c r="S157" t="n">
        <v>21.27</v>
      </c>
      <c r="T157" t="n">
        <v>4337.18</v>
      </c>
      <c r="U157" t="n">
        <v>0.6</v>
      </c>
      <c r="V157" t="n">
        <v>0.75</v>
      </c>
      <c r="W157" t="n">
        <v>0.13</v>
      </c>
      <c r="X157" t="n">
        <v>0.26</v>
      </c>
      <c r="Y157" t="n">
        <v>1</v>
      </c>
      <c r="Z157" t="n">
        <v>10</v>
      </c>
    </row>
    <row r="158">
      <c r="A158" t="n">
        <v>28</v>
      </c>
      <c r="B158" t="n">
        <v>140</v>
      </c>
      <c r="C158" t="inlineStr">
        <is>
          <t xml:space="preserve">CONCLUIDO	</t>
        </is>
      </c>
      <c r="D158" t="n">
        <v>8.508599999999999</v>
      </c>
      <c r="E158" t="n">
        <v>11.75</v>
      </c>
      <c r="F158" t="n">
        <v>8.119999999999999</v>
      </c>
      <c r="G158" t="n">
        <v>34.8</v>
      </c>
      <c r="H158" t="n">
        <v>0.49</v>
      </c>
      <c r="I158" t="n">
        <v>14</v>
      </c>
      <c r="J158" t="n">
        <v>287.91</v>
      </c>
      <c r="K158" t="n">
        <v>60.56</v>
      </c>
      <c r="L158" t="n">
        <v>8</v>
      </c>
      <c r="M158" t="n">
        <v>12</v>
      </c>
      <c r="N158" t="n">
        <v>79.36</v>
      </c>
      <c r="O158" t="n">
        <v>35743.15</v>
      </c>
      <c r="P158" t="n">
        <v>138.53</v>
      </c>
      <c r="Q158" t="n">
        <v>198.05</v>
      </c>
      <c r="R158" t="n">
        <v>35.57</v>
      </c>
      <c r="S158" t="n">
        <v>21.27</v>
      </c>
      <c r="T158" t="n">
        <v>4403.43</v>
      </c>
      <c r="U158" t="n">
        <v>0.6</v>
      </c>
      <c r="V158" t="n">
        <v>0.75</v>
      </c>
      <c r="W158" t="n">
        <v>0.13</v>
      </c>
      <c r="X158" t="n">
        <v>0.27</v>
      </c>
      <c r="Y158" t="n">
        <v>1</v>
      </c>
      <c r="Z158" t="n">
        <v>10</v>
      </c>
    </row>
    <row r="159">
      <c r="A159" t="n">
        <v>29</v>
      </c>
      <c r="B159" t="n">
        <v>140</v>
      </c>
      <c r="C159" t="inlineStr">
        <is>
          <t xml:space="preserve">CONCLUIDO	</t>
        </is>
      </c>
      <c r="D159" t="n">
        <v>8.5716</v>
      </c>
      <c r="E159" t="n">
        <v>11.67</v>
      </c>
      <c r="F159" t="n">
        <v>8.09</v>
      </c>
      <c r="G159" t="n">
        <v>37.32</v>
      </c>
      <c r="H159" t="n">
        <v>0.51</v>
      </c>
      <c r="I159" t="n">
        <v>13</v>
      </c>
      <c r="J159" t="n">
        <v>288.42</v>
      </c>
      <c r="K159" t="n">
        <v>60.56</v>
      </c>
      <c r="L159" t="n">
        <v>8.25</v>
      </c>
      <c r="M159" t="n">
        <v>11</v>
      </c>
      <c r="N159" t="n">
        <v>79.61</v>
      </c>
      <c r="O159" t="n">
        <v>35805.48</v>
      </c>
      <c r="P159" t="n">
        <v>137.77</v>
      </c>
      <c r="Q159" t="n">
        <v>198.05</v>
      </c>
      <c r="R159" t="n">
        <v>34.42</v>
      </c>
      <c r="S159" t="n">
        <v>21.27</v>
      </c>
      <c r="T159" t="n">
        <v>3834.97</v>
      </c>
      <c r="U159" t="n">
        <v>0.62</v>
      </c>
      <c r="V159" t="n">
        <v>0.75</v>
      </c>
      <c r="W159" t="n">
        <v>0.13</v>
      </c>
      <c r="X159" t="n">
        <v>0.23</v>
      </c>
      <c r="Y159" t="n">
        <v>1</v>
      </c>
      <c r="Z159" t="n">
        <v>10</v>
      </c>
    </row>
    <row r="160">
      <c r="A160" t="n">
        <v>30</v>
      </c>
      <c r="B160" t="n">
        <v>140</v>
      </c>
      <c r="C160" t="inlineStr">
        <is>
          <t xml:space="preserve">CONCLUIDO	</t>
        </is>
      </c>
      <c r="D160" t="n">
        <v>8.578200000000001</v>
      </c>
      <c r="E160" t="n">
        <v>11.66</v>
      </c>
      <c r="F160" t="n">
        <v>8.08</v>
      </c>
      <c r="G160" t="n">
        <v>37.28</v>
      </c>
      <c r="H160" t="n">
        <v>0.52</v>
      </c>
      <c r="I160" t="n">
        <v>13</v>
      </c>
      <c r="J160" t="n">
        <v>288.92</v>
      </c>
      <c r="K160" t="n">
        <v>60.56</v>
      </c>
      <c r="L160" t="n">
        <v>8.5</v>
      </c>
      <c r="M160" t="n">
        <v>11</v>
      </c>
      <c r="N160" t="n">
        <v>79.87</v>
      </c>
      <c r="O160" t="n">
        <v>35867.91</v>
      </c>
      <c r="P160" t="n">
        <v>137.57</v>
      </c>
      <c r="Q160" t="n">
        <v>198.05</v>
      </c>
      <c r="R160" t="n">
        <v>34.06</v>
      </c>
      <c r="S160" t="n">
        <v>21.27</v>
      </c>
      <c r="T160" t="n">
        <v>3653.69</v>
      </c>
      <c r="U160" t="n">
        <v>0.62</v>
      </c>
      <c r="V160" t="n">
        <v>0.75</v>
      </c>
      <c r="W160" t="n">
        <v>0.13</v>
      </c>
      <c r="X160" t="n">
        <v>0.22</v>
      </c>
      <c r="Y160" t="n">
        <v>1</v>
      </c>
      <c r="Z160" t="n">
        <v>10</v>
      </c>
    </row>
    <row r="161">
      <c r="A161" t="n">
        <v>31</v>
      </c>
      <c r="B161" t="n">
        <v>140</v>
      </c>
      <c r="C161" t="inlineStr">
        <is>
          <t xml:space="preserve">CONCLUIDO	</t>
        </is>
      </c>
      <c r="D161" t="n">
        <v>8.5991</v>
      </c>
      <c r="E161" t="n">
        <v>11.63</v>
      </c>
      <c r="F161" t="n">
        <v>8.050000000000001</v>
      </c>
      <c r="G161" t="n">
        <v>37.15</v>
      </c>
      <c r="H161" t="n">
        <v>0.54</v>
      </c>
      <c r="I161" t="n">
        <v>13</v>
      </c>
      <c r="J161" t="n">
        <v>289.43</v>
      </c>
      <c r="K161" t="n">
        <v>60.56</v>
      </c>
      <c r="L161" t="n">
        <v>8.75</v>
      </c>
      <c r="M161" t="n">
        <v>11</v>
      </c>
      <c r="N161" t="n">
        <v>80.12</v>
      </c>
      <c r="O161" t="n">
        <v>35930.44</v>
      </c>
      <c r="P161" t="n">
        <v>136.96</v>
      </c>
      <c r="Q161" t="n">
        <v>198.05</v>
      </c>
      <c r="R161" t="n">
        <v>33.37</v>
      </c>
      <c r="S161" t="n">
        <v>21.27</v>
      </c>
      <c r="T161" t="n">
        <v>3306.68</v>
      </c>
      <c r="U161" t="n">
        <v>0.64</v>
      </c>
      <c r="V161" t="n">
        <v>0.75</v>
      </c>
      <c r="W161" t="n">
        <v>0.12</v>
      </c>
      <c r="X161" t="n">
        <v>0.2</v>
      </c>
      <c r="Y161" t="n">
        <v>1</v>
      </c>
      <c r="Z161" t="n">
        <v>10</v>
      </c>
    </row>
    <row r="162">
      <c r="A162" t="n">
        <v>32</v>
      </c>
      <c r="B162" t="n">
        <v>140</v>
      </c>
      <c r="C162" t="inlineStr">
        <is>
          <t xml:space="preserve">CONCLUIDO	</t>
        </is>
      </c>
      <c r="D162" t="n">
        <v>8.596</v>
      </c>
      <c r="E162" t="n">
        <v>11.63</v>
      </c>
      <c r="F162" t="n">
        <v>8.109999999999999</v>
      </c>
      <c r="G162" t="n">
        <v>40.53</v>
      </c>
      <c r="H162" t="n">
        <v>0.55</v>
      </c>
      <c r="I162" t="n">
        <v>12</v>
      </c>
      <c r="J162" t="n">
        <v>289.94</v>
      </c>
      <c r="K162" t="n">
        <v>60.56</v>
      </c>
      <c r="L162" t="n">
        <v>9</v>
      </c>
      <c r="M162" t="n">
        <v>10</v>
      </c>
      <c r="N162" t="n">
        <v>80.38</v>
      </c>
      <c r="O162" t="n">
        <v>35993.08</v>
      </c>
      <c r="P162" t="n">
        <v>137.87</v>
      </c>
      <c r="Q162" t="n">
        <v>198.05</v>
      </c>
      <c r="R162" t="n">
        <v>35.3</v>
      </c>
      <c r="S162" t="n">
        <v>21.27</v>
      </c>
      <c r="T162" t="n">
        <v>4280.16</v>
      </c>
      <c r="U162" t="n">
        <v>0.6</v>
      </c>
      <c r="V162" t="n">
        <v>0.75</v>
      </c>
      <c r="W162" t="n">
        <v>0.13</v>
      </c>
      <c r="X162" t="n">
        <v>0.25</v>
      </c>
      <c r="Y162" t="n">
        <v>1</v>
      </c>
      <c r="Z162" t="n">
        <v>10</v>
      </c>
    </row>
    <row r="163">
      <c r="A163" t="n">
        <v>33</v>
      </c>
      <c r="B163" t="n">
        <v>140</v>
      </c>
      <c r="C163" t="inlineStr">
        <is>
          <t xml:space="preserve">CONCLUIDO	</t>
        </is>
      </c>
      <c r="D163" t="n">
        <v>8.6091</v>
      </c>
      <c r="E163" t="n">
        <v>11.62</v>
      </c>
      <c r="F163" t="n">
        <v>8.09</v>
      </c>
      <c r="G163" t="n">
        <v>40.44</v>
      </c>
      <c r="H163" t="n">
        <v>0.57</v>
      </c>
      <c r="I163" t="n">
        <v>12</v>
      </c>
      <c r="J163" t="n">
        <v>290.45</v>
      </c>
      <c r="K163" t="n">
        <v>60.56</v>
      </c>
      <c r="L163" t="n">
        <v>9.25</v>
      </c>
      <c r="M163" t="n">
        <v>10</v>
      </c>
      <c r="N163" t="n">
        <v>80.64</v>
      </c>
      <c r="O163" t="n">
        <v>36055.83</v>
      </c>
      <c r="P163" t="n">
        <v>137.64</v>
      </c>
      <c r="Q163" t="n">
        <v>198.05</v>
      </c>
      <c r="R163" t="n">
        <v>34.68</v>
      </c>
      <c r="S163" t="n">
        <v>21.27</v>
      </c>
      <c r="T163" t="n">
        <v>3967.81</v>
      </c>
      <c r="U163" t="n">
        <v>0.61</v>
      </c>
      <c r="V163" t="n">
        <v>0.75</v>
      </c>
      <c r="W163" t="n">
        <v>0.13</v>
      </c>
      <c r="X163" t="n">
        <v>0.23</v>
      </c>
      <c r="Y163" t="n">
        <v>1</v>
      </c>
      <c r="Z163" t="n">
        <v>10</v>
      </c>
    </row>
    <row r="164">
      <c r="A164" t="n">
        <v>34</v>
      </c>
      <c r="B164" t="n">
        <v>140</v>
      </c>
      <c r="C164" t="inlineStr">
        <is>
          <t xml:space="preserve">CONCLUIDO	</t>
        </is>
      </c>
      <c r="D164" t="n">
        <v>8.613099999999999</v>
      </c>
      <c r="E164" t="n">
        <v>11.61</v>
      </c>
      <c r="F164" t="n">
        <v>8.08</v>
      </c>
      <c r="G164" t="n">
        <v>40.41</v>
      </c>
      <c r="H164" t="n">
        <v>0.58</v>
      </c>
      <c r="I164" t="n">
        <v>12</v>
      </c>
      <c r="J164" t="n">
        <v>290.96</v>
      </c>
      <c r="K164" t="n">
        <v>60.56</v>
      </c>
      <c r="L164" t="n">
        <v>9.5</v>
      </c>
      <c r="M164" t="n">
        <v>10</v>
      </c>
      <c r="N164" t="n">
        <v>80.90000000000001</v>
      </c>
      <c r="O164" t="n">
        <v>36118.68</v>
      </c>
      <c r="P164" t="n">
        <v>137.6</v>
      </c>
      <c r="Q164" t="n">
        <v>198.06</v>
      </c>
      <c r="R164" t="n">
        <v>34.51</v>
      </c>
      <c r="S164" t="n">
        <v>21.27</v>
      </c>
      <c r="T164" t="n">
        <v>3883.76</v>
      </c>
      <c r="U164" t="n">
        <v>0.62</v>
      </c>
      <c r="V164" t="n">
        <v>0.75</v>
      </c>
      <c r="W164" t="n">
        <v>0.13</v>
      </c>
      <c r="X164" t="n">
        <v>0.23</v>
      </c>
      <c r="Y164" t="n">
        <v>1</v>
      </c>
      <c r="Z164" t="n">
        <v>10</v>
      </c>
    </row>
    <row r="165">
      <c r="A165" t="n">
        <v>35</v>
      </c>
      <c r="B165" t="n">
        <v>140</v>
      </c>
      <c r="C165" t="inlineStr">
        <is>
          <t xml:space="preserve">CONCLUIDO	</t>
        </is>
      </c>
      <c r="D165" t="n">
        <v>8.6135</v>
      </c>
      <c r="E165" t="n">
        <v>11.61</v>
      </c>
      <c r="F165" t="n">
        <v>8.08</v>
      </c>
      <c r="G165" t="n">
        <v>40.41</v>
      </c>
      <c r="H165" t="n">
        <v>0.6</v>
      </c>
      <c r="I165" t="n">
        <v>12</v>
      </c>
      <c r="J165" t="n">
        <v>291.47</v>
      </c>
      <c r="K165" t="n">
        <v>60.56</v>
      </c>
      <c r="L165" t="n">
        <v>9.75</v>
      </c>
      <c r="M165" t="n">
        <v>10</v>
      </c>
      <c r="N165" t="n">
        <v>81.16</v>
      </c>
      <c r="O165" t="n">
        <v>36181.64</v>
      </c>
      <c r="P165" t="n">
        <v>137.45</v>
      </c>
      <c r="Q165" t="n">
        <v>198.05</v>
      </c>
      <c r="R165" t="n">
        <v>34.52</v>
      </c>
      <c r="S165" t="n">
        <v>21.27</v>
      </c>
      <c r="T165" t="n">
        <v>3889.19</v>
      </c>
      <c r="U165" t="n">
        <v>0.62</v>
      </c>
      <c r="V165" t="n">
        <v>0.75</v>
      </c>
      <c r="W165" t="n">
        <v>0.12</v>
      </c>
      <c r="X165" t="n">
        <v>0.23</v>
      </c>
      <c r="Y165" t="n">
        <v>1</v>
      </c>
      <c r="Z165" t="n">
        <v>10</v>
      </c>
    </row>
    <row r="166">
      <c r="A166" t="n">
        <v>36</v>
      </c>
      <c r="B166" t="n">
        <v>140</v>
      </c>
      <c r="C166" t="inlineStr">
        <is>
          <t xml:space="preserve">CONCLUIDO	</t>
        </is>
      </c>
      <c r="D166" t="n">
        <v>8.671799999999999</v>
      </c>
      <c r="E166" t="n">
        <v>11.53</v>
      </c>
      <c r="F166" t="n">
        <v>8.06</v>
      </c>
      <c r="G166" t="n">
        <v>43.94</v>
      </c>
      <c r="H166" t="n">
        <v>0.61</v>
      </c>
      <c r="I166" t="n">
        <v>11</v>
      </c>
      <c r="J166" t="n">
        <v>291.98</v>
      </c>
      <c r="K166" t="n">
        <v>60.56</v>
      </c>
      <c r="L166" t="n">
        <v>10</v>
      </c>
      <c r="M166" t="n">
        <v>9</v>
      </c>
      <c r="N166" t="n">
        <v>81.42</v>
      </c>
      <c r="O166" t="n">
        <v>36244.71</v>
      </c>
      <c r="P166" t="n">
        <v>136.92</v>
      </c>
      <c r="Q166" t="n">
        <v>198.05</v>
      </c>
      <c r="R166" t="n">
        <v>33.61</v>
      </c>
      <c r="S166" t="n">
        <v>21.27</v>
      </c>
      <c r="T166" t="n">
        <v>3438.74</v>
      </c>
      <c r="U166" t="n">
        <v>0.63</v>
      </c>
      <c r="V166" t="n">
        <v>0.75</v>
      </c>
      <c r="W166" t="n">
        <v>0.13</v>
      </c>
      <c r="X166" t="n">
        <v>0.2</v>
      </c>
      <c r="Y166" t="n">
        <v>1</v>
      </c>
      <c r="Z166" t="n">
        <v>10</v>
      </c>
    </row>
    <row r="167">
      <c r="A167" t="n">
        <v>37</v>
      </c>
      <c r="B167" t="n">
        <v>140</v>
      </c>
      <c r="C167" t="inlineStr">
        <is>
          <t xml:space="preserve">CONCLUIDO	</t>
        </is>
      </c>
      <c r="D167" t="n">
        <v>8.672599999999999</v>
      </c>
      <c r="E167" t="n">
        <v>11.53</v>
      </c>
      <c r="F167" t="n">
        <v>8.050000000000001</v>
      </c>
      <c r="G167" t="n">
        <v>43.94</v>
      </c>
      <c r="H167" t="n">
        <v>0.62</v>
      </c>
      <c r="I167" t="n">
        <v>11</v>
      </c>
      <c r="J167" t="n">
        <v>292.49</v>
      </c>
      <c r="K167" t="n">
        <v>60.56</v>
      </c>
      <c r="L167" t="n">
        <v>10.25</v>
      </c>
      <c r="M167" t="n">
        <v>9</v>
      </c>
      <c r="N167" t="n">
        <v>81.68000000000001</v>
      </c>
      <c r="O167" t="n">
        <v>36307.88</v>
      </c>
      <c r="P167" t="n">
        <v>136.95</v>
      </c>
      <c r="Q167" t="n">
        <v>198.05</v>
      </c>
      <c r="R167" t="n">
        <v>33.54</v>
      </c>
      <c r="S167" t="n">
        <v>21.27</v>
      </c>
      <c r="T167" t="n">
        <v>3405.29</v>
      </c>
      <c r="U167" t="n">
        <v>0.63</v>
      </c>
      <c r="V167" t="n">
        <v>0.75</v>
      </c>
      <c r="W167" t="n">
        <v>0.13</v>
      </c>
      <c r="X167" t="n">
        <v>0.2</v>
      </c>
      <c r="Y167" t="n">
        <v>1</v>
      </c>
      <c r="Z167" t="n">
        <v>10</v>
      </c>
    </row>
    <row r="168">
      <c r="A168" t="n">
        <v>38</v>
      </c>
      <c r="B168" t="n">
        <v>140</v>
      </c>
      <c r="C168" t="inlineStr">
        <is>
          <t xml:space="preserve">CONCLUIDO	</t>
        </is>
      </c>
      <c r="D168" t="n">
        <v>8.668200000000001</v>
      </c>
      <c r="E168" t="n">
        <v>11.54</v>
      </c>
      <c r="F168" t="n">
        <v>8.06</v>
      </c>
      <c r="G168" t="n">
        <v>43.97</v>
      </c>
      <c r="H168" t="n">
        <v>0.64</v>
      </c>
      <c r="I168" t="n">
        <v>11</v>
      </c>
      <c r="J168" t="n">
        <v>293</v>
      </c>
      <c r="K168" t="n">
        <v>60.56</v>
      </c>
      <c r="L168" t="n">
        <v>10.5</v>
      </c>
      <c r="M168" t="n">
        <v>9</v>
      </c>
      <c r="N168" t="n">
        <v>81.95</v>
      </c>
      <c r="O168" t="n">
        <v>36371.17</v>
      </c>
      <c r="P168" t="n">
        <v>136.97</v>
      </c>
      <c r="Q168" t="n">
        <v>198.05</v>
      </c>
      <c r="R168" t="n">
        <v>33.75</v>
      </c>
      <c r="S168" t="n">
        <v>21.27</v>
      </c>
      <c r="T168" t="n">
        <v>3510.35</v>
      </c>
      <c r="U168" t="n">
        <v>0.63</v>
      </c>
      <c r="V168" t="n">
        <v>0.75</v>
      </c>
      <c r="W168" t="n">
        <v>0.13</v>
      </c>
      <c r="X168" t="n">
        <v>0.21</v>
      </c>
      <c r="Y168" t="n">
        <v>1</v>
      </c>
      <c r="Z168" t="n">
        <v>10</v>
      </c>
    </row>
    <row r="169">
      <c r="A169" t="n">
        <v>39</v>
      </c>
      <c r="B169" t="n">
        <v>140</v>
      </c>
      <c r="C169" t="inlineStr">
        <is>
          <t xml:space="preserve">CONCLUIDO	</t>
        </is>
      </c>
      <c r="D169" t="n">
        <v>8.6678</v>
      </c>
      <c r="E169" t="n">
        <v>11.54</v>
      </c>
      <c r="F169" t="n">
        <v>8.06</v>
      </c>
      <c r="G169" t="n">
        <v>43.97</v>
      </c>
      <c r="H169" t="n">
        <v>0.65</v>
      </c>
      <c r="I169" t="n">
        <v>11</v>
      </c>
      <c r="J169" t="n">
        <v>293.52</v>
      </c>
      <c r="K169" t="n">
        <v>60.56</v>
      </c>
      <c r="L169" t="n">
        <v>10.75</v>
      </c>
      <c r="M169" t="n">
        <v>9</v>
      </c>
      <c r="N169" t="n">
        <v>82.20999999999999</v>
      </c>
      <c r="O169" t="n">
        <v>36434.56</v>
      </c>
      <c r="P169" t="n">
        <v>136.99</v>
      </c>
      <c r="Q169" t="n">
        <v>198.05</v>
      </c>
      <c r="R169" t="n">
        <v>33.76</v>
      </c>
      <c r="S169" t="n">
        <v>21.27</v>
      </c>
      <c r="T169" t="n">
        <v>3511.67</v>
      </c>
      <c r="U169" t="n">
        <v>0.63</v>
      </c>
      <c r="V169" t="n">
        <v>0.75</v>
      </c>
      <c r="W169" t="n">
        <v>0.13</v>
      </c>
      <c r="X169" t="n">
        <v>0.21</v>
      </c>
      <c r="Y169" t="n">
        <v>1</v>
      </c>
      <c r="Z169" t="n">
        <v>10</v>
      </c>
    </row>
    <row r="170">
      <c r="A170" t="n">
        <v>40</v>
      </c>
      <c r="B170" t="n">
        <v>140</v>
      </c>
      <c r="C170" t="inlineStr">
        <is>
          <t xml:space="preserve">CONCLUIDO	</t>
        </is>
      </c>
      <c r="D170" t="n">
        <v>8.728999999999999</v>
      </c>
      <c r="E170" t="n">
        <v>11.46</v>
      </c>
      <c r="F170" t="n">
        <v>8.029999999999999</v>
      </c>
      <c r="G170" t="n">
        <v>48.2</v>
      </c>
      <c r="H170" t="n">
        <v>0.67</v>
      </c>
      <c r="I170" t="n">
        <v>10</v>
      </c>
      <c r="J170" t="n">
        <v>294.03</v>
      </c>
      <c r="K170" t="n">
        <v>60.56</v>
      </c>
      <c r="L170" t="n">
        <v>11</v>
      </c>
      <c r="M170" t="n">
        <v>8</v>
      </c>
      <c r="N170" t="n">
        <v>82.48</v>
      </c>
      <c r="O170" t="n">
        <v>36498.06</v>
      </c>
      <c r="P170" t="n">
        <v>136.54</v>
      </c>
      <c r="Q170" t="n">
        <v>198.05</v>
      </c>
      <c r="R170" t="n">
        <v>32.84</v>
      </c>
      <c r="S170" t="n">
        <v>21.27</v>
      </c>
      <c r="T170" t="n">
        <v>3056.14</v>
      </c>
      <c r="U170" t="n">
        <v>0.65</v>
      </c>
      <c r="V170" t="n">
        <v>0.76</v>
      </c>
      <c r="W170" t="n">
        <v>0.12</v>
      </c>
      <c r="X170" t="n">
        <v>0.18</v>
      </c>
      <c r="Y170" t="n">
        <v>1</v>
      </c>
      <c r="Z170" t="n">
        <v>10</v>
      </c>
    </row>
    <row r="171">
      <c r="A171" t="n">
        <v>41</v>
      </c>
      <c r="B171" t="n">
        <v>140</v>
      </c>
      <c r="C171" t="inlineStr">
        <is>
          <t xml:space="preserve">CONCLUIDO	</t>
        </is>
      </c>
      <c r="D171" t="n">
        <v>8.7355</v>
      </c>
      <c r="E171" t="n">
        <v>11.45</v>
      </c>
      <c r="F171" t="n">
        <v>8.02</v>
      </c>
      <c r="G171" t="n">
        <v>48.14</v>
      </c>
      <c r="H171" t="n">
        <v>0.68</v>
      </c>
      <c r="I171" t="n">
        <v>10</v>
      </c>
      <c r="J171" t="n">
        <v>294.55</v>
      </c>
      <c r="K171" t="n">
        <v>60.56</v>
      </c>
      <c r="L171" t="n">
        <v>11.25</v>
      </c>
      <c r="M171" t="n">
        <v>8</v>
      </c>
      <c r="N171" t="n">
        <v>82.73999999999999</v>
      </c>
      <c r="O171" t="n">
        <v>36561.67</v>
      </c>
      <c r="P171" t="n">
        <v>136.46</v>
      </c>
      <c r="Q171" t="n">
        <v>198.05</v>
      </c>
      <c r="R171" t="n">
        <v>32.56</v>
      </c>
      <c r="S171" t="n">
        <v>21.27</v>
      </c>
      <c r="T171" t="n">
        <v>2919.37</v>
      </c>
      <c r="U171" t="n">
        <v>0.65</v>
      </c>
      <c r="V171" t="n">
        <v>0.76</v>
      </c>
      <c r="W171" t="n">
        <v>0.12</v>
      </c>
      <c r="X171" t="n">
        <v>0.17</v>
      </c>
      <c r="Y171" t="n">
        <v>1</v>
      </c>
      <c r="Z171" t="n">
        <v>10</v>
      </c>
    </row>
    <row r="172">
      <c r="A172" t="n">
        <v>42</v>
      </c>
      <c r="B172" t="n">
        <v>140</v>
      </c>
      <c r="C172" t="inlineStr">
        <is>
          <t xml:space="preserve">CONCLUIDO	</t>
        </is>
      </c>
      <c r="D172" t="n">
        <v>8.7608</v>
      </c>
      <c r="E172" t="n">
        <v>11.41</v>
      </c>
      <c r="F172" t="n">
        <v>7.99</v>
      </c>
      <c r="G172" t="n">
        <v>47.95</v>
      </c>
      <c r="H172" t="n">
        <v>0.6899999999999999</v>
      </c>
      <c r="I172" t="n">
        <v>10</v>
      </c>
      <c r="J172" t="n">
        <v>295.06</v>
      </c>
      <c r="K172" t="n">
        <v>60.56</v>
      </c>
      <c r="L172" t="n">
        <v>11.5</v>
      </c>
      <c r="M172" t="n">
        <v>8</v>
      </c>
      <c r="N172" t="n">
        <v>83.01000000000001</v>
      </c>
      <c r="O172" t="n">
        <v>36625.39</v>
      </c>
      <c r="P172" t="n">
        <v>135.82</v>
      </c>
      <c r="Q172" t="n">
        <v>198.05</v>
      </c>
      <c r="R172" t="n">
        <v>31.41</v>
      </c>
      <c r="S172" t="n">
        <v>21.27</v>
      </c>
      <c r="T172" t="n">
        <v>2342.12</v>
      </c>
      <c r="U172" t="n">
        <v>0.68</v>
      </c>
      <c r="V172" t="n">
        <v>0.76</v>
      </c>
      <c r="W172" t="n">
        <v>0.12</v>
      </c>
      <c r="X172" t="n">
        <v>0.14</v>
      </c>
      <c r="Y172" t="n">
        <v>1</v>
      </c>
      <c r="Z172" t="n">
        <v>10</v>
      </c>
    </row>
    <row r="173">
      <c r="A173" t="n">
        <v>43</v>
      </c>
      <c r="B173" t="n">
        <v>140</v>
      </c>
      <c r="C173" t="inlineStr">
        <is>
          <t xml:space="preserve">CONCLUIDO	</t>
        </is>
      </c>
      <c r="D173" t="n">
        <v>8.724500000000001</v>
      </c>
      <c r="E173" t="n">
        <v>11.46</v>
      </c>
      <c r="F173" t="n">
        <v>8.039999999999999</v>
      </c>
      <c r="G173" t="n">
        <v>48.23</v>
      </c>
      <c r="H173" t="n">
        <v>0.71</v>
      </c>
      <c r="I173" t="n">
        <v>10</v>
      </c>
      <c r="J173" t="n">
        <v>295.58</v>
      </c>
      <c r="K173" t="n">
        <v>60.56</v>
      </c>
      <c r="L173" t="n">
        <v>11.75</v>
      </c>
      <c r="M173" t="n">
        <v>8</v>
      </c>
      <c r="N173" t="n">
        <v>83.28</v>
      </c>
      <c r="O173" t="n">
        <v>36689.22</v>
      </c>
      <c r="P173" t="n">
        <v>136.53</v>
      </c>
      <c r="Q173" t="n">
        <v>198.05</v>
      </c>
      <c r="R173" t="n">
        <v>33.26</v>
      </c>
      <c r="S173" t="n">
        <v>21.27</v>
      </c>
      <c r="T173" t="n">
        <v>3266.28</v>
      </c>
      <c r="U173" t="n">
        <v>0.64</v>
      </c>
      <c r="V173" t="n">
        <v>0.76</v>
      </c>
      <c r="W173" t="n">
        <v>0.12</v>
      </c>
      <c r="X173" t="n">
        <v>0.19</v>
      </c>
      <c r="Y173" t="n">
        <v>1</v>
      </c>
      <c r="Z173" t="n">
        <v>10</v>
      </c>
    </row>
    <row r="174">
      <c r="A174" t="n">
        <v>44</v>
      </c>
      <c r="B174" t="n">
        <v>140</v>
      </c>
      <c r="C174" t="inlineStr">
        <is>
          <t xml:space="preserve">CONCLUIDO	</t>
        </is>
      </c>
      <c r="D174" t="n">
        <v>8.7226</v>
      </c>
      <c r="E174" t="n">
        <v>11.46</v>
      </c>
      <c r="F174" t="n">
        <v>8.039999999999999</v>
      </c>
      <c r="G174" t="n">
        <v>48.25</v>
      </c>
      <c r="H174" t="n">
        <v>0.72</v>
      </c>
      <c r="I174" t="n">
        <v>10</v>
      </c>
      <c r="J174" t="n">
        <v>296.1</v>
      </c>
      <c r="K174" t="n">
        <v>60.56</v>
      </c>
      <c r="L174" t="n">
        <v>12</v>
      </c>
      <c r="M174" t="n">
        <v>8</v>
      </c>
      <c r="N174" t="n">
        <v>83.54000000000001</v>
      </c>
      <c r="O174" t="n">
        <v>36753.16</v>
      </c>
      <c r="P174" t="n">
        <v>136.43</v>
      </c>
      <c r="Q174" t="n">
        <v>198.06</v>
      </c>
      <c r="R174" t="n">
        <v>33.19</v>
      </c>
      <c r="S174" t="n">
        <v>21.27</v>
      </c>
      <c r="T174" t="n">
        <v>3235.09</v>
      </c>
      <c r="U174" t="n">
        <v>0.64</v>
      </c>
      <c r="V174" t="n">
        <v>0.76</v>
      </c>
      <c r="W174" t="n">
        <v>0.12</v>
      </c>
      <c r="X174" t="n">
        <v>0.19</v>
      </c>
      <c r="Y174" t="n">
        <v>1</v>
      </c>
      <c r="Z174" t="n">
        <v>10</v>
      </c>
    </row>
    <row r="175">
      <c r="A175" t="n">
        <v>45</v>
      </c>
      <c r="B175" t="n">
        <v>140</v>
      </c>
      <c r="C175" t="inlineStr">
        <is>
          <t xml:space="preserve">CONCLUIDO	</t>
        </is>
      </c>
      <c r="D175" t="n">
        <v>8.775399999999999</v>
      </c>
      <c r="E175" t="n">
        <v>11.4</v>
      </c>
      <c r="F175" t="n">
        <v>8.02</v>
      </c>
      <c r="G175" t="n">
        <v>53.5</v>
      </c>
      <c r="H175" t="n">
        <v>0.74</v>
      </c>
      <c r="I175" t="n">
        <v>9</v>
      </c>
      <c r="J175" t="n">
        <v>296.62</v>
      </c>
      <c r="K175" t="n">
        <v>60.56</v>
      </c>
      <c r="L175" t="n">
        <v>12.25</v>
      </c>
      <c r="M175" t="n">
        <v>7</v>
      </c>
      <c r="N175" t="n">
        <v>83.81</v>
      </c>
      <c r="O175" t="n">
        <v>36817.22</v>
      </c>
      <c r="P175" t="n">
        <v>135.95</v>
      </c>
      <c r="Q175" t="n">
        <v>198.05</v>
      </c>
      <c r="R175" t="n">
        <v>32.62</v>
      </c>
      <c r="S175" t="n">
        <v>21.27</v>
      </c>
      <c r="T175" t="n">
        <v>2955.08</v>
      </c>
      <c r="U175" t="n">
        <v>0.65</v>
      </c>
      <c r="V175" t="n">
        <v>0.76</v>
      </c>
      <c r="W175" t="n">
        <v>0.12</v>
      </c>
      <c r="X175" t="n">
        <v>0.17</v>
      </c>
      <c r="Y175" t="n">
        <v>1</v>
      </c>
      <c r="Z175" t="n">
        <v>10</v>
      </c>
    </row>
    <row r="176">
      <c r="A176" t="n">
        <v>46</v>
      </c>
      <c r="B176" t="n">
        <v>140</v>
      </c>
      <c r="C176" t="inlineStr">
        <is>
          <t xml:space="preserve">CONCLUIDO	</t>
        </is>
      </c>
      <c r="D176" t="n">
        <v>8.7858</v>
      </c>
      <c r="E176" t="n">
        <v>11.38</v>
      </c>
      <c r="F176" t="n">
        <v>8.01</v>
      </c>
      <c r="G176" t="n">
        <v>53.41</v>
      </c>
      <c r="H176" t="n">
        <v>0.75</v>
      </c>
      <c r="I176" t="n">
        <v>9</v>
      </c>
      <c r="J176" t="n">
        <v>297.14</v>
      </c>
      <c r="K176" t="n">
        <v>60.56</v>
      </c>
      <c r="L176" t="n">
        <v>12.5</v>
      </c>
      <c r="M176" t="n">
        <v>7</v>
      </c>
      <c r="N176" t="n">
        <v>84.08</v>
      </c>
      <c r="O176" t="n">
        <v>36881.39</v>
      </c>
      <c r="P176" t="n">
        <v>135.79</v>
      </c>
      <c r="Q176" t="n">
        <v>198.09</v>
      </c>
      <c r="R176" t="n">
        <v>32.23</v>
      </c>
      <c r="S176" t="n">
        <v>21.27</v>
      </c>
      <c r="T176" t="n">
        <v>2756.43</v>
      </c>
      <c r="U176" t="n">
        <v>0.66</v>
      </c>
      <c r="V176" t="n">
        <v>0.76</v>
      </c>
      <c r="W176" t="n">
        <v>0.12</v>
      </c>
      <c r="X176" t="n">
        <v>0.16</v>
      </c>
      <c r="Y176" t="n">
        <v>1</v>
      </c>
      <c r="Z176" t="n">
        <v>10</v>
      </c>
    </row>
    <row r="177">
      <c r="A177" t="n">
        <v>47</v>
      </c>
      <c r="B177" t="n">
        <v>140</v>
      </c>
      <c r="C177" t="inlineStr">
        <is>
          <t xml:space="preserve">CONCLUIDO	</t>
        </is>
      </c>
      <c r="D177" t="n">
        <v>8.780099999999999</v>
      </c>
      <c r="E177" t="n">
        <v>11.39</v>
      </c>
      <c r="F177" t="n">
        <v>8.02</v>
      </c>
      <c r="G177" t="n">
        <v>53.46</v>
      </c>
      <c r="H177" t="n">
        <v>0.76</v>
      </c>
      <c r="I177" t="n">
        <v>9</v>
      </c>
      <c r="J177" t="n">
        <v>297.66</v>
      </c>
      <c r="K177" t="n">
        <v>60.56</v>
      </c>
      <c r="L177" t="n">
        <v>12.75</v>
      </c>
      <c r="M177" t="n">
        <v>7</v>
      </c>
      <c r="N177" t="n">
        <v>84.36</v>
      </c>
      <c r="O177" t="n">
        <v>36945.67</v>
      </c>
      <c r="P177" t="n">
        <v>136.02</v>
      </c>
      <c r="Q177" t="n">
        <v>198.05</v>
      </c>
      <c r="R177" t="n">
        <v>32.42</v>
      </c>
      <c r="S177" t="n">
        <v>21.27</v>
      </c>
      <c r="T177" t="n">
        <v>2853.2</v>
      </c>
      <c r="U177" t="n">
        <v>0.66</v>
      </c>
      <c r="V177" t="n">
        <v>0.76</v>
      </c>
      <c r="W177" t="n">
        <v>0.12</v>
      </c>
      <c r="X177" t="n">
        <v>0.17</v>
      </c>
      <c r="Y177" t="n">
        <v>1</v>
      </c>
      <c r="Z177" t="n">
        <v>10</v>
      </c>
    </row>
    <row r="178">
      <c r="A178" t="n">
        <v>48</v>
      </c>
      <c r="B178" t="n">
        <v>140</v>
      </c>
      <c r="C178" t="inlineStr">
        <is>
          <t xml:space="preserve">CONCLUIDO	</t>
        </is>
      </c>
      <c r="D178" t="n">
        <v>8.7751</v>
      </c>
      <c r="E178" t="n">
        <v>11.4</v>
      </c>
      <c r="F178" t="n">
        <v>8.02</v>
      </c>
      <c r="G178" t="n">
        <v>53.5</v>
      </c>
      <c r="H178" t="n">
        <v>0.78</v>
      </c>
      <c r="I178" t="n">
        <v>9</v>
      </c>
      <c r="J178" t="n">
        <v>298.18</v>
      </c>
      <c r="K178" t="n">
        <v>60.56</v>
      </c>
      <c r="L178" t="n">
        <v>13</v>
      </c>
      <c r="M178" t="n">
        <v>7</v>
      </c>
      <c r="N178" t="n">
        <v>84.63</v>
      </c>
      <c r="O178" t="n">
        <v>37010.06</v>
      </c>
      <c r="P178" t="n">
        <v>136.14</v>
      </c>
      <c r="Q178" t="n">
        <v>198.05</v>
      </c>
      <c r="R178" t="n">
        <v>32.67</v>
      </c>
      <c r="S178" t="n">
        <v>21.27</v>
      </c>
      <c r="T178" t="n">
        <v>2979.6</v>
      </c>
      <c r="U178" t="n">
        <v>0.65</v>
      </c>
      <c r="V178" t="n">
        <v>0.76</v>
      </c>
      <c r="W178" t="n">
        <v>0.12</v>
      </c>
      <c r="X178" t="n">
        <v>0.17</v>
      </c>
      <c r="Y178" t="n">
        <v>1</v>
      </c>
      <c r="Z178" t="n">
        <v>10</v>
      </c>
    </row>
    <row r="179">
      <c r="A179" t="n">
        <v>49</v>
      </c>
      <c r="B179" t="n">
        <v>140</v>
      </c>
      <c r="C179" t="inlineStr">
        <is>
          <t xml:space="preserve">CONCLUIDO	</t>
        </is>
      </c>
      <c r="D179" t="n">
        <v>8.779400000000001</v>
      </c>
      <c r="E179" t="n">
        <v>11.39</v>
      </c>
      <c r="F179" t="n">
        <v>8.02</v>
      </c>
      <c r="G179" t="n">
        <v>53.46</v>
      </c>
      <c r="H179" t="n">
        <v>0.79</v>
      </c>
      <c r="I179" t="n">
        <v>9</v>
      </c>
      <c r="J179" t="n">
        <v>298.71</v>
      </c>
      <c r="K179" t="n">
        <v>60.56</v>
      </c>
      <c r="L179" t="n">
        <v>13.25</v>
      </c>
      <c r="M179" t="n">
        <v>7</v>
      </c>
      <c r="N179" t="n">
        <v>84.90000000000001</v>
      </c>
      <c r="O179" t="n">
        <v>37074.57</v>
      </c>
      <c r="P179" t="n">
        <v>135.9</v>
      </c>
      <c r="Q179" t="n">
        <v>198.05</v>
      </c>
      <c r="R179" t="n">
        <v>32.45</v>
      </c>
      <c r="S179" t="n">
        <v>21.27</v>
      </c>
      <c r="T179" t="n">
        <v>2866.38</v>
      </c>
      <c r="U179" t="n">
        <v>0.66</v>
      </c>
      <c r="V179" t="n">
        <v>0.76</v>
      </c>
      <c r="W179" t="n">
        <v>0.12</v>
      </c>
      <c r="X179" t="n">
        <v>0.17</v>
      </c>
      <c r="Y179" t="n">
        <v>1</v>
      </c>
      <c r="Z179" t="n">
        <v>10</v>
      </c>
    </row>
    <row r="180">
      <c r="A180" t="n">
        <v>50</v>
      </c>
      <c r="B180" t="n">
        <v>140</v>
      </c>
      <c r="C180" t="inlineStr">
        <is>
          <t xml:space="preserve">CONCLUIDO	</t>
        </is>
      </c>
      <c r="D180" t="n">
        <v>8.7805</v>
      </c>
      <c r="E180" t="n">
        <v>11.39</v>
      </c>
      <c r="F180" t="n">
        <v>8.02</v>
      </c>
      <c r="G180" t="n">
        <v>53.45</v>
      </c>
      <c r="H180" t="n">
        <v>0.8</v>
      </c>
      <c r="I180" t="n">
        <v>9</v>
      </c>
      <c r="J180" t="n">
        <v>299.23</v>
      </c>
      <c r="K180" t="n">
        <v>60.56</v>
      </c>
      <c r="L180" t="n">
        <v>13.5</v>
      </c>
      <c r="M180" t="n">
        <v>7</v>
      </c>
      <c r="N180" t="n">
        <v>85.18000000000001</v>
      </c>
      <c r="O180" t="n">
        <v>37139.2</v>
      </c>
      <c r="P180" t="n">
        <v>135.73</v>
      </c>
      <c r="Q180" t="n">
        <v>198.05</v>
      </c>
      <c r="R180" t="n">
        <v>32.43</v>
      </c>
      <c r="S180" t="n">
        <v>21.27</v>
      </c>
      <c r="T180" t="n">
        <v>2856.62</v>
      </c>
      <c r="U180" t="n">
        <v>0.66</v>
      </c>
      <c r="V180" t="n">
        <v>0.76</v>
      </c>
      <c r="W180" t="n">
        <v>0.12</v>
      </c>
      <c r="X180" t="n">
        <v>0.16</v>
      </c>
      <c r="Y180" t="n">
        <v>1</v>
      </c>
      <c r="Z180" t="n">
        <v>10</v>
      </c>
    </row>
    <row r="181">
      <c r="A181" t="n">
        <v>51</v>
      </c>
      <c r="B181" t="n">
        <v>140</v>
      </c>
      <c r="C181" t="inlineStr">
        <is>
          <t xml:space="preserve">CONCLUIDO	</t>
        </is>
      </c>
      <c r="D181" t="n">
        <v>8.7788</v>
      </c>
      <c r="E181" t="n">
        <v>11.39</v>
      </c>
      <c r="F181" t="n">
        <v>8.02</v>
      </c>
      <c r="G181" t="n">
        <v>53.47</v>
      </c>
      <c r="H181" t="n">
        <v>0.82</v>
      </c>
      <c r="I181" t="n">
        <v>9</v>
      </c>
      <c r="J181" t="n">
        <v>299.76</v>
      </c>
      <c r="K181" t="n">
        <v>60.56</v>
      </c>
      <c r="L181" t="n">
        <v>13.75</v>
      </c>
      <c r="M181" t="n">
        <v>7</v>
      </c>
      <c r="N181" t="n">
        <v>85.45</v>
      </c>
      <c r="O181" t="n">
        <v>37204.07</v>
      </c>
      <c r="P181" t="n">
        <v>135.61</v>
      </c>
      <c r="Q181" t="n">
        <v>198.05</v>
      </c>
      <c r="R181" t="n">
        <v>32.46</v>
      </c>
      <c r="S181" t="n">
        <v>21.27</v>
      </c>
      <c r="T181" t="n">
        <v>2873.61</v>
      </c>
      <c r="U181" t="n">
        <v>0.66</v>
      </c>
      <c r="V181" t="n">
        <v>0.76</v>
      </c>
      <c r="W181" t="n">
        <v>0.12</v>
      </c>
      <c r="X181" t="n">
        <v>0.17</v>
      </c>
      <c r="Y181" t="n">
        <v>1</v>
      </c>
      <c r="Z181" t="n">
        <v>10</v>
      </c>
    </row>
    <row r="182">
      <c r="A182" t="n">
        <v>52</v>
      </c>
      <c r="B182" t="n">
        <v>140</v>
      </c>
      <c r="C182" t="inlineStr">
        <is>
          <t xml:space="preserve">CONCLUIDO	</t>
        </is>
      </c>
      <c r="D182" t="n">
        <v>8.8454</v>
      </c>
      <c r="E182" t="n">
        <v>11.31</v>
      </c>
      <c r="F182" t="n">
        <v>7.99</v>
      </c>
      <c r="G182" t="n">
        <v>59.9</v>
      </c>
      <c r="H182" t="n">
        <v>0.83</v>
      </c>
      <c r="I182" t="n">
        <v>8</v>
      </c>
      <c r="J182" t="n">
        <v>300.28</v>
      </c>
      <c r="K182" t="n">
        <v>60.56</v>
      </c>
      <c r="L182" t="n">
        <v>14</v>
      </c>
      <c r="M182" t="n">
        <v>6</v>
      </c>
      <c r="N182" t="n">
        <v>85.73</v>
      </c>
      <c r="O182" t="n">
        <v>37268.93</v>
      </c>
      <c r="P182" t="n">
        <v>135.07</v>
      </c>
      <c r="Q182" t="n">
        <v>198.06</v>
      </c>
      <c r="R182" t="n">
        <v>31.34</v>
      </c>
      <c r="S182" t="n">
        <v>21.27</v>
      </c>
      <c r="T182" t="n">
        <v>2316.15</v>
      </c>
      <c r="U182" t="n">
        <v>0.68</v>
      </c>
      <c r="V182" t="n">
        <v>0.76</v>
      </c>
      <c r="W182" t="n">
        <v>0.12</v>
      </c>
      <c r="X182" t="n">
        <v>0.13</v>
      </c>
      <c r="Y182" t="n">
        <v>1</v>
      </c>
      <c r="Z182" t="n">
        <v>10</v>
      </c>
    </row>
    <row r="183">
      <c r="A183" t="n">
        <v>53</v>
      </c>
      <c r="B183" t="n">
        <v>140</v>
      </c>
      <c r="C183" t="inlineStr">
        <is>
          <t xml:space="preserve">CONCLUIDO	</t>
        </is>
      </c>
      <c r="D183" t="n">
        <v>8.867699999999999</v>
      </c>
      <c r="E183" t="n">
        <v>11.28</v>
      </c>
      <c r="F183" t="n">
        <v>7.96</v>
      </c>
      <c r="G183" t="n">
        <v>59.69</v>
      </c>
      <c r="H183" t="n">
        <v>0.84</v>
      </c>
      <c r="I183" t="n">
        <v>8</v>
      </c>
      <c r="J183" t="n">
        <v>300.81</v>
      </c>
      <c r="K183" t="n">
        <v>60.56</v>
      </c>
      <c r="L183" t="n">
        <v>14.25</v>
      </c>
      <c r="M183" t="n">
        <v>6</v>
      </c>
      <c r="N183" t="n">
        <v>86</v>
      </c>
      <c r="O183" t="n">
        <v>37333.9</v>
      </c>
      <c r="P183" t="n">
        <v>134.73</v>
      </c>
      <c r="Q183" t="n">
        <v>198.05</v>
      </c>
      <c r="R183" t="n">
        <v>30.41</v>
      </c>
      <c r="S183" t="n">
        <v>21.27</v>
      </c>
      <c r="T183" t="n">
        <v>1854.06</v>
      </c>
      <c r="U183" t="n">
        <v>0.7</v>
      </c>
      <c r="V183" t="n">
        <v>0.76</v>
      </c>
      <c r="W183" t="n">
        <v>0.12</v>
      </c>
      <c r="X183" t="n">
        <v>0.11</v>
      </c>
      <c r="Y183" t="n">
        <v>1</v>
      </c>
      <c r="Z183" t="n">
        <v>10</v>
      </c>
    </row>
    <row r="184">
      <c r="A184" t="n">
        <v>54</v>
      </c>
      <c r="B184" t="n">
        <v>140</v>
      </c>
      <c r="C184" t="inlineStr">
        <is>
          <t xml:space="preserve">CONCLUIDO	</t>
        </is>
      </c>
      <c r="D184" t="n">
        <v>8.847799999999999</v>
      </c>
      <c r="E184" t="n">
        <v>11.3</v>
      </c>
      <c r="F184" t="n">
        <v>7.98</v>
      </c>
      <c r="G184" t="n">
        <v>59.88</v>
      </c>
      <c r="H184" t="n">
        <v>0.86</v>
      </c>
      <c r="I184" t="n">
        <v>8</v>
      </c>
      <c r="J184" t="n">
        <v>301.34</v>
      </c>
      <c r="K184" t="n">
        <v>60.56</v>
      </c>
      <c r="L184" t="n">
        <v>14.5</v>
      </c>
      <c r="M184" t="n">
        <v>6</v>
      </c>
      <c r="N184" t="n">
        <v>86.28</v>
      </c>
      <c r="O184" t="n">
        <v>37399</v>
      </c>
      <c r="P184" t="n">
        <v>135.15</v>
      </c>
      <c r="Q184" t="n">
        <v>198.05</v>
      </c>
      <c r="R184" t="n">
        <v>31.4</v>
      </c>
      <c r="S184" t="n">
        <v>21.27</v>
      </c>
      <c r="T184" t="n">
        <v>2346.97</v>
      </c>
      <c r="U184" t="n">
        <v>0.68</v>
      </c>
      <c r="V184" t="n">
        <v>0.76</v>
      </c>
      <c r="W184" t="n">
        <v>0.12</v>
      </c>
      <c r="X184" t="n">
        <v>0.13</v>
      </c>
      <c r="Y184" t="n">
        <v>1</v>
      </c>
      <c r="Z184" t="n">
        <v>10</v>
      </c>
    </row>
    <row r="185">
      <c r="A185" t="n">
        <v>55</v>
      </c>
      <c r="B185" t="n">
        <v>140</v>
      </c>
      <c r="C185" t="inlineStr">
        <is>
          <t xml:space="preserve">CONCLUIDO	</t>
        </is>
      </c>
      <c r="D185" t="n">
        <v>8.8307</v>
      </c>
      <c r="E185" t="n">
        <v>11.32</v>
      </c>
      <c r="F185" t="n">
        <v>8.01</v>
      </c>
      <c r="G185" t="n">
        <v>60.04</v>
      </c>
      <c r="H185" t="n">
        <v>0.87</v>
      </c>
      <c r="I185" t="n">
        <v>8</v>
      </c>
      <c r="J185" t="n">
        <v>301.86</v>
      </c>
      <c r="K185" t="n">
        <v>60.56</v>
      </c>
      <c r="L185" t="n">
        <v>14.75</v>
      </c>
      <c r="M185" t="n">
        <v>6</v>
      </c>
      <c r="N185" t="n">
        <v>86.56</v>
      </c>
      <c r="O185" t="n">
        <v>37464.21</v>
      </c>
      <c r="P185" t="n">
        <v>135.55</v>
      </c>
      <c r="Q185" t="n">
        <v>198.05</v>
      </c>
      <c r="R185" t="n">
        <v>32.06</v>
      </c>
      <c r="S185" t="n">
        <v>21.27</v>
      </c>
      <c r="T185" t="n">
        <v>2679.55</v>
      </c>
      <c r="U185" t="n">
        <v>0.66</v>
      </c>
      <c r="V185" t="n">
        <v>0.76</v>
      </c>
      <c r="W185" t="n">
        <v>0.12</v>
      </c>
      <c r="X185" t="n">
        <v>0.15</v>
      </c>
      <c r="Y185" t="n">
        <v>1</v>
      </c>
      <c r="Z185" t="n">
        <v>10</v>
      </c>
    </row>
    <row r="186">
      <c r="A186" t="n">
        <v>56</v>
      </c>
      <c r="B186" t="n">
        <v>140</v>
      </c>
      <c r="C186" t="inlineStr">
        <is>
          <t xml:space="preserve">CONCLUIDO	</t>
        </is>
      </c>
      <c r="D186" t="n">
        <v>8.835699999999999</v>
      </c>
      <c r="E186" t="n">
        <v>11.32</v>
      </c>
      <c r="F186" t="n">
        <v>8</v>
      </c>
      <c r="G186" t="n">
        <v>59.99</v>
      </c>
      <c r="H186" t="n">
        <v>0.88</v>
      </c>
      <c r="I186" t="n">
        <v>8</v>
      </c>
      <c r="J186" t="n">
        <v>302.39</v>
      </c>
      <c r="K186" t="n">
        <v>60.56</v>
      </c>
      <c r="L186" t="n">
        <v>15</v>
      </c>
      <c r="M186" t="n">
        <v>6</v>
      </c>
      <c r="N186" t="n">
        <v>86.84</v>
      </c>
      <c r="O186" t="n">
        <v>37529.55</v>
      </c>
      <c r="P186" t="n">
        <v>135.38</v>
      </c>
      <c r="Q186" t="n">
        <v>198.05</v>
      </c>
      <c r="R186" t="n">
        <v>31.9</v>
      </c>
      <c r="S186" t="n">
        <v>21.27</v>
      </c>
      <c r="T186" t="n">
        <v>2596.48</v>
      </c>
      <c r="U186" t="n">
        <v>0.67</v>
      </c>
      <c r="V186" t="n">
        <v>0.76</v>
      </c>
      <c r="W186" t="n">
        <v>0.12</v>
      </c>
      <c r="X186" t="n">
        <v>0.15</v>
      </c>
      <c r="Y186" t="n">
        <v>1</v>
      </c>
      <c r="Z186" t="n">
        <v>10</v>
      </c>
    </row>
    <row r="187">
      <c r="A187" t="n">
        <v>57</v>
      </c>
      <c r="B187" t="n">
        <v>140</v>
      </c>
      <c r="C187" t="inlineStr">
        <is>
          <t xml:space="preserve">CONCLUIDO	</t>
        </is>
      </c>
      <c r="D187" t="n">
        <v>8.8339</v>
      </c>
      <c r="E187" t="n">
        <v>11.32</v>
      </c>
      <c r="F187" t="n">
        <v>8</v>
      </c>
      <c r="G187" t="n">
        <v>60.01</v>
      </c>
      <c r="H187" t="n">
        <v>0.9</v>
      </c>
      <c r="I187" t="n">
        <v>8</v>
      </c>
      <c r="J187" t="n">
        <v>302.92</v>
      </c>
      <c r="K187" t="n">
        <v>60.56</v>
      </c>
      <c r="L187" t="n">
        <v>15.25</v>
      </c>
      <c r="M187" t="n">
        <v>6</v>
      </c>
      <c r="N187" t="n">
        <v>87.12</v>
      </c>
      <c r="O187" t="n">
        <v>37595</v>
      </c>
      <c r="P187" t="n">
        <v>135.52</v>
      </c>
      <c r="Q187" t="n">
        <v>198.05</v>
      </c>
      <c r="R187" t="n">
        <v>31.89</v>
      </c>
      <c r="S187" t="n">
        <v>21.27</v>
      </c>
      <c r="T187" t="n">
        <v>2590.69</v>
      </c>
      <c r="U187" t="n">
        <v>0.67</v>
      </c>
      <c r="V187" t="n">
        <v>0.76</v>
      </c>
      <c r="W187" t="n">
        <v>0.12</v>
      </c>
      <c r="X187" t="n">
        <v>0.15</v>
      </c>
      <c r="Y187" t="n">
        <v>1</v>
      </c>
      <c r="Z187" t="n">
        <v>10</v>
      </c>
    </row>
    <row r="188">
      <c r="A188" t="n">
        <v>58</v>
      </c>
      <c r="B188" t="n">
        <v>140</v>
      </c>
      <c r="C188" t="inlineStr">
        <is>
          <t xml:space="preserve">CONCLUIDO	</t>
        </is>
      </c>
      <c r="D188" t="n">
        <v>8.8348</v>
      </c>
      <c r="E188" t="n">
        <v>11.32</v>
      </c>
      <c r="F188" t="n">
        <v>8</v>
      </c>
      <c r="G188" t="n">
        <v>60</v>
      </c>
      <c r="H188" t="n">
        <v>0.91</v>
      </c>
      <c r="I188" t="n">
        <v>8</v>
      </c>
      <c r="J188" t="n">
        <v>303.46</v>
      </c>
      <c r="K188" t="n">
        <v>60.56</v>
      </c>
      <c r="L188" t="n">
        <v>15.5</v>
      </c>
      <c r="M188" t="n">
        <v>6</v>
      </c>
      <c r="N188" t="n">
        <v>87.40000000000001</v>
      </c>
      <c r="O188" t="n">
        <v>37660.57</v>
      </c>
      <c r="P188" t="n">
        <v>135.15</v>
      </c>
      <c r="Q188" t="n">
        <v>198.05</v>
      </c>
      <c r="R188" t="n">
        <v>31.9</v>
      </c>
      <c r="S188" t="n">
        <v>21.27</v>
      </c>
      <c r="T188" t="n">
        <v>2598.08</v>
      </c>
      <c r="U188" t="n">
        <v>0.67</v>
      </c>
      <c r="V188" t="n">
        <v>0.76</v>
      </c>
      <c r="W188" t="n">
        <v>0.12</v>
      </c>
      <c r="X188" t="n">
        <v>0.15</v>
      </c>
      <c r="Y188" t="n">
        <v>1</v>
      </c>
      <c r="Z188" t="n">
        <v>10</v>
      </c>
    </row>
    <row r="189">
      <c r="A189" t="n">
        <v>59</v>
      </c>
      <c r="B189" t="n">
        <v>140</v>
      </c>
      <c r="C189" t="inlineStr">
        <is>
          <t xml:space="preserve">CONCLUIDO	</t>
        </is>
      </c>
      <c r="D189" t="n">
        <v>8.8292</v>
      </c>
      <c r="E189" t="n">
        <v>11.33</v>
      </c>
      <c r="F189" t="n">
        <v>8.01</v>
      </c>
      <c r="G189" t="n">
        <v>60.05</v>
      </c>
      <c r="H189" t="n">
        <v>0.92</v>
      </c>
      <c r="I189" t="n">
        <v>8</v>
      </c>
      <c r="J189" t="n">
        <v>303.99</v>
      </c>
      <c r="K189" t="n">
        <v>60.56</v>
      </c>
      <c r="L189" t="n">
        <v>15.75</v>
      </c>
      <c r="M189" t="n">
        <v>6</v>
      </c>
      <c r="N189" t="n">
        <v>87.68000000000001</v>
      </c>
      <c r="O189" t="n">
        <v>37726.27</v>
      </c>
      <c r="P189" t="n">
        <v>135.21</v>
      </c>
      <c r="Q189" t="n">
        <v>198.05</v>
      </c>
      <c r="R189" t="n">
        <v>32.09</v>
      </c>
      <c r="S189" t="n">
        <v>21.27</v>
      </c>
      <c r="T189" t="n">
        <v>2693.06</v>
      </c>
      <c r="U189" t="n">
        <v>0.66</v>
      </c>
      <c r="V189" t="n">
        <v>0.76</v>
      </c>
      <c r="W189" t="n">
        <v>0.12</v>
      </c>
      <c r="X189" t="n">
        <v>0.15</v>
      </c>
      <c r="Y189" t="n">
        <v>1</v>
      </c>
      <c r="Z189" t="n">
        <v>10</v>
      </c>
    </row>
    <row r="190">
      <c r="A190" t="n">
        <v>60</v>
      </c>
      <c r="B190" t="n">
        <v>140</v>
      </c>
      <c r="C190" t="inlineStr">
        <is>
          <t xml:space="preserve">CONCLUIDO	</t>
        </is>
      </c>
      <c r="D190" t="n">
        <v>8.831099999999999</v>
      </c>
      <c r="E190" t="n">
        <v>11.32</v>
      </c>
      <c r="F190" t="n">
        <v>8</v>
      </c>
      <c r="G190" t="n">
        <v>60.04</v>
      </c>
      <c r="H190" t="n">
        <v>0.9399999999999999</v>
      </c>
      <c r="I190" t="n">
        <v>8</v>
      </c>
      <c r="J190" t="n">
        <v>304.52</v>
      </c>
      <c r="K190" t="n">
        <v>60.56</v>
      </c>
      <c r="L190" t="n">
        <v>16</v>
      </c>
      <c r="M190" t="n">
        <v>6</v>
      </c>
      <c r="N190" t="n">
        <v>87.97</v>
      </c>
      <c r="O190" t="n">
        <v>37792.08</v>
      </c>
      <c r="P190" t="n">
        <v>134.95</v>
      </c>
      <c r="Q190" t="n">
        <v>198.05</v>
      </c>
      <c r="R190" t="n">
        <v>32.04</v>
      </c>
      <c r="S190" t="n">
        <v>21.27</v>
      </c>
      <c r="T190" t="n">
        <v>2667.22</v>
      </c>
      <c r="U190" t="n">
        <v>0.66</v>
      </c>
      <c r="V190" t="n">
        <v>0.76</v>
      </c>
      <c r="W190" t="n">
        <v>0.12</v>
      </c>
      <c r="X190" t="n">
        <v>0.15</v>
      </c>
      <c r="Y190" t="n">
        <v>1</v>
      </c>
      <c r="Z190" t="n">
        <v>10</v>
      </c>
    </row>
    <row r="191">
      <c r="A191" t="n">
        <v>61</v>
      </c>
      <c r="B191" t="n">
        <v>140</v>
      </c>
      <c r="C191" t="inlineStr">
        <is>
          <t xml:space="preserve">CONCLUIDO	</t>
        </is>
      </c>
      <c r="D191" t="n">
        <v>8.8979</v>
      </c>
      <c r="E191" t="n">
        <v>11.24</v>
      </c>
      <c r="F191" t="n">
        <v>7.97</v>
      </c>
      <c r="G191" t="n">
        <v>68.33</v>
      </c>
      <c r="H191" t="n">
        <v>0.95</v>
      </c>
      <c r="I191" t="n">
        <v>7</v>
      </c>
      <c r="J191" t="n">
        <v>305.06</v>
      </c>
      <c r="K191" t="n">
        <v>60.56</v>
      </c>
      <c r="L191" t="n">
        <v>16.25</v>
      </c>
      <c r="M191" t="n">
        <v>5</v>
      </c>
      <c r="N191" t="n">
        <v>88.25</v>
      </c>
      <c r="O191" t="n">
        <v>37858.02</v>
      </c>
      <c r="P191" t="n">
        <v>134.42</v>
      </c>
      <c r="Q191" t="n">
        <v>198.05</v>
      </c>
      <c r="R191" t="n">
        <v>30.99</v>
      </c>
      <c r="S191" t="n">
        <v>21.27</v>
      </c>
      <c r="T191" t="n">
        <v>2145.66</v>
      </c>
      <c r="U191" t="n">
        <v>0.6899999999999999</v>
      </c>
      <c r="V191" t="n">
        <v>0.76</v>
      </c>
      <c r="W191" t="n">
        <v>0.12</v>
      </c>
      <c r="X191" t="n">
        <v>0.12</v>
      </c>
      <c r="Y191" t="n">
        <v>1</v>
      </c>
      <c r="Z191" t="n">
        <v>10</v>
      </c>
    </row>
    <row r="192">
      <c r="A192" t="n">
        <v>62</v>
      </c>
      <c r="B192" t="n">
        <v>140</v>
      </c>
      <c r="C192" t="inlineStr">
        <is>
          <t xml:space="preserve">CONCLUIDO	</t>
        </is>
      </c>
      <c r="D192" t="n">
        <v>8.901</v>
      </c>
      <c r="E192" t="n">
        <v>11.23</v>
      </c>
      <c r="F192" t="n">
        <v>7.97</v>
      </c>
      <c r="G192" t="n">
        <v>68.3</v>
      </c>
      <c r="H192" t="n">
        <v>0.96</v>
      </c>
      <c r="I192" t="n">
        <v>7</v>
      </c>
      <c r="J192" t="n">
        <v>305.59</v>
      </c>
      <c r="K192" t="n">
        <v>60.56</v>
      </c>
      <c r="L192" t="n">
        <v>16.5</v>
      </c>
      <c r="M192" t="n">
        <v>5</v>
      </c>
      <c r="N192" t="n">
        <v>88.54000000000001</v>
      </c>
      <c r="O192" t="n">
        <v>37924.08</v>
      </c>
      <c r="P192" t="n">
        <v>134.48</v>
      </c>
      <c r="Q192" t="n">
        <v>198.05</v>
      </c>
      <c r="R192" t="n">
        <v>30.84</v>
      </c>
      <c r="S192" t="n">
        <v>21.27</v>
      </c>
      <c r="T192" t="n">
        <v>2072.88</v>
      </c>
      <c r="U192" t="n">
        <v>0.6899999999999999</v>
      </c>
      <c r="V192" t="n">
        <v>0.76</v>
      </c>
      <c r="W192" t="n">
        <v>0.12</v>
      </c>
      <c r="X192" t="n">
        <v>0.12</v>
      </c>
      <c r="Y192" t="n">
        <v>1</v>
      </c>
      <c r="Z192" t="n">
        <v>10</v>
      </c>
    </row>
    <row r="193">
      <c r="A193" t="n">
        <v>63</v>
      </c>
      <c r="B193" t="n">
        <v>140</v>
      </c>
      <c r="C193" t="inlineStr">
        <is>
          <t xml:space="preserve">CONCLUIDO	</t>
        </is>
      </c>
      <c r="D193" t="n">
        <v>8.900499999999999</v>
      </c>
      <c r="E193" t="n">
        <v>11.24</v>
      </c>
      <c r="F193" t="n">
        <v>7.97</v>
      </c>
      <c r="G193" t="n">
        <v>68.3</v>
      </c>
      <c r="H193" t="n">
        <v>0.97</v>
      </c>
      <c r="I193" t="n">
        <v>7</v>
      </c>
      <c r="J193" t="n">
        <v>306.13</v>
      </c>
      <c r="K193" t="n">
        <v>60.56</v>
      </c>
      <c r="L193" t="n">
        <v>16.75</v>
      </c>
      <c r="M193" t="n">
        <v>5</v>
      </c>
      <c r="N193" t="n">
        <v>88.83</v>
      </c>
      <c r="O193" t="n">
        <v>37990.27</v>
      </c>
      <c r="P193" t="n">
        <v>134.57</v>
      </c>
      <c r="Q193" t="n">
        <v>198.05</v>
      </c>
      <c r="R193" t="n">
        <v>30.74</v>
      </c>
      <c r="S193" t="n">
        <v>21.27</v>
      </c>
      <c r="T193" t="n">
        <v>2023.33</v>
      </c>
      <c r="U193" t="n">
        <v>0.6899999999999999</v>
      </c>
      <c r="V193" t="n">
        <v>0.76</v>
      </c>
      <c r="W193" t="n">
        <v>0.12</v>
      </c>
      <c r="X193" t="n">
        <v>0.12</v>
      </c>
      <c r="Y193" t="n">
        <v>1</v>
      </c>
      <c r="Z193" t="n">
        <v>10</v>
      </c>
    </row>
    <row r="194">
      <c r="A194" t="n">
        <v>64</v>
      </c>
      <c r="B194" t="n">
        <v>140</v>
      </c>
      <c r="C194" t="inlineStr">
        <is>
          <t xml:space="preserve">CONCLUIDO	</t>
        </is>
      </c>
      <c r="D194" t="n">
        <v>8.919499999999999</v>
      </c>
      <c r="E194" t="n">
        <v>11.21</v>
      </c>
      <c r="F194" t="n">
        <v>7.94</v>
      </c>
      <c r="G194" t="n">
        <v>68.09999999999999</v>
      </c>
      <c r="H194" t="n">
        <v>0.99</v>
      </c>
      <c r="I194" t="n">
        <v>7</v>
      </c>
      <c r="J194" t="n">
        <v>306.67</v>
      </c>
      <c r="K194" t="n">
        <v>60.56</v>
      </c>
      <c r="L194" t="n">
        <v>17</v>
      </c>
      <c r="M194" t="n">
        <v>5</v>
      </c>
      <c r="N194" t="n">
        <v>89.11</v>
      </c>
      <c r="O194" t="n">
        <v>38056.58</v>
      </c>
      <c r="P194" t="n">
        <v>134.08</v>
      </c>
      <c r="Q194" t="n">
        <v>198.05</v>
      </c>
      <c r="R194" t="n">
        <v>30.03</v>
      </c>
      <c r="S194" t="n">
        <v>21.27</v>
      </c>
      <c r="T194" t="n">
        <v>1668.07</v>
      </c>
      <c r="U194" t="n">
        <v>0.71</v>
      </c>
      <c r="V194" t="n">
        <v>0.76</v>
      </c>
      <c r="W194" t="n">
        <v>0.12</v>
      </c>
      <c r="X194" t="n">
        <v>0.09</v>
      </c>
      <c r="Y194" t="n">
        <v>1</v>
      </c>
      <c r="Z194" t="n">
        <v>10</v>
      </c>
    </row>
    <row r="195">
      <c r="A195" t="n">
        <v>65</v>
      </c>
      <c r="B195" t="n">
        <v>140</v>
      </c>
      <c r="C195" t="inlineStr">
        <is>
          <t xml:space="preserve">CONCLUIDO	</t>
        </is>
      </c>
      <c r="D195" t="n">
        <v>8.9054</v>
      </c>
      <c r="E195" t="n">
        <v>11.23</v>
      </c>
      <c r="F195" t="n">
        <v>7.96</v>
      </c>
      <c r="G195" t="n">
        <v>68.25</v>
      </c>
      <c r="H195" t="n">
        <v>1</v>
      </c>
      <c r="I195" t="n">
        <v>7</v>
      </c>
      <c r="J195" t="n">
        <v>307.21</v>
      </c>
      <c r="K195" t="n">
        <v>60.56</v>
      </c>
      <c r="L195" t="n">
        <v>17.25</v>
      </c>
      <c r="M195" t="n">
        <v>5</v>
      </c>
      <c r="N195" t="n">
        <v>89.40000000000001</v>
      </c>
      <c r="O195" t="n">
        <v>38123.01</v>
      </c>
      <c r="P195" t="n">
        <v>134.5</v>
      </c>
      <c r="Q195" t="n">
        <v>198.05</v>
      </c>
      <c r="R195" t="n">
        <v>30.72</v>
      </c>
      <c r="S195" t="n">
        <v>21.27</v>
      </c>
      <c r="T195" t="n">
        <v>2014.01</v>
      </c>
      <c r="U195" t="n">
        <v>0.6899999999999999</v>
      </c>
      <c r="V195" t="n">
        <v>0.76</v>
      </c>
      <c r="W195" t="n">
        <v>0.12</v>
      </c>
      <c r="X195" t="n">
        <v>0.11</v>
      </c>
      <c r="Y195" t="n">
        <v>1</v>
      </c>
      <c r="Z195" t="n">
        <v>10</v>
      </c>
    </row>
    <row r="196">
      <c r="A196" t="n">
        <v>66</v>
      </c>
      <c r="B196" t="n">
        <v>140</v>
      </c>
      <c r="C196" t="inlineStr">
        <is>
          <t xml:space="preserve">CONCLUIDO	</t>
        </is>
      </c>
      <c r="D196" t="n">
        <v>8.885199999999999</v>
      </c>
      <c r="E196" t="n">
        <v>11.25</v>
      </c>
      <c r="F196" t="n">
        <v>7.99</v>
      </c>
      <c r="G196" t="n">
        <v>68.47</v>
      </c>
      <c r="H196" t="n">
        <v>1.01</v>
      </c>
      <c r="I196" t="n">
        <v>7</v>
      </c>
      <c r="J196" t="n">
        <v>307.75</v>
      </c>
      <c r="K196" t="n">
        <v>60.56</v>
      </c>
      <c r="L196" t="n">
        <v>17.5</v>
      </c>
      <c r="M196" t="n">
        <v>5</v>
      </c>
      <c r="N196" t="n">
        <v>89.69</v>
      </c>
      <c r="O196" t="n">
        <v>38189.58</v>
      </c>
      <c r="P196" t="n">
        <v>134.99</v>
      </c>
      <c r="Q196" t="n">
        <v>198.05</v>
      </c>
      <c r="R196" t="n">
        <v>31.59</v>
      </c>
      <c r="S196" t="n">
        <v>21.27</v>
      </c>
      <c r="T196" t="n">
        <v>2445.66</v>
      </c>
      <c r="U196" t="n">
        <v>0.67</v>
      </c>
      <c r="V196" t="n">
        <v>0.76</v>
      </c>
      <c r="W196" t="n">
        <v>0.12</v>
      </c>
      <c r="X196" t="n">
        <v>0.14</v>
      </c>
      <c r="Y196" t="n">
        <v>1</v>
      </c>
      <c r="Z196" t="n">
        <v>10</v>
      </c>
    </row>
    <row r="197">
      <c r="A197" t="n">
        <v>67</v>
      </c>
      <c r="B197" t="n">
        <v>140</v>
      </c>
      <c r="C197" t="inlineStr">
        <is>
          <t xml:space="preserve">CONCLUIDO	</t>
        </is>
      </c>
      <c r="D197" t="n">
        <v>8.8935</v>
      </c>
      <c r="E197" t="n">
        <v>11.24</v>
      </c>
      <c r="F197" t="n">
        <v>7.98</v>
      </c>
      <c r="G197" t="n">
        <v>68.38</v>
      </c>
      <c r="H197" t="n">
        <v>1.03</v>
      </c>
      <c r="I197" t="n">
        <v>7</v>
      </c>
      <c r="J197" t="n">
        <v>308.29</v>
      </c>
      <c r="K197" t="n">
        <v>60.56</v>
      </c>
      <c r="L197" t="n">
        <v>17.75</v>
      </c>
      <c r="M197" t="n">
        <v>5</v>
      </c>
      <c r="N197" t="n">
        <v>89.98</v>
      </c>
      <c r="O197" t="n">
        <v>38256.26</v>
      </c>
      <c r="P197" t="n">
        <v>134.72</v>
      </c>
      <c r="Q197" t="n">
        <v>198.05</v>
      </c>
      <c r="R197" t="n">
        <v>31.15</v>
      </c>
      <c r="S197" t="n">
        <v>21.27</v>
      </c>
      <c r="T197" t="n">
        <v>2228.64</v>
      </c>
      <c r="U197" t="n">
        <v>0.68</v>
      </c>
      <c r="V197" t="n">
        <v>0.76</v>
      </c>
      <c r="W197" t="n">
        <v>0.12</v>
      </c>
      <c r="X197" t="n">
        <v>0.12</v>
      </c>
      <c r="Y197" t="n">
        <v>1</v>
      </c>
      <c r="Z197" t="n">
        <v>10</v>
      </c>
    </row>
    <row r="198">
      <c r="A198" t="n">
        <v>68</v>
      </c>
      <c r="B198" t="n">
        <v>140</v>
      </c>
      <c r="C198" t="inlineStr">
        <is>
          <t xml:space="preserve">CONCLUIDO	</t>
        </is>
      </c>
      <c r="D198" t="n">
        <v>8.8895</v>
      </c>
      <c r="E198" t="n">
        <v>11.25</v>
      </c>
      <c r="F198" t="n">
        <v>7.98</v>
      </c>
      <c r="G198" t="n">
        <v>68.42</v>
      </c>
      <c r="H198" t="n">
        <v>1.04</v>
      </c>
      <c r="I198" t="n">
        <v>7</v>
      </c>
      <c r="J198" t="n">
        <v>308.83</v>
      </c>
      <c r="K198" t="n">
        <v>60.56</v>
      </c>
      <c r="L198" t="n">
        <v>18</v>
      </c>
      <c r="M198" t="n">
        <v>5</v>
      </c>
      <c r="N198" t="n">
        <v>90.27</v>
      </c>
      <c r="O198" t="n">
        <v>38323.08</v>
      </c>
      <c r="P198" t="n">
        <v>134.71</v>
      </c>
      <c r="Q198" t="n">
        <v>198.08</v>
      </c>
      <c r="R198" t="n">
        <v>31.33</v>
      </c>
      <c r="S198" t="n">
        <v>21.27</v>
      </c>
      <c r="T198" t="n">
        <v>2315.54</v>
      </c>
      <c r="U198" t="n">
        <v>0.68</v>
      </c>
      <c r="V198" t="n">
        <v>0.76</v>
      </c>
      <c r="W198" t="n">
        <v>0.12</v>
      </c>
      <c r="X198" t="n">
        <v>0.13</v>
      </c>
      <c r="Y198" t="n">
        <v>1</v>
      </c>
      <c r="Z198" t="n">
        <v>10</v>
      </c>
    </row>
    <row r="199">
      <c r="A199" t="n">
        <v>69</v>
      </c>
      <c r="B199" t="n">
        <v>140</v>
      </c>
      <c r="C199" t="inlineStr">
        <is>
          <t xml:space="preserve">CONCLUIDO	</t>
        </is>
      </c>
      <c r="D199" t="n">
        <v>8.892799999999999</v>
      </c>
      <c r="E199" t="n">
        <v>11.24</v>
      </c>
      <c r="F199" t="n">
        <v>7.98</v>
      </c>
      <c r="G199" t="n">
        <v>68.39</v>
      </c>
      <c r="H199" t="n">
        <v>1.05</v>
      </c>
      <c r="I199" t="n">
        <v>7</v>
      </c>
      <c r="J199" t="n">
        <v>309.37</v>
      </c>
      <c r="K199" t="n">
        <v>60.56</v>
      </c>
      <c r="L199" t="n">
        <v>18.25</v>
      </c>
      <c r="M199" t="n">
        <v>5</v>
      </c>
      <c r="N199" t="n">
        <v>90.56999999999999</v>
      </c>
      <c r="O199" t="n">
        <v>38390.02</v>
      </c>
      <c r="P199" t="n">
        <v>134.48</v>
      </c>
      <c r="Q199" t="n">
        <v>198.05</v>
      </c>
      <c r="R199" t="n">
        <v>31.2</v>
      </c>
      <c r="S199" t="n">
        <v>21.27</v>
      </c>
      <c r="T199" t="n">
        <v>2251.98</v>
      </c>
      <c r="U199" t="n">
        <v>0.68</v>
      </c>
      <c r="V199" t="n">
        <v>0.76</v>
      </c>
      <c r="W199" t="n">
        <v>0.12</v>
      </c>
      <c r="X199" t="n">
        <v>0.13</v>
      </c>
      <c r="Y199" t="n">
        <v>1</v>
      </c>
      <c r="Z199" t="n">
        <v>10</v>
      </c>
    </row>
    <row r="200">
      <c r="A200" t="n">
        <v>70</v>
      </c>
      <c r="B200" t="n">
        <v>140</v>
      </c>
      <c r="C200" t="inlineStr">
        <is>
          <t xml:space="preserve">CONCLUIDO	</t>
        </is>
      </c>
      <c r="D200" t="n">
        <v>8.888</v>
      </c>
      <c r="E200" t="n">
        <v>11.25</v>
      </c>
      <c r="F200" t="n">
        <v>7.98</v>
      </c>
      <c r="G200" t="n">
        <v>68.44</v>
      </c>
      <c r="H200" t="n">
        <v>1.06</v>
      </c>
      <c r="I200" t="n">
        <v>7</v>
      </c>
      <c r="J200" t="n">
        <v>309.91</v>
      </c>
      <c r="K200" t="n">
        <v>60.56</v>
      </c>
      <c r="L200" t="n">
        <v>18.5</v>
      </c>
      <c r="M200" t="n">
        <v>5</v>
      </c>
      <c r="N200" t="n">
        <v>90.86</v>
      </c>
      <c r="O200" t="n">
        <v>38457.09</v>
      </c>
      <c r="P200" t="n">
        <v>134.54</v>
      </c>
      <c r="Q200" t="n">
        <v>198.06</v>
      </c>
      <c r="R200" t="n">
        <v>31.43</v>
      </c>
      <c r="S200" t="n">
        <v>21.27</v>
      </c>
      <c r="T200" t="n">
        <v>2366.99</v>
      </c>
      <c r="U200" t="n">
        <v>0.68</v>
      </c>
      <c r="V200" t="n">
        <v>0.76</v>
      </c>
      <c r="W200" t="n">
        <v>0.12</v>
      </c>
      <c r="X200" t="n">
        <v>0.13</v>
      </c>
      <c r="Y200" t="n">
        <v>1</v>
      </c>
      <c r="Z200" t="n">
        <v>10</v>
      </c>
    </row>
    <row r="201">
      <c r="A201" t="n">
        <v>71</v>
      </c>
      <c r="B201" t="n">
        <v>140</v>
      </c>
      <c r="C201" t="inlineStr">
        <is>
          <t xml:space="preserve">CONCLUIDO	</t>
        </is>
      </c>
      <c r="D201" t="n">
        <v>8.8933</v>
      </c>
      <c r="E201" t="n">
        <v>11.24</v>
      </c>
      <c r="F201" t="n">
        <v>7.98</v>
      </c>
      <c r="G201" t="n">
        <v>68.38</v>
      </c>
      <c r="H201" t="n">
        <v>1.08</v>
      </c>
      <c r="I201" t="n">
        <v>7</v>
      </c>
      <c r="J201" t="n">
        <v>310.46</v>
      </c>
      <c r="K201" t="n">
        <v>60.56</v>
      </c>
      <c r="L201" t="n">
        <v>18.75</v>
      </c>
      <c r="M201" t="n">
        <v>5</v>
      </c>
      <c r="N201" t="n">
        <v>91.16</v>
      </c>
      <c r="O201" t="n">
        <v>38524.29</v>
      </c>
      <c r="P201" t="n">
        <v>134.3</v>
      </c>
      <c r="Q201" t="n">
        <v>198.05</v>
      </c>
      <c r="R201" t="n">
        <v>31.12</v>
      </c>
      <c r="S201" t="n">
        <v>21.27</v>
      </c>
      <c r="T201" t="n">
        <v>2215.48</v>
      </c>
      <c r="U201" t="n">
        <v>0.68</v>
      </c>
      <c r="V201" t="n">
        <v>0.76</v>
      </c>
      <c r="W201" t="n">
        <v>0.12</v>
      </c>
      <c r="X201" t="n">
        <v>0.12</v>
      </c>
      <c r="Y201" t="n">
        <v>1</v>
      </c>
      <c r="Z201" t="n">
        <v>10</v>
      </c>
    </row>
    <row r="202">
      <c r="A202" t="n">
        <v>72</v>
      </c>
      <c r="B202" t="n">
        <v>140</v>
      </c>
      <c r="C202" t="inlineStr">
        <is>
          <t xml:space="preserve">CONCLUIDO	</t>
        </is>
      </c>
      <c r="D202" t="n">
        <v>8.892200000000001</v>
      </c>
      <c r="E202" t="n">
        <v>11.25</v>
      </c>
      <c r="F202" t="n">
        <v>7.98</v>
      </c>
      <c r="G202" t="n">
        <v>68.39</v>
      </c>
      <c r="H202" t="n">
        <v>1.09</v>
      </c>
      <c r="I202" t="n">
        <v>7</v>
      </c>
      <c r="J202" t="n">
        <v>311.01</v>
      </c>
      <c r="K202" t="n">
        <v>60.56</v>
      </c>
      <c r="L202" t="n">
        <v>19</v>
      </c>
      <c r="M202" t="n">
        <v>5</v>
      </c>
      <c r="N202" t="n">
        <v>91.45</v>
      </c>
      <c r="O202" t="n">
        <v>38591.62</v>
      </c>
      <c r="P202" t="n">
        <v>134.19</v>
      </c>
      <c r="Q202" t="n">
        <v>198.05</v>
      </c>
      <c r="R202" t="n">
        <v>31.25</v>
      </c>
      <c r="S202" t="n">
        <v>21.27</v>
      </c>
      <c r="T202" t="n">
        <v>2278.92</v>
      </c>
      <c r="U202" t="n">
        <v>0.68</v>
      </c>
      <c r="V202" t="n">
        <v>0.76</v>
      </c>
      <c r="W202" t="n">
        <v>0.12</v>
      </c>
      <c r="X202" t="n">
        <v>0.13</v>
      </c>
      <c r="Y202" t="n">
        <v>1</v>
      </c>
      <c r="Z202" t="n">
        <v>10</v>
      </c>
    </row>
    <row r="203">
      <c r="A203" t="n">
        <v>73</v>
      </c>
      <c r="B203" t="n">
        <v>140</v>
      </c>
      <c r="C203" t="inlineStr">
        <is>
          <t xml:space="preserve">CONCLUIDO	</t>
        </is>
      </c>
      <c r="D203" t="n">
        <v>8.9566</v>
      </c>
      <c r="E203" t="n">
        <v>11.16</v>
      </c>
      <c r="F203" t="n">
        <v>7.95</v>
      </c>
      <c r="G203" t="n">
        <v>79.51000000000001</v>
      </c>
      <c r="H203" t="n">
        <v>1.1</v>
      </c>
      <c r="I203" t="n">
        <v>6</v>
      </c>
      <c r="J203" t="n">
        <v>311.55</v>
      </c>
      <c r="K203" t="n">
        <v>60.56</v>
      </c>
      <c r="L203" t="n">
        <v>19.25</v>
      </c>
      <c r="M203" t="n">
        <v>4</v>
      </c>
      <c r="N203" t="n">
        <v>91.75</v>
      </c>
      <c r="O203" t="n">
        <v>38659.08</v>
      </c>
      <c r="P203" t="n">
        <v>133.49</v>
      </c>
      <c r="Q203" t="n">
        <v>198.07</v>
      </c>
      <c r="R203" t="n">
        <v>30.29</v>
      </c>
      <c r="S203" t="n">
        <v>21.27</v>
      </c>
      <c r="T203" t="n">
        <v>1804.56</v>
      </c>
      <c r="U203" t="n">
        <v>0.7</v>
      </c>
      <c r="V203" t="n">
        <v>0.76</v>
      </c>
      <c r="W203" t="n">
        <v>0.12</v>
      </c>
      <c r="X203" t="n">
        <v>0.1</v>
      </c>
      <c r="Y203" t="n">
        <v>1</v>
      </c>
      <c r="Z203" t="n">
        <v>10</v>
      </c>
    </row>
    <row r="204">
      <c r="A204" t="n">
        <v>74</v>
      </c>
      <c r="B204" t="n">
        <v>140</v>
      </c>
      <c r="C204" t="inlineStr">
        <is>
          <t xml:space="preserve">CONCLUIDO	</t>
        </is>
      </c>
      <c r="D204" t="n">
        <v>8.9604</v>
      </c>
      <c r="E204" t="n">
        <v>11.16</v>
      </c>
      <c r="F204" t="n">
        <v>7.95</v>
      </c>
      <c r="G204" t="n">
        <v>79.45999999999999</v>
      </c>
      <c r="H204" t="n">
        <v>1.11</v>
      </c>
      <c r="I204" t="n">
        <v>6</v>
      </c>
      <c r="J204" t="n">
        <v>312.1</v>
      </c>
      <c r="K204" t="n">
        <v>60.56</v>
      </c>
      <c r="L204" t="n">
        <v>19.5</v>
      </c>
      <c r="M204" t="n">
        <v>4</v>
      </c>
      <c r="N204" t="n">
        <v>92.05</v>
      </c>
      <c r="O204" t="n">
        <v>38726.8</v>
      </c>
      <c r="P204" t="n">
        <v>133.42</v>
      </c>
      <c r="Q204" t="n">
        <v>198.05</v>
      </c>
      <c r="R204" t="n">
        <v>30.03</v>
      </c>
      <c r="S204" t="n">
        <v>21.27</v>
      </c>
      <c r="T204" t="n">
        <v>1675.03</v>
      </c>
      <c r="U204" t="n">
        <v>0.71</v>
      </c>
      <c r="V204" t="n">
        <v>0.76</v>
      </c>
      <c r="W204" t="n">
        <v>0.12</v>
      </c>
      <c r="X204" t="n">
        <v>0.09</v>
      </c>
      <c r="Y204" t="n">
        <v>1</v>
      </c>
      <c r="Z204" t="n">
        <v>10</v>
      </c>
    </row>
    <row r="205">
      <c r="A205" t="n">
        <v>75</v>
      </c>
      <c r="B205" t="n">
        <v>140</v>
      </c>
      <c r="C205" t="inlineStr">
        <is>
          <t xml:space="preserve">CONCLUIDO	</t>
        </is>
      </c>
      <c r="D205" t="n">
        <v>8.975099999999999</v>
      </c>
      <c r="E205" t="n">
        <v>11.14</v>
      </c>
      <c r="F205" t="n">
        <v>7.93</v>
      </c>
      <c r="G205" t="n">
        <v>79.28</v>
      </c>
      <c r="H205" t="n">
        <v>1.13</v>
      </c>
      <c r="I205" t="n">
        <v>6</v>
      </c>
      <c r="J205" t="n">
        <v>312.65</v>
      </c>
      <c r="K205" t="n">
        <v>60.56</v>
      </c>
      <c r="L205" t="n">
        <v>19.75</v>
      </c>
      <c r="M205" t="n">
        <v>4</v>
      </c>
      <c r="N205" t="n">
        <v>92.34999999999999</v>
      </c>
      <c r="O205" t="n">
        <v>38794.53</v>
      </c>
      <c r="P205" t="n">
        <v>133.29</v>
      </c>
      <c r="Q205" t="n">
        <v>198.05</v>
      </c>
      <c r="R205" t="n">
        <v>29.52</v>
      </c>
      <c r="S205" t="n">
        <v>21.27</v>
      </c>
      <c r="T205" t="n">
        <v>1420.05</v>
      </c>
      <c r="U205" t="n">
        <v>0.72</v>
      </c>
      <c r="V205" t="n">
        <v>0.77</v>
      </c>
      <c r="W205" t="n">
        <v>0.12</v>
      </c>
      <c r="X205" t="n">
        <v>0.07000000000000001</v>
      </c>
      <c r="Y205" t="n">
        <v>1</v>
      </c>
      <c r="Z205" t="n">
        <v>10</v>
      </c>
    </row>
    <row r="206">
      <c r="A206" t="n">
        <v>76</v>
      </c>
      <c r="B206" t="n">
        <v>140</v>
      </c>
      <c r="C206" t="inlineStr">
        <is>
          <t xml:space="preserve">CONCLUIDO	</t>
        </is>
      </c>
      <c r="D206" t="n">
        <v>8.9641</v>
      </c>
      <c r="E206" t="n">
        <v>11.16</v>
      </c>
      <c r="F206" t="n">
        <v>7.94</v>
      </c>
      <c r="G206" t="n">
        <v>79.41</v>
      </c>
      <c r="H206" t="n">
        <v>1.14</v>
      </c>
      <c r="I206" t="n">
        <v>6</v>
      </c>
      <c r="J206" t="n">
        <v>313.2</v>
      </c>
      <c r="K206" t="n">
        <v>60.56</v>
      </c>
      <c r="L206" t="n">
        <v>20</v>
      </c>
      <c r="M206" t="n">
        <v>4</v>
      </c>
      <c r="N206" t="n">
        <v>92.65000000000001</v>
      </c>
      <c r="O206" t="n">
        <v>38862.4</v>
      </c>
      <c r="P206" t="n">
        <v>133.68</v>
      </c>
      <c r="Q206" t="n">
        <v>198.05</v>
      </c>
      <c r="R206" t="n">
        <v>30</v>
      </c>
      <c r="S206" t="n">
        <v>21.27</v>
      </c>
      <c r="T206" t="n">
        <v>1656.53</v>
      </c>
      <c r="U206" t="n">
        <v>0.71</v>
      </c>
      <c r="V206" t="n">
        <v>0.76</v>
      </c>
      <c r="W206" t="n">
        <v>0.12</v>
      </c>
      <c r="X206" t="n">
        <v>0.09</v>
      </c>
      <c r="Y206" t="n">
        <v>1</v>
      </c>
      <c r="Z206" t="n">
        <v>10</v>
      </c>
    </row>
    <row r="207">
      <c r="A207" t="n">
        <v>77</v>
      </c>
      <c r="B207" t="n">
        <v>140</v>
      </c>
      <c r="C207" t="inlineStr">
        <is>
          <t xml:space="preserve">CONCLUIDO	</t>
        </is>
      </c>
      <c r="D207" t="n">
        <v>8.9452</v>
      </c>
      <c r="E207" t="n">
        <v>11.18</v>
      </c>
      <c r="F207" t="n">
        <v>7.96</v>
      </c>
      <c r="G207" t="n">
        <v>79.65000000000001</v>
      </c>
      <c r="H207" t="n">
        <v>1.15</v>
      </c>
      <c r="I207" t="n">
        <v>6</v>
      </c>
      <c r="J207" t="n">
        <v>313.75</v>
      </c>
      <c r="K207" t="n">
        <v>60.56</v>
      </c>
      <c r="L207" t="n">
        <v>20.25</v>
      </c>
      <c r="M207" t="n">
        <v>4</v>
      </c>
      <c r="N207" t="n">
        <v>92.95</v>
      </c>
      <c r="O207" t="n">
        <v>38930.39</v>
      </c>
      <c r="P207" t="n">
        <v>134.16</v>
      </c>
      <c r="Q207" t="n">
        <v>198.05</v>
      </c>
      <c r="R207" t="n">
        <v>30.83</v>
      </c>
      <c r="S207" t="n">
        <v>21.27</v>
      </c>
      <c r="T207" t="n">
        <v>2075.45</v>
      </c>
      <c r="U207" t="n">
        <v>0.6899999999999999</v>
      </c>
      <c r="V207" t="n">
        <v>0.76</v>
      </c>
      <c r="W207" t="n">
        <v>0.12</v>
      </c>
      <c r="X207" t="n">
        <v>0.11</v>
      </c>
      <c r="Y207" t="n">
        <v>1</v>
      </c>
      <c r="Z207" t="n">
        <v>10</v>
      </c>
    </row>
    <row r="208">
      <c r="A208" t="n">
        <v>78</v>
      </c>
      <c r="B208" t="n">
        <v>140</v>
      </c>
      <c r="C208" t="inlineStr">
        <is>
          <t xml:space="preserve">CONCLUIDO	</t>
        </is>
      </c>
      <c r="D208" t="n">
        <v>8.950799999999999</v>
      </c>
      <c r="E208" t="n">
        <v>11.17</v>
      </c>
      <c r="F208" t="n">
        <v>7.96</v>
      </c>
      <c r="G208" t="n">
        <v>79.58</v>
      </c>
      <c r="H208" t="n">
        <v>1.16</v>
      </c>
      <c r="I208" t="n">
        <v>6</v>
      </c>
      <c r="J208" t="n">
        <v>314.3</v>
      </c>
      <c r="K208" t="n">
        <v>60.56</v>
      </c>
      <c r="L208" t="n">
        <v>20.5</v>
      </c>
      <c r="M208" t="n">
        <v>4</v>
      </c>
      <c r="N208" t="n">
        <v>93.25</v>
      </c>
      <c r="O208" t="n">
        <v>38998.53</v>
      </c>
      <c r="P208" t="n">
        <v>134</v>
      </c>
      <c r="Q208" t="n">
        <v>198.05</v>
      </c>
      <c r="R208" t="n">
        <v>30.51</v>
      </c>
      <c r="S208" t="n">
        <v>21.27</v>
      </c>
      <c r="T208" t="n">
        <v>1914.4</v>
      </c>
      <c r="U208" t="n">
        <v>0.7</v>
      </c>
      <c r="V208" t="n">
        <v>0.76</v>
      </c>
      <c r="W208" t="n">
        <v>0.12</v>
      </c>
      <c r="X208" t="n">
        <v>0.1</v>
      </c>
      <c r="Y208" t="n">
        <v>1</v>
      </c>
      <c r="Z208" t="n">
        <v>10</v>
      </c>
    </row>
    <row r="209">
      <c r="A209" t="n">
        <v>79</v>
      </c>
      <c r="B209" t="n">
        <v>140</v>
      </c>
      <c r="C209" t="inlineStr">
        <is>
          <t xml:space="preserve">CONCLUIDO	</t>
        </is>
      </c>
      <c r="D209" t="n">
        <v>8.9543</v>
      </c>
      <c r="E209" t="n">
        <v>11.17</v>
      </c>
      <c r="F209" t="n">
        <v>7.95</v>
      </c>
      <c r="G209" t="n">
        <v>79.53</v>
      </c>
      <c r="H209" t="n">
        <v>1.17</v>
      </c>
      <c r="I209" t="n">
        <v>6</v>
      </c>
      <c r="J209" t="n">
        <v>314.86</v>
      </c>
      <c r="K209" t="n">
        <v>60.56</v>
      </c>
      <c r="L209" t="n">
        <v>20.75</v>
      </c>
      <c r="M209" t="n">
        <v>4</v>
      </c>
      <c r="N209" t="n">
        <v>93.55</v>
      </c>
      <c r="O209" t="n">
        <v>39066.8</v>
      </c>
      <c r="P209" t="n">
        <v>134.06</v>
      </c>
      <c r="Q209" t="n">
        <v>198.05</v>
      </c>
      <c r="R209" t="n">
        <v>30.43</v>
      </c>
      <c r="S209" t="n">
        <v>21.27</v>
      </c>
      <c r="T209" t="n">
        <v>1871.61</v>
      </c>
      <c r="U209" t="n">
        <v>0.7</v>
      </c>
      <c r="V209" t="n">
        <v>0.76</v>
      </c>
      <c r="W209" t="n">
        <v>0.12</v>
      </c>
      <c r="X209" t="n">
        <v>0.1</v>
      </c>
      <c r="Y209" t="n">
        <v>1</v>
      </c>
      <c r="Z209" t="n">
        <v>10</v>
      </c>
    </row>
    <row r="210">
      <c r="A210" t="n">
        <v>80</v>
      </c>
      <c r="B210" t="n">
        <v>140</v>
      </c>
      <c r="C210" t="inlineStr">
        <is>
          <t xml:space="preserve">CONCLUIDO	</t>
        </is>
      </c>
      <c r="D210" t="n">
        <v>8.9483</v>
      </c>
      <c r="E210" t="n">
        <v>11.18</v>
      </c>
      <c r="F210" t="n">
        <v>7.96</v>
      </c>
      <c r="G210" t="n">
        <v>79.61</v>
      </c>
      <c r="H210" t="n">
        <v>1.19</v>
      </c>
      <c r="I210" t="n">
        <v>6</v>
      </c>
      <c r="J210" t="n">
        <v>315.41</v>
      </c>
      <c r="K210" t="n">
        <v>60.56</v>
      </c>
      <c r="L210" t="n">
        <v>21</v>
      </c>
      <c r="M210" t="n">
        <v>4</v>
      </c>
      <c r="N210" t="n">
        <v>93.86</v>
      </c>
      <c r="O210" t="n">
        <v>39135.2</v>
      </c>
      <c r="P210" t="n">
        <v>134.31</v>
      </c>
      <c r="Q210" t="n">
        <v>198.05</v>
      </c>
      <c r="R210" t="n">
        <v>30.67</v>
      </c>
      <c r="S210" t="n">
        <v>21.27</v>
      </c>
      <c r="T210" t="n">
        <v>1993.96</v>
      </c>
      <c r="U210" t="n">
        <v>0.6899999999999999</v>
      </c>
      <c r="V210" t="n">
        <v>0.76</v>
      </c>
      <c r="W210" t="n">
        <v>0.12</v>
      </c>
      <c r="X210" t="n">
        <v>0.11</v>
      </c>
      <c r="Y210" t="n">
        <v>1</v>
      </c>
      <c r="Z210" t="n">
        <v>10</v>
      </c>
    </row>
    <row r="211">
      <c r="A211" t="n">
        <v>81</v>
      </c>
      <c r="B211" t="n">
        <v>140</v>
      </c>
      <c r="C211" t="inlineStr">
        <is>
          <t xml:space="preserve">CONCLUIDO	</t>
        </is>
      </c>
      <c r="D211" t="n">
        <v>8.9483</v>
      </c>
      <c r="E211" t="n">
        <v>11.18</v>
      </c>
      <c r="F211" t="n">
        <v>7.96</v>
      </c>
      <c r="G211" t="n">
        <v>79.61</v>
      </c>
      <c r="H211" t="n">
        <v>1.2</v>
      </c>
      <c r="I211" t="n">
        <v>6</v>
      </c>
      <c r="J211" t="n">
        <v>315.97</v>
      </c>
      <c r="K211" t="n">
        <v>60.56</v>
      </c>
      <c r="L211" t="n">
        <v>21.25</v>
      </c>
      <c r="M211" t="n">
        <v>4</v>
      </c>
      <c r="N211" t="n">
        <v>94.16</v>
      </c>
      <c r="O211" t="n">
        <v>39203.74</v>
      </c>
      <c r="P211" t="n">
        <v>134.3</v>
      </c>
      <c r="Q211" t="n">
        <v>198.05</v>
      </c>
      <c r="R211" t="n">
        <v>30.59</v>
      </c>
      <c r="S211" t="n">
        <v>21.27</v>
      </c>
      <c r="T211" t="n">
        <v>1951.2</v>
      </c>
      <c r="U211" t="n">
        <v>0.7</v>
      </c>
      <c r="V211" t="n">
        <v>0.76</v>
      </c>
      <c r="W211" t="n">
        <v>0.12</v>
      </c>
      <c r="X211" t="n">
        <v>0.11</v>
      </c>
      <c r="Y211" t="n">
        <v>1</v>
      </c>
      <c r="Z211" t="n">
        <v>10</v>
      </c>
    </row>
    <row r="212">
      <c r="A212" t="n">
        <v>82</v>
      </c>
      <c r="B212" t="n">
        <v>140</v>
      </c>
      <c r="C212" t="inlineStr">
        <is>
          <t xml:space="preserve">CONCLUIDO	</t>
        </is>
      </c>
      <c r="D212" t="n">
        <v>8.953200000000001</v>
      </c>
      <c r="E212" t="n">
        <v>11.17</v>
      </c>
      <c r="F212" t="n">
        <v>7.95</v>
      </c>
      <c r="G212" t="n">
        <v>79.55</v>
      </c>
      <c r="H212" t="n">
        <v>1.21</v>
      </c>
      <c r="I212" t="n">
        <v>6</v>
      </c>
      <c r="J212" t="n">
        <v>316.53</v>
      </c>
      <c r="K212" t="n">
        <v>60.56</v>
      </c>
      <c r="L212" t="n">
        <v>21.5</v>
      </c>
      <c r="M212" t="n">
        <v>4</v>
      </c>
      <c r="N212" t="n">
        <v>94.47</v>
      </c>
      <c r="O212" t="n">
        <v>39272.42</v>
      </c>
      <c r="P212" t="n">
        <v>134.16</v>
      </c>
      <c r="Q212" t="n">
        <v>198.05</v>
      </c>
      <c r="R212" t="n">
        <v>30.44</v>
      </c>
      <c r="S212" t="n">
        <v>21.27</v>
      </c>
      <c r="T212" t="n">
        <v>1877.25</v>
      </c>
      <c r="U212" t="n">
        <v>0.7</v>
      </c>
      <c r="V212" t="n">
        <v>0.76</v>
      </c>
      <c r="W212" t="n">
        <v>0.12</v>
      </c>
      <c r="X212" t="n">
        <v>0.1</v>
      </c>
      <c r="Y212" t="n">
        <v>1</v>
      </c>
      <c r="Z212" t="n">
        <v>10</v>
      </c>
    </row>
    <row r="213">
      <c r="A213" t="n">
        <v>83</v>
      </c>
      <c r="B213" t="n">
        <v>140</v>
      </c>
      <c r="C213" t="inlineStr">
        <is>
          <t xml:space="preserve">CONCLUIDO	</t>
        </is>
      </c>
      <c r="D213" t="n">
        <v>8.950799999999999</v>
      </c>
      <c r="E213" t="n">
        <v>11.17</v>
      </c>
      <c r="F213" t="n">
        <v>7.96</v>
      </c>
      <c r="G213" t="n">
        <v>79.58</v>
      </c>
      <c r="H213" t="n">
        <v>1.22</v>
      </c>
      <c r="I213" t="n">
        <v>6</v>
      </c>
      <c r="J213" t="n">
        <v>317.08</v>
      </c>
      <c r="K213" t="n">
        <v>60.56</v>
      </c>
      <c r="L213" t="n">
        <v>21.75</v>
      </c>
      <c r="M213" t="n">
        <v>4</v>
      </c>
      <c r="N213" t="n">
        <v>94.78</v>
      </c>
      <c r="O213" t="n">
        <v>39341.24</v>
      </c>
      <c r="P213" t="n">
        <v>134.17</v>
      </c>
      <c r="Q213" t="n">
        <v>198.09</v>
      </c>
      <c r="R213" t="n">
        <v>30.53</v>
      </c>
      <c r="S213" t="n">
        <v>21.27</v>
      </c>
      <c r="T213" t="n">
        <v>1922.16</v>
      </c>
      <c r="U213" t="n">
        <v>0.7</v>
      </c>
      <c r="V213" t="n">
        <v>0.76</v>
      </c>
      <c r="W213" t="n">
        <v>0.12</v>
      </c>
      <c r="X213" t="n">
        <v>0.1</v>
      </c>
      <c r="Y213" t="n">
        <v>1</v>
      </c>
      <c r="Z213" t="n">
        <v>10</v>
      </c>
    </row>
    <row r="214">
      <c r="A214" t="n">
        <v>84</v>
      </c>
      <c r="B214" t="n">
        <v>140</v>
      </c>
      <c r="C214" t="inlineStr">
        <is>
          <t xml:space="preserve">CONCLUIDO	</t>
        </is>
      </c>
      <c r="D214" t="n">
        <v>8.9519</v>
      </c>
      <c r="E214" t="n">
        <v>11.17</v>
      </c>
      <c r="F214" t="n">
        <v>7.96</v>
      </c>
      <c r="G214" t="n">
        <v>79.56</v>
      </c>
      <c r="H214" t="n">
        <v>1.23</v>
      </c>
      <c r="I214" t="n">
        <v>6</v>
      </c>
      <c r="J214" t="n">
        <v>317.64</v>
      </c>
      <c r="K214" t="n">
        <v>60.56</v>
      </c>
      <c r="L214" t="n">
        <v>22</v>
      </c>
      <c r="M214" t="n">
        <v>4</v>
      </c>
      <c r="N214" t="n">
        <v>95.09</v>
      </c>
      <c r="O214" t="n">
        <v>39410.2</v>
      </c>
      <c r="P214" t="n">
        <v>134.02</v>
      </c>
      <c r="Q214" t="n">
        <v>198.06</v>
      </c>
      <c r="R214" t="n">
        <v>30.5</v>
      </c>
      <c r="S214" t="n">
        <v>21.27</v>
      </c>
      <c r="T214" t="n">
        <v>1907.01</v>
      </c>
      <c r="U214" t="n">
        <v>0.7</v>
      </c>
      <c r="V214" t="n">
        <v>0.76</v>
      </c>
      <c r="W214" t="n">
        <v>0.12</v>
      </c>
      <c r="X214" t="n">
        <v>0.1</v>
      </c>
      <c r="Y214" t="n">
        <v>1</v>
      </c>
      <c r="Z214" t="n">
        <v>10</v>
      </c>
    </row>
    <row r="215">
      <c r="A215" t="n">
        <v>85</v>
      </c>
      <c r="B215" t="n">
        <v>140</v>
      </c>
      <c r="C215" t="inlineStr">
        <is>
          <t xml:space="preserve">CONCLUIDO	</t>
        </is>
      </c>
      <c r="D215" t="n">
        <v>8.9557</v>
      </c>
      <c r="E215" t="n">
        <v>11.17</v>
      </c>
      <c r="F215" t="n">
        <v>7.95</v>
      </c>
      <c r="G215" t="n">
        <v>79.52</v>
      </c>
      <c r="H215" t="n">
        <v>1.25</v>
      </c>
      <c r="I215" t="n">
        <v>6</v>
      </c>
      <c r="J215" t="n">
        <v>318.2</v>
      </c>
      <c r="K215" t="n">
        <v>60.56</v>
      </c>
      <c r="L215" t="n">
        <v>22.25</v>
      </c>
      <c r="M215" t="n">
        <v>4</v>
      </c>
      <c r="N215" t="n">
        <v>95.40000000000001</v>
      </c>
      <c r="O215" t="n">
        <v>39479.3</v>
      </c>
      <c r="P215" t="n">
        <v>133.94</v>
      </c>
      <c r="Q215" t="n">
        <v>198.05</v>
      </c>
      <c r="R215" t="n">
        <v>30.29</v>
      </c>
      <c r="S215" t="n">
        <v>21.27</v>
      </c>
      <c r="T215" t="n">
        <v>1801.15</v>
      </c>
      <c r="U215" t="n">
        <v>0.7</v>
      </c>
      <c r="V215" t="n">
        <v>0.76</v>
      </c>
      <c r="W215" t="n">
        <v>0.12</v>
      </c>
      <c r="X215" t="n">
        <v>0.1</v>
      </c>
      <c r="Y215" t="n">
        <v>1</v>
      </c>
      <c r="Z215" t="n">
        <v>10</v>
      </c>
    </row>
    <row r="216">
      <c r="A216" t="n">
        <v>86</v>
      </c>
      <c r="B216" t="n">
        <v>140</v>
      </c>
      <c r="C216" t="inlineStr">
        <is>
          <t xml:space="preserve">CONCLUIDO	</t>
        </is>
      </c>
      <c r="D216" t="n">
        <v>8.968400000000001</v>
      </c>
      <c r="E216" t="n">
        <v>11.15</v>
      </c>
      <c r="F216" t="n">
        <v>7.94</v>
      </c>
      <c r="G216" t="n">
        <v>79.36</v>
      </c>
      <c r="H216" t="n">
        <v>1.26</v>
      </c>
      <c r="I216" t="n">
        <v>6</v>
      </c>
      <c r="J216" t="n">
        <v>318.76</v>
      </c>
      <c r="K216" t="n">
        <v>60.56</v>
      </c>
      <c r="L216" t="n">
        <v>22.5</v>
      </c>
      <c r="M216" t="n">
        <v>4</v>
      </c>
      <c r="N216" t="n">
        <v>95.70999999999999</v>
      </c>
      <c r="O216" t="n">
        <v>39548.54</v>
      </c>
      <c r="P216" t="n">
        <v>133.5</v>
      </c>
      <c r="Q216" t="n">
        <v>198.05</v>
      </c>
      <c r="R216" t="n">
        <v>29.76</v>
      </c>
      <c r="S216" t="n">
        <v>21.27</v>
      </c>
      <c r="T216" t="n">
        <v>1538.94</v>
      </c>
      <c r="U216" t="n">
        <v>0.71</v>
      </c>
      <c r="V216" t="n">
        <v>0.77</v>
      </c>
      <c r="W216" t="n">
        <v>0.12</v>
      </c>
      <c r="X216" t="n">
        <v>0.08</v>
      </c>
      <c r="Y216" t="n">
        <v>1</v>
      </c>
      <c r="Z216" t="n">
        <v>10</v>
      </c>
    </row>
    <row r="217">
      <c r="A217" t="n">
        <v>87</v>
      </c>
      <c r="B217" t="n">
        <v>140</v>
      </c>
      <c r="C217" t="inlineStr">
        <is>
          <t xml:space="preserve">CONCLUIDO	</t>
        </is>
      </c>
      <c r="D217" t="n">
        <v>8.9633</v>
      </c>
      <c r="E217" t="n">
        <v>11.16</v>
      </c>
      <c r="F217" t="n">
        <v>7.94</v>
      </c>
      <c r="G217" t="n">
        <v>79.42</v>
      </c>
      <c r="H217" t="n">
        <v>1.27</v>
      </c>
      <c r="I217" t="n">
        <v>6</v>
      </c>
      <c r="J217" t="n">
        <v>319.33</v>
      </c>
      <c r="K217" t="n">
        <v>60.56</v>
      </c>
      <c r="L217" t="n">
        <v>22.75</v>
      </c>
      <c r="M217" t="n">
        <v>4</v>
      </c>
      <c r="N217" t="n">
        <v>96.02</v>
      </c>
      <c r="O217" t="n">
        <v>39617.93</v>
      </c>
      <c r="P217" t="n">
        <v>133.43</v>
      </c>
      <c r="Q217" t="n">
        <v>198.05</v>
      </c>
      <c r="R217" t="n">
        <v>30.09</v>
      </c>
      <c r="S217" t="n">
        <v>21.27</v>
      </c>
      <c r="T217" t="n">
        <v>1704.91</v>
      </c>
      <c r="U217" t="n">
        <v>0.71</v>
      </c>
      <c r="V217" t="n">
        <v>0.76</v>
      </c>
      <c r="W217" t="n">
        <v>0.12</v>
      </c>
      <c r="X217" t="n">
        <v>0.09</v>
      </c>
      <c r="Y217" t="n">
        <v>1</v>
      </c>
      <c r="Z217" t="n">
        <v>10</v>
      </c>
    </row>
    <row r="218">
      <c r="A218" t="n">
        <v>88</v>
      </c>
      <c r="B218" t="n">
        <v>140</v>
      </c>
      <c r="C218" t="inlineStr">
        <is>
          <t xml:space="preserve">CONCLUIDO	</t>
        </is>
      </c>
      <c r="D218" t="n">
        <v>8.9468</v>
      </c>
      <c r="E218" t="n">
        <v>11.18</v>
      </c>
      <c r="F218" t="n">
        <v>7.96</v>
      </c>
      <c r="G218" t="n">
        <v>79.63</v>
      </c>
      <c r="H218" t="n">
        <v>1.28</v>
      </c>
      <c r="I218" t="n">
        <v>6</v>
      </c>
      <c r="J218" t="n">
        <v>319.89</v>
      </c>
      <c r="K218" t="n">
        <v>60.56</v>
      </c>
      <c r="L218" t="n">
        <v>23</v>
      </c>
      <c r="M218" t="n">
        <v>4</v>
      </c>
      <c r="N218" t="n">
        <v>96.34</v>
      </c>
      <c r="O218" t="n">
        <v>39687.46</v>
      </c>
      <c r="P218" t="n">
        <v>133.77</v>
      </c>
      <c r="Q218" t="n">
        <v>198.05</v>
      </c>
      <c r="R218" t="n">
        <v>30.81</v>
      </c>
      <c r="S218" t="n">
        <v>21.27</v>
      </c>
      <c r="T218" t="n">
        <v>2065.14</v>
      </c>
      <c r="U218" t="n">
        <v>0.6899999999999999</v>
      </c>
      <c r="V218" t="n">
        <v>0.76</v>
      </c>
      <c r="W218" t="n">
        <v>0.12</v>
      </c>
      <c r="X218" t="n">
        <v>0.11</v>
      </c>
      <c r="Y218" t="n">
        <v>1</v>
      </c>
      <c r="Z218" t="n">
        <v>10</v>
      </c>
    </row>
    <row r="219">
      <c r="A219" t="n">
        <v>89</v>
      </c>
      <c r="B219" t="n">
        <v>140</v>
      </c>
      <c r="C219" t="inlineStr">
        <is>
          <t xml:space="preserve">CONCLUIDO	</t>
        </is>
      </c>
      <c r="D219" t="n">
        <v>8.9465</v>
      </c>
      <c r="E219" t="n">
        <v>11.18</v>
      </c>
      <c r="F219" t="n">
        <v>7.96</v>
      </c>
      <c r="G219" t="n">
        <v>79.63</v>
      </c>
      <c r="H219" t="n">
        <v>1.29</v>
      </c>
      <c r="I219" t="n">
        <v>6</v>
      </c>
      <c r="J219" t="n">
        <v>320.46</v>
      </c>
      <c r="K219" t="n">
        <v>60.56</v>
      </c>
      <c r="L219" t="n">
        <v>23.25</v>
      </c>
      <c r="M219" t="n">
        <v>4</v>
      </c>
      <c r="N219" t="n">
        <v>96.65000000000001</v>
      </c>
      <c r="O219" t="n">
        <v>39757.13</v>
      </c>
      <c r="P219" t="n">
        <v>133.68</v>
      </c>
      <c r="Q219" t="n">
        <v>198.05</v>
      </c>
      <c r="R219" t="n">
        <v>30.73</v>
      </c>
      <c r="S219" t="n">
        <v>21.27</v>
      </c>
      <c r="T219" t="n">
        <v>2022.22</v>
      </c>
      <c r="U219" t="n">
        <v>0.6899999999999999</v>
      </c>
      <c r="V219" t="n">
        <v>0.76</v>
      </c>
      <c r="W219" t="n">
        <v>0.12</v>
      </c>
      <c r="X219" t="n">
        <v>0.11</v>
      </c>
      <c r="Y219" t="n">
        <v>1</v>
      </c>
      <c r="Z219" t="n">
        <v>10</v>
      </c>
    </row>
    <row r="220">
      <c r="A220" t="n">
        <v>90</v>
      </c>
      <c r="B220" t="n">
        <v>140</v>
      </c>
      <c r="C220" t="inlineStr">
        <is>
          <t xml:space="preserve">CONCLUIDO	</t>
        </is>
      </c>
      <c r="D220" t="n">
        <v>8.9497</v>
      </c>
      <c r="E220" t="n">
        <v>11.17</v>
      </c>
      <c r="F220" t="n">
        <v>7.96</v>
      </c>
      <c r="G220" t="n">
        <v>79.59</v>
      </c>
      <c r="H220" t="n">
        <v>1.3</v>
      </c>
      <c r="I220" t="n">
        <v>6</v>
      </c>
      <c r="J220" t="n">
        <v>321.02</v>
      </c>
      <c r="K220" t="n">
        <v>60.56</v>
      </c>
      <c r="L220" t="n">
        <v>23.5</v>
      </c>
      <c r="M220" t="n">
        <v>4</v>
      </c>
      <c r="N220" t="n">
        <v>96.97</v>
      </c>
      <c r="O220" t="n">
        <v>39826.95</v>
      </c>
      <c r="P220" t="n">
        <v>133.47</v>
      </c>
      <c r="Q220" t="n">
        <v>198.05</v>
      </c>
      <c r="R220" t="n">
        <v>30.63</v>
      </c>
      <c r="S220" t="n">
        <v>21.27</v>
      </c>
      <c r="T220" t="n">
        <v>1971.32</v>
      </c>
      <c r="U220" t="n">
        <v>0.6899999999999999</v>
      </c>
      <c r="V220" t="n">
        <v>0.76</v>
      </c>
      <c r="W220" t="n">
        <v>0.12</v>
      </c>
      <c r="X220" t="n">
        <v>0.11</v>
      </c>
      <c r="Y220" t="n">
        <v>1</v>
      </c>
      <c r="Z220" t="n">
        <v>10</v>
      </c>
    </row>
    <row r="221">
      <c r="A221" t="n">
        <v>91</v>
      </c>
      <c r="B221" t="n">
        <v>140</v>
      </c>
      <c r="C221" t="inlineStr">
        <is>
          <t xml:space="preserve">CONCLUIDO	</t>
        </is>
      </c>
      <c r="D221" t="n">
        <v>9.012600000000001</v>
      </c>
      <c r="E221" t="n">
        <v>11.1</v>
      </c>
      <c r="F221" t="n">
        <v>7.93</v>
      </c>
      <c r="G221" t="n">
        <v>95.2</v>
      </c>
      <c r="H221" t="n">
        <v>1.32</v>
      </c>
      <c r="I221" t="n">
        <v>5</v>
      </c>
      <c r="J221" t="n">
        <v>321.59</v>
      </c>
      <c r="K221" t="n">
        <v>60.56</v>
      </c>
      <c r="L221" t="n">
        <v>23.75</v>
      </c>
      <c r="M221" t="n">
        <v>3</v>
      </c>
      <c r="N221" t="n">
        <v>97.28</v>
      </c>
      <c r="O221" t="n">
        <v>39896.91</v>
      </c>
      <c r="P221" t="n">
        <v>132.64</v>
      </c>
      <c r="Q221" t="n">
        <v>198.06</v>
      </c>
      <c r="R221" t="n">
        <v>29.79</v>
      </c>
      <c r="S221" t="n">
        <v>21.27</v>
      </c>
      <c r="T221" t="n">
        <v>1558.59</v>
      </c>
      <c r="U221" t="n">
        <v>0.71</v>
      </c>
      <c r="V221" t="n">
        <v>0.77</v>
      </c>
      <c r="W221" t="n">
        <v>0.12</v>
      </c>
      <c r="X221" t="n">
        <v>0.08</v>
      </c>
      <c r="Y221" t="n">
        <v>1</v>
      </c>
      <c r="Z221" t="n">
        <v>10</v>
      </c>
    </row>
    <row r="222">
      <c r="A222" t="n">
        <v>92</v>
      </c>
      <c r="B222" t="n">
        <v>140</v>
      </c>
      <c r="C222" t="inlineStr">
        <is>
          <t xml:space="preserve">CONCLUIDO	</t>
        </is>
      </c>
      <c r="D222" t="n">
        <v>9.0059</v>
      </c>
      <c r="E222" t="n">
        <v>11.1</v>
      </c>
      <c r="F222" t="n">
        <v>7.94</v>
      </c>
      <c r="G222" t="n">
        <v>95.3</v>
      </c>
      <c r="H222" t="n">
        <v>1.33</v>
      </c>
      <c r="I222" t="n">
        <v>5</v>
      </c>
      <c r="J222" t="n">
        <v>322.16</v>
      </c>
      <c r="K222" t="n">
        <v>60.56</v>
      </c>
      <c r="L222" t="n">
        <v>24</v>
      </c>
      <c r="M222" t="n">
        <v>3</v>
      </c>
      <c r="N222" t="n">
        <v>97.59999999999999</v>
      </c>
      <c r="O222" t="n">
        <v>39967.02</v>
      </c>
      <c r="P222" t="n">
        <v>132.85</v>
      </c>
      <c r="Q222" t="n">
        <v>198.05</v>
      </c>
      <c r="R222" t="n">
        <v>29.98</v>
      </c>
      <c r="S222" t="n">
        <v>21.27</v>
      </c>
      <c r="T222" t="n">
        <v>1653.85</v>
      </c>
      <c r="U222" t="n">
        <v>0.71</v>
      </c>
      <c r="V222" t="n">
        <v>0.76</v>
      </c>
      <c r="W222" t="n">
        <v>0.12</v>
      </c>
      <c r="X222" t="n">
        <v>0.09</v>
      </c>
      <c r="Y222" t="n">
        <v>1</v>
      </c>
      <c r="Z222" t="n">
        <v>10</v>
      </c>
    </row>
    <row r="223">
      <c r="A223" t="n">
        <v>93</v>
      </c>
      <c r="B223" t="n">
        <v>140</v>
      </c>
      <c r="C223" t="inlineStr">
        <is>
          <t xml:space="preserve">CONCLUIDO	</t>
        </is>
      </c>
      <c r="D223" t="n">
        <v>9.015599999999999</v>
      </c>
      <c r="E223" t="n">
        <v>11.09</v>
      </c>
      <c r="F223" t="n">
        <v>7.93</v>
      </c>
      <c r="G223" t="n">
        <v>95.16</v>
      </c>
      <c r="H223" t="n">
        <v>1.34</v>
      </c>
      <c r="I223" t="n">
        <v>5</v>
      </c>
      <c r="J223" t="n">
        <v>322.73</v>
      </c>
      <c r="K223" t="n">
        <v>60.56</v>
      </c>
      <c r="L223" t="n">
        <v>24.25</v>
      </c>
      <c r="M223" t="n">
        <v>3</v>
      </c>
      <c r="N223" t="n">
        <v>97.92</v>
      </c>
      <c r="O223" t="n">
        <v>40037.28</v>
      </c>
      <c r="P223" t="n">
        <v>132.75</v>
      </c>
      <c r="Q223" t="n">
        <v>198.05</v>
      </c>
      <c r="R223" t="n">
        <v>29.6</v>
      </c>
      <c r="S223" t="n">
        <v>21.27</v>
      </c>
      <c r="T223" t="n">
        <v>1460.77</v>
      </c>
      <c r="U223" t="n">
        <v>0.72</v>
      </c>
      <c r="V223" t="n">
        <v>0.77</v>
      </c>
      <c r="W223" t="n">
        <v>0.12</v>
      </c>
      <c r="X223" t="n">
        <v>0.08</v>
      </c>
      <c r="Y223" t="n">
        <v>1</v>
      </c>
      <c r="Z223" t="n">
        <v>10</v>
      </c>
    </row>
    <row r="224">
      <c r="A224" t="n">
        <v>94</v>
      </c>
      <c r="B224" t="n">
        <v>140</v>
      </c>
      <c r="C224" t="inlineStr">
        <is>
          <t xml:space="preserve">CONCLUIDO	</t>
        </is>
      </c>
      <c r="D224" t="n">
        <v>9.0162</v>
      </c>
      <c r="E224" t="n">
        <v>11.09</v>
      </c>
      <c r="F224" t="n">
        <v>7.93</v>
      </c>
      <c r="G224" t="n">
        <v>95.15000000000001</v>
      </c>
      <c r="H224" t="n">
        <v>1.35</v>
      </c>
      <c r="I224" t="n">
        <v>5</v>
      </c>
      <c r="J224" t="n">
        <v>323.3</v>
      </c>
      <c r="K224" t="n">
        <v>60.56</v>
      </c>
      <c r="L224" t="n">
        <v>24.5</v>
      </c>
      <c r="M224" t="n">
        <v>3</v>
      </c>
      <c r="N224" t="n">
        <v>98.23999999999999</v>
      </c>
      <c r="O224" t="n">
        <v>40107.81</v>
      </c>
      <c r="P224" t="n">
        <v>132.96</v>
      </c>
      <c r="Q224" t="n">
        <v>198.05</v>
      </c>
      <c r="R224" t="n">
        <v>29.64</v>
      </c>
      <c r="S224" t="n">
        <v>21.27</v>
      </c>
      <c r="T224" t="n">
        <v>1482.97</v>
      </c>
      <c r="U224" t="n">
        <v>0.72</v>
      </c>
      <c r="V224" t="n">
        <v>0.77</v>
      </c>
      <c r="W224" t="n">
        <v>0.12</v>
      </c>
      <c r="X224" t="n">
        <v>0.08</v>
      </c>
      <c r="Y224" t="n">
        <v>1</v>
      </c>
      <c r="Z224" t="n">
        <v>10</v>
      </c>
    </row>
    <row r="225">
      <c r="A225" t="n">
        <v>95</v>
      </c>
      <c r="B225" t="n">
        <v>140</v>
      </c>
      <c r="C225" t="inlineStr">
        <is>
          <t xml:space="preserve">CONCLUIDO	</t>
        </is>
      </c>
      <c r="D225" t="n">
        <v>9.0106</v>
      </c>
      <c r="E225" t="n">
        <v>11.1</v>
      </c>
      <c r="F225" t="n">
        <v>7.94</v>
      </c>
      <c r="G225" t="n">
        <v>95.23</v>
      </c>
      <c r="H225" t="n">
        <v>1.36</v>
      </c>
      <c r="I225" t="n">
        <v>5</v>
      </c>
      <c r="J225" t="n">
        <v>323.87</v>
      </c>
      <c r="K225" t="n">
        <v>60.56</v>
      </c>
      <c r="L225" t="n">
        <v>24.75</v>
      </c>
      <c r="M225" t="n">
        <v>3</v>
      </c>
      <c r="N225" t="n">
        <v>98.56999999999999</v>
      </c>
      <c r="O225" t="n">
        <v>40178.37</v>
      </c>
      <c r="P225" t="n">
        <v>133.15</v>
      </c>
      <c r="Q225" t="n">
        <v>198.05</v>
      </c>
      <c r="R225" t="n">
        <v>29.81</v>
      </c>
      <c r="S225" t="n">
        <v>21.27</v>
      </c>
      <c r="T225" t="n">
        <v>1567.56</v>
      </c>
      <c r="U225" t="n">
        <v>0.71</v>
      </c>
      <c r="V225" t="n">
        <v>0.77</v>
      </c>
      <c r="W225" t="n">
        <v>0.12</v>
      </c>
      <c r="X225" t="n">
        <v>0.08</v>
      </c>
      <c r="Y225" t="n">
        <v>1</v>
      </c>
      <c r="Z225" t="n">
        <v>10</v>
      </c>
    </row>
    <row r="226">
      <c r="A226" t="n">
        <v>96</v>
      </c>
      <c r="B226" t="n">
        <v>140</v>
      </c>
      <c r="C226" t="inlineStr">
        <is>
          <t xml:space="preserve">CONCLUIDO	</t>
        </is>
      </c>
      <c r="D226" t="n">
        <v>9.019600000000001</v>
      </c>
      <c r="E226" t="n">
        <v>11.09</v>
      </c>
      <c r="F226" t="n">
        <v>7.92</v>
      </c>
      <c r="G226" t="n">
        <v>95.09999999999999</v>
      </c>
      <c r="H226" t="n">
        <v>1.37</v>
      </c>
      <c r="I226" t="n">
        <v>5</v>
      </c>
      <c r="J226" t="n">
        <v>324.44</v>
      </c>
      <c r="K226" t="n">
        <v>60.56</v>
      </c>
      <c r="L226" t="n">
        <v>25</v>
      </c>
      <c r="M226" t="n">
        <v>3</v>
      </c>
      <c r="N226" t="n">
        <v>98.89</v>
      </c>
      <c r="O226" t="n">
        <v>40249.08</v>
      </c>
      <c r="P226" t="n">
        <v>133.14</v>
      </c>
      <c r="Q226" t="n">
        <v>198.05</v>
      </c>
      <c r="R226" t="n">
        <v>29.39</v>
      </c>
      <c r="S226" t="n">
        <v>21.27</v>
      </c>
      <c r="T226" t="n">
        <v>1357.2</v>
      </c>
      <c r="U226" t="n">
        <v>0.72</v>
      </c>
      <c r="V226" t="n">
        <v>0.77</v>
      </c>
      <c r="W226" t="n">
        <v>0.12</v>
      </c>
      <c r="X226" t="n">
        <v>0.07000000000000001</v>
      </c>
      <c r="Y226" t="n">
        <v>1</v>
      </c>
      <c r="Z226" t="n">
        <v>10</v>
      </c>
    </row>
    <row r="227">
      <c r="A227" t="n">
        <v>97</v>
      </c>
      <c r="B227" t="n">
        <v>140</v>
      </c>
      <c r="C227" t="inlineStr">
        <is>
          <t xml:space="preserve">CONCLUIDO	</t>
        </is>
      </c>
      <c r="D227" t="n">
        <v>9.027799999999999</v>
      </c>
      <c r="E227" t="n">
        <v>11.08</v>
      </c>
      <c r="F227" t="n">
        <v>7.91</v>
      </c>
      <c r="G227" t="n">
        <v>94.98</v>
      </c>
      <c r="H227" t="n">
        <v>1.38</v>
      </c>
      <c r="I227" t="n">
        <v>5</v>
      </c>
      <c r="J227" t="n">
        <v>325.02</v>
      </c>
      <c r="K227" t="n">
        <v>60.56</v>
      </c>
      <c r="L227" t="n">
        <v>25.25</v>
      </c>
      <c r="M227" t="n">
        <v>3</v>
      </c>
      <c r="N227" t="n">
        <v>99.20999999999999</v>
      </c>
      <c r="O227" t="n">
        <v>40319.95</v>
      </c>
      <c r="P227" t="n">
        <v>133</v>
      </c>
      <c r="Q227" t="n">
        <v>198.05</v>
      </c>
      <c r="R227" t="n">
        <v>29.1</v>
      </c>
      <c r="S227" t="n">
        <v>21.27</v>
      </c>
      <c r="T227" t="n">
        <v>1212.69</v>
      </c>
      <c r="U227" t="n">
        <v>0.73</v>
      </c>
      <c r="V227" t="n">
        <v>0.77</v>
      </c>
      <c r="W227" t="n">
        <v>0.12</v>
      </c>
      <c r="X227" t="n">
        <v>0.06</v>
      </c>
      <c r="Y227" t="n">
        <v>1</v>
      </c>
      <c r="Z227" t="n">
        <v>10</v>
      </c>
    </row>
    <row r="228">
      <c r="A228" t="n">
        <v>98</v>
      </c>
      <c r="B228" t="n">
        <v>140</v>
      </c>
      <c r="C228" t="inlineStr">
        <is>
          <t xml:space="preserve">CONCLUIDO	</t>
        </is>
      </c>
      <c r="D228" t="n">
        <v>9.0237</v>
      </c>
      <c r="E228" t="n">
        <v>11.08</v>
      </c>
      <c r="F228" t="n">
        <v>7.92</v>
      </c>
      <c r="G228" t="n">
        <v>95.04000000000001</v>
      </c>
      <c r="H228" t="n">
        <v>1.4</v>
      </c>
      <c r="I228" t="n">
        <v>5</v>
      </c>
      <c r="J228" t="n">
        <v>325.59</v>
      </c>
      <c r="K228" t="n">
        <v>60.56</v>
      </c>
      <c r="L228" t="n">
        <v>25.5</v>
      </c>
      <c r="M228" t="n">
        <v>3</v>
      </c>
      <c r="N228" t="n">
        <v>99.54000000000001</v>
      </c>
      <c r="O228" t="n">
        <v>40390.96</v>
      </c>
      <c r="P228" t="n">
        <v>133.28</v>
      </c>
      <c r="Q228" t="n">
        <v>198.05</v>
      </c>
      <c r="R228" t="n">
        <v>29.34</v>
      </c>
      <c r="S228" t="n">
        <v>21.27</v>
      </c>
      <c r="T228" t="n">
        <v>1332.5</v>
      </c>
      <c r="U228" t="n">
        <v>0.72</v>
      </c>
      <c r="V228" t="n">
        <v>0.77</v>
      </c>
      <c r="W228" t="n">
        <v>0.11</v>
      </c>
      <c r="X228" t="n">
        <v>0.07000000000000001</v>
      </c>
      <c r="Y228" t="n">
        <v>1</v>
      </c>
      <c r="Z228" t="n">
        <v>10</v>
      </c>
    </row>
    <row r="229">
      <c r="A229" t="n">
        <v>99</v>
      </c>
      <c r="B229" t="n">
        <v>140</v>
      </c>
      <c r="C229" t="inlineStr">
        <is>
          <t xml:space="preserve">CONCLUIDO	</t>
        </is>
      </c>
      <c r="D229" t="n">
        <v>9.011900000000001</v>
      </c>
      <c r="E229" t="n">
        <v>11.1</v>
      </c>
      <c r="F229" t="n">
        <v>7.93</v>
      </c>
      <c r="G229" t="n">
        <v>95.20999999999999</v>
      </c>
      <c r="H229" t="n">
        <v>1.41</v>
      </c>
      <c r="I229" t="n">
        <v>5</v>
      </c>
      <c r="J229" t="n">
        <v>326.17</v>
      </c>
      <c r="K229" t="n">
        <v>60.56</v>
      </c>
      <c r="L229" t="n">
        <v>25.75</v>
      </c>
      <c r="M229" t="n">
        <v>3</v>
      </c>
      <c r="N229" t="n">
        <v>99.87</v>
      </c>
      <c r="O229" t="n">
        <v>40462.13</v>
      </c>
      <c r="P229" t="n">
        <v>133.52</v>
      </c>
      <c r="Q229" t="n">
        <v>198.05</v>
      </c>
      <c r="R229" t="n">
        <v>29.87</v>
      </c>
      <c r="S229" t="n">
        <v>21.27</v>
      </c>
      <c r="T229" t="n">
        <v>1596.9</v>
      </c>
      <c r="U229" t="n">
        <v>0.71</v>
      </c>
      <c r="V229" t="n">
        <v>0.77</v>
      </c>
      <c r="W229" t="n">
        <v>0.11</v>
      </c>
      <c r="X229" t="n">
        <v>0.08</v>
      </c>
      <c r="Y229" t="n">
        <v>1</v>
      </c>
      <c r="Z229" t="n">
        <v>10</v>
      </c>
    </row>
    <row r="230">
      <c r="A230" t="n">
        <v>100</v>
      </c>
      <c r="B230" t="n">
        <v>140</v>
      </c>
      <c r="C230" t="inlineStr">
        <is>
          <t xml:space="preserve">CONCLUIDO	</t>
        </is>
      </c>
      <c r="D230" t="n">
        <v>9.005599999999999</v>
      </c>
      <c r="E230" t="n">
        <v>11.1</v>
      </c>
      <c r="F230" t="n">
        <v>7.94</v>
      </c>
      <c r="G230" t="n">
        <v>95.3</v>
      </c>
      <c r="H230" t="n">
        <v>1.42</v>
      </c>
      <c r="I230" t="n">
        <v>5</v>
      </c>
      <c r="J230" t="n">
        <v>326.75</v>
      </c>
      <c r="K230" t="n">
        <v>60.56</v>
      </c>
      <c r="L230" t="n">
        <v>26</v>
      </c>
      <c r="M230" t="n">
        <v>3</v>
      </c>
      <c r="N230" t="n">
        <v>100.2</v>
      </c>
      <c r="O230" t="n">
        <v>40533.46</v>
      </c>
      <c r="P230" t="n">
        <v>133.7</v>
      </c>
      <c r="Q230" t="n">
        <v>198.05</v>
      </c>
      <c r="R230" t="n">
        <v>30.08</v>
      </c>
      <c r="S230" t="n">
        <v>21.27</v>
      </c>
      <c r="T230" t="n">
        <v>1700.95</v>
      </c>
      <c r="U230" t="n">
        <v>0.71</v>
      </c>
      <c r="V230" t="n">
        <v>0.76</v>
      </c>
      <c r="W230" t="n">
        <v>0.12</v>
      </c>
      <c r="X230" t="n">
        <v>0.09</v>
      </c>
      <c r="Y230" t="n">
        <v>1</v>
      </c>
      <c r="Z230" t="n">
        <v>10</v>
      </c>
    </row>
    <row r="231">
      <c r="A231" t="n">
        <v>101</v>
      </c>
      <c r="B231" t="n">
        <v>140</v>
      </c>
      <c r="C231" t="inlineStr">
        <is>
          <t xml:space="preserve">CONCLUIDO	</t>
        </is>
      </c>
      <c r="D231" t="n">
        <v>9.0122</v>
      </c>
      <c r="E231" t="n">
        <v>11.1</v>
      </c>
      <c r="F231" t="n">
        <v>7.93</v>
      </c>
      <c r="G231" t="n">
        <v>95.20999999999999</v>
      </c>
      <c r="H231" t="n">
        <v>1.43</v>
      </c>
      <c r="I231" t="n">
        <v>5</v>
      </c>
      <c r="J231" t="n">
        <v>327.33</v>
      </c>
      <c r="K231" t="n">
        <v>60.56</v>
      </c>
      <c r="L231" t="n">
        <v>26.25</v>
      </c>
      <c r="M231" t="n">
        <v>3</v>
      </c>
      <c r="N231" t="n">
        <v>100.52</v>
      </c>
      <c r="O231" t="n">
        <v>40604.94</v>
      </c>
      <c r="P231" t="n">
        <v>133.67</v>
      </c>
      <c r="Q231" t="n">
        <v>198.05</v>
      </c>
      <c r="R231" t="n">
        <v>29.78</v>
      </c>
      <c r="S231" t="n">
        <v>21.27</v>
      </c>
      <c r="T231" t="n">
        <v>1553.24</v>
      </c>
      <c r="U231" t="n">
        <v>0.71</v>
      </c>
      <c r="V231" t="n">
        <v>0.77</v>
      </c>
      <c r="W231" t="n">
        <v>0.12</v>
      </c>
      <c r="X231" t="n">
        <v>0.08</v>
      </c>
      <c r="Y231" t="n">
        <v>1</v>
      </c>
      <c r="Z231" t="n">
        <v>10</v>
      </c>
    </row>
    <row r="232">
      <c r="A232" t="n">
        <v>102</v>
      </c>
      <c r="B232" t="n">
        <v>140</v>
      </c>
      <c r="C232" t="inlineStr">
        <is>
          <t xml:space="preserve">CONCLUIDO	</t>
        </is>
      </c>
      <c r="D232" t="n">
        <v>9.011900000000001</v>
      </c>
      <c r="E232" t="n">
        <v>11.1</v>
      </c>
      <c r="F232" t="n">
        <v>7.93</v>
      </c>
      <c r="G232" t="n">
        <v>95.20999999999999</v>
      </c>
      <c r="H232" t="n">
        <v>1.44</v>
      </c>
      <c r="I232" t="n">
        <v>5</v>
      </c>
      <c r="J232" t="n">
        <v>327.91</v>
      </c>
      <c r="K232" t="n">
        <v>60.56</v>
      </c>
      <c r="L232" t="n">
        <v>26.5</v>
      </c>
      <c r="M232" t="n">
        <v>3</v>
      </c>
      <c r="N232" t="n">
        <v>100.86</v>
      </c>
      <c r="O232" t="n">
        <v>40676.58</v>
      </c>
      <c r="P232" t="n">
        <v>133.73</v>
      </c>
      <c r="Q232" t="n">
        <v>198.09</v>
      </c>
      <c r="R232" t="n">
        <v>29.83</v>
      </c>
      <c r="S232" t="n">
        <v>21.27</v>
      </c>
      <c r="T232" t="n">
        <v>1579.37</v>
      </c>
      <c r="U232" t="n">
        <v>0.71</v>
      </c>
      <c r="V232" t="n">
        <v>0.77</v>
      </c>
      <c r="W232" t="n">
        <v>0.12</v>
      </c>
      <c r="X232" t="n">
        <v>0.08</v>
      </c>
      <c r="Y232" t="n">
        <v>1</v>
      </c>
      <c r="Z232" t="n">
        <v>10</v>
      </c>
    </row>
    <row r="233">
      <c r="A233" t="n">
        <v>103</v>
      </c>
      <c r="B233" t="n">
        <v>140</v>
      </c>
      <c r="C233" t="inlineStr">
        <is>
          <t xml:space="preserve">CONCLUIDO	</t>
        </is>
      </c>
      <c r="D233" t="n">
        <v>9.0061</v>
      </c>
      <c r="E233" t="n">
        <v>11.1</v>
      </c>
      <c r="F233" t="n">
        <v>7.94</v>
      </c>
      <c r="G233" t="n">
        <v>95.3</v>
      </c>
      <c r="H233" t="n">
        <v>1.45</v>
      </c>
      <c r="I233" t="n">
        <v>5</v>
      </c>
      <c r="J233" t="n">
        <v>328.49</v>
      </c>
      <c r="K233" t="n">
        <v>60.56</v>
      </c>
      <c r="L233" t="n">
        <v>26.75</v>
      </c>
      <c r="M233" t="n">
        <v>3</v>
      </c>
      <c r="N233" t="n">
        <v>101.19</v>
      </c>
      <c r="O233" t="n">
        <v>40748.37</v>
      </c>
      <c r="P233" t="n">
        <v>133.93</v>
      </c>
      <c r="Q233" t="n">
        <v>198.05</v>
      </c>
      <c r="R233" t="n">
        <v>30.06</v>
      </c>
      <c r="S233" t="n">
        <v>21.27</v>
      </c>
      <c r="T233" t="n">
        <v>1695.39</v>
      </c>
      <c r="U233" t="n">
        <v>0.71</v>
      </c>
      <c r="V233" t="n">
        <v>0.76</v>
      </c>
      <c r="W233" t="n">
        <v>0.12</v>
      </c>
      <c r="X233" t="n">
        <v>0.09</v>
      </c>
      <c r="Y233" t="n">
        <v>1</v>
      </c>
      <c r="Z233" t="n">
        <v>10</v>
      </c>
    </row>
    <row r="234">
      <c r="A234" t="n">
        <v>104</v>
      </c>
      <c r="B234" t="n">
        <v>140</v>
      </c>
      <c r="C234" t="inlineStr">
        <is>
          <t xml:space="preserve">CONCLUIDO	</t>
        </is>
      </c>
      <c r="D234" t="n">
        <v>9.010999999999999</v>
      </c>
      <c r="E234" t="n">
        <v>11.1</v>
      </c>
      <c r="F234" t="n">
        <v>7.94</v>
      </c>
      <c r="G234" t="n">
        <v>95.22</v>
      </c>
      <c r="H234" t="n">
        <v>1.46</v>
      </c>
      <c r="I234" t="n">
        <v>5</v>
      </c>
      <c r="J234" t="n">
        <v>329.08</v>
      </c>
      <c r="K234" t="n">
        <v>60.56</v>
      </c>
      <c r="L234" t="n">
        <v>27</v>
      </c>
      <c r="M234" t="n">
        <v>3</v>
      </c>
      <c r="N234" t="n">
        <v>101.52</v>
      </c>
      <c r="O234" t="n">
        <v>40820.32</v>
      </c>
      <c r="P234" t="n">
        <v>133.88</v>
      </c>
      <c r="Q234" t="n">
        <v>198.05</v>
      </c>
      <c r="R234" t="n">
        <v>29.83</v>
      </c>
      <c r="S234" t="n">
        <v>21.27</v>
      </c>
      <c r="T234" t="n">
        <v>1576.24</v>
      </c>
      <c r="U234" t="n">
        <v>0.71</v>
      </c>
      <c r="V234" t="n">
        <v>0.77</v>
      </c>
      <c r="W234" t="n">
        <v>0.12</v>
      </c>
      <c r="X234" t="n">
        <v>0.08</v>
      </c>
      <c r="Y234" t="n">
        <v>1</v>
      </c>
      <c r="Z234" t="n">
        <v>10</v>
      </c>
    </row>
    <row r="235">
      <c r="A235" t="n">
        <v>105</v>
      </c>
      <c r="B235" t="n">
        <v>140</v>
      </c>
      <c r="C235" t="inlineStr">
        <is>
          <t xml:space="preserve">CONCLUIDO	</t>
        </is>
      </c>
      <c r="D235" t="n">
        <v>9.0131</v>
      </c>
      <c r="E235" t="n">
        <v>11.1</v>
      </c>
      <c r="F235" t="n">
        <v>7.93</v>
      </c>
      <c r="G235" t="n">
        <v>95.19</v>
      </c>
      <c r="H235" t="n">
        <v>1.47</v>
      </c>
      <c r="I235" t="n">
        <v>5</v>
      </c>
      <c r="J235" t="n">
        <v>329.66</v>
      </c>
      <c r="K235" t="n">
        <v>60.56</v>
      </c>
      <c r="L235" t="n">
        <v>27.25</v>
      </c>
      <c r="M235" t="n">
        <v>3</v>
      </c>
      <c r="N235" t="n">
        <v>101.86</v>
      </c>
      <c r="O235" t="n">
        <v>40892.44</v>
      </c>
      <c r="P235" t="n">
        <v>133.93</v>
      </c>
      <c r="Q235" t="n">
        <v>198.05</v>
      </c>
      <c r="R235" t="n">
        <v>29.81</v>
      </c>
      <c r="S235" t="n">
        <v>21.27</v>
      </c>
      <c r="T235" t="n">
        <v>1566.51</v>
      </c>
      <c r="U235" t="n">
        <v>0.71</v>
      </c>
      <c r="V235" t="n">
        <v>0.77</v>
      </c>
      <c r="W235" t="n">
        <v>0.12</v>
      </c>
      <c r="X235" t="n">
        <v>0.08</v>
      </c>
      <c r="Y235" t="n">
        <v>1</v>
      </c>
      <c r="Z235" t="n">
        <v>10</v>
      </c>
    </row>
    <row r="236">
      <c r="A236" t="n">
        <v>106</v>
      </c>
      <c r="B236" t="n">
        <v>140</v>
      </c>
      <c r="C236" t="inlineStr">
        <is>
          <t xml:space="preserve">CONCLUIDO	</t>
        </is>
      </c>
      <c r="D236" t="n">
        <v>9.0131</v>
      </c>
      <c r="E236" t="n">
        <v>11.1</v>
      </c>
      <c r="F236" t="n">
        <v>7.93</v>
      </c>
      <c r="G236" t="n">
        <v>95.19</v>
      </c>
      <c r="H236" t="n">
        <v>1.48</v>
      </c>
      <c r="I236" t="n">
        <v>5</v>
      </c>
      <c r="J236" t="n">
        <v>330.25</v>
      </c>
      <c r="K236" t="n">
        <v>60.56</v>
      </c>
      <c r="L236" t="n">
        <v>27.5</v>
      </c>
      <c r="M236" t="n">
        <v>3</v>
      </c>
      <c r="N236" t="n">
        <v>102.19</v>
      </c>
      <c r="O236" t="n">
        <v>40964.71</v>
      </c>
      <c r="P236" t="n">
        <v>133.95</v>
      </c>
      <c r="Q236" t="n">
        <v>198.05</v>
      </c>
      <c r="R236" t="n">
        <v>29.73</v>
      </c>
      <c r="S236" t="n">
        <v>21.27</v>
      </c>
      <c r="T236" t="n">
        <v>1530.21</v>
      </c>
      <c r="U236" t="n">
        <v>0.72</v>
      </c>
      <c r="V236" t="n">
        <v>0.77</v>
      </c>
      <c r="W236" t="n">
        <v>0.12</v>
      </c>
      <c r="X236" t="n">
        <v>0.08</v>
      </c>
      <c r="Y236" t="n">
        <v>1</v>
      </c>
      <c r="Z236" t="n">
        <v>10</v>
      </c>
    </row>
    <row r="237">
      <c r="A237" t="n">
        <v>107</v>
      </c>
      <c r="B237" t="n">
        <v>140</v>
      </c>
      <c r="C237" t="inlineStr">
        <is>
          <t xml:space="preserve">CONCLUIDO	</t>
        </is>
      </c>
      <c r="D237" t="n">
        <v>9.016</v>
      </c>
      <c r="E237" t="n">
        <v>11.09</v>
      </c>
      <c r="F237" t="n">
        <v>7.93</v>
      </c>
      <c r="G237" t="n">
        <v>95.15000000000001</v>
      </c>
      <c r="H237" t="n">
        <v>1.49</v>
      </c>
      <c r="I237" t="n">
        <v>5</v>
      </c>
      <c r="J237" t="n">
        <v>330.83</v>
      </c>
      <c r="K237" t="n">
        <v>60.56</v>
      </c>
      <c r="L237" t="n">
        <v>27.75</v>
      </c>
      <c r="M237" t="n">
        <v>3</v>
      </c>
      <c r="N237" t="n">
        <v>102.53</v>
      </c>
      <c r="O237" t="n">
        <v>41037.15</v>
      </c>
      <c r="P237" t="n">
        <v>133.86</v>
      </c>
      <c r="Q237" t="n">
        <v>198.05</v>
      </c>
      <c r="R237" t="n">
        <v>29.56</v>
      </c>
      <c r="S237" t="n">
        <v>21.27</v>
      </c>
      <c r="T237" t="n">
        <v>1445.39</v>
      </c>
      <c r="U237" t="n">
        <v>0.72</v>
      </c>
      <c r="V237" t="n">
        <v>0.77</v>
      </c>
      <c r="W237" t="n">
        <v>0.12</v>
      </c>
      <c r="X237" t="n">
        <v>0.08</v>
      </c>
      <c r="Y237" t="n">
        <v>1</v>
      </c>
      <c r="Z237" t="n">
        <v>10</v>
      </c>
    </row>
    <row r="238">
      <c r="A238" t="n">
        <v>108</v>
      </c>
      <c r="B238" t="n">
        <v>140</v>
      </c>
      <c r="C238" t="inlineStr">
        <is>
          <t xml:space="preserve">CONCLUIDO	</t>
        </is>
      </c>
      <c r="D238" t="n">
        <v>9.023199999999999</v>
      </c>
      <c r="E238" t="n">
        <v>11.08</v>
      </c>
      <c r="F238" t="n">
        <v>7.92</v>
      </c>
      <c r="G238" t="n">
        <v>95.04000000000001</v>
      </c>
      <c r="H238" t="n">
        <v>1.51</v>
      </c>
      <c r="I238" t="n">
        <v>5</v>
      </c>
      <c r="J238" t="n">
        <v>331.42</v>
      </c>
      <c r="K238" t="n">
        <v>60.56</v>
      </c>
      <c r="L238" t="n">
        <v>28</v>
      </c>
      <c r="M238" t="n">
        <v>3</v>
      </c>
      <c r="N238" t="n">
        <v>102.87</v>
      </c>
      <c r="O238" t="n">
        <v>41109.75</v>
      </c>
      <c r="P238" t="n">
        <v>133.66</v>
      </c>
      <c r="Q238" t="n">
        <v>198.05</v>
      </c>
      <c r="R238" t="n">
        <v>29.28</v>
      </c>
      <c r="S238" t="n">
        <v>21.27</v>
      </c>
      <c r="T238" t="n">
        <v>1303.72</v>
      </c>
      <c r="U238" t="n">
        <v>0.73</v>
      </c>
      <c r="V238" t="n">
        <v>0.77</v>
      </c>
      <c r="W238" t="n">
        <v>0.12</v>
      </c>
      <c r="X238" t="n">
        <v>0.07000000000000001</v>
      </c>
      <c r="Y238" t="n">
        <v>1</v>
      </c>
      <c r="Z238" t="n">
        <v>10</v>
      </c>
    </row>
    <row r="239">
      <c r="A239" t="n">
        <v>109</v>
      </c>
      <c r="B239" t="n">
        <v>140</v>
      </c>
      <c r="C239" t="inlineStr">
        <is>
          <t xml:space="preserve">CONCLUIDO	</t>
        </is>
      </c>
      <c r="D239" t="n">
        <v>9.0221</v>
      </c>
      <c r="E239" t="n">
        <v>11.08</v>
      </c>
      <c r="F239" t="n">
        <v>7.92</v>
      </c>
      <c r="G239" t="n">
        <v>95.06</v>
      </c>
      <c r="H239" t="n">
        <v>1.52</v>
      </c>
      <c r="I239" t="n">
        <v>5</v>
      </c>
      <c r="J239" t="n">
        <v>332.01</v>
      </c>
      <c r="K239" t="n">
        <v>60.56</v>
      </c>
      <c r="L239" t="n">
        <v>28.25</v>
      </c>
      <c r="M239" t="n">
        <v>3</v>
      </c>
      <c r="N239" t="n">
        <v>103.21</v>
      </c>
      <c r="O239" t="n">
        <v>41182.52</v>
      </c>
      <c r="P239" t="n">
        <v>133.7</v>
      </c>
      <c r="Q239" t="n">
        <v>198.05</v>
      </c>
      <c r="R239" t="n">
        <v>29.43</v>
      </c>
      <c r="S239" t="n">
        <v>21.27</v>
      </c>
      <c r="T239" t="n">
        <v>1377.83</v>
      </c>
      <c r="U239" t="n">
        <v>0.72</v>
      </c>
      <c r="V239" t="n">
        <v>0.77</v>
      </c>
      <c r="W239" t="n">
        <v>0.11</v>
      </c>
      <c r="X239" t="n">
        <v>0.07000000000000001</v>
      </c>
      <c r="Y239" t="n">
        <v>1</v>
      </c>
      <c r="Z239" t="n">
        <v>10</v>
      </c>
    </row>
    <row r="240">
      <c r="A240" t="n">
        <v>110</v>
      </c>
      <c r="B240" t="n">
        <v>140</v>
      </c>
      <c r="C240" t="inlineStr">
        <is>
          <t xml:space="preserve">CONCLUIDO	</t>
        </is>
      </c>
      <c r="D240" t="n">
        <v>9.0113</v>
      </c>
      <c r="E240" t="n">
        <v>11.1</v>
      </c>
      <c r="F240" t="n">
        <v>7.93</v>
      </c>
      <c r="G240" t="n">
        <v>95.22</v>
      </c>
      <c r="H240" t="n">
        <v>1.53</v>
      </c>
      <c r="I240" t="n">
        <v>5</v>
      </c>
      <c r="J240" t="n">
        <v>332.6</v>
      </c>
      <c r="K240" t="n">
        <v>60.56</v>
      </c>
      <c r="L240" t="n">
        <v>28.5</v>
      </c>
      <c r="M240" t="n">
        <v>3</v>
      </c>
      <c r="N240" t="n">
        <v>103.55</v>
      </c>
      <c r="O240" t="n">
        <v>41255.45</v>
      </c>
      <c r="P240" t="n">
        <v>133.82</v>
      </c>
      <c r="Q240" t="n">
        <v>198.05</v>
      </c>
      <c r="R240" t="n">
        <v>29.89</v>
      </c>
      <c r="S240" t="n">
        <v>21.27</v>
      </c>
      <c r="T240" t="n">
        <v>1608.87</v>
      </c>
      <c r="U240" t="n">
        <v>0.71</v>
      </c>
      <c r="V240" t="n">
        <v>0.77</v>
      </c>
      <c r="W240" t="n">
        <v>0.11</v>
      </c>
      <c r="X240" t="n">
        <v>0.08</v>
      </c>
      <c r="Y240" t="n">
        <v>1</v>
      </c>
      <c r="Z240" t="n">
        <v>10</v>
      </c>
    </row>
    <row r="241">
      <c r="A241" t="n">
        <v>111</v>
      </c>
      <c r="B241" t="n">
        <v>140</v>
      </c>
      <c r="C241" t="inlineStr">
        <is>
          <t xml:space="preserve">CONCLUIDO	</t>
        </is>
      </c>
      <c r="D241" t="n">
        <v>9.0023</v>
      </c>
      <c r="E241" t="n">
        <v>11.11</v>
      </c>
      <c r="F241" t="n">
        <v>7.95</v>
      </c>
      <c r="G241" t="n">
        <v>95.34999999999999</v>
      </c>
      <c r="H241" t="n">
        <v>1.54</v>
      </c>
      <c r="I241" t="n">
        <v>5</v>
      </c>
      <c r="J241" t="n">
        <v>333.2</v>
      </c>
      <c r="K241" t="n">
        <v>60.56</v>
      </c>
      <c r="L241" t="n">
        <v>28.75</v>
      </c>
      <c r="M241" t="n">
        <v>3</v>
      </c>
      <c r="N241" t="n">
        <v>103.89</v>
      </c>
      <c r="O241" t="n">
        <v>41328.54</v>
      </c>
      <c r="P241" t="n">
        <v>133.98</v>
      </c>
      <c r="Q241" t="n">
        <v>198.05</v>
      </c>
      <c r="R241" t="n">
        <v>30.26</v>
      </c>
      <c r="S241" t="n">
        <v>21.27</v>
      </c>
      <c r="T241" t="n">
        <v>1792.88</v>
      </c>
      <c r="U241" t="n">
        <v>0.7</v>
      </c>
      <c r="V241" t="n">
        <v>0.76</v>
      </c>
      <c r="W241" t="n">
        <v>0.12</v>
      </c>
      <c r="X241" t="n">
        <v>0.09</v>
      </c>
      <c r="Y241" t="n">
        <v>1</v>
      </c>
      <c r="Z241" t="n">
        <v>10</v>
      </c>
    </row>
    <row r="242">
      <c r="A242" t="n">
        <v>112</v>
      </c>
      <c r="B242" t="n">
        <v>140</v>
      </c>
      <c r="C242" t="inlineStr">
        <is>
          <t xml:space="preserve">CONCLUIDO	</t>
        </is>
      </c>
      <c r="D242" t="n">
        <v>9.007400000000001</v>
      </c>
      <c r="E242" t="n">
        <v>11.1</v>
      </c>
      <c r="F242" t="n">
        <v>7.94</v>
      </c>
      <c r="G242" t="n">
        <v>95.28</v>
      </c>
      <c r="H242" t="n">
        <v>1.55</v>
      </c>
      <c r="I242" t="n">
        <v>5</v>
      </c>
      <c r="J242" t="n">
        <v>333.79</v>
      </c>
      <c r="K242" t="n">
        <v>60.56</v>
      </c>
      <c r="L242" t="n">
        <v>29</v>
      </c>
      <c r="M242" t="n">
        <v>3</v>
      </c>
      <c r="N242" t="n">
        <v>104.24</v>
      </c>
      <c r="O242" t="n">
        <v>41401.93</v>
      </c>
      <c r="P242" t="n">
        <v>133.85</v>
      </c>
      <c r="Q242" t="n">
        <v>198.05</v>
      </c>
      <c r="R242" t="n">
        <v>29.97</v>
      </c>
      <c r="S242" t="n">
        <v>21.27</v>
      </c>
      <c r="T242" t="n">
        <v>1646.97</v>
      </c>
      <c r="U242" t="n">
        <v>0.71</v>
      </c>
      <c r="V242" t="n">
        <v>0.76</v>
      </c>
      <c r="W242" t="n">
        <v>0.12</v>
      </c>
      <c r="X242" t="n">
        <v>0.09</v>
      </c>
      <c r="Y242" t="n">
        <v>1</v>
      </c>
      <c r="Z242" t="n">
        <v>10</v>
      </c>
    </row>
    <row r="243">
      <c r="A243" t="n">
        <v>113</v>
      </c>
      <c r="B243" t="n">
        <v>140</v>
      </c>
      <c r="C243" t="inlineStr">
        <is>
          <t xml:space="preserve">CONCLUIDO	</t>
        </is>
      </c>
      <c r="D243" t="n">
        <v>9.0101</v>
      </c>
      <c r="E243" t="n">
        <v>11.1</v>
      </c>
      <c r="F243" t="n">
        <v>7.94</v>
      </c>
      <c r="G243" t="n">
        <v>95.23999999999999</v>
      </c>
      <c r="H243" t="n">
        <v>1.56</v>
      </c>
      <c r="I243" t="n">
        <v>5</v>
      </c>
      <c r="J243" t="n">
        <v>334.39</v>
      </c>
      <c r="K243" t="n">
        <v>60.56</v>
      </c>
      <c r="L243" t="n">
        <v>29.25</v>
      </c>
      <c r="M243" t="n">
        <v>3</v>
      </c>
      <c r="N243" t="n">
        <v>104.58</v>
      </c>
      <c r="O243" t="n">
        <v>41475.37</v>
      </c>
      <c r="P243" t="n">
        <v>133.61</v>
      </c>
      <c r="Q243" t="n">
        <v>198.05</v>
      </c>
      <c r="R243" t="n">
        <v>29.92</v>
      </c>
      <c r="S243" t="n">
        <v>21.27</v>
      </c>
      <c r="T243" t="n">
        <v>1625.36</v>
      </c>
      <c r="U243" t="n">
        <v>0.71</v>
      </c>
      <c r="V243" t="n">
        <v>0.77</v>
      </c>
      <c r="W243" t="n">
        <v>0.12</v>
      </c>
      <c r="X243" t="n">
        <v>0.08</v>
      </c>
      <c r="Y243" t="n">
        <v>1</v>
      </c>
      <c r="Z243" t="n">
        <v>10</v>
      </c>
    </row>
    <row r="244">
      <c r="A244" t="n">
        <v>114</v>
      </c>
      <c r="B244" t="n">
        <v>140</v>
      </c>
      <c r="C244" t="inlineStr">
        <is>
          <t xml:space="preserve">CONCLUIDO	</t>
        </is>
      </c>
      <c r="D244" t="n">
        <v>9.005000000000001</v>
      </c>
      <c r="E244" t="n">
        <v>11.1</v>
      </c>
      <c r="F244" t="n">
        <v>7.94</v>
      </c>
      <c r="G244" t="n">
        <v>95.31</v>
      </c>
      <c r="H244" t="n">
        <v>1.57</v>
      </c>
      <c r="I244" t="n">
        <v>5</v>
      </c>
      <c r="J244" t="n">
        <v>334.98</v>
      </c>
      <c r="K244" t="n">
        <v>60.56</v>
      </c>
      <c r="L244" t="n">
        <v>29.5</v>
      </c>
      <c r="M244" t="n">
        <v>3</v>
      </c>
      <c r="N244" t="n">
        <v>104.93</v>
      </c>
      <c r="O244" t="n">
        <v>41548.98</v>
      </c>
      <c r="P244" t="n">
        <v>133.6</v>
      </c>
      <c r="Q244" t="n">
        <v>198.05</v>
      </c>
      <c r="R244" t="n">
        <v>30.12</v>
      </c>
      <c r="S244" t="n">
        <v>21.27</v>
      </c>
      <c r="T244" t="n">
        <v>1724.69</v>
      </c>
      <c r="U244" t="n">
        <v>0.71</v>
      </c>
      <c r="V244" t="n">
        <v>0.76</v>
      </c>
      <c r="W244" t="n">
        <v>0.12</v>
      </c>
      <c r="X244" t="n">
        <v>0.09</v>
      </c>
      <c r="Y244" t="n">
        <v>1</v>
      </c>
      <c r="Z244" t="n">
        <v>10</v>
      </c>
    </row>
    <row r="245">
      <c r="A245" t="n">
        <v>115</v>
      </c>
      <c r="B245" t="n">
        <v>140</v>
      </c>
      <c r="C245" t="inlineStr">
        <is>
          <t xml:space="preserve">CONCLUIDO	</t>
        </is>
      </c>
      <c r="D245" t="n">
        <v>9.007400000000001</v>
      </c>
      <c r="E245" t="n">
        <v>11.1</v>
      </c>
      <c r="F245" t="n">
        <v>7.94</v>
      </c>
      <c r="G245" t="n">
        <v>95.28</v>
      </c>
      <c r="H245" t="n">
        <v>1.58</v>
      </c>
      <c r="I245" t="n">
        <v>5</v>
      </c>
      <c r="J245" t="n">
        <v>335.58</v>
      </c>
      <c r="K245" t="n">
        <v>60.56</v>
      </c>
      <c r="L245" t="n">
        <v>29.75</v>
      </c>
      <c r="M245" t="n">
        <v>3</v>
      </c>
      <c r="N245" t="n">
        <v>105.28</v>
      </c>
      <c r="O245" t="n">
        <v>41622.76</v>
      </c>
      <c r="P245" t="n">
        <v>133.6</v>
      </c>
      <c r="Q245" t="n">
        <v>198.05</v>
      </c>
      <c r="R245" t="n">
        <v>29.99</v>
      </c>
      <c r="S245" t="n">
        <v>21.27</v>
      </c>
      <c r="T245" t="n">
        <v>1659.24</v>
      </c>
      <c r="U245" t="n">
        <v>0.71</v>
      </c>
      <c r="V245" t="n">
        <v>0.76</v>
      </c>
      <c r="W245" t="n">
        <v>0.12</v>
      </c>
      <c r="X245" t="n">
        <v>0.09</v>
      </c>
      <c r="Y245" t="n">
        <v>1</v>
      </c>
      <c r="Z245" t="n">
        <v>10</v>
      </c>
    </row>
    <row r="246">
      <c r="A246" t="n">
        <v>116</v>
      </c>
      <c r="B246" t="n">
        <v>140</v>
      </c>
      <c r="C246" t="inlineStr">
        <is>
          <t xml:space="preserve">CONCLUIDO	</t>
        </is>
      </c>
      <c r="D246" t="n">
        <v>9.008800000000001</v>
      </c>
      <c r="E246" t="n">
        <v>11.1</v>
      </c>
      <c r="F246" t="n">
        <v>7.94</v>
      </c>
      <c r="G246" t="n">
        <v>95.26000000000001</v>
      </c>
      <c r="H246" t="n">
        <v>1.59</v>
      </c>
      <c r="I246" t="n">
        <v>5</v>
      </c>
      <c r="J246" t="n">
        <v>336.18</v>
      </c>
      <c r="K246" t="n">
        <v>60.56</v>
      </c>
      <c r="L246" t="n">
        <v>30</v>
      </c>
      <c r="M246" t="n">
        <v>3</v>
      </c>
      <c r="N246" t="n">
        <v>105.63</v>
      </c>
      <c r="O246" t="n">
        <v>41696.71</v>
      </c>
      <c r="P246" t="n">
        <v>133.42</v>
      </c>
      <c r="Q246" t="n">
        <v>198.05</v>
      </c>
      <c r="R246" t="n">
        <v>29.9</v>
      </c>
      <c r="S246" t="n">
        <v>21.27</v>
      </c>
      <c r="T246" t="n">
        <v>1611.33</v>
      </c>
      <c r="U246" t="n">
        <v>0.71</v>
      </c>
      <c r="V246" t="n">
        <v>0.76</v>
      </c>
      <c r="W246" t="n">
        <v>0.12</v>
      </c>
      <c r="X246" t="n">
        <v>0.09</v>
      </c>
      <c r="Y246" t="n">
        <v>1</v>
      </c>
      <c r="Z246" t="n">
        <v>10</v>
      </c>
    </row>
    <row r="247">
      <c r="A247" t="n">
        <v>117</v>
      </c>
      <c r="B247" t="n">
        <v>140</v>
      </c>
      <c r="C247" t="inlineStr">
        <is>
          <t xml:space="preserve">CONCLUIDO	</t>
        </is>
      </c>
      <c r="D247" t="n">
        <v>9.011699999999999</v>
      </c>
      <c r="E247" t="n">
        <v>11.1</v>
      </c>
      <c r="F247" t="n">
        <v>7.93</v>
      </c>
      <c r="G247" t="n">
        <v>95.20999999999999</v>
      </c>
      <c r="H247" t="n">
        <v>1.6</v>
      </c>
      <c r="I247" t="n">
        <v>5</v>
      </c>
      <c r="J247" t="n">
        <v>336.78</v>
      </c>
      <c r="K247" t="n">
        <v>60.56</v>
      </c>
      <c r="L247" t="n">
        <v>30.25</v>
      </c>
      <c r="M247" t="n">
        <v>3</v>
      </c>
      <c r="N247" t="n">
        <v>105.98</v>
      </c>
      <c r="O247" t="n">
        <v>41770.83</v>
      </c>
      <c r="P247" t="n">
        <v>133.08</v>
      </c>
      <c r="Q247" t="n">
        <v>198.05</v>
      </c>
      <c r="R247" t="n">
        <v>29.82</v>
      </c>
      <c r="S247" t="n">
        <v>21.27</v>
      </c>
      <c r="T247" t="n">
        <v>1570.95</v>
      </c>
      <c r="U247" t="n">
        <v>0.71</v>
      </c>
      <c r="V247" t="n">
        <v>0.77</v>
      </c>
      <c r="W247" t="n">
        <v>0.12</v>
      </c>
      <c r="X247" t="n">
        <v>0.08</v>
      </c>
      <c r="Y247" t="n">
        <v>1</v>
      </c>
      <c r="Z247" t="n">
        <v>10</v>
      </c>
    </row>
    <row r="248">
      <c r="A248" t="n">
        <v>118</v>
      </c>
      <c r="B248" t="n">
        <v>140</v>
      </c>
      <c r="C248" t="inlineStr">
        <is>
          <t xml:space="preserve">CONCLUIDO	</t>
        </is>
      </c>
      <c r="D248" t="n">
        <v>9.0131</v>
      </c>
      <c r="E248" t="n">
        <v>11.1</v>
      </c>
      <c r="F248" t="n">
        <v>7.93</v>
      </c>
      <c r="G248" t="n">
        <v>95.19</v>
      </c>
      <c r="H248" t="n">
        <v>1.61</v>
      </c>
      <c r="I248" t="n">
        <v>5</v>
      </c>
      <c r="J248" t="n">
        <v>337.39</v>
      </c>
      <c r="K248" t="n">
        <v>60.56</v>
      </c>
      <c r="L248" t="n">
        <v>30.5</v>
      </c>
      <c r="M248" t="n">
        <v>3</v>
      </c>
      <c r="N248" t="n">
        <v>106.33</v>
      </c>
      <c r="O248" t="n">
        <v>41845.13</v>
      </c>
      <c r="P248" t="n">
        <v>132.76</v>
      </c>
      <c r="Q248" t="n">
        <v>198.05</v>
      </c>
      <c r="R248" t="n">
        <v>29.67</v>
      </c>
      <c r="S248" t="n">
        <v>21.27</v>
      </c>
      <c r="T248" t="n">
        <v>1497.03</v>
      </c>
      <c r="U248" t="n">
        <v>0.72</v>
      </c>
      <c r="V248" t="n">
        <v>0.77</v>
      </c>
      <c r="W248" t="n">
        <v>0.12</v>
      </c>
      <c r="X248" t="n">
        <v>0.08</v>
      </c>
      <c r="Y248" t="n">
        <v>1</v>
      </c>
      <c r="Z248" t="n">
        <v>10</v>
      </c>
    </row>
    <row r="249">
      <c r="A249" t="n">
        <v>119</v>
      </c>
      <c r="B249" t="n">
        <v>140</v>
      </c>
      <c r="C249" t="inlineStr">
        <is>
          <t xml:space="preserve">CONCLUIDO	</t>
        </is>
      </c>
      <c r="D249" t="n">
        <v>9.0205</v>
      </c>
      <c r="E249" t="n">
        <v>11.09</v>
      </c>
      <c r="F249" t="n">
        <v>7.92</v>
      </c>
      <c r="G249" t="n">
        <v>95.08</v>
      </c>
      <c r="H249" t="n">
        <v>1.62</v>
      </c>
      <c r="I249" t="n">
        <v>5</v>
      </c>
      <c r="J249" t="n">
        <v>337.99</v>
      </c>
      <c r="K249" t="n">
        <v>60.56</v>
      </c>
      <c r="L249" t="n">
        <v>30.75</v>
      </c>
      <c r="M249" t="n">
        <v>3</v>
      </c>
      <c r="N249" t="n">
        <v>106.68</v>
      </c>
      <c r="O249" t="n">
        <v>41919.61</v>
      </c>
      <c r="P249" t="n">
        <v>132.67</v>
      </c>
      <c r="Q249" t="n">
        <v>198.05</v>
      </c>
      <c r="R249" t="n">
        <v>29.45</v>
      </c>
      <c r="S249" t="n">
        <v>21.27</v>
      </c>
      <c r="T249" t="n">
        <v>1386.4</v>
      </c>
      <c r="U249" t="n">
        <v>0.72</v>
      </c>
      <c r="V249" t="n">
        <v>0.77</v>
      </c>
      <c r="W249" t="n">
        <v>0.12</v>
      </c>
      <c r="X249" t="n">
        <v>0.07000000000000001</v>
      </c>
      <c r="Y249" t="n">
        <v>1</v>
      </c>
      <c r="Z249" t="n">
        <v>10</v>
      </c>
    </row>
    <row r="250">
      <c r="A250" t="n">
        <v>120</v>
      </c>
      <c r="B250" t="n">
        <v>140</v>
      </c>
      <c r="C250" t="inlineStr">
        <is>
          <t xml:space="preserve">CONCLUIDO	</t>
        </is>
      </c>
      <c r="D250" t="n">
        <v>9.018700000000001</v>
      </c>
      <c r="E250" t="n">
        <v>11.09</v>
      </c>
      <c r="F250" t="n">
        <v>7.93</v>
      </c>
      <c r="G250" t="n">
        <v>95.11</v>
      </c>
      <c r="H250" t="n">
        <v>1.63</v>
      </c>
      <c r="I250" t="n">
        <v>5</v>
      </c>
      <c r="J250" t="n">
        <v>338.59</v>
      </c>
      <c r="K250" t="n">
        <v>60.56</v>
      </c>
      <c r="L250" t="n">
        <v>31</v>
      </c>
      <c r="M250" t="n">
        <v>3</v>
      </c>
      <c r="N250" t="n">
        <v>107.04</v>
      </c>
      <c r="O250" t="n">
        <v>41994.26</v>
      </c>
      <c r="P250" t="n">
        <v>132.57</v>
      </c>
      <c r="Q250" t="n">
        <v>198.05</v>
      </c>
      <c r="R250" t="n">
        <v>29.55</v>
      </c>
      <c r="S250" t="n">
        <v>21.27</v>
      </c>
      <c r="T250" t="n">
        <v>1438.75</v>
      </c>
      <c r="U250" t="n">
        <v>0.72</v>
      </c>
      <c r="V250" t="n">
        <v>0.77</v>
      </c>
      <c r="W250" t="n">
        <v>0.11</v>
      </c>
      <c r="X250" t="n">
        <v>0.07000000000000001</v>
      </c>
      <c r="Y250" t="n">
        <v>1</v>
      </c>
      <c r="Z250" t="n">
        <v>10</v>
      </c>
    </row>
    <row r="251">
      <c r="A251" t="n">
        <v>121</v>
      </c>
      <c r="B251" t="n">
        <v>140</v>
      </c>
      <c r="C251" t="inlineStr">
        <is>
          <t xml:space="preserve">CONCLUIDO	</t>
        </is>
      </c>
      <c r="D251" t="n">
        <v>9.0097</v>
      </c>
      <c r="E251" t="n">
        <v>11.1</v>
      </c>
      <c r="F251" t="n">
        <v>7.94</v>
      </c>
      <c r="G251" t="n">
        <v>95.23999999999999</v>
      </c>
      <c r="H251" t="n">
        <v>1.64</v>
      </c>
      <c r="I251" t="n">
        <v>5</v>
      </c>
      <c r="J251" t="n">
        <v>339.2</v>
      </c>
      <c r="K251" t="n">
        <v>60.56</v>
      </c>
      <c r="L251" t="n">
        <v>31.25</v>
      </c>
      <c r="M251" t="n">
        <v>3</v>
      </c>
      <c r="N251" t="n">
        <v>107.4</v>
      </c>
      <c r="O251" t="n">
        <v>42069.09</v>
      </c>
      <c r="P251" t="n">
        <v>132.64</v>
      </c>
      <c r="Q251" t="n">
        <v>198.06</v>
      </c>
      <c r="R251" t="n">
        <v>29.95</v>
      </c>
      <c r="S251" t="n">
        <v>21.27</v>
      </c>
      <c r="T251" t="n">
        <v>1636.24</v>
      </c>
      <c r="U251" t="n">
        <v>0.71</v>
      </c>
      <c r="V251" t="n">
        <v>0.77</v>
      </c>
      <c r="W251" t="n">
        <v>0.11</v>
      </c>
      <c r="X251" t="n">
        <v>0.08</v>
      </c>
      <c r="Y251" t="n">
        <v>1</v>
      </c>
      <c r="Z251" t="n">
        <v>10</v>
      </c>
    </row>
    <row r="252">
      <c r="A252" t="n">
        <v>122</v>
      </c>
      <c r="B252" t="n">
        <v>140</v>
      </c>
      <c r="C252" t="inlineStr">
        <is>
          <t xml:space="preserve">CONCLUIDO	</t>
        </is>
      </c>
      <c r="D252" t="n">
        <v>9.0694</v>
      </c>
      <c r="E252" t="n">
        <v>11.03</v>
      </c>
      <c r="F252" t="n">
        <v>7.92</v>
      </c>
      <c r="G252" t="n">
        <v>118.74</v>
      </c>
      <c r="H252" t="n">
        <v>1.65</v>
      </c>
      <c r="I252" t="n">
        <v>4</v>
      </c>
      <c r="J252" t="n">
        <v>339.81</v>
      </c>
      <c r="K252" t="n">
        <v>60.56</v>
      </c>
      <c r="L252" t="n">
        <v>31.5</v>
      </c>
      <c r="M252" t="n">
        <v>2</v>
      </c>
      <c r="N252" t="n">
        <v>107.75</v>
      </c>
      <c r="O252" t="n">
        <v>42144.11</v>
      </c>
      <c r="P252" t="n">
        <v>132.01</v>
      </c>
      <c r="Q252" t="n">
        <v>198.05</v>
      </c>
      <c r="R252" t="n">
        <v>29.26</v>
      </c>
      <c r="S252" t="n">
        <v>21.27</v>
      </c>
      <c r="T252" t="n">
        <v>1296.31</v>
      </c>
      <c r="U252" t="n">
        <v>0.73</v>
      </c>
      <c r="V252" t="n">
        <v>0.77</v>
      </c>
      <c r="W252" t="n">
        <v>0.11</v>
      </c>
      <c r="X252" t="n">
        <v>0.06</v>
      </c>
      <c r="Y252" t="n">
        <v>1</v>
      </c>
      <c r="Z252" t="n">
        <v>10</v>
      </c>
    </row>
    <row r="253">
      <c r="A253" t="n">
        <v>123</v>
      </c>
      <c r="B253" t="n">
        <v>140</v>
      </c>
      <c r="C253" t="inlineStr">
        <is>
          <t xml:space="preserve">CONCLUIDO	</t>
        </is>
      </c>
      <c r="D253" t="n">
        <v>9.072100000000001</v>
      </c>
      <c r="E253" t="n">
        <v>11.02</v>
      </c>
      <c r="F253" t="n">
        <v>7.91</v>
      </c>
      <c r="G253" t="n">
        <v>118.69</v>
      </c>
      <c r="H253" t="n">
        <v>1.66</v>
      </c>
      <c r="I253" t="n">
        <v>4</v>
      </c>
      <c r="J253" t="n">
        <v>340.42</v>
      </c>
      <c r="K253" t="n">
        <v>60.56</v>
      </c>
      <c r="L253" t="n">
        <v>31.75</v>
      </c>
      <c r="M253" t="n">
        <v>2</v>
      </c>
      <c r="N253" t="n">
        <v>108.11</v>
      </c>
      <c r="O253" t="n">
        <v>42219.3</v>
      </c>
      <c r="P253" t="n">
        <v>132.07</v>
      </c>
      <c r="Q253" t="n">
        <v>198.05</v>
      </c>
      <c r="R253" t="n">
        <v>29.14</v>
      </c>
      <c r="S253" t="n">
        <v>21.27</v>
      </c>
      <c r="T253" t="n">
        <v>1240.31</v>
      </c>
      <c r="U253" t="n">
        <v>0.73</v>
      </c>
      <c r="V253" t="n">
        <v>0.77</v>
      </c>
      <c r="W253" t="n">
        <v>0.11</v>
      </c>
      <c r="X253" t="n">
        <v>0.06</v>
      </c>
      <c r="Y253" t="n">
        <v>1</v>
      </c>
      <c r="Z253" t="n">
        <v>10</v>
      </c>
    </row>
    <row r="254">
      <c r="A254" t="n">
        <v>124</v>
      </c>
      <c r="B254" t="n">
        <v>140</v>
      </c>
      <c r="C254" t="inlineStr">
        <is>
          <t xml:space="preserve">CONCLUIDO	</t>
        </is>
      </c>
      <c r="D254" t="n">
        <v>9.071400000000001</v>
      </c>
      <c r="E254" t="n">
        <v>11.02</v>
      </c>
      <c r="F254" t="n">
        <v>7.91</v>
      </c>
      <c r="G254" t="n">
        <v>118.7</v>
      </c>
      <c r="H254" t="n">
        <v>1.67</v>
      </c>
      <c r="I254" t="n">
        <v>4</v>
      </c>
      <c r="J254" t="n">
        <v>341.03</v>
      </c>
      <c r="K254" t="n">
        <v>60.56</v>
      </c>
      <c r="L254" t="n">
        <v>32</v>
      </c>
      <c r="M254" t="n">
        <v>2</v>
      </c>
      <c r="N254" t="n">
        <v>108.48</v>
      </c>
      <c r="O254" t="n">
        <v>42294.68</v>
      </c>
      <c r="P254" t="n">
        <v>132.35</v>
      </c>
      <c r="Q254" t="n">
        <v>198.05</v>
      </c>
      <c r="R254" t="n">
        <v>29.15</v>
      </c>
      <c r="S254" t="n">
        <v>21.27</v>
      </c>
      <c r="T254" t="n">
        <v>1244.91</v>
      </c>
      <c r="U254" t="n">
        <v>0.73</v>
      </c>
      <c r="V254" t="n">
        <v>0.77</v>
      </c>
      <c r="W254" t="n">
        <v>0.11</v>
      </c>
      <c r="X254" t="n">
        <v>0.06</v>
      </c>
      <c r="Y254" t="n">
        <v>1</v>
      </c>
      <c r="Z254" t="n">
        <v>10</v>
      </c>
    </row>
    <row r="255">
      <c r="A255" t="n">
        <v>125</v>
      </c>
      <c r="B255" t="n">
        <v>140</v>
      </c>
      <c r="C255" t="inlineStr">
        <is>
          <t xml:space="preserve">CONCLUIDO	</t>
        </is>
      </c>
      <c r="D255" t="n">
        <v>9.071400000000001</v>
      </c>
      <c r="E255" t="n">
        <v>11.02</v>
      </c>
      <c r="F255" t="n">
        <v>7.91</v>
      </c>
      <c r="G255" t="n">
        <v>118.7</v>
      </c>
      <c r="H255" t="n">
        <v>1.68</v>
      </c>
      <c r="I255" t="n">
        <v>4</v>
      </c>
      <c r="J255" t="n">
        <v>341.64</v>
      </c>
      <c r="K255" t="n">
        <v>60.56</v>
      </c>
      <c r="L255" t="n">
        <v>32.25</v>
      </c>
      <c r="M255" t="n">
        <v>2</v>
      </c>
      <c r="N255" t="n">
        <v>108.84</v>
      </c>
      <c r="O255" t="n">
        <v>42370.23</v>
      </c>
      <c r="P255" t="n">
        <v>132.45</v>
      </c>
      <c r="Q255" t="n">
        <v>198.08</v>
      </c>
      <c r="R255" t="n">
        <v>29.16</v>
      </c>
      <c r="S255" t="n">
        <v>21.27</v>
      </c>
      <c r="T255" t="n">
        <v>1246.69</v>
      </c>
      <c r="U255" t="n">
        <v>0.73</v>
      </c>
      <c r="V255" t="n">
        <v>0.77</v>
      </c>
      <c r="W255" t="n">
        <v>0.11</v>
      </c>
      <c r="X255" t="n">
        <v>0.06</v>
      </c>
      <c r="Y255" t="n">
        <v>1</v>
      </c>
      <c r="Z255" t="n">
        <v>10</v>
      </c>
    </row>
    <row r="256">
      <c r="A256" t="n">
        <v>126</v>
      </c>
      <c r="B256" t="n">
        <v>140</v>
      </c>
      <c r="C256" t="inlineStr">
        <is>
          <t xml:space="preserve">CONCLUIDO	</t>
        </is>
      </c>
      <c r="D256" t="n">
        <v>9.0726</v>
      </c>
      <c r="E256" t="n">
        <v>11.02</v>
      </c>
      <c r="F256" t="n">
        <v>7.91</v>
      </c>
      <c r="G256" t="n">
        <v>118.68</v>
      </c>
      <c r="H256" t="n">
        <v>1.69</v>
      </c>
      <c r="I256" t="n">
        <v>4</v>
      </c>
      <c r="J256" t="n">
        <v>342.26</v>
      </c>
      <c r="K256" t="n">
        <v>60.56</v>
      </c>
      <c r="L256" t="n">
        <v>32.5</v>
      </c>
      <c r="M256" t="n">
        <v>2</v>
      </c>
      <c r="N256" t="n">
        <v>109.2</v>
      </c>
      <c r="O256" t="n">
        <v>42445.98</v>
      </c>
      <c r="P256" t="n">
        <v>132.52</v>
      </c>
      <c r="Q256" t="n">
        <v>198.05</v>
      </c>
      <c r="R256" t="n">
        <v>29.13</v>
      </c>
      <c r="S256" t="n">
        <v>21.27</v>
      </c>
      <c r="T256" t="n">
        <v>1232.99</v>
      </c>
      <c r="U256" t="n">
        <v>0.73</v>
      </c>
      <c r="V256" t="n">
        <v>0.77</v>
      </c>
      <c r="W256" t="n">
        <v>0.11</v>
      </c>
      <c r="X256" t="n">
        <v>0.06</v>
      </c>
      <c r="Y256" t="n">
        <v>1</v>
      </c>
      <c r="Z256" t="n">
        <v>10</v>
      </c>
    </row>
    <row r="257">
      <c r="A257" t="n">
        <v>127</v>
      </c>
      <c r="B257" t="n">
        <v>140</v>
      </c>
      <c r="C257" t="inlineStr">
        <is>
          <t xml:space="preserve">CONCLUIDO	</t>
        </is>
      </c>
      <c r="D257" t="n">
        <v>9.070499999999999</v>
      </c>
      <c r="E257" t="n">
        <v>11.02</v>
      </c>
      <c r="F257" t="n">
        <v>7.91</v>
      </c>
      <c r="G257" t="n">
        <v>118.72</v>
      </c>
      <c r="H257" t="n">
        <v>1.7</v>
      </c>
      <c r="I257" t="n">
        <v>4</v>
      </c>
      <c r="J257" t="n">
        <v>342.87</v>
      </c>
      <c r="K257" t="n">
        <v>60.56</v>
      </c>
      <c r="L257" t="n">
        <v>32.75</v>
      </c>
      <c r="M257" t="n">
        <v>2</v>
      </c>
      <c r="N257" t="n">
        <v>109.57</v>
      </c>
      <c r="O257" t="n">
        <v>42521.91</v>
      </c>
      <c r="P257" t="n">
        <v>132.74</v>
      </c>
      <c r="Q257" t="n">
        <v>198.05</v>
      </c>
      <c r="R257" t="n">
        <v>29.19</v>
      </c>
      <c r="S257" t="n">
        <v>21.27</v>
      </c>
      <c r="T257" t="n">
        <v>1262.98</v>
      </c>
      <c r="U257" t="n">
        <v>0.73</v>
      </c>
      <c r="V257" t="n">
        <v>0.77</v>
      </c>
      <c r="W257" t="n">
        <v>0.11</v>
      </c>
      <c r="X257" t="n">
        <v>0.06</v>
      </c>
      <c r="Y257" t="n">
        <v>1</v>
      </c>
      <c r="Z257" t="n">
        <v>10</v>
      </c>
    </row>
    <row r="258">
      <c r="A258" t="n">
        <v>128</v>
      </c>
      <c r="B258" t="n">
        <v>140</v>
      </c>
      <c r="C258" t="inlineStr">
        <is>
          <t xml:space="preserve">CONCLUIDO	</t>
        </is>
      </c>
      <c r="D258" t="n">
        <v>9.074400000000001</v>
      </c>
      <c r="E258" t="n">
        <v>11.02</v>
      </c>
      <c r="F258" t="n">
        <v>7.91</v>
      </c>
      <c r="G258" t="n">
        <v>118.65</v>
      </c>
      <c r="H258" t="n">
        <v>1.71</v>
      </c>
      <c r="I258" t="n">
        <v>4</v>
      </c>
      <c r="J258" t="n">
        <v>343.49</v>
      </c>
      <c r="K258" t="n">
        <v>60.56</v>
      </c>
      <c r="L258" t="n">
        <v>33</v>
      </c>
      <c r="M258" t="n">
        <v>2</v>
      </c>
      <c r="N258" t="n">
        <v>109.94</v>
      </c>
      <c r="O258" t="n">
        <v>42598.03</v>
      </c>
      <c r="P258" t="n">
        <v>132.77</v>
      </c>
      <c r="Q258" t="n">
        <v>198.05</v>
      </c>
      <c r="R258" t="n">
        <v>28.97</v>
      </c>
      <c r="S258" t="n">
        <v>21.27</v>
      </c>
      <c r="T258" t="n">
        <v>1151.55</v>
      </c>
      <c r="U258" t="n">
        <v>0.73</v>
      </c>
      <c r="V258" t="n">
        <v>0.77</v>
      </c>
      <c r="W258" t="n">
        <v>0.12</v>
      </c>
      <c r="X258" t="n">
        <v>0.06</v>
      </c>
      <c r="Y258" t="n">
        <v>1</v>
      </c>
      <c r="Z258" t="n">
        <v>10</v>
      </c>
    </row>
    <row r="259">
      <c r="A259" t="n">
        <v>129</v>
      </c>
      <c r="B259" t="n">
        <v>140</v>
      </c>
      <c r="C259" t="inlineStr">
        <is>
          <t xml:space="preserve">CONCLUIDO	</t>
        </is>
      </c>
      <c r="D259" t="n">
        <v>9.0808</v>
      </c>
      <c r="E259" t="n">
        <v>11.01</v>
      </c>
      <c r="F259" t="n">
        <v>7.9</v>
      </c>
      <c r="G259" t="n">
        <v>118.53</v>
      </c>
      <c r="H259" t="n">
        <v>1.72</v>
      </c>
      <c r="I259" t="n">
        <v>4</v>
      </c>
      <c r="J259" t="n">
        <v>344.11</v>
      </c>
      <c r="K259" t="n">
        <v>60.56</v>
      </c>
      <c r="L259" t="n">
        <v>33.25</v>
      </c>
      <c r="M259" t="n">
        <v>2</v>
      </c>
      <c r="N259" t="n">
        <v>110.3</v>
      </c>
      <c r="O259" t="n">
        <v>42674.47</v>
      </c>
      <c r="P259" t="n">
        <v>132.7</v>
      </c>
      <c r="Q259" t="n">
        <v>198.05</v>
      </c>
      <c r="R259" t="n">
        <v>28.7</v>
      </c>
      <c r="S259" t="n">
        <v>21.27</v>
      </c>
      <c r="T259" t="n">
        <v>1017.56</v>
      </c>
      <c r="U259" t="n">
        <v>0.74</v>
      </c>
      <c r="V259" t="n">
        <v>0.77</v>
      </c>
      <c r="W259" t="n">
        <v>0.12</v>
      </c>
      <c r="X259" t="n">
        <v>0.05</v>
      </c>
      <c r="Y259" t="n">
        <v>1</v>
      </c>
      <c r="Z259" t="n">
        <v>10</v>
      </c>
    </row>
    <row r="260">
      <c r="A260" t="n">
        <v>130</v>
      </c>
      <c r="B260" t="n">
        <v>140</v>
      </c>
      <c r="C260" t="inlineStr">
        <is>
          <t xml:space="preserve">CONCLUIDO	</t>
        </is>
      </c>
      <c r="D260" t="n">
        <v>9.083299999999999</v>
      </c>
      <c r="E260" t="n">
        <v>11.01</v>
      </c>
      <c r="F260" t="n">
        <v>7.9</v>
      </c>
      <c r="G260" t="n">
        <v>118.49</v>
      </c>
      <c r="H260" t="n">
        <v>1.73</v>
      </c>
      <c r="I260" t="n">
        <v>4</v>
      </c>
      <c r="J260" t="n">
        <v>344.73</v>
      </c>
      <c r="K260" t="n">
        <v>60.56</v>
      </c>
      <c r="L260" t="n">
        <v>33.5</v>
      </c>
      <c r="M260" t="n">
        <v>2</v>
      </c>
      <c r="N260" t="n">
        <v>110.67</v>
      </c>
      <c r="O260" t="n">
        <v>42750.97</v>
      </c>
      <c r="P260" t="n">
        <v>132.66</v>
      </c>
      <c r="Q260" t="n">
        <v>198.05</v>
      </c>
      <c r="R260" t="n">
        <v>28.68</v>
      </c>
      <c r="S260" t="n">
        <v>21.27</v>
      </c>
      <c r="T260" t="n">
        <v>1007.86</v>
      </c>
      <c r="U260" t="n">
        <v>0.74</v>
      </c>
      <c r="V260" t="n">
        <v>0.77</v>
      </c>
      <c r="W260" t="n">
        <v>0.11</v>
      </c>
      <c r="X260" t="n">
        <v>0.05</v>
      </c>
      <c r="Y260" t="n">
        <v>1</v>
      </c>
      <c r="Z260" t="n">
        <v>10</v>
      </c>
    </row>
    <row r="261">
      <c r="A261" t="n">
        <v>131</v>
      </c>
      <c r="B261" t="n">
        <v>140</v>
      </c>
      <c r="C261" t="inlineStr">
        <is>
          <t xml:space="preserve">CONCLUIDO	</t>
        </is>
      </c>
      <c r="D261" t="n">
        <v>9.0801</v>
      </c>
      <c r="E261" t="n">
        <v>11.01</v>
      </c>
      <c r="F261" t="n">
        <v>7.9</v>
      </c>
      <c r="G261" t="n">
        <v>118.55</v>
      </c>
      <c r="H261" t="n">
        <v>1.74</v>
      </c>
      <c r="I261" t="n">
        <v>4</v>
      </c>
      <c r="J261" t="n">
        <v>345.35</v>
      </c>
      <c r="K261" t="n">
        <v>60.56</v>
      </c>
      <c r="L261" t="n">
        <v>33.75</v>
      </c>
      <c r="M261" t="n">
        <v>2</v>
      </c>
      <c r="N261" t="n">
        <v>111.05</v>
      </c>
      <c r="O261" t="n">
        <v>42827.67</v>
      </c>
      <c r="P261" t="n">
        <v>132.83</v>
      </c>
      <c r="Q261" t="n">
        <v>198.05</v>
      </c>
      <c r="R261" t="n">
        <v>28.83</v>
      </c>
      <c r="S261" t="n">
        <v>21.27</v>
      </c>
      <c r="T261" t="n">
        <v>1083.85</v>
      </c>
      <c r="U261" t="n">
        <v>0.74</v>
      </c>
      <c r="V261" t="n">
        <v>0.77</v>
      </c>
      <c r="W261" t="n">
        <v>0.11</v>
      </c>
      <c r="X261" t="n">
        <v>0.05</v>
      </c>
      <c r="Y261" t="n">
        <v>1</v>
      </c>
      <c r="Z261" t="n">
        <v>10</v>
      </c>
    </row>
    <row r="262">
      <c r="A262" t="n">
        <v>132</v>
      </c>
      <c r="B262" t="n">
        <v>140</v>
      </c>
      <c r="C262" t="inlineStr">
        <is>
          <t xml:space="preserve">CONCLUIDO	</t>
        </is>
      </c>
      <c r="D262" t="n">
        <v>9.073499999999999</v>
      </c>
      <c r="E262" t="n">
        <v>11.02</v>
      </c>
      <c r="F262" t="n">
        <v>7.91</v>
      </c>
      <c r="G262" t="n">
        <v>118.67</v>
      </c>
      <c r="H262" t="n">
        <v>1.75</v>
      </c>
      <c r="I262" t="n">
        <v>4</v>
      </c>
      <c r="J262" t="n">
        <v>345.97</v>
      </c>
      <c r="K262" t="n">
        <v>60.56</v>
      </c>
      <c r="L262" t="n">
        <v>34</v>
      </c>
      <c r="M262" t="n">
        <v>2</v>
      </c>
      <c r="N262" t="n">
        <v>111.42</v>
      </c>
      <c r="O262" t="n">
        <v>42904.56</v>
      </c>
      <c r="P262" t="n">
        <v>133</v>
      </c>
      <c r="Q262" t="n">
        <v>198.05</v>
      </c>
      <c r="R262" t="n">
        <v>29.1</v>
      </c>
      <c r="S262" t="n">
        <v>21.27</v>
      </c>
      <c r="T262" t="n">
        <v>1220.02</v>
      </c>
      <c r="U262" t="n">
        <v>0.73</v>
      </c>
      <c r="V262" t="n">
        <v>0.77</v>
      </c>
      <c r="W262" t="n">
        <v>0.11</v>
      </c>
      <c r="X262" t="n">
        <v>0.06</v>
      </c>
      <c r="Y262" t="n">
        <v>1</v>
      </c>
      <c r="Z262" t="n">
        <v>10</v>
      </c>
    </row>
    <row r="263">
      <c r="A263" t="n">
        <v>133</v>
      </c>
      <c r="B263" t="n">
        <v>140</v>
      </c>
      <c r="C263" t="inlineStr">
        <is>
          <t xml:space="preserve">CONCLUIDO	</t>
        </is>
      </c>
      <c r="D263" t="n">
        <v>9.068899999999999</v>
      </c>
      <c r="E263" t="n">
        <v>11.03</v>
      </c>
      <c r="F263" t="n">
        <v>7.92</v>
      </c>
      <c r="G263" t="n">
        <v>118.75</v>
      </c>
      <c r="H263" t="n">
        <v>1.76</v>
      </c>
      <c r="I263" t="n">
        <v>4</v>
      </c>
      <c r="J263" t="n">
        <v>346.6</v>
      </c>
      <c r="K263" t="n">
        <v>60.56</v>
      </c>
      <c r="L263" t="n">
        <v>34.25</v>
      </c>
      <c r="M263" t="n">
        <v>2</v>
      </c>
      <c r="N263" t="n">
        <v>111.8</v>
      </c>
      <c r="O263" t="n">
        <v>42981.64</v>
      </c>
      <c r="P263" t="n">
        <v>133.2</v>
      </c>
      <c r="Q263" t="n">
        <v>198.05</v>
      </c>
      <c r="R263" t="n">
        <v>29.26</v>
      </c>
      <c r="S263" t="n">
        <v>21.27</v>
      </c>
      <c r="T263" t="n">
        <v>1296.63</v>
      </c>
      <c r="U263" t="n">
        <v>0.73</v>
      </c>
      <c r="V263" t="n">
        <v>0.77</v>
      </c>
      <c r="W263" t="n">
        <v>0.12</v>
      </c>
      <c r="X263" t="n">
        <v>0.06</v>
      </c>
      <c r="Y263" t="n">
        <v>1</v>
      </c>
      <c r="Z263" t="n">
        <v>10</v>
      </c>
    </row>
    <row r="264">
      <c r="A264" t="n">
        <v>134</v>
      </c>
      <c r="B264" t="n">
        <v>140</v>
      </c>
      <c r="C264" t="inlineStr">
        <is>
          <t xml:space="preserve">CONCLUIDO	</t>
        </is>
      </c>
      <c r="D264" t="n">
        <v>9.071199999999999</v>
      </c>
      <c r="E264" t="n">
        <v>11.02</v>
      </c>
      <c r="F264" t="n">
        <v>7.91</v>
      </c>
      <c r="G264" t="n">
        <v>118.71</v>
      </c>
      <c r="H264" t="n">
        <v>1.77</v>
      </c>
      <c r="I264" t="n">
        <v>4</v>
      </c>
      <c r="J264" t="n">
        <v>347.23</v>
      </c>
      <c r="K264" t="n">
        <v>60.56</v>
      </c>
      <c r="L264" t="n">
        <v>34.5</v>
      </c>
      <c r="M264" t="n">
        <v>2</v>
      </c>
      <c r="N264" t="n">
        <v>112.17</v>
      </c>
      <c r="O264" t="n">
        <v>43058.93</v>
      </c>
      <c r="P264" t="n">
        <v>133.28</v>
      </c>
      <c r="Q264" t="n">
        <v>198.05</v>
      </c>
      <c r="R264" t="n">
        <v>29.17</v>
      </c>
      <c r="S264" t="n">
        <v>21.27</v>
      </c>
      <c r="T264" t="n">
        <v>1251.86</v>
      </c>
      <c r="U264" t="n">
        <v>0.73</v>
      </c>
      <c r="V264" t="n">
        <v>0.77</v>
      </c>
      <c r="W264" t="n">
        <v>0.11</v>
      </c>
      <c r="X264" t="n">
        <v>0.06</v>
      </c>
      <c r="Y264" t="n">
        <v>1</v>
      </c>
      <c r="Z264" t="n">
        <v>10</v>
      </c>
    </row>
    <row r="265">
      <c r="A265" t="n">
        <v>135</v>
      </c>
      <c r="B265" t="n">
        <v>140</v>
      </c>
      <c r="C265" t="inlineStr">
        <is>
          <t xml:space="preserve">CONCLUIDO	</t>
        </is>
      </c>
      <c r="D265" t="n">
        <v>9.0708</v>
      </c>
      <c r="E265" t="n">
        <v>11.02</v>
      </c>
      <c r="F265" t="n">
        <v>7.91</v>
      </c>
      <c r="G265" t="n">
        <v>118.72</v>
      </c>
      <c r="H265" t="n">
        <v>1.78</v>
      </c>
      <c r="I265" t="n">
        <v>4</v>
      </c>
      <c r="J265" t="n">
        <v>347.85</v>
      </c>
      <c r="K265" t="n">
        <v>60.56</v>
      </c>
      <c r="L265" t="n">
        <v>34.75</v>
      </c>
      <c r="M265" t="n">
        <v>2</v>
      </c>
      <c r="N265" t="n">
        <v>112.55</v>
      </c>
      <c r="O265" t="n">
        <v>43136.41</v>
      </c>
      <c r="P265" t="n">
        <v>133.29</v>
      </c>
      <c r="Q265" t="n">
        <v>198.05</v>
      </c>
      <c r="R265" t="n">
        <v>29.18</v>
      </c>
      <c r="S265" t="n">
        <v>21.27</v>
      </c>
      <c r="T265" t="n">
        <v>1257.73</v>
      </c>
      <c r="U265" t="n">
        <v>0.73</v>
      </c>
      <c r="V265" t="n">
        <v>0.77</v>
      </c>
      <c r="W265" t="n">
        <v>0.11</v>
      </c>
      <c r="X265" t="n">
        <v>0.06</v>
      </c>
      <c r="Y265" t="n">
        <v>1</v>
      </c>
      <c r="Z265" t="n">
        <v>10</v>
      </c>
    </row>
    <row r="266">
      <c r="A266" t="n">
        <v>136</v>
      </c>
      <c r="B266" t="n">
        <v>140</v>
      </c>
      <c r="C266" t="inlineStr">
        <is>
          <t xml:space="preserve">CONCLUIDO	</t>
        </is>
      </c>
      <c r="D266" t="n">
        <v>9.0701</v>
      </c>
      <c r="E266" t="n">
        <v>11.03</v>
      </c>
      <c r="F266" t="n">
        <v>7.92</v>
      </c>
      <c r="G266" t="n">
        <v>118.73</v>
      </c>
      <c r="H266" t="n">
        <v>1.79</v>
      </c>
      <c r="I266" t="n">
        <v>4</v>
      </c>
      <c r="J266" t="n">
        <v>348.48</v>
      </c>
      <c r="K266" t="n">
        <v>60.56</v>
      </c>
      <c r="L266" t="n">
        <v>35</v>
      </c>
      <c r="M266" t="n">
        <v>2</v>
      </c>
      <c r="N266" t="n">
        <v>112.93</v>
      </c>
      <c r="O266" t="n">
        <v>43214.09</v>
      </c>
      <c r="P266" t="n">
        <v>133.37</v>
      </c>
      <c r="Q266" t="n">
        <v>198.05</v>
      </c>
      <c r="R266" t="n">
        <v>29.23</v>
      </c>
      <c r="S266" t="n">
        <v>21.27</v>
      </c>
      <c r="T266" t="n">
        <v>1284.1</v>
      </c>
      <c r="U266" t="n">
        <v>0.73</v>
      </c>
      <c r="V266" t="n">
        <v>0.77</v>
      </c>
      <c r="W266" t="n">
        <v>0.11</v>
      </c>
      <c r="X266" t="n">
        <v>0.06</v>
      </c>
      <c r="Y266" t="n">
        <v>1</v>
      </c>
      <c r="Z266" t="n">
        <v>10</v>
      </c>
    </row>
    <row r="267">
      <c r="A267" t="n">
        <v>137</v>
      </c>
      <c r="B267" t="n">
        <v>140</v>
      </c>
      <c r="C267" t="inlineStr">
        <is>
          <t xml:space="preserve">CONCLUIDO	</t>
        </is>
      </c>
      <c r="D267" t="n">
        <v>9.069599999999999</v>
      </c>
      <c r="E267" t="n">
        <v>11.03</v>
      </c>
      <c r="F267" t="n">
        <v>7.92</v>
      </c>
      <c r="G267" t="n">
        <v>118.74</v>
      </c>
      <c r="H267" t="n">
        <v>1.8</v>
      </c>
      <c r="I267" t="n">
        <v>4</v>
      </c>
      <c r="J267" t="n">
        <v>349.12</v>
      </c>
      <c r="K267" t="n">
        <v>60.56</v>
      </c>
      <c r="L267" t="n">
        <v>35.25</v>
      </c>
      <c r="M267" t="n">
        <v>2</v>
      </c>
      <c r="N267" t="n">
        <v>113.31</v>
      </c>
      <c r="O267" t="n">
        <v>43291.97</v>
      </c>
      <c r="P267" t="n">
        <v>133.4</v>
      </c>
      <c r="Q267" t="n">
        <v>198.05</v>
      </c>
      <c r="R267" t="n">
        <v>29.23</v>
      </c>
      <c r="S267" t="n">
        <v>21.27</v>
      </c>
      <c r="T267" t="n">
        <v>1281.24</v>
      </c>
      <c r="U267" t="n">
        <v>0.73</v>
      </c>
      <c r="V267" t="n">
        <v>0.77</v>
      </c>
      <c r="W267" t="n">
        <v>0.11</v>
      </c>
      <c r="X267" t="n">
        <v>0.06</v>
      </c>
      <c r="Y267" t="n">
        <v>1</v>
      </c>
      <c r="Z267" t="n">
        <v>10</v>
      </c>
    </row>
    <row r="268">
      <c r="A268" t="n">
        <v>138</v>
      </c>
      <c r="B268" t="n">
        <v>140</v>
      </c>
      <c r="C268" t="inlineStr">
        <is>
          <t xml:space="preserve">CONCLUIDO	</t>
        </is>
      </c>
      <c r="D268" t="n">
        <v>9.068</v>
      </c>
      <c r="E268" t="n">
        <v>11.03</v>
      </c>
      <c r="F268" t="n">
        <v>7.92</v>
      </c>
      <c r="G268" t="n">
        <v>118.77</v>
      </c>
      <c r="H268" t="n">
        <v>1.81</v>
      </c>
      <c r="I268" t="n">
        <v>4</v>
      </c>
      <c r="J268" t="n">
        <v>349.75</v>
      </c>
      <c r="K268" t="n">
        <v>60.56</v>
      </c>
      <c r="L268" t="n">
        <v>35.5</v>
      </c>
      <c r="M268" t="n">
        <v>2</v>
      </c>
      <c r="N268" t="n">
        <v>113.69</v>
      </c>
      <c r="O268" t="n">
        <v>43370.05</v>
      </c>
      <c r="P268" t="n">
        <v>133.51</v>
      </c>
      <c r="Q268" t="n">
        <v>198.05</v>
      </c>
      <c r="R268" t="n">
        <v>29.31</v>
      </c>
      <c r="S268" t="n">
        <v>21.27</v>
      </c>
      <c r="T268" t="n">
        <v>1323.33</v>
      </c>
      <c r="U268" t="n">
        <v>0.73</v>
      </c>
      <c r="V268" t="n">
        <v>0.77</v>
      </c>
      <c r="W268" t="n">
        <v>0.11</v>
      </c>
      <c r="X268" t="n">
        <v>0.07000000000000001</v>
      </c>
      <c r="Y268" t="n">
        <v>1</v>
      </c>
      <c r="Z268" t="n">
        <v>10</v>
      </c>
    </row>
    <row r="269">
      <c r="A269" t="n">
        <v>139</v>
      </c>
      <c r="B269" t="n">
        <v>140</v>
      </c>
      <c r="C269" t="inlineStr">
        <is>
          <t xml:space="preserve">CONCLUIDO	</t>
        </is>
      </c>
      <c r="D269" t="n">
        <v>9.075100000000001</v>
      </c>
      <c r="E269" t="n">
        <v>11.02</v>
      </c>
      <c r="F269" t="n">
        <v>7.91</v>
      </c>
      <c r="G269" t="n">
        <v>118.64</v>
      </c>
      <c r="H269" t="n">
        <v>1.82</v>
      </c>
      <c r="I269" t="n">
        <v>4</v>
      </c>
      <c r="J269" t="n">
        <v>350.38</v>
      </c>
      <c r="K269" t="n">
        <v>60.56</v>
      </c>
      <c r="L269" t="n">
        <v>35.75</v>
      </c>
      <c r="M269" t="n">
        <v>2</v>
      </c>
      <c r="N269" t="n">
        <v>114.08</v>
      </c>
      <c r="O269" t="n">
        <v>43448.34</v>
      </c>
      <c r="P269" t="n">
        <v>133.38</v>
      </c>
      <c r="Q269" t="n">
        <v>198.05</v>
      </c>
      <c r="R269" t="n">
        <v>28.96</v>
      </c>
      <c r="S269" t="n">
        <v>21.27</v>
      </c>
      <c r="T269" t="n">
        <v>1149.54</v>
      </c>
      <c r="U269" t="n">
        <v>0.73</v>
      </c>
      <c r="V269" t="n">
        <v>0.77</v>
      </c>
      <c r="W269" t="n">
        <v>0.12</v>
      </c>
      <c r="X269" t="n">
        <v>0.06</v>
      </c>
      <c r="Y269" t="n">
        <v>1</v>
      </c>
      <c r="Z269" t="n">
        <v>10</v>
      </c>
    </row>
    <row r="270">
      <c r="A270" t="n">
        <v>140</v>
      </c>
      <c r="B270" t="n">
        <v>140</v>
      </c>
      <c r="C270" t="inlineStr">
        <is>
          <t xml:space="preserve">CONCLUIDO	</t>
        </is>
      </c>
      <c r="D270" t="n">
        <v>9.0794</v>
      </c>
      <c r="E270" t="n">
        <v>11.01</v>
      </c>
      <c r="F270" t="n">
        <v>7.9</v>
      </c>
      <c r="G270" t="n">
        <v>118.56</v>
      </c>
      <c r="H270" t="n">
        <v>1.83</v>
      </c>
      <c r="I270" t="n">
        <v>4</v>
      </c>
      <c r="J270" t="n">
        <v>351.02</v>
      </c>
      <c r="K270" t="n">
        <v>60.56</v>
      </c>
      <c r="L270" t="n">
        <v>36</v>
      </c>
      <c r="M270" t="n">
        <v>2</v>
      </c>
      <c r="N270" t="n">
        <v>114.47</v>
      </c>
      <c r="O270" t="n">
        <v>43526.84</v>
      </c>
      <c r="P270" t="n">
        <v>133.3</v>
      </c>
      <c r="Q270" t="n">
        <v>198.05</v>
      </c>
      <c r="R270" t="n">
        <v>28.74</v>
      </c>
      <c r="S270" t="n">
        <v>21.27</v>
      </c>
      <c r="T270" t="n">
        <v>1039.89</v>
      </c>
      <c r="U270" t="n">
        <v>0.74</v>
      </c>
      <c r="V270" t="n">
        <v>0.77</v>
      </c>
      <c r="W270" t="n">
        <v>0.12</v>
      </c>
      <c r="X270" t="n">
        <v>0.05</v>
      </c>
      <c r="Y270" t="n">
        <v>1</v>
      </c>
      <c r="Z270" t="n">
        <v>10</v>
      </c>
    </row>
    <row r="271">
      <c r="A271" t="n">
        <v>141</v>
      </c>
      <c r="B271" t="n">
        <v>140</v>
      </c>
      <c r="C271" t="inlineStr">
        <is>
          <t xml:space="preserve">CONCLUIDO	</t>
        </is>
      </c>
      <c r="D271" t="n">
        <v>9.0815</v>
      </c>
      <c r="E271" t="n">
        <v>11.01</v>
      </c>
      <c r="F271" t="n">
        <v>7.9</v>
      </c>
      <c r="G271" t="n">
        <v>118.52</v>
      </c>
      <c r="H271" t="n">
        <v>1.84</v>
      </c>
      <c r="I271" t="n">
        <v>4</v>
      </c>
      <c r="J271" t="n">
        <v>351.66</v>
      </c>
      <c r="K271" t="n">
        <v>60.56</v>
      </c>
      <c r="L271" t="n">
        <v>36.25</v>
      </c>
      <c r="M271" t="n">
        <v>2</v>
      </c>
      <c r="N271" t="n">
        <v>114.85</v>
      </c>
      <c r="O271" t="n">
        <v>43605.54</v>
      </c>
      <c r="P271" t="n">
        <v>133.37</v>
      </c>
      <c r="Q271" t="n">
        <v>198.05</v>
      </c>
      <c r="R271" t="n">
        <v>28.76</v>
      </c>
      <c r="S271" t="n">
        <v>21.27</v>
      </c>
      <c r="T271" t="n">
        <v>1049.35</v>
      </c>
      <c r="U271" t="n">
        <v>0.74</v>
      </c>
      <c r="V271" t="n">
        <v>0.77</v>
      </c>
      <c r="W271" t="n">
        <v>0.11</v>
      </c>
      <c r="X271" t="n">
        <v>0.05</v>
      </c>
      <c r="Y271" t="n">
        <v>1</v>
      </c>
      <c r="Z271" t="n">
        <v>10</v>
      </c>
    </row>
    <row r="272">
      <c r="A272" t="n">
        <v>142</v>
      </c>
      <c r="B272" t="n">
        <v>140</v>
      </c>
      <c r="C272" t="inlineStr">
        <is>
          <t xml:space="preserve">CONCLUIDO	</t>
        </is>
      </c>
      <c r="D272" t="n">
        <v>9.0783</v>
      </c>
      <c r="E272" t="n">
        <v>11.02</v>
      </c>
      <c r="F272" t="n">
        <v>7.91</v>
      </c>
      <c r="G272" t="n">
        <v>118.58</v>
      </c>
      <c r="H272" t="n">
        <v>1.85</v>
      </c>
      <c r="I272" t="n">
        <v>4</v>
      </c>
      <c r="J272" t="n">
        <v>352.3</v>
      </c>
      <c r="K272" t="n">
        <v>60.56</v>
      </c>
      <c r="L272" t="n">
        <v>36.5</v>
      </c>
      <c r="M272" t="n">
        <v>2</v>
      </c>
      <c r="N272" t="n">
        <v>115.24</v>
      </c>
      <c r="O272" t="n">
        <v>43684.46</v>
      </c>
      <c r="P272" t="n">
        <v>133.52</v>
      </c>
      <c r="Q272" t="n">
        <v>198.05</v>
      </c>
      <c r="R272" t="n">
        <v>28.9</v>
      </c>
      <c r="S272" t="n">
        <v>21.27</v>
      </c>
      <c r="T272" t="n">
        <v>1120.13</v>
      </c>
      <c r="U272" t="n">
        <v>0.74</v>
      </c>
      <c r="V272" t="n">
        <v>0.77</v>
      </c>
      <c r="W272" t="n">
        <v>0.11</v>
      </c>
      <c r="X272" t="n">
        <v>0.05</v>
      </c>
      <c r="Y272" t="n">
        <v>1</v>
      </c>
      <c r="Z272" t="n">
        <v>10</v>
      </c>
    </row>
    <row r="273">
      <c r="A273" t="n">
        <v>143</v>
      </c>
      <c r="B273" t="n">
        <v>140</v>
      </c>
      <c r="C273" t="inlineStr">
        <is>
          <t xml:space="preserve">CONCLUIDO	</t>
        </is>
      </c>
      <c r="D273" t="n">
        <v>9.0724</v>
      </c>
      <c r="E273" t="n">
        <v>11.02</v>
      </c>
      <c r="F273" t="n">
        <v>7.91</v>
      </c>
      <c r="G273" t="n">
        <v>118.69</v>
      </c>
      <c r="H273" t="n">
        <v>1.86</v>
      </c>
      <c r="I273" t="n">
        <v>4</v>
      </c>
      <c r="J273" t="n">
        <v>352.94</v>
      </c>
      <c r="K273" t="n">
        <v>60.56</v>
      </c>
      <c r="L273" t="n">
        <v>36.75</v>
      </c>
      <c r="M273" t="n">
        <v>2</v>
      </c>
      <c r="N273" t="n">
        <v>115.64</v>
      </c>
      <c r="O273" t="n">
        <v>43763.7</v>
      </c>
      <c r="P273" t="n">
        <v>133.74</v>
      </c>
      <c r="Q273" t="n">
        <v>198.05</v>
      </c>
      <c r="R273" t="n">
        <v>29.16</v>
      </c>
      <c r="S273" t="n">
        <v>21.27</v>
      </c>
      <c r="T273" t="n">
        <v>1246.3</v>
      </c>
      <c r="U273" t="n">
        <v>0.73</v>
      </c>
      <c r="V273" t="n">
        <v>0.77</v>
      </c>
      <c r="W273" t="n">
        <v>0.11</v>
      </c>
      <c r="X273" t="n">
        <v>0.06</v>
      </c>
      <c r="Y273" t="n">
        <v>1</v>
      </c>
      <c r="Z273" t="n">
        <v>10</v>
      </c>
    </row>
    <row r="274">
      <c r="A274" t="n">
        <v>144</v>
      </c>
      <c r="B274" t="n">
        <v>140</v>
      </c>
      <c r="C274" t="inlineStr">
        <is>
          <t xml:space="preserve">CONCLUIDO	</t>
        </is>
      </c>
      <c r="D274" t="n">
        <v>9.068199999999999</v>
      </c>
      <c r="E274" t="n">
        <v>11.03</v>
      </c>
      <c r="F274" t="n">
        <v>7.92</v>
      </c>
      <c r="G274" t="n">
        <v>118.76</v>
      </c>
      <c r="H274" t="n">
        <v>1.87</v>
      </c>
      <c r="I274" t="n">
        <v>4</v>
      </c>
      <c r="J274" t="n">
        <v>353.58</v>
      </c>
      <c r="K274" t="n">
        <v>60.56</v>
      </c>
      <c r="L274" t="n">
        <v>37</v>
      </c>
      <c r="M274" t="n">
        <v>2</v>
      </c>
      <c r="N274" t="n">
        <v>116.03</v>
      </c>
      <c r="O274" t="n">
        <v>43843.04</v>
      </c>
      <c r="P274" t="n">
        <v>133.92</v>
      </c>
      <c r="Q274" t="n">
        <v>198.05</v>
      </c>
      <c r="R274" t="n">
        <v>29.28</v>
      </c>
      <c r="S274" t="n">
        <v>21.27</v>
      </c>
      <c r="T274" t="n">
        <v>1307.52</v>
      </c>
      <c r="U274" t="n">
        <v>0.73</v>
      </c>
      <c r="V274" t="n">
        <v>0.77</v>
      </c>
      <c r="W274" t="n">
        <v>0.11</v>
      </c>
      <c r="X274" t="n">
        <v>0.06</v>
      </c>
      <c r="Y274" t="n">
        <v>1</v>
      </c>
      <c r="Z274" t="n">
        <v>10</v>
      </c>
    </row>
    <row r="275">
      <c r="A275" t="n">
        <v>145</v>
      </c>
      <c r="B275" t="n">
        <v>140</v>
      </c>
      <c r="C275" t="inlineStr">
        <is>
          <t xml:space="preserve">CONCLUIDO	</t>
        </is>
      </c>
      <c r="D275" t="n">
        <v>9.0703</v>
      </c>
      <c r="E275" t="n">
        <v>11.02</v>
      </c>
      <c r="F275" t="n">
        <v>7.92</v>
      </c>
      <c r="G275" t="n">
        <v>118.72</v>
      </c>
      <c r="H275" t="n">
        <v>1.87</v>
      </c>
      <c r="I275" t="n">
        <v>4</v>
      </c>
      <c r="J275" t="n">
        <v>354.23</v>
      </c>
      <c r="K275" t="n">
        <v>60.56</v>
      </c>
      <c r="L275" t="n">
        <v>37.25</v>
      </c>
      <c r="M275" t="n">
        <v>2</v>
      </c>
      <c r="N275" t="n">
        <v>116.42</v>
      </c>
      <c r="O275" t="n">
        <v>43922.6</v>
      </c>
      <c r="P275" t="n">
        <v>133.93</v>
      </c>
      <c r="Q275" t="n">
        <v>198.05</v>
      </c>
      <c r="R275" t="n">
        <v>29.21</v>
      </c>
      <c r="S275" t="n">
        <v>21.27</v>
      </c>
      <c r="T275" t="n">
        <v>1272.76</v>
      </c>
      <c r="U275" t="n">
        <v>0.73</v>
      </c>
      <c r="V275" t="n">
        <v>0.77</v>
      </c>
      <c r="W275" t="n">
        <v>0.12</v>
      </c>
      <c r="X275" t="n">
        <v>0.06</v>
      </c>
      <c r="Y275" t="n">
        <v>1</v>
      </c>
      <c r="Z275" t="n">
        <v>10</v>
      </c>
    </row>
    <row r="276">
      <c r="A276" t="n">
        <v>146</v>
      </c>
      <c r="B276" t="n">
        <v>140</v>
      </c>
      <c r="C276" t="inlineStr">
        <is>
          <t xml:space="preserve">CONCLUIDO	</t>
        </is>
      </c>
      <c r="D276" t="n">
        <v>9.069800000000001</v>
      </c>
      <c r="E276" t="n">
        <v>11.03</v>
      </c>
      <c r="F276" t="n">
        <v>7.92</v>
      </c>
      <c r="G276" t="n">
        <v>118.73</v>
      </c>
      <c r="H276" t="n">
        <v>1.88</v>
      </c>
      <c r="I276" t="n">
        <v>4</v>
      </c>
      <c r="J276" t="n">
        <v>354.88</v>
      </c>
      <c r="K276" t="n">
        <v>60.56</v>
      </c>
      <c r="L276" t="n">
        <v>37.5</v>
      </c>
      <c r="M276" t="n">
        <v>2</v>
      </c>
      <c r="N276" t="n">
        <v>116.82</v>
      </c>
      <c r="O276" t="n">
        <v>44002.37</v>
      </c>
      <c r="P276" t="n">
        <v>134.04</v>
      </c>
      <c r="Q276" t="n">
        <v>198.05</v>
      </c>
      <c r="R276" t="n">
        <v>29.23</v>
      </c>
      <c r="S276" t="n">
        <v>21.27</v>
      </c>
      <c r="T276" t="n">
        <v>1283.84</v>
      </c>
      <c r="U276" t="n">
        <v>0.73</v>
      </c>
      <c r="V276" t="n">
        <v>0.77</v>
      </c>
      <c r="W276" t="n">
        <v>0.11</v>
      </c>
      <c r="X276" t="n">
        <v>0.06</v>
      </c>
      <c r="Y276" t="n">
        <v>1</v>
      </c>
      <c r="Z276" t="n">
        <v>10</v>
      </c>
    </row>
    <row r="277">
      <c r="A277" t="n">
        <v>147</v>
      </c>
      <c r="B277" t="n">
        <v>140</v>
      </c>
      <c r="C277" t="inlineStr">
        <is>
          <t xml:space="preserve">CONCLUIDO	</t>
        </is>
      </c>
      <c r="D277" t="n">
        <v>9.068</v>
      </c>
      <c r="E277" t="n">
        <v>11.03</v>
      </c>
      <c r="F277" t="n">
        <v>7.92</v>
      </c>
      <c r="G277" t="n">
        <v>118.77</v>
      </c>
      <c r="H277" t="n">
        <v>1.89</v>
      </c>
      <c r="I277" t="n">
        <v>4</v>
      </c>
      <c r="J277" t="n">
        <v>355.52</v>
      </c>
      <c r="K277" t="n">
        <v>60.56</v>
      </c>
      <c r="L277" t="n">
        <v>37.75</v>
      </c>
      <c r="M277" t="n">
        <v>2</v>
      </c>
      <c r="N277" t="n">
        <v>117.22</v>
      </c>
      <c r="O277" t="n">
        <v>44082.36</v>
      </c>
      <c r="P277" t="n">
        <v>134.07</v>
      </c>
      <c r="Q277" t="n">
        <v>198.06</v>
      </c>
      <c r="R277" t="n">
        <v>29.3</v>
      </c>
      <c r="S277" t="n">
        <v>21.27</v>
      </c>
      <c r="T277" t="n">
        <v>1317.07</v>
      </c>
      <c r="U277" t="n">
        <v>0.73</v>
      </c>
      <c r="V277" t="n">
        <v>0.77</v>
      </c>
      <c r="W277" t="n">
        <v>0.11</v>
      </c>
      <c r="X277" t="n">
        <v>0.06</v>
      </c>
      <c r="Y277" t="n">
        <v>1</v>
      </c>
      <c r="Z277" t="n">
        <v>10</v>
      </c>
    </row>
    <row r="278">
      <c r="A278" t="n">
        <v>148</v>
      </c>
      <c r="B278" t="n">
        <v>140</v>
      </c>
      <c r="C278" t="inlineStr">
        <is>
          <t xml:space="preserve">CONCLUIDO	</t>
        </is>
      </c>
      <c r="D278" t="n">
        <v>9.069599999999999</v>
      </c>
      <c r="E278" t="n">
        <v>11.03</v>
      </c>
      <c r="F278" t="n">
        <v>7.92</v>
      </c>
      <c r="G278" t="n">
        <v>118.74</v>
      </c>
      <c r="H278" t="n">
        <v>1.9</v>
      </c>
      <c r="I278" t="n">
        <v>4</v>
      </c>
      <c r="J278" t="n">
        <v>356.17</v>
      </c>
      <c r="K278" t="n">
        <v>60.56</v>
      </c>
      <c r="L278" t="n">
        <v>38</v>
      </c>
      <c r="M278" t="n">
        <v>2</v>
      </c>
      <c r="N278" t="n">
        <v>117.62</v>
      </c>
      <c r="O278" t="n">
        <v>44162.57</v>
      </c>
      <c r="P278" t="n">
        <v>134.01</v>
      </c>
      <c r="Q278" t="n">
        <v>198.05</v>
      </c>
      <c r="R278" t="n">
        <v>29.27</v>
      </c>
      <c r="S278" t="n">
        <v>21.27</v>
      </c>
      <c r="T278" t="n">
        <v>1302.79</v>
      </c>
      <c r="U278" t="n">
        <v>0.73</v>
      </c>
      <c r="V278" t="n">
        <v>0.77</v>
      </c>
      <c r="W278" t="n">
        <v>0.11</v>
      </c>
      <c r="X278" t="n">
        <v>0.06</v>
      </c>
      <c r="Y278" t="n">
        <v>1</v>
      </c>
      <c r="Z278" t="n">
        <v>10</v>
      </c>
    </row>
    <row r="279">
      <c r="A279" t="n">
        <v>149</v>
      </c>
      <c r="B279" t="n">
        <v>140</v>
      </c>
      <c r="C279" t="inlineStr">
        <is>
          <t xml:space="preserve">CONCLUIDO	</t>
        </is>
      </c>
      <c r="D279" t="n">
        <v>9.0678</v>
      </c>
      <c r="E279" t="n">
        <v>11.03</v>
      </c>
      <c r="F279" t="n">
        <v>7.92</v>
      </c>
      <c r="G279" t="n">
        <v>118.77</v>
      </c>
      <c r="H279" t="n">
        <v>1.91</v>
      </c>
      <c r="I279" t="n">
        <v>4</v>
      </c>
      <c r="J279" t="n">
        <v>356.83</v>
      </c>
      <c r="K279" t="n">
        <v>60.56</v>
      </c>
      <c r="L279" t="n">
        <v>38.25</v>
      </c>
      <c r="M279" t="n">
        <v>2</v>
      </c>
      <c r="N279" t="n">
        <v>118.02</v>
      </c>
      <c r="O279" t="n">
        <v>44243</v>
      </c>
      <c r="P279" t="n">
        <v>134.16</v>
      </c>
      <c r="Q279" t="n">
        <v>198.05</v>
      </c>
      <c r="R279" t="n">
        <v>29.3</v>
      </c>
      <c r="S279" t="n">
        <v>21.27</v>
      </c>
      <c r="T279" t="n">
        <v>1316.9</v>
      </c>
      <c r="U279" t="n">
        <v>0.73</v>
      </c>
      <c r="V279" t="n">
        <v>0.77</v>
      </c>
      <c r="W279" t="n">
        <v>0.12</v>
      </c>
      <c r="X279" t="n">
        <v>0.07000000000000001</v>
      </c>
      <c r="Y279" t="n">
        <v>1</v>
      </c>
      <c r="Z279" t="n">
        <v>10</v>
      </c>
    </row>
    <row r="280">
      <c r="A280" t="n">
        <v>150</v>
      </c>
      <c r="B280" t="n">
        <v>140</v>
      </c>
      <c r="C280" t="inlineStr">
        <is>
          <t xml:space="preserve">CONCLUIDO	</t>
        </is>
      </c>
      <c r="D280" t="n">
        <v>9.071199999999999</v>
      </c>
      <c r="E280" t="n">
        <v>11.02</v>
      </c>
      <c r="F280" t="n">
        <v>7.91</v>
      </c>
      <c r="G280" t="n">
        <v>118.71</v>
      </c>
      <c r="H280" t="n">
        <v>1.92</v>
      </c>
      <c r="I280" t="n">
        <v>4</v>
      </c>
      <c r="J280" t="n">
        <v>357.48</v>
      </c>
      <c r="K280" t="n">
        <v>60.56</v>
      </c>
      <c r="L280" t="n">
        <v>38.5</v>
      </c>
      <c r="M280" t="n">
        <v>2</v>
      </c>
      <c r="N280" t="n">
        <v>118.43</v>
      </c>
      <c r="O280" t="n">
        <v>44323.66</v>
      </c>
      <c r="P280" t="n">
        <v>134.01</v>
      </c>
      <c r="Q280" t="n">
        <v>198.05</v>
      </c>
      <c r="R280" t="n">
        <v>29.12</v>
      </c>
      <c r="S280" t="n">
        <v>21.27</v>
      </c>
      <c r="T280" t="n">
        <v>1227.54</v>
      </c>
      <c r="U280" t="n">
        <v>0.73</v>
      </c>
      <c r="V280" t="n">
        <v>0.77</v>
      </c>
      <c r="W280" t="n">
        <v>0.12</v>
      </c>
      <c r="X280" t="n">
        <v>0.06</v>
      </c>
      <c r="Y280" t="n">
        <v>1</v>
      </c>
      <c r="Z280" t="n">
        <v>10</v>
      </c>
    </row>
    <row r="281">
      <c r="A281" t="n">
        <v>151</v>
      </c>
      <c r="B281" t="n">
        <v>140</v>
      </c>
      <c r="C281" t="inlineStr">
        <is>
          <t xml:space="preserve">CONCLUIDO	</t>
        </is>
      </c>
      <c r="D281" t="n">
        <v>9.0776</v>
      </c>
      <c r="E281" t="n">
        <v>11.02</v>
      </c>
      <c r="F281" t="n">
        <v>7.91</v>
      </c>
      <c r="G281" t="n">
        <v>118.59</v>
      </c>
      <c r="H281" t="n">
        <v>1.93</v>
      </c>
      <c r="I281" t="n">
        <v>4</v>
      </c>
      <c r="J281" t="n">
        <v>358.14</v>
      </c>
      <c r="K281" t="n">
        <v>60.56</v>
      </c>
      <c r="L281" t="n">
        <v>38.75</v>
      </c>
      <c r="M281" t="n">
        <v>2</v>
      </c>
      <c r="N281" t="n">
        <v>118.83</v>
      </c>
      <c r="O281" t="n">
        <v>44404.54</v>
      </c>
      <c r="P281" t="n">
        <v>133.87</v>
      </c>
      <c r="Q281" t="n">
        <v>198.05</v>
      </c>
      <c r="R281" t="n">
        <v>28.85</v>
      </c>
      <c r="S281" t="n">
        <v>21.27</v>
      </c>
      <c r="T281" t="n">
        <v>1093.52</v>
      </c>
      <c r="U281" t="n">
        <v>0.74</v>
      </c>
      <c r="V281" t="n">
        <v>0.77</v>
      </c>
      <c r="W281" t="n">
        <v>0.12</v>
      </c>
      <c r="X281" t="n">
        <v>0.05</v>
      </c>
      <c r="Y281" t="n">
        <v>1</v>
      </c>
      <c r="Z281" t="n">
        <v>10</v>
      </c>
    </row>
    <row r="282">
      <c r="A282" t="n">
        <v>152</v>
      </c>
      <c r="B282" t="n">
        <v>140</v>
      </c>
      <c r="C282" t="inlineStr">
        <is>
          <t xml:space="preserve">CONCLUIDO	</t>
        </is>
      </c>
      <c r="D282" t="n">
        <v>9.0801</v>
      </c>
      <c r="E282" t="n">
        <v>11.01</v>
      </c>
      <c r="F282" t="n">
        <v>7.9</v>
      </c>
      <c r="G282" t="n">
        <v>118.55</v>
      </c>
      <c r="H282" t="n">
        <v>1.94</v>
      </c>
      <c r="I282" t="n">
        <v>4</v>
      </c>
      <c r="J282" t="n">
        <v>358.79</v>
      </c>
      <c r="K282" t="n">
        <v>60.56</v>
      </c>
      <c r="L282" t="n">
        <v>39</v>
      </c>
      <c r="M282" t="n">
        <v>2</v>
      </c>
      <c r="N282" t="n">
        <v>119.24</v>
      </c>
      <c r="O282" t="n">
        <v>44485.65</v>
      </c>
      <c r="P282" t="n">
        <v>133.77</v>
      </c>
      <c r="Q282" t="n">
        <v>198.05</v>
      </c>
      <c r="R282" t="n">
        <v>28.81</v>
      </c>
      <c r="S282" t="n">
        <v>21.27</v>
      </c>
      <c r="T282" t="n">
        <v>1074.91</v>
      </c>
      <c r="U282" t="n">
        <v>0.74</v>
      </c>
      <c r="V282" t="n">
        <v>0.77</v>
      </c>
      <c r="W282" t="n">
        <v>0.11</v>
      </c>
      <c r="X282" t="n">
        <v>0.05</v>
      </c>
      <c r="Y282" t="n">
        <v>1</v>
      </c>
      <c r="Z282" t="n">
        <v>10</v>
      </c>
    </row>
    <row r="283">
      <c r="A283" t="n">
        <v>153</v>
      </c>
      <c r="B283" t="n">
        <v>140</v>
      </c>
      <c r="C283" t="inlineStr">
        <is>
          <t xml:space="preserve">CONCLUIDO	</t>
        </is>
      </c>
      <c r="D283" t="n">
        <v>9.0783</v>
      </c>
      <c r="E283" t="n">
        <v>11.02</v>
      </c>
      <c r="F283" t="n">
        <v>7.91</v>
      </c>
      <c r="G283" t="n">
        <v>118.58</v>
      </c>
      <c r="H283" t="n">
        <v>1.95</v>
      </c>
      <c r="I283" t="n">
        <v>4</v>
      </c>
      <c r="J283" t="n">
        <v>359.45</v>
      </c>
      <c r="K283" t="n">
        <v>60.56</v>
      </c>
      <c r="L283" t="n">
        <v>39.25</v>
      </c>
      <c r="M283" t="n">
        <v>2</v>
      </c>
      <c r="N283" t="n">
        <v>119.65</v>
      </c>
      <c r="O283" t="n">
        <v>44566.98</v>
      </c>
      <c r="P283" t="n">
        <v>133.89</v>
      </c>
      <c r="Q283" t="n">
        <v>198.05</v>
      </c>
      <c r="R283" t="n">
        <v>28.91</v>
      </c>
      <c r="S283" t="n">
        <v>21.27</v>
      </c>
      <c r="T283" t="n">
        <v>1122.52</v>
      </c>
      <c r="U283" t="n">
        <v>0.74</v>
      </c>
      <c r="V283" t="n">
        <v>0.77</v>
      </c>
      <c r="W283" t="n">
        <v>0.11</v>
      </c>
      <c r="X283" t="n">
        <v>0.05</v>
      </c>
      <c r="Y283" t="n">
        <v>1</v>
      </c>
      <c r="Z283" t="n">
        <v>10</v>
      </c>
    </row>
    <row r="284">
      <c r="A284" t="n">
        <v>154</v>
      </c>
      <c r="B284" t="n">
        <v>140</v>
      </c>
      <c r="C284" t="inlineStr">
        <is>
          <t xml:space="preserve">CONCLUIDO	</t>
        </is>
      </c>
      <c r="D284" t="n">
        <v>9.072800000000001</v>
      </c>
      <c r="E284" t="n">
        <v>11.02</v>
      </c>
      <c r="F284" t="n">
        <v>7.91</v>
      </c>
      <c r="G284" t="n">
        <v>118.68</v>
      </c>
      <c r="H284" t="n">
        <v>1.96</v>
      </c>
      <c r="I284" t="n">
        <v>4</v>
      </c>
      <c r="J284" t="n">
        <v>360.12</v>
      </c>
      <c r="K284" t="n">
        <v>60.56</v>
      </c>
      <c r="L284" t="n">
        <v>39.5</v>
      </c>
      <c r="M284" t="n">
        <v>2</v>
      </c>
      <c r="N284" t="n">
        <v>120.06</v>
      </c>
      <c r="O284" t="n">
        <v>44648.55</v>
      </c>
      <c r="P284" t="n">
        <v>133.92</v>
      </c>
      <c r="Q284" t="n">
        <v>198.05</v>
      </c>
      <c r="R284" t="n">
        <v>29.14</v>
      </c>
      <c r="S284" t="n">
        <v>21.27</v>
      </c>
      <c r="T284" t="n">
        <v>1237.16</v>
      </c>
      <c r="U284" t="n">
        <v>0.73</v>
      </c>
      <c r="V284" t="n">
        <v>0.77</v>
      </c>
      <c r="W284" t="n">
        <v>0.11</v>
      </c>
      <c r="X284" t="n">
        <v>0.06</v>
      </c>
      <c r="Y284" t="n">
        <v>1</v>
      </c>
      <c r="Z284" t="n">
        <v>10</v>
      </c>
    </row>
    <row r="285">
      <c r="A285" t="n">
        <v>155</v>
      </c>
      <c r="B285" t="n">
        <v>140</v>
      </c>
      <c r="C285" t="inlineStr">
        <is>
          <t xml:space="preserve">CONCLUIDO	</t>
        </is>
      </c>
      <c r="D285" t="n">
        <v>9.0671</v>
      </c>
      <c r="E285" t="n">
        <v>11.03</v>
      </c>
      <c r="F285" t="n">
        <v>7.92</v>
      </c>
      <c r="G285" t="n">
        <v>118.78</v>
      </c>
      <c r="H285" t="n">
        <v>1.96</v>
      </c>
      <c r="I285" t="n">
        <v>4</v>
      </c>
      <c r="J285" t="n">
        <v>360.78</v>
      </c>
      <c r="K285" t="n">
        <v>60.56</v>
      </c>
      <c r="L285" t="n">
        <v>39.75</v>
      </c>
      <c r="M285" t="n">
        <v>2</v>
      </c>
      <c r="N285" t="n">
        <v>120.47</v>
      </c>
      <c r="O285" t="n">
        <v>44730.35</v>
      </c>
      <c r="P285" t="n">
        <v>134.18</v>
      </c>
      <c r="Q285" t="n">
        <v>198.05</v>
      </c>
      <c r="R285" t="n">
        <v>29.37</v>
      </c>
      <c r="S285" t="n">
        <v>21.27</v>
      </c>
      <c r="T285" t="n">
        <v>1355.47</v>
      </c>
      <c r="U285" t="n">
        <v>0.72</v>
      </c>
      <c r="V285" t="n">
        <v>0.77</v>
      </c>
      <c r="W285" t="n">
        <v>0.11</v>
      </c>
      <c r="X285" t="n">
        <v>0.07000000000000001</v>
      </c>
      <c r="Y285" t="n">
        <v>1</v>
      </c>
      <c r="Z285" t="n">
        <v>10</v>
      </c>
    </row>
    <row r="286">
      <c r="A286" t="n">
        <v>156</v>
      </c>
      <c r="B286" t="n">
        <v>140</v>
      </c>
      <c r="C286" t="inlineStr">
        <is>
          <t xml:space="preserve">CONCLUIDO	</t>
        </is>
      </c>
      <c r="D286" t="n">
        <v>9.068199999999999</v>
      </c>
      <c r="E286" t="n">
        <v>11.03</v>
      </c>
      <c r="F286" t="n">
        <v>7.92</v>
      </c>
      <c r="G286" t="n">
        <v>118.76</v>
      </c>
      <c r="H286" t="n">
        <v>1.97</v>
      </c>
      <c r="I286" t="n">
        <v>4</v>
      </c>
      <c r="J286" t="n">
        <v>361.44</v>
      </c>
      <c r="K286" t="n">
        <v>60.56</v>
      </c>
      <c r="L286" t="n">
        <v>40</v>
      </c>
      <c r="M286" t="n">
        <v>2</v>
      </c>
      <c r="N286" t="n">
        <v>120.89</v>
      </c>
      <c r="O286" t="n">
        <v>44812.39</v>
      </c>
      <c r="P286" t="n">
        <v>134.16</v>
      </c>
      <c r="Q286" t="n">
        <v>198.05</v>
      </c>
      <c r="R286" t="n">
        <v>29.31</v>
      </c>
      <c r="S286" t="n">
        <v>21.27</v>
      </c>
      <c r="T286" t="n">
        <v>1320.66</v>
      </c>
      <c r="U286" t="n">
        <v>0.73</v>
      </c>
      <c r="V286" t="n">
        <v>0.77</v>
      </c>
      <c r="W286" t="n">
        <v>0.11</v>
      </c>
      <c r="X286" t="n">
        <v>0.06</v>
      </c>
      <c r="Y286" t="n">
        <v>1</v>
      </c>
      <c r="Z286" t="n">
        <v>10</v>
      </c>
    </row>
    <row r="287">
      <c r="A287" t="n">
        <v>0</v>
      </c>
      <c r="B287" t="n">
        <v>40</v>
      </c>
      <c r="C287" t="inlineStr">
        <is>
          <t xml:space="preserve">CONCLUIDO	</t>
        </is>
      </c>
      <c r="D287" t="n">
        <v>8.425800000000001</v>
      </c>
      <c r="E287" t="n">
        <v>11.87</v>
      </c>
      <c r="F287" t="n">
        <v>8.91</v>
      </c>
      <c r="G287" t="n">
        <v>9.9</v>
      </c>
      <c r="H287" t="n">
        <v>0.2</v>
      </c>
      <c r="I287" t="n">
        <v>54</v>
      </c>
      <c r="J287" t="n">
        <v>89.87</v>
      </c>
      <c r="K287" t="n">
        <v>37.55</v>
      </c>
      <c r="L287" t="n">
        <v>1</v>
      </c>
      <c r="M287" t="n">
        <v>52</v>
      </c>
      <c r="N287" t="n">
        <v>11.32</v>
      </c>
      <c r="O287" t="n">
        <v>11317.98</v>
      </c>
      <c r="P287" t="n">
        <v>73.43000000000001</v>
      </c>
      <c r="Q287" t="n">
        <v>198.09</v>
      </c>
      <c r="R287" t="n">
        <v>60.15</v>
      </c>
      <c r="S287" t="n">
        <v>21.27</v>
      </c>
      <c r="T287" t="n">
        <v>16494.36</v>
      </c>
      <c r="U287" t="n">
        <v>0.35</v>
      </c>
      <c r="V287" t="n">
        <v>0.68</v>
      </c>
      <c r="W287" t="n">
        <v>0.19</v>
      </c>
      <c r="X287" t="n">
        <v>1.05</v>
      </c>
      <c r="Y287" t="n">
        <v>1</v>
      </c>
      <c r="Z287" t="n">
        <v>10</v>
      </c>
    </row>
    <row r="288">
      <c r="A288" t="n">
        <v>1</v>
      </c>
      <c r="B288" t="n">
        <v>40</v>
      </c>
      <c r="C288" t="inlineStr">
        <is>
          <t xml:space="preserve">CONCLUIDO	</t>
        </is>
      </c>
      <c r="D288" t="n">
        <v>8.7736</v>
      </c>
      <c r="E288" t="n">
        <v>11.4</v>
      </c>
      <c r="F288" t="n">
        <v>8.66</v>
      </c>
      <c r="G288" t="n">
        <v>12.38</v>
      </c>
      <c r="H288" t="n">
        <v>0.24</v>
      </c>
      <c r="I288" t="n">
        <v>42</v>
      </c>
      <c r="J288" t="n">
        <v>90.18000000000001</v>
      </c>
      <c r="K288" t="n">
        <v>37.55</v>
      </c>
      <c r="L288" t="n">
        <v>1.25</v>
      </c>
      <c r="M288" t="n">
        <v>40</v>
      </c>
      <c r="N288" t="n">
        <v>11.37</v>
      </c>
      <c r="O288" t="n">
        <v>11355.7</v>
      </c>
      <c r="P288" t="n">
        <v>71</v>
      </c>
      <c r="Q288" t="n">
        <v>198.05</v>
      </c>
      <c r="R288" t="n">
        <v>52.39</v>
      </c>
      <c r="S288" t="n">
        <v>21.27</v>
      </c>
      <c r="T288" t="n">
        <v>12671.67</v>
      </c>
      <c r="U288" t="n">
        <v>0.41</v>
      </c>
      <c r="V288" t="n">
        <v>0.7</v>
      </c>
      <c r="W288" t="n">
        <v>0.18</v>
      </c>
      <c r="X288" t="n">
        <v>0.8100000000000001</v>
      </c>
      <c r="Y288" t="n">
        <v>1</v>
      </c>
      <c r="Z288" t="n">
        <v>10</v>
      </c>
    </row>
    <row r="289">
      <c r="A289" t="n">
        <v>2</v>
      </c>
      <c r="B289" t="n">
        <v>40</v>
      </c>
      <c r="C289" t="inlineStr">
        <is>
          <t xml:space="preserve">CONCLUIDO	</t>
        </is>
      </c>
      <c r="D289" t="n">
        <v>8.943</v>
      </c>
      <c r="E289" t="n">
        <v>11.18</v>
      </c>
      <c r="F289" t="n">
        <v>8.58</v>
      </c>
      <c r="G289" t="n">
        <v>14.71</v>
      </c>
      <c r="H289" t="n">
        <v>0.29</v>
      </c>
      <c r="I289" t="n">
        <v>35</v>
      </c>
      <c r="J289" t="n">
        <v>90.48</v>
      </c>
      <c r="K289" t="n">
        <v>37.55</v>
      </c>
      <c r="L289" t="n">
        <v>1.5</v>
      </c>
      <c r="M289" t="n">
        <v>33</v>
      </c>
      <c r="N289" t="n">
        <v>11.43</v>
      </c>
      <c r="O289" t="n">
        <v>11393.43</v>
      </c>
      <c r="P289" t="n">
        <v>69.89</v>
      </c>
      <c r="Q289" t="n">
        <v>198.09</v>
      </c>
      <c r="R289" t="n">
        <v>51.01</v>
      </c>
      <c r="S289" t="n">
        <v>21.27</v>
      </c>
      <c r="T289" t="n">
        <v>12017.65</v>
      </c>
      <c r="U289" t="n">
        <v>0.42</v>
      </c>
      <c r="V289" t="n">
        <v>0.71</v>
      </c>
      <c r="W289" t="n">
        <v>0.14</v>
      </c>
      <c r="X289" t="n">
        <v>0.73</v>
      </c>
      <c r="Y289" t="n">
        <v>1</v>
      </c>
      <c r="Z289" t="n">
        <v>10</v>
      </c>
    </row>
    <row r="290">
      <c r="A290" t="n">
        <v>3</v>
      </c>
      <c r="B290" t="n">
        <v>40</v>
      </c>
      <c r="C290" t="inlineStr">
        <is>
          <t xml:space="preserve">CONCLUIDO	</t>
        </is>
      </c>
      <c r="D290" t="n">
        <v>9.1594</v>
      </c>
      <c r="E290" t="n">
        <v>10.92</v>
      </c>
      <c r="F290" t="n">
        <v>8.43</v>
      </c>
      <c r="G290" t="n">
        <v>17.44</v>
      </c>
      <c r="H290" t="n">
        <v>0.34</v>
      </c>
      <c r="I290" t="n">
        <v>29</v>
      </c>
      <c r="J290" t="n">
        <v>90.79000000000001</v>
      </c>
      <c r="K290" t="n">
        <v>37.55</v>
      </c>
      <c r="L290" t="n">
        <v>1.75</v>
      </c>
      <c r="M290" t="n">
        <v>27</v>
      </c>
      <c r="N290" t="n">
        <v>11.49</v>
      </c>
      <c r="O290" t="n">
        <v>11431.19</v>
      </c>
      <c r="P290" t="n">
        <v>68.27</v>
      </c>
      <c r="Q290" t="n">
        <v>198.06</v>
      </c>
      <c r="R290" t="n">
        <v>45.38</v>
      </c>
      <c r="S290" t="n">
        <v>21.27</v>
      </c>
      <c r="T290" t="n">
        <v>9231.120000000001</v>
      </c>
      <c r="U290" t="n">
        <v>0.47</v>
      </c>
      <c r="V290" t="n">
        <v>0.72</v>
      </c>
      <c r="W290" t="n">
        <v>0.15</v>
      </c>
      <c r="X290" t="n">
        <v>0.58</v>
      </c>
      <c r="Y290" t="n">
        <v>1</v>
      </c>
      <c r="Z290" t="n">
        <v>10</v>
      </c>
    </row>
    <row r="291">
      <c r="A291" t="n">
        <v>4</v>
      </c>
      <c r="B291" t="n">
        <v>40</v>
      </c>
      <c r="C291" t="inlineStr">
        <is>
          <t xml:space="preserve">CONCLUIDO	</t>
        </is>
      </c>
      <c r="D291" t="n">
        <v>9.304500000000001</v>
      </c>
      <c r="E291" t="n">
        <v>10.75</v>
      </c>
      <c r="F291" t="n">
        <v>8.34</v>
      </c>
      <c r="G291" t="n">
        <v>20</v>
      </c>
      <c r="H291" t="n">
        <v>0.39</v>
      </c>
      <c r="I291" t="n">
        <v>25</v>
      </c>
      <c r="J291" t="n">
        <v>91.09999999999999</v>
      </c>
      <c r="K291" t="n">
        <v>37.55</v>
      </c>
      <c r="L291" t="n">
        <v>2</v>
      </c>
      <c r="M291" t="n">
        <v>23</v>
      </c>
      <c r="N291" t="n">
        <v>11.54</v>
      </c>
      <c r="O291" t="n">
        <v>11468.97</v>
      </c>
      <c r="P291" t="n">
        <v>67.03</v>
      </c>
      <c r="Q291" t="n">
        <v>198.07</v>
      </c>
      <c r="R291" t="n">
        <v>42.27</v>
      </c>
      <c r="S291" t="n">
        <v>21.27</v>
      </c>
      <c r="T291" t="n">
        <v>7697.37</v>
      </c>
      <c r="U291" t="n">
        <v>0.5</v>
      </c>
      <c r="V291" t="n">
        <v>0.73</v>
      </c>
      <c r="W291" t="n">
        <v>0.15</v>
      </c>
      <c r="X291" t="n">
        <v>0.48</v>
      </c>
      <c r="Y291" t="n">
        <v>1</v>
      </c>
      <c r="Z291" t="n">
        <v>10</v>
      </c>
    </row>
    <row r="292">
      <c r="A292" t="n">
        <v>5</v>
      </c>
      <c r="B292" t="n">
        <v>40</v>
      </c>
      <c r="C292" t="inlineStr">
        <is>
          <t xml:space="preserve">CONCLUIDO	</t>
        </is>
      </c>
      <c r="D292" t="n">
        <v>9.409599999999999</v>
      </c>
      <c r="E292" t="n">
        <v>10.63</v>
      </c>
      <c r="F292" t="n">
        <v>8.27</v>
      </c>
      <c r="G292" t="n">
        <v>22.56</v>
      </c>
      <c r="H292" t="n">
        <v>0.43</v>
      </c>
      <c r="I292" t="n">
        <v>22</v>
      </c>
      <c r="J292" t="n">
        <v>91.40000000000001</v>
      </c>
      <c r="K292" t="n">
        <v>37.55</v>
      </c>
      <c r="L292" t="n">
        <v>2.25</v>
      </c>
      <c r="M292" t="n">
        <v>20</v>
      </c>
      <c r="N292" t="n">
        <v>11.6</v>
      </c>
      <c r="O292" t="n">
        <v>11506.78</v>
      </c>
      <c r="P292" t="n">
        <v>66.01000000000001</v>
      </c>
      <c r="Q292" t="n">
        <v>198.05</v>
      </c>
      <c r="R292" t="n">
        <v>40.26</v>
      </c>
      <c r="S292" t="n">
        <v>21.27</v>
      </c>
      <c r="T292" t="n">
        <v>6708.09</v>
      </c>
      <c r="U292" t="n">
        <v>0.53</v>
      </c>
      <c r="V292" t="n">
        <v>0.73</v>
      </c>
      <c r="W292" t="n">
        <v>0.14</v>
      </c>
      <c r="X292" t="n">
        <v>0.42</v>
      </c>
      <c r="Y292" t="n">
        <v>1</v>
      </c>
      <c r="Z292" t="n">
        <v>10</v>
      </c>
    </row>
    <row r="293">
      <c r="A293" t="n">
        <v>6</v>
      </c>
      <c r="B293" t="n">
        <v>40</v>
      </c>
      <c r="C293" t="inlineStr">
        <is>
          <t xml:space="preserve">CONCLUIDO	</t>
        </is>
      </c>
      <c r="D293" t="n">
        <v>9.479699999999999</v>
      </c>
      <c r="E293" t="n">
        <v>10.55</v>
      </c>
      <c r="F293" t="n">
        <v>8.23</v>
      </c>
      <c r="G293" t="n">
        <v>24.69</v>
      </c>
      <c r="H293" t="n">
        <v>0.48</v>
      </c>
      <c r="I293" t="n">
        <v>20</v>
      </c>
      <c r="J293" t="n">
        <v>91.70999999999999</v>
      </c>
      <c r="K293" t="n">
        <v>37.55</v>
      </c>
      <c r="L293" t="n">
        <v>2.5</v>
      </c>
      <c r="M293" t="n">
        <v>18</v>
      </c>
      <c r="N293" t="n">
        <v>11.66</v>
      </c>
      <c r="O293" t="n">
        <v>11544.61</v>
      </c>
      <c r="P293" t="n">
        <v>65.42</v>
      </c>
      <c r="Q293" t="n">
        <v>198.06</v>
      </c>
      <c r="R293" t="n">
        <v>38.96</v>
      </c>
      <c r="S293" t="n">
        <v>21.27</v>
      </c>
      <c r="T293" t="n">
        <v>6068.08</v>
      </c>
      <c r="U293" t="n">
        <v>0.55</v>
      </c>
      <c r="V293" t="n">
        <v>0.74</v>
      </c>
      <c r="W293" t="n">
        <v>0.14</v>
      </c>
      <c r="X293" t="n">
        <v>0.38</v>
      </c>
      <c r="Y293" t="n">
        <v>1</v>
      </c>
      <c r="Z293" t="n">
        <v>10</v>
      </c>
    </row>
    <row r="294">
      <c r="A294" t="n">
        <v>7</v>
      </c>
      <c r="B294" t="n">
        <v>40</v>
      </c>
      <c r="C294" t="inlineStr">
        <is>
          <t xml:space="preserve">CONCLUIDO	</t>
        </is>
      </c>
      <c r="D294" t="n">
        <v>9.5875</v>
      </c>
      <c r="E294" t="n">
        <v>10.43</v>
      </c>
      <c r="F294" t="n">
        <v>8.15</v>
      </c>
      <c r="G294" t="n">
        <v>27.17</v>
      </c>
      <c r="H294" t="n">
        <v>0.52</v>
      </c>
      <c r="I294" t="n">
        <v>18</v>
      </c>
      <c r="J294" t="n">
        <v>92.02</v>
      </c>
      <c r="K294" t="n">
        <v>37.55</v>
      </c>
      <c r="L294" t="n">
        <v>2.75</v>
      </c>
      <c r="M294" t="n">
        <v>16</v>
      </c>
      <c r="N294" t="n">
        <v>11.71</v>
      </c>
      <c r="O294" t="n">
        <v>11582.46</v>
      </c>
      <c r="P294" t="n">
        <v>64.34</v>
      </c>
      <c r="Q294" t="n">
        <v>198.08</v>
      </c>
      <c r="R294" t="n">
        <v>36.67</v>
      </c>
      <c r="S294" t="n">
        <v>21.27</v>
      </c>
      <c r="T294" t="n">
        <v>4931.09</v>
      </c>
      <c r="U294" t="n">
        <v>0.58</v>
      </c>
      <c r="V294" t="n">
        <v>0.75</v>
      </c>
      <c r="W294" t="n">
        <v>0.13</v>
      </c>
      <c r="X294" t="n">
        <v>0.3</v>
      </c>
      <c r="Y294" t="n">
        <v>1</v>
      </c>
      <c r="Z294" t="n">
        <v>10</v>
      </c>
    </row>
    <row r="295">
      <c r="A295" t="n">
        <v>8</v>
      </c>
      <c r="B295" t="n">
        <v>40</v>
      </c>
      <c r="C295" t="inlineStr">
        <is>
          <t xml:space="preserve">CONCLUIDO	</t>
        </is>
      </c>
      <c r="D295" t="n">
        <v>9.567299999999999</v>
      </c>
      <c r="E295" t="n">
        <v>10.45</v>
      </c>
      <c r="F295" t="n">
        <v>8.19</v>
      </c>
      <c r="G295" t="n">
        <v>28.91</v>
      </c>
      <c r="H295" t="n">
        <v>0.57</v>
      </c>
      <c r="I295" t="n">
        <v>17</v>
      </c>
      <c r="J295" t="n">
        <v>92.31999999999999</v>
      </c>
      <c r="K295" t="n">
        <v>37.55</v>
      </c>
      <c r="L295" t="n">
        <v>3</v>
      </c>
      <c r="M295" t="n">
        <v>15</v>
      </c>
      <c r="N295" t="n">
        <v>11.77</v>
      </c>
      <c r="O295" t="n">
        <v>11620.34</v>
      </c>
      <c r="P295" t="n">
        <v>64.25</v>
      </c>
      <c r="Q295" t="n">
        <v>198.12</v>
      </c>
      <c r="R295" t="n">
        <v>37.86</v>
      </c>
      <c r="S295" t="n">
        <v>21.27</v>
      </c>
      <c r="T295" t="n">
        <v>5533.99</v>
      </c>
      <c r="U295" t="n">
        <v>0.5600000000000001</v>
      </c>
      <c r="V295" t="n">
        <v>0.74</v>
      </c>
      <c r="W295" t="n">
        <v>0.13</v>
      </c>
      <c r="X295" t="n">
        <v>0.34</v>
      </c>
      <c r="Y295" t="n">
        <v>1</v>
      </c>
      <c r="Z295" t="n">
        <v>10</v>
      </c>
    </row>
    <row r="296">
      <c r="A296" t="n">
        <v>9</v>
      </c>
      <c r="B296" t="n">
        <v>40</v>
      </c>
      <c r="C296" t="inlineStr">
        <is>
          <t xml:space="preserve">CONCLUIDO	</t>
        </is>
      </c>
      <c r="D296" t="n">
        <v>9.651999999999999</v>
      </c>
      <c r="E296" t="n">
        <v>10.36</v>
      </c>
      <c r="F296" t="n">
        <v>8.140000000000001</v>
      </c>
      <c r="G296" t="n">
        <v>32.55</v>
      </c>
      <c r="H296" t="n">
        <v>0.62</v>
      </c>
      <c r="I296" t="n">
        <v>15</v>
      </c>
      <c r="J296" t="n">
        <v>92.63</v>
      </c>
      <c r="K296" t="n">
        <v>37.55</v>
      </c>
      <c r="L296" t="n">
        <v>3.25</v>
      </c>
      <c r="M296" t="n">
        <v>13</v>
      </c>
      <c r="N296" t="n">
        <v>11.83</v>
      </c>
      <c r="O296" t="n">
        <v>11658.24</v>
      </c>
      <c r="P296" t="n">
        <v>63.26</v>
      </c>
      <c r="Q296" t="n">
        <v>198.05</v>
      </c>
      <c r="R296" t="n">
        <v>36.11</v>
      </c>
      <c r="S296" t="n">
        <v>21.27</v>
      </c>
      <c r="T296" t="n">
        <v>4666.02</v>
      </c>
      <c r="U296" t="n">
        <v>0.59</v>
      </c>
      <c r="V296" t="n">
        <v>0.75</v>
      </c>
      <c r="W296" t="n">
        <v>0.13</v>
      </c>
      <c r="X296" t="n">
        <v>0.28</v>
      </c>
      <c r="Y296" t="n">
        <v>1</v>
      </c>
      <c r="Z296" t="n">
        <v>10</v>
      </c>
    </row>
    <row r="297">
      <c r="A297" t="n">
        <v>10</v>
      </c>
      <c r="B297" t="n">
        <v>40</v>
      </c>
      <c r="C297" t="inlineStr">
        <is>
          <t xml:space="preserve">CONCLUIDO	</t>
        </is>
      </c>
      <c r="D297" t="n">
        <v>9.6897</v>
      </c>
      <c r="E297" t="n">
        <v>10.32</v>
      </c>
      <c r="F297" t="n">
        <v>8.119999999999999</v>
      </c>
      <c r="G297" t="n">
        <v>34.78</v>
      </c>
      <c r="H297" t="n">
        <v>0.66</v>
      </c>
      <c r="I297" t="n">
        <v>14</v>
      </c>
      <c r="J297" t="n">
        <v>92.94</v>
      </c>
      <c r="K297" t="n">
        <v>37.55</v>
      </c>
      <c r="L297" t="n">
        <v>3.5</v>
      </c>
      <c r="M297" t="n">
        <v>12</v>
      </c>
      <c r="N297" t="n">
        <v>11.88</v>
      </c>
      <c r="O297" t="n">
        <v>11696.16</v>
      </c>
      <c r="P297" t="n">
        <v>62.81</v>
      </c>
      <c r="Q297" t="n">
        <v>198.06</v>
      </c>
      <c r="R297" t="n">
        <v>35.47</v>
      </c>
      <c r="S297" t="n">
        <v>21.27</v>
      </c>
      <c r="T297" t="n">
        <v>4354.63</v>
      </c>
      <c r="U297" t="n">
        <v>0.6</v>
      </c>
      <c r="V297" t="n">
        <v>0.75</v>
      </c>
      <c r="W297" t="n">
        <v>0.13</v>
      </c>
      <c r="X297" t="n">
        <v>0.26</v>
      </c>
      <c r="Y297" t="n">
        <v>1</v>
      </c>
      <c r="Z297" t="n">
        <v>10</v>
      </c>
    </row>
    <row r="298">
      <c r="A298" t="n">
        <v>11</v>
      </c>
      <c r="B298" t="n">
        <v>40</v>
      </c>
      <c r="C298" t="inlineStr">
        <is>
          <t xml:space="preserve">CONCLUIDO	</t>
        </is>
      </c>
      <c r="D298" t="n">
        <v>9.736599999999999</v>
      </c>
      <c r="E298" t="n">
        <v>10.27</v>
      </c>
      <c r="F298" t="n">
        <v>8.09</v>
      </c>
      <c r="G298" t="n">
        <v>37.32</v>
      </c>
      <c r="H298" t="n">
        <v>0.71</v>
      </c>
      <c r="I298" t="n">
        <v>13</v>
      </c>
      <c r="J298" t="n">
        <v>93.23999999999999</v>
      </c>
      <c r="K298" t="n">
        <v>37.55</v>
      </c>
      <c r="L298" t="n">
        <v>3.75</v>
      </c>
      <c r="M298" t="n">
        <v>11</v>
      </c>
      <c r="N298" t="n">
        <v>11.94</v>
      </c>
      <c r="O298" t="n">
        <v>11734.1</v>
      </c>
      <c r="P298" t="n">
        <v>62.06</v>
      </c>
      <c r="Q298" t="n">
        <v>198.05</v>
      </c>
      <c r="R298" t="n">
        <v>34.46</v>
      </c>
      <c r="S298" t="n">
        <v>21.27</v>
      </c>
      <c r="T298" t="n">
        <v>3855.46</v>
      </c>
      <c r="U298" t="n">
        <v>0.62</v>
      </c>
      <c r="V298" t="n">
        <v>0.75</v>
      </c>
      <c r="W298" t="n">
        <v>0.13</v>
      </c>
      <c r="X298" t="n">
        <v>0.23</v>
      </c>
      <c r="Y298" t="n">
        <v>1</v>
      </c>
      <c r="Z298" t="n">
        <v>10</v>
      </c>
    </row>
    <row r="299">
      <c r="A299" t="n">
        <v>12</v>
      </c>
      <c r="B299" t="n">
        <v>40</v>
      </c>
      <c r="C299" t="inlineStr">
        <is>
          <t xml:space="preserve">CONCLUIDO	</t>
        </is>
      </c>
      <c r="D299" t="n">
        <v>9.6829</v>
      </c>
      <c r="E299" t="n">
        <v>10.33</v>
      </c>
      <c r="F299" t="n">
        <v>8.140000000000001</v>
      </c>
      <c r="G299" t="n">
        <v>37.58</v>
      </c>
      <c r="H299" t="n">
        <v>0.75</v>
      </c>
      <c r="I299" t="n">
        <v>13</v>
      </c>
      <c r="J299" t="n">
        <v>93.55</v>
      </c>
      <c r="K299" t="n">
        <v>37.55</v>
      </c>
      <c r="L299" t="n">
        <v>4</v>
      </c>
      <c r="M299" t="n">
        <v>11</v>
      </c>
      <c r="N299" t="n">
        <v>12</v>
      </c>
      <c r="O299" t="n">
        <v>11772.07</v>
      </c>
      <c r="P299" t="n">
        <v>61.84</v>
      </c>
      <c r="Q299" t="n">
        <v>198.06</v>
      </c>
      <c r="R299" t="n">
        <v>36.63</v>
      </c>
      <c r="S299" t="n">
        <v>21.27</v>
      </c>
      <c r="T299" t="n">
        <v>4940.2</v>
      </c>
      <c r="U299" t="n">
        <v>0.58</v>
      </c>
      <c r="V299" t="n">
        <v>0.75</v>
      </c>
      <c r="W299" t="n">
        <v>0.13</v>
      </c>
      <c r="X299" t="n">
        <v>0.29</v>
      </c>
      <c r="Y299" t="n">
        <v>1</v>
      </c>
      <c r="Z299" t="n">
        <v>10</v>
      </c>
    </row>
    <row r="300">
      <c r="A300" t="n">
        <v>13</v>
      </c>
      <c r="B300" t="n">
        <v>40</v>
      </c>
      <c r="C300" t="inlineStr">
        <is>
          <t xml:space="preserve">CONCLUIDO	</t>
        </is>
      </c>
      <c r="D300" t="n">
        <v>9.752700000000001</v>
      </c>
      <c r="E300" t="n">
        <v>10.25</v>
      </c>
      <c r="F300" t="n">
        <v>8.09</v>
      </c>
      <c r="G300" t="n">
        <v>40.43</v>
      </c>
      <c r="H300" t="n">
        <v>0.8</v>
      </c>
      <c r="I300" t="n">
        <v>12</v>
      </c>
      <c r="J300" t="n">
        <v>93.86</v>
      </c>
      <c r="K300" t="n">
        <v>37.55</v>
      </c>
      <c r="L300" t="n">
        <v>4.25</v>
      </c>
      <c r="M300" t="n">
        <v>10</v>
      </c>
      <c r="N300" t="n">
        <v>12.06</v>
      </c>
      <c r="O300" t="n">
        <v>11810.06</v>
      </c>
      <c r="P300" t="n">
        <v>61.3</v>
      </c>
      <c r="Q300" t="n">
        <v>198.05</v>
      </c>
      <c r="R300" t="n">
        <v>34.61</v>
      </c>
      <c r="S300" t="n">
        <v>21.27</v>
      </c>
      <c r="T300" t="n">
        <v>3932.96</v>
      </c>
      <c r="U300" t="n">
        <v>0.61</v>
      </c>
      <c r="V300" t="n">
        <v>0.75</v>
      </c>
      <c r="W300" t="n">
        <v>0.13</v>
      </c>
      <c r="X300" t="n">
        <v>0.23</v>
      </c>
      <c r="Y300" t="n">
        <v>1</v>
      </c>
      <c r="Z300" t="n">
        <v>10</v>
      </c>
    </row>
    <row r="301">
      <c r="A301" t="n">
        <v>14</v>
      </c>
      <c r="B301" t="n">
        <v>40</v>
      </c>
      <c r="C301" t="inlineStr">
        <is>
          <t xml:space="preserve">CONCLUIDO	</t>
        </is>
      </c>
      <c r="D301" t="n">
        <v>9.801500000000001</v>
      </c>
      <c r="E301" t="n">
        <v>10.2</v>
      </c>
      <c r="F301" t="n">
        <v>8.050000000000001</v>
      </c>
      <c r="G301" t="n">
        <v>43.93</v>
      </c>
      <c r="H301" t="n">
        <v>0.84</v>
      </c>
      <c r="I301" t="n">
        <v>11</v>
      </c>
      <c r="J301" t="n">
        <v>94.17</v>
      </c>
      <c r="K301" t="n">
        <v>37.55</v>
      </c>
      <c r="L301" t="n">
        <v>4.5</v>
      </c>
      <c r="M301" t="n">
        <v>9</v>
      </c>
      <c r="N301" t="n">
        <v>12.12</v>
      </c>
      <c r="O301" t="n">
        <v>11848.08</v>
      </c>
      <c r="P301" t="n">
        <v>60.49</v>
      </c>
      <c r="Q301" t="n">
        <v>198.06</v>
      </c>
      <c r="R301" t="n">
        <v>33.54</v>
      </c>
      <c r="S301" t="n">
        <v>21.27</v>
      </c>
      <c r="T301" t="n">
        <v>3402.31</v>
      </c>
      <c r="U301" t="n">
        <v>0.63</v>
      </c>
      <c r="V301" t="n">
        <v>0.75</v>
      </c>
      <c r="W301" t="n">
        <v>0.13</v>
      </c>
      <c r="X301" t="n">
        <v>0.2</v>
      </c>
      <c r="Y301" t="n">
        <v>1</v>
      </c>
      <c r="Z301" t="n">
        <v>10</v>
      </c>
    </row>
    <row r="302">
      <c r="A302" t="n">
        <v>15</v>
      </c>
      <c r="B302" t="n">
        <v>40</v>
      </c>
      <c r="C302" t="inlineStr">
        <is>
          <t xml:space="preserve">CONCLUIDO	</t>
        </is>
      </c>
      <c r="D302" t="n">
        <v>9.7933</v>
      </c>
      <c r="E302" t="n">
        <v>10.21</v>
      </c>
      <c r="F302" t="n">
        <v>8.06</v>
      </c>
      <c r="G302" t="n">
        <v>43.98</v>
      </c>
      <c r="H302" t="n">
        <v>0.88</v>
      </c>
      <c r="I302" t="n">
        <v>11</v>
      </c>
      <c r="J302" t="n">
        <v>94.48</v>
      </c>
      <c r="K302" t="n">
        <v>37.55</v>
      </c>
      <c r="L302" t="n">
        <v>4.75</v>
      </c>
      <c r="M302" t="n">
        <v>9</v>
      </c>
      <c r="N302" t="n">
        <v>12.17</v>
      </c>
      <c r="O302" t="n">
        <v>11886.12</v>
      </c>
      <c r="P302" t="n">
        <v>60.08</v>
      </c>
      <c r="Q302" t="n">
        <v>198.05</v>
      </c>
      <c r="R302" t="n">
        <v>33.86</v>
      </c>
      <c r="S302" t="n">
        <v>21.27</v>
      </c>
      <c r="T302" t="n">
        <v>3563.35</v>
      </c>
      <c r="U302" t="n">
        <v>0.63</v>
      </c>
      <c r="V302" t="n">
        <v>0.75</v>
      </c>
      <c r="W302" t="n">
        <v>0.13</v>
      </c>
      <c r="X302" t="n">
        <v>0.21</v>
      </c>
      <c r="Y302" t="n">
        <v>1</v>
      </c>
      <c r="Z302" t="n">
        <v>10</v>
      </c>
    </row>
    <row r="303">
      <c r="A303" t="n">
        <v>16</v>
      </c>
      <c r="B303" t="n">
        <v>40</v>
      </c>
      <c r="C303" t="inlineStr">
        <is>
          <t xml:space="preserve">CONCLUIDO	</t>
        </is>
      </c>
      <c r="D303" t="n">
        <v>9.879300000000001</v>
      </c>
      <c r="E303" t="n">
        <v>10.12</v>
      </c>
      <c r="F303" t="n">
        <v>7.99</v>
      </c>
      <c r="G303" t="n">
        <v>47.96</v>
      </c>
      <c r="H303" t="n">
        <v>0.93</v>
      </c>
      <c r="I303" t="n">
        <v>10</v>
      </c>
      <c r="J303" t="n">
        <v>94.79000000000001</v>
      </c>
      <c r="K303" t="n">
        <v>37.55</v>
      </c>
      <c r="L303" t="n">
        <v>5</v>
      </c>
      <c r="M303" t="n">
        <v>8</v>
      </c>
      <c r="N303" t="n">
        <v>12.23</v>
      </c>
      <c r="O303" t="n">
        <v>11924.18</v>
      </c>
      <c r="P303" t="n">
        <v>59.39</v>
      </c>
      <c r="Q303" t="n">
        <v>198.09</v>
      </c>
      <c r="R303" t="n">
        <v>31.47</v>
      </c>
      <c r="S303" t="n">
        <v>21.27</v>
      </c>
      <c r="T303" t="n">
        <v>2374.51</v>
      </c>
      <c r="U303" t="n">
        <v>0.68</v>
      </c>
      <c r="V303" t="n">
        <v>0.76</v>
      </c>
      <c r="W303" t="n">
        <v>0.12</v>
      </c>
      <c r="X303" t="n">
        <v>0.14</v>
      </c>
      <c r="Y303" t="n">
        <v>1</v>
      </c>
      <c r="Z303" t="n">
        <v>10</v>
      </c>
    </row>
    <row r="304">
      <c r="A304" t="n">
        <v>17</v>
      </c>
      <c r="B304" t="n">
        <v>40</v>
      </c>
      <c r="C304" t="inlineStr">
        <is>
          <t xml:space="preserve">CONCLUIDO	</t>
        </is>
      </c>
      <c r="D304" t="n">
        <v>9.8668</v>
      </c>
      <c r="E304" t="n">
        <v>10.14</v>
      </c>
      <c r="F304" t="n">
        <v>8.029999999999999</v>
      </c>
      <c r="G304" t="n">
        <v>53.5</v>
      </c>
      <c r="H304" t="n">
        <v>0.97</v>
      </c>
      <c r="I304" t="n">
        <v>9</v>
      </c>
      <c r="J304" t="n">
        <v>95.09</v>
      </c>
      <c r="K304" t="n">
        <v>37.55</v>
      </c>
      <c r="L304" t="n">
        <v>5.25</v>
      </c>
      <c r="M304" t="n">
        <v>7</v>
      </c>
      <c r="N304" t="n">
        <v>12.29</v>
      </c>
      <c r="O304" t="n">
        <v>11962.27</v>
      </c>
      <c r="P304" t="n">
        <v>58.66</v>
      </c>
      <c r="Q304" t="n">
        <v>198.05</v>
      </c>
      <c r="R304" t="n">
        <v>32.76</v>
      </c>
      <c r="S304" t="n">
        <v>21.27</v>
      </c>
      <c r="T304" t="n">
        <v>3022.17</v>
      </c>
      <c r="U304" t="n">
        <v>0.65</v>
      </c>
      <c r="V304" t="n">
        <v>0.76</v>
      </c>
      <c r="W304" t="n">
        <v>0.12</v>
      </c>
      <c r="X304" t="n">
        <v>0.17</v>
      </c>
      <c r="Y304" t="n">
        <v>1</v>
      </c>
      <c r="Z304" t="n">
        <v>10</v>
      </c>
    </row>
    <row r="305">
      <c r="A305" t="n">
        <v>18</v>
      </c>
      <c r="B305" t="n">
        <v>40</v>
      </c>
      <c r="C305" t="inlineStr">
        <is>
          <t xml:space="preserve">CONCLUIDO	</t>
        </is>
      </c>
      <c r="D305" t="n">
        <v>9.873799999999999</v>
      </c>
      <c r="E305" t="n">
        <v>10.13</v>
      </c>
      <c r="F305" t="n">
        <v>8.02</v>
      </c>
      <c r="G305" t="n">
        <v>53.45</v>
      </c>
      <c r="H305" t="n">
        <v>1.01</v>
      </c>
      <c r="I305" t="n">
        <v>9</v>
      </c>
      <c r="J305" t="n">
        <v>95.40000000000001</v>
      </c>
      <c r="K305" t="n">
        <v>37.55</v>
      </c>
      <c r="L305" t="n">
        <v>5.5</v>
      </c>
      <c r="M305" t="n">
        <v>7</v>
      </c>
      <c r="N305" t="n">
        <v>12.35</v>
      </c>
      <c r="O305" t="n">
        <v>12000.38</v>
      </c>
      <c r="P305" t="n">
        <v>58.55</v>
      </c>
      <c r="Q305" t="n">
        <v>198.05</v>
      </c>
      <c r="R305" t="n">
        <v>32.42</v>
      </c>
      <c r="S305" t="n">
        <v>21.27</v>
      </c>
      <c r="T305" t="n">
        <v>2852.75</v>
      </c>
      <c r="U305" t="n">
        <v>0.66</v>
      </c>
      <c r="V305" t="n">
        <v>0.76</v>
      </c>
      <c r="W305" t="n">
        <v>0.12</v>
      </c>
      <c r="X305" t="n">
        <v>0.16</v>
      </c>
      <c r="Y305" t="n">
        <v>1</v>
      </c>
      <c r="Z305" t="n">
        <v>10</v>
      </c>
    </row>
    <row r="306">
      <c r="A306" t="n">
        <v>19</v>
      </c>
      <c r="B306" t="n">
        <v>40</v>
      </c>
      <c r="C306" t="inlineStr">
        <is>
          <t xml:space="preserve">CONCLUIDO	</t>
        </is>
      </c>
      <c r="D306" t="n">
        <v>9.877599999999999</v>
      </c>
      <c r="E306" t="n">
        <v>10.12</v>
      </c>
      <c r="F306" t="n">
        <v>8.01</v>
      </c>
      <c r="G306" t="n">
        <v>53.43</v>
      </c>
      <c r="H306" t="n">
        <v>1.06</v>
      </c>
      <c r="I306" t="n">
        <v>9</v>
      </c>
      <c r="J306" t="n">
        <v>95.70999999999999</v>
      </c>
      <c r="K306" t="n">
        <v>37.55</v>
      </c>
      <c r="L306" t="n">
        <v>5.75</v>
      </c>
      <c r="M306" t="n">
        <v>7</v>
      </c>
      <c r="N306" t="n">
        <v>12.41</v>
      </c>
      <c r="O306" t="n">
        <v>12038.51</v>
      </c>
      <c r="P306" t="n">
        <v>57.82</v>
      </c>
      <c r="Q306" t="n">
        <v>198.05</v>
      </c>
      <c r="R306" t="n">
        <v>32.24</v>
      </c>
      <c r="S306" t="n">
        <v>21.27</v>
      </c>
      <c r="T306" t="n">
        <v>2763.36</v>
      </c>
      <c r="U306" t="n">
        <v>0.66</v>
      </c>
      <c r="V306" t="n">
        <v>0.76</v>
      </c>
      <c r="W306" t="n">
        <v>0.12</v>
      </c>
      <c r="X306" t="n">
        <v>0.16</v>
      </c>
      <c r="Y306" t="n">
        <v>1</v>
      </c>
      <c r="Z306" t="n">
        <v>10</v>
      </c>
    </row>
    <row r="307">
      <c r="A307" t="n">
        <v>20</v>
      </c>
      <c r="B307" t="n">
        <v>40</v>
      </c>
      <c r="C307" t="inlineStr">
        <is>
          <t xml:space="preserve">CONCLUIDO	</t>
        </is>
      </c>
      <c r="D307" t="n">
        <v>9.948600000000001</v>
      </c>
      <c r="E307" t="n">
        <v>10.05</v>
      </c>
      <c r="F307" t="n">
        <v>7.96</v>
      </c>
      <c r="G307" t="n">
        <v>59.7</v>
      </c>
      <c r="H307" t="n">
        <v>1.1</v>
      </c>
      <c r="I307" t="n">
        <v>8</v>
      </c>
      <c r="J307" t="n">
        <v>96.02</v>
      </c>
      <c r="K307" t="n">
        <v>37.55</v>
      </c>
      <c r="L307" t="n">
        <v>6</v>
      </c>
      <c r="M307" t="n">
        <v>6</v>
      </c>
      <c r="N307" t="n">
        <v>12.47</v>
      </c>
      <c r="O307" t="n">
        <v>12076.67</v>
      </c>
      <c r="P307" t="n">
        <v>56.97</v>
      </c>
      <c r="Q307" t="n">
        <v>198.05</v>
      </c>
      <c r="R307" t="n">
        <v>30.53</v>
      </c>
      <c r="S307" t="n">
        <v>21.27</v>
      </c>
      <c r="T307" t="n">
        <v>1912.97</v>
      </c>
      <c r="U307" t="n">
        <v>0.7</v>
      </c>
      <c r="V307" t="n">
        <v>0.76</v>
      </c>
      <c r="W307" t="n">
        <v>0.12</v>
      </c>
      <c r="X307" t="n">
        <v>0.11</v>
      </c>
      <c r="Y307" t="n">
        <v>1</v>
      </c>
      <c r="Z307" t="n">
        <v>10</v>
      </c>
    </row>
    <row r="308">
      <c r="A308" t="n">
        <v>21</v>
      </c>
      <c r="B308" t="n">
        <v>40</v>
      </c>
      <c r="C308" t="inlineStr">
        <is>
          <t xml:space="preserve">CONCLUIDO	</t>
        </is>
      </c>
      <c r="D308" t="n">
        <v>9.9053</v>
      </c>
      <c r="E308" t="n">
        <v>10.1</v>
      </c>
      <c r="F308" t="n">
        <v>8</v>
      </c>
      <c r="G308" t="n">
        <v>60.03</v>
      </c>
      <c r="H308" t="n">
        <v>1.14</v>
      </c>
      <c r="I308" t="n">
        <v>8</v>
      </c>
      <c r="J308" t="n">
        <v>96.33</v>
      </c>
      <c r="K308" t="n">
        <v>37.55</v>
      </c>
      <c r="L308" t="n">
        <v>6.25</v>
      </c>
      <c r="M308" t="n">
        <v>6</v>
      </c>
      <c r="N308" t="n">
        <v>12.53</v>
      </c>
      <c r="O308" t="n">
        <v>12114.85</v>
      </c>
      <c r="P308" t="n">
        <v>56.85</v>
      </c>
      <c r="Q308" t="n">
        <v>198.05</v>
      </c>
      <c r="R308" t="n">
        <v>32.07</v>
      </c>
      <c r="S308" t="n">
        <v>21.27</v>
      </c>
      <c r="T308" t="n">
        <v>2681.5</v>
      </c>
      <c r="U308" t="n">
        <v>0.66</v>
      </c>
      <c r="V308" t="n">
        <v>0.76</v>
      </c>
      <c r="W308" t="n">
        <v>0.12</v>
      </c>
      <c r="X308" t="n">
        <v>0.15</v>
      </c>
      <c r="Y308" t="n">
        <v>1</v>
      </c>
      <c r="Z308" t="n">
        <v>10</v>
      </c>
    </row>
    <row r="309">
      <c r="A309" t="n">
        <v>22</v>
      </c>
      <c r="B309" t="n">
        <v>40</v>
      </c>
      <c r="C309" t="inlineStr">
        <is>
          <t xml:space="preserve">CONCLUIDO	</t>
        </is>
      </c>
      <c r="D309" t="n">
        <v>9.903700000000001</v>
      </c>
      <c r="E309" t="n">
        <v>10.1</v>
      </c>
      <c r="F309" t="n">
        <v>8.01</v>
      </c>
      <c r="G309" t="n">
        <v>60.05</v>
      </c>
      <c r="H309" t="n">
        <v>1.18</v>
      </c>
      <c r="I309" t="n">
        <v>8</v>
      </c>
      <c r="J309" t="n">
        <v>96.64</v>
      </c>
      <c r="K309" t="n">
        <v>37.55</v>
      </c>
      <c r="L309" t="n">
        <v>6.5</v>
      </c>
      <c r="M309" t="n">
        <v>6</v>
      </c>
      <c r="N309" t="n">
        <v>12.59</v>
      </c>
      <c r="O309" t="n">
        <v>12153.06</v>
      </c>
      <c r="P309" t="n">
        <v>56.06</v>
      </c>
      <c r="Q309" t="n">
        <v>198.05</v>
      </c>
      <c r="R309" t="n">
        <v>32.11</v>
      </c>
      <c r="S309" t="n">
        <v>21.27</v>
      </c>
      <c r="T309" t="n">
        <v>2703.62</v>
      </c>
      <c r="U309" t="n">
        <v>0.66</v>
      </c>
      <c r="V309" t="n">
        <v>0.76</v>
      </c>
      <c r="W309" t="n">
        <v>0.12</v>
      </c>
      <c r="X309" t="n">
        <v>0.15</v>
      </c>
      <c r="Y309" t="n">
        <v>1</v>
      </c>
      <c r="Z309" t="n">
        <v>10</v>
      </c>
    </row>
    <row r="310">
      <c r="A310" t="n">
        <v>23</v>
      </c>
      <c r="B310" t="n">
        <v>40</v>
      </c>
      <c r="C310" t="inlineStr">
        <is>
          <t xml:space="preserve">CONCLUIDO	</t>
        </is>
      </c>
      <c r="D310" t="n">
        <v>9.9574</v>
      </c>
      <c r="E310" t="n">
        <v>10.04</v>
      </c>
      <c r="F310" t="n">
        <v>7.97</v>
      </c>
      <c r="G310" t="n">
        <v>68.31999999999999</v>
      </c>
      <c r="H310" t="n">
        <v>1.22</v>
      </c>
      <c r="I310" t="n">
        <v>7</v>
      </c>
      <c r="J310" t="n">
        <v>96.95</v>
      </c>
      <c r="K310" t="n">
        <v>37.55</v>
      </c>
      <c r="L310" t="n">
        <v>6.75</v>
      </c>
      <c r="M310" t="n">
        <v>5</v>
      </c>
      <c r="N310" t="n">
        <v>12.65</v>
      </c>
      <c r="O310" t="n">
        <v>12191.28</v>
      </c>
      <c r="P310" t="n">
        <v>55.26</v>
      </c>
      <c r="Q310" t="n">
        <v>198.05</v>
      </c>
      <c r="R310" t="n">
        <v>30.91</v>
      </c>
      <c r="S310" t="n">
        <v>21.27</v>
      </c>
      <c r="T310" t="n">
        <v>2107.58</v>
      </c>
      <c r="U310" t="n">
        <v>0.6899999999999999</v>
      </c>
      <c r="V310" t="n">
        <v>0.76</v>
      </c>
      <c r="W310" t="n">
        <v>0.12</v>
      </c>
      <c r="X310" t="n">
        <v>0.12</v>
      </c>
      <c r="Y310" t="n">
        <v>1</v>
      </c>
      <c r="Z310" t="n">
        <v>10</v>
      </c>
    </row>
    <row r="311">
      <c r="A311" t="n">
        <v>24</v>
      </c>
      <c r="B311" t="n">
        <v>40</v>
      </c>
      <c r="C311" t="inlineStr">
        <is>
          <t xml:space="preserve">CONCLUIDO	</t>
        </is>
      </c>
      <c r="D311" t="n">
        <v>9.949999999999999</v>
      </c>
      <c r="E311" t="n">
        <v>10.05</v>
      </c>
      <c r="F311" t="n">
        <v>7.98</v>
      </c>
      <c r="G311" t="n">
        <v>68.38</v>
      </c>
      <c r="H311" t="n">
        <v>1.27</v>
      </c>
      <c r="I311" t="n">
        <v>7</v>
      </c>
      <c r="J311" t="n">
        <v>97.26000000000001</v>
      </c>
      <c r="K311" t="n">
        <v>37.55</v>
      </c>
      <c r="L311" t="n">
        <v>7</v>
      </c>
      <c r="M311" t="n">
        <v>5</v>
      </c>
      <c r="N311" t="n">
        <v>12.71</v>
      </c>
      <c r="O311" t="n">
        <v>12229.54</v>
      </c>
      <c r="P311" t="n">
        <v>55.05</v>
      </c>
      <c r="Q311" t="n">
        <v>198.05</v>
      </c>
      <c r="R311" t="n">
        <v>31.29</v>
      </c>
      <c r="S311" t="n">
        <v>21.27</v>
      </c>
      <c r="T311" t="n">
        <v>2299.82</v>
      </c>
      <c r="U311" t="n">
        <v>0.68</v>
      </c>
      <c r="V311" t="n">
        <v>0.76</v>
      </c>
      <c r="W311" t="n">
        <v>0.12</v>
      </c>
      <c r="X311" t="n">
        <v>0.13</v>
      </c>
      <c r="Y311" t="n">
        <v>1</v>
      </c>
      <c r="Z311" t="n">
        <v>10</v>
      </c>
    </row>
    <row r="312">
      <c r="A312" t="n">
        <v>25</v>
      </c>
      <c r="B312" t="n">
        <v>40</v>
      </c>
      <c r="C312" t="inlineStr">
        <is>
          <t xml:space="preserve">CONCLUIDO	</t>
        </is>
      </c>
      <c r="D312" t="n">
        <v>9.9497</v>
      </c>
      <c r="E312" t="n">
        <v>10.05</v>
      </c>
      <c r="F312" t="n">
        <v>7.98</v>
      </c>
      <c r="G312" t="n">
        <v>68.39</v>
      </c>
      <c r="H312" t="n">
        <v>1.31</v>
      </c>
      <c r="I312" t="n">
        <v>7</v>
      </c>
      <c r="J312" t="n">
        <v>97.56999999999999</v>
      </c>
      <c r="K312" t="n">
        <v>37.55</v>
      </c>
      <c r="L312" t="n">
        <v>7.25</v>
      </c>
      <c r="M312" t="n">
        <v>4</v>
      </c>
      <c r="N312" t="n">
        <v>12.77</v>
      </c>
      <c r="O312" t="n">
        <v>12267.81</v>
      </c>
      <c r="P312" t="n">
        <v>54.58</v>
      </c>
      <c r="Q312" t="n">
        <v>198.05</v>
      </c>
      <c r="R312" t="n">
        <v>31.16</v>
      </c>
      <c r="S312" t="n">
        <v>21.27</v>
      </c>
      <c r="T312" t="n">
        <v>2232.46</v>
      </c>
      <c r="U312" t="n">
        <v>0.68</v>
      </c>
      <c r="V312" t="n">
        <v>0.76</v>
      </c>
      <c r="W312" t="n">
        <v>0.12</v>
      </c>
      <c r="X312" t="n">
        <v>0.13</v>
      </c>
      <c r="Y312" t="n">
        <v>1</v>
      </c>
      <c r="Z312" t="n">
        <v>10</v>
      </c>
    </row>
    <row r="313">
      <c r="A313" t="n">
        <v>26</v>
      </c>
      <c r="B313" t="n">
        <v>40</v>
      </c>
      <c r="C313" t="inlineStr">
        <is>
          <t xml:space="preserve">CONCLUIDO	</t>
        </is>
      </c>
      <c r="D313" t="n">
        <v>9.934900000000001</v>
      </c>
      <c r="E313" t="n">
        <v>10.07</v>
      </c>
      <c r="F313" t="n">
        <v>7.99</v>
      </c>
      <c r="G313" t="n">
        <v>68.51000000000001</v>
      </c>
      <c r="H313" t="n">
        <v>1.35</v>
      </c>
      <c r="I313" t="n">
        <v>7</v>
      </c>
      <c r="J313" t="n">
        <v>97.88</v>
      </c>
      <c r="K313" t="n">
        <v>37.55</v>
      </c>
      <c r="L313" t="n">
        <v>7.5</v>
      </c>
      <c r="M313" t="n">
        <v>2</v>
      </c>
      <c r="N313" t="n">
        <v>12.83</v>
      </c>
      <c r="O313" t="n">
        <v>12306.12</v>
      </c>
      <c r="P313" t="n">
        <v>54.19</v>
      </c>
      <c r="Q313" t="n">
        <v>198.05</v>
      </c>
      <c r="R313" t="n">
        <v>31.56</v>
      </c>
      <c r="S313" t="n">
        <v>21.27</v>
      </c>
      <c r="T313" t="n">
        <v>2432.23</v>
      </c>
      <c r="U313" t="n">
        <v>0.67</v>
      </c>
      <c r="V313" t="n">
        <v>0.76</v>
      </c>
      <c r="W313" t="n">
        <v>0.12</v>
      </c>
      <c r="X313" t="n">
        <v>0.14</v>
      </c>
      <c r="Y313" t="n">
        <v>1</v>
      </c>
      <c r="Z313" t="n">
        <v>10</v>
      </c>
    </row>
    <row r="314">
      <c r="A314" t="n">
        <v>27</v>
      </c>
      <c r="B314" t="n">
        <v>40</v>
      </c>
      <c r="C314" t="inlineStr">
        <is>
          <t xml:space="preserve">CONCLUIDO	</t>
        </is>
      </c>
      <c r="D314" t="n">
        <v>9.939299999999999</v>
      </c>
      <c r="E314" t="n">
        <v>10.06</v>
      </c>
      <c r="F314" t="n">
        <v>7.99</v>
      </c>
      <c r="G314" t="n">
        <v>68.48</v>
      </c>
      <c r="H314" t="n">
        <v>1.39</v>
      </c>
      <c r="I314" t="n">
        <v>7</v>
      </c>
      <c r="J314" t="n">
        <v>98.19</v>
      </c>
      <c r="K314" t="n">
        <v>37.55</v>
      </c>
      <c r="L314" t="n">
        <v>7.75</v>
      </c>
      <c r="M314" t="n">
        <v>2</v>
      </c>
      <c r="N314" t="n">
        <v>12.89</v>
      </c>
      <c r="O314" t="n">
        <v>12344.44</v>
      </c>
      <c r="P314" t="n">
        <v>53.85</v>
      </c>
      <c r="Q314" t="n">
        <v>198.05</v>
      </c>
      <c r="R314" t="n">
        <v>31.41</v>
      </c>
      <c r="S314" t="n">
        <v>21.27</v>
      </c>
      <c r="T314" t="n">
        <v>2357.78</v>
      </c>
      <c r="U314" t="n">
        <v>0.68</v>
      </c>
      <c r="V314" t="n">
        <v>0.76</v>
      </c>
      <c r="W314" t="n">
        <v>0.12</v>
      </c>
      <c r="X314" t="n">
        <v>0.14</v>
      </c>
      <c r="Y314" t="n">
        <v>1</v>
      </c>
      <c r="Z314" t="n">
        <v>10</v>
      </c>
    </row>
    <row r="315">
      <c r="A315" t="n">
        <v>28</v>
      </c>
      <c r="B315" t="n">
        <v>40</v>
      </c>
      <c r="C315" t="inlineStr">
        <is>
          <t xml:space="preserve">CONCLUIDO	</t>
        </is>
      </c>
      <c r="D315" t="n">
        <v>9.9245</v>
      </c>
      <c r="E315" t="n">
        <v>10.08</v>
      </c>
      <c r="F315" t="n">
        <v>8</v>
      </c>
      <c r="G315" t="n">
        <v>68.59999999999999</v>
      </c>
      <c r="H315" t="n">
        <v>1.43</v>
      </c>
      <c r="I315" t="n">
        <v>7</v>
      </c>
      <c r="J315" t="n">
        <v>98.5</v>
      </c>
      <c r="K315" t="n">
        <v>37.55</v>
      </c>
      <c r="L315" t="n">
        <v>8</v>
      </c>
      <c r="M315" t="n">
        <v>2</v>
      </c>
      <c r="N315" t="n">
        <v>12.95</v>
      </c>
      <c r="O315" t="n">
        <v>12382.79</v>
      </c>
      <c r="P315" t="n">
        <v>53.75</v>
      </c>
      <c r="Q315" t="n">
        <v>198.05</v>
      </c>
      <c r="R315" t="n">
        <v>31.98</v>
      </c>
      <c r="S315" t="n">
        <v>21.27</v>
      </c>
      <c r="T315" t="n">
        <v>2642.56</v>
      </c>
      <c r="U315" t="n">
        <v>0.67</v>
      </c>
      <c r="V315" t="n">
        <v>0.76</v>
      </c>
      <c r="W315" t="n">
        <v>0.12</v>
      </c>
      <c r="X315" t="n">
        <v>0.15</v>
      </c>
      <c r="Y315" t="n">
        <v>1</v>
      </c>
      <c r="Z315" t="n">
        <v>10</v>
      </c>
    </row>
    <row r="316">
      <c r="A316" t="n">
        <v>29</v>
      </c>
      <c r="B316" t="n">
        <v>40</v>
      </c>
      <c r="C316" t="inlineStr">
        <is>
          <t xml:space="preserve">CONCLUIDO	</t>
        </is>
      </c>
      <c r="D316" t="n">
        <v>9.9762</v>
      </c>
      <c r="E316" t="n">
        <v>10.02</v>
      </c>
      <c r="F316" t="n">
        <v>7.97</v>
      </c>
      <c r="G316" t="n">
        <v>79.70999999999999</v>
      </c>
      <c r="H316" t="n">
        <v>1.47</v>
      </c>
      <c r="I316" t="n">
        <v>6</v>
      </c>
      <c r="J316" t="n">
        <v>98.81999999999999</v>
      </c>
      <c r="K316" t="n">
        <v>37.55</v>
      </c>
      <c r="L316" t="n">
        <v>8.25</v>
      </c>
      <c r="M316" t="n">
        <v>0</v>
      </c>
      <c r="N316" t="n">
        <v>13.01</v>
      </c>
      <c r="O316" t="n">
        <v>12421.16</v>
      </c>
      <c r="P316" t="n">
        <v>53.59</v>
      </c>
      <c r="Q316" t="n">
        <v>198.06</v>
      </c>
      <c r="R316" t="n">
        <v>30.77</v>
      </c>
      <c r="S316" t="n">
        <v>21.27</v>
      </c>
      <c r="T316" t="n">
        <v>2042.19</v>
      </c>
      <c r="U316" t="n">
        <v>0.6899999999999999</v>
      </c>
      <c r="V316" t="n">
        <v>0.76</v>
      </c>
      <c r="W316" t="n">
        <v>0.12</v>
      </c>
      <c r="X316" t="n">
        <v>0.12</v>
      </c>
      <c r="Y316" t="n">
        <v>1</v>
      </c>
      <c r="Z316" t="n">
        <v>10</v>
      </c>
    </row>
    <row r="317">
      <c r="A317" t="n">
        <v>0</v>
      </c>
      <c r="B317" t="n">
        <v>125</v>
      </c>
      <c r="C317" t="inlineStr">
        <is>
          <t xml:space="preserve">CONCLUIDO	</t>
        </is>
      </c>
      <c r="D317" t="n">
        <v>5.3586</v>
      </c>
      <c r="E317" t="n">
        <v>18.66</v>
      </c>
      <c r="F317" t="n">
        <v>10.29</v>
      </c>
      <c r="G317" t="n">
        <v>5.19</v>
      </c>
      <c r="H317" t="n">
        <v>0.07000000000000001</v>
      </c>
      <c r="I317" t="n">
        <v>119</v>
      </c>
      <c r="J317" t="n">
        <v>242.64</v>
      </c>
      <c r="K317" t="n">
        <v>58.47</v>
      </c>
      <c r="L317" t="n">
        <v>1</v>
      </c>
      <c r="M317" t="n">
        <v>117</v>
      </c>
      <c r="N317" t="n">
        <v>58.17</v>
      </c>
      <c r="O317" t="n">
        <v>30160.1</v>
      </c>
      <c r="P317" t="n">
        <v>164.34</v>
      </c>
      <c r="Q317" t="n">
        <v>198.17</v>
      </c>
      <c r="R317" t="n">
        <v>103.28</v>
      </c>
      <c r="S317" t="n">
        <v>21.27</v>
      </c>
      <c r="T317" t="n">
        <v>37734.17</v>
      </c>
      <c r="U317" t="n">
        <v>0.21</v>
      </c>
      <c r="V317" t="n">
        <v>0.59</v>
      </c>
      <c r="W317" t="n">
        <v>0.3</v>
      </c>
      <c r="X317" t="n">
        <v>2.43</v>
      </c>
      <c r="Y317" t="n">
        <v>1</v>
      </c>
      <c r="Z317" t="n">
        <v>10</v>
      </c>
    </row>
    <row r="318">
      <c r="A318" t="n">
        <v>1</v>
      </c>
      <c r="B318" t="n">
        <v>125</v>
      </c>
      <c r="C318" t="inlineStr">
        <is>
          <t xml:space="preserve">CONCLUIDO	</t>
        </is>
      </c>
      <c r="D318" t="n">
        <v>5.9934</v>
      </c>
      <c r="E318" t="n">
        <v>16.68</v>
      </c>
      <c r="F318" t="n">
        <v>9.68</v>
      </c>
      <c r="G318" t="n">
        <v>6.45</v>
      </c>
      <c r="H318" t="n">
        <v>0.09</v>
      </c>
      <c r="I318" t="n">
        <v>90</v>
      </c>
      <c r="J318" t="n">
        <v>243.08</v>
      </c>
      <c r="K318" t="n">
        <v>58.47</v>
      </c>
      <c r="L318" t="n">
        <v>1.25</v>
      </c>
      <c r="M318" t="n">
        <v>88</v>
      </c>
      <c r="N318" t="n">
        <v>58.36</v>
      </c>
      <c r="O318" t="n">
        <v>30214.33</v>
      </c>
      <c r="P318" t="n">
        <v>154.48</v>
      </c>
      <c r="Q318" t="n">
        <v>198.14</v>
      </c>
      <c r="R318" t="n">
        <v>84.31999999999999</v>
      </c>
      <c r="S318" t="n">
        <v>21.27</v>
      </c>
      <c r="T318" t="n">
        <v>28398.13</v>
      </c>
      <c r="U318" t="n">
        <v>0.25</v>
      </c>
      <c r="V318" t="n">
        <v>0.63</v>
      </c>
      <c r="W318" t="n">
        <v>0.25</v>
      </c>
      <c r="X318" t="n">
        <v>1.82</v>
      </c>
      <c r="Y318" t="n">
        <v>1</v>
      </c>
      <c r="Z318" t="n">
        <v>10</v>
      </c>
    </row>
    <row r="319">
      <c r="A319" t="n">
        <v>2</v>
      </c>
      <c r="B319" t="n">
        <v>125</v>
      </c>
      <c r="C319" t="inlineStr">
        <is>
          <t xml:space="preserve">CONCLUIDO	</t>
        </is>
      </c>
      <c r="D319" t="n">
        <v>6.4697</v>
      </c>
      <c r="E319" t="n">
        <v>15.46</v>
      </c>
      <c r="F319" t="n">
        <v>9.300000000000001</v>
      </c>
      <c r="G319" t="n">
        <v>7.75</v>
      </c>
      <c r="H319" t="n">
        <v>0.11</v>
      </c>
      <c r="I319" t="n">
        <v>72</v>
      </c>
      <c r="J319" t="n">
        <v>243.52</v>
      </c>
      <c r="K319" t="n">
        <v>58.47</v>
      </c>
      <c r="L319" t="n">
        <v>1.5</v>
      </c>
      <c r="M319" t="n">
        <v>70</v>
      </c>
      <c r="N319" t="n">
        <v>58.55</v>
      </c>
      <c r="O319" t="n">
        <v>30268.64</v>
      </c>
      <c r="P319" t="n">
        <v>148.3</v>
      </c>
      <c r="Q319" t="n">
        <v>198.11</v>
      </c>
      <c r="R319" t="n">
        <v>72.39</v>
      </c>
      <c r="S319" t="n">
        <v>21.27</v>
      </c>
      <c r="T319" t="n">
        <v>22524.15</v>
      </c>
      <c r="U319" t="n">
        <v>0.29</v>
      </c>
      <c r="V319" t="n">
        <v>0.65</v>
      </c>
      <c r="W319" t="n">
        <v>0.22</v>
      </c>
      <c r="X319" t="n">
        <v>1.44</v>
      </c>
      <c r="Y319" t="n">
        <v>1</v>
      </c>
      <c r="Z319" t="n">
        <v>10</v>
      </c>
    </row>
    <row r="320">
      <c r="A320" t="n">
        <v>3</v>
      </c>
      <c r="B320" t="n">
        <v>125</v>
      </c>
      <c r="C320" t="inlineStr">
        <is>
          <t xml:space="preserve">CONCLUIDO	</t>
        </is>
      </c>
      <c r="D320" t="n">
        <v>6.8355</v>
      </c>
      <c r="E320" t="n">
        <v>14.63</v>
      </c>
      <c r="F320" t="n">
        <v>9.039999999999999</v>
      </c>
      <c r="G320" t="n">
        <v>9.039999999999999</v>
      </c>
      <c r="H320" t="n">
        <v>0.13</v>
      </c>
      <c r="I320" t="n">
        <v>60</v>
      </c>
      <c r="J320" t="n">
        <v>243.96</v>
      </c>
      <c r="K320" t="n">
        <v>58.47</v>
      </c>
      <c r="L320" t="n">
        <v>1.75</v>
      </c>
      <c r="M320" t="n">
        <v>58</v>
      </c>
      <c r="N320" t="n">
        <v>58.74</v>
      </c>
      <c r="O320" t="n">
        <v>30323.01</v>
      </c>
      <c r="P320" t="n">
        <v>143.99</v>
      </c>
      <c r="Q320" t="n">
        <v>198.15</v>
      </c>
      <c r="R320" t="n">
        <v>64.3</v>
      </c>
      <c r="S320" t="n">
        <v>21.27</v>
      </c>
      <c r="T320" t="n">
        <v>18538.77</v>
      </c>
      <c r="U320" t="n">
        <v>0.33</v>
      </c>
      <c r="V320" t="n">
        <v>0.67</v>
      </c>
      <c r="W320" t="n">
        <v>0.2</v>
      </c>
      <c r="X320" t="n">
        <v>1.18</v>
      </c>
      <c r="Y320" t="n">
        <v>1</v>
      </c>
      <c r="Z320" t="n">
        <v>10</v>
      </c>
    </row>
    <row r="321">
      <c r="A321" t="n">
        <v>4</v>
      </c>
      <c r="B321" t="n">
        <v>125</v>
      </c>
      <c r="C321" t="inlineStr">
        <is>
          <t xml:space="preserve">CONCLUIDO	</t>
        </is>
      </c>
      <c r="D321" t="n">
        <v>7.0992</v>
      </c>
      <c r="E321" t="n">
        <v>14.09</v>
      </c>
      <c r="F321" t="n">
        <v>8.869999999999999</v>
      </c>
      <c r="G321" t="n">
        <v>10.24</v>
      </c>
      <c r="H321" t="n">
        <v>0.15</v>
      </c>
      <c r="I321" t="n">
        <v>52</v>
      </c>
      <c r="J321" t="n">
        <v>244.41</v>
      </c>
      <c r="K321" t="n">
        <v>58.47</v>
      </c>
      <c r="L321" t="n">
        <v>2</v>
      </c>
      <c r="M321" t="n">
        <v>50</v>
      </c>
      <c r="N321" t="n">
        <v>58.93</v>
      </c>
      <c r="O321" t="n">
        <v>30377.45</v>
      </c>
      <c r="P321" t="n">
        <v>141.29</v>
      </c>
      <c r="Q321" t="n">
        <v>198.08</v>
      </c>
      <c r="R321" t="n">
        <v>59.05</v>
      </c>
      <c r="S321" t="n">
        <v>21.27</v>
      </c>
      <c r="T321" t="n">
        <v>15951.73</v>
      </c>
      <c r="U321" t="n">
        <v>0.36</v>
      </c>
      <c r="V321" t="n">
        <v>0.68</v>
      </c>
      <c r="W321" t="n">
        <v>0.19</v>
      </c>
      <c r="X321" t="n">
        <v>1.02</v>
      </c>
      <c r="Y321" t="n">
        <v>1</v>
      </c>
      <c r="Z321" t="n">
        <v>10</v>
      </c>
    </row>
    <row r="322">
      <c r="A322" t="n">
        <v>5</v>
      </c>
      <c r="B322" t="n">
        <v>125</v>
      </c>
      <c r="C322" t="inlineStr">
        <is>
          <t xml:space="preserve">CONCLUIDO	</t>
        </is>
      </c>
      <c r="D322" t="n">
        <v>7.3062</v>
      </c>
      <c r="E322" t="n">
        <v>13.69</v>
      </c>
      <c r="F322" t="n">
        <v>8.76</v>
      </c>
      <c r="G322" t="n">
        <v>11.42</v>
      </c>
      <c r="H322" t="n">
        <v>0.16</v>
      </c>
      <c r="I322" t="n">
        <v>46</v>
      </c>
      <c r="J322" t="n">
        <v>244.85</v>
      </c>
      <c r="K322" t="n">
        <v>58.47</v>
      </c>
      <c r="L322" t="n">
        <v>2.25</v>
      </c>
      <c r="M322" t="n">
        <v>44</v>
      </c>
      <c r="N322" t="n">
        <v>59.12</v>
      </c>
      <c r="O322" t="n">
        <v>30431.96</v>
      </c>
      <c r="P322" t="n">
        <v>139.3</v>
      </c>
      <c r="Q322" t="n">
        <v>198.05</v>
      </c>
      <c r="R322" t="n">
        <v>55.3</v>
      </c>
      <c r="S322" t="n">
        <v>21.27</v>
      </c>
      <c r="T322" t="n">
        <v>14108.63</v>
      </c>
      <c r="U322" t="n">
        <v>0.38</v>
      </c>
      <c r="V322" t="n">
        <v>0.6899999999999999</v>
      </c>
      <c r="W322" t="n">
        <v>0.18</v>
      </c>
      <c r="X322" t="n">
        <v>0.9</v>
      </c>
      <c r="Y322" t="n">
        <v>1</v>
      </c>
      <c r="Z322" t="n">
        <v>10</v>
      </c>
    </row>
    <row r="323">
      <c r="A323" t="n">
        <v>6</v>
      </c>
      <c r="B323" t="n">
        <v>125</v>
      </c>
      <c r="C323" t="inlineStr">
        <is>
          <t xml:space="preserve">CONCLUIDO	</t>
        </is>
      </c>
      <c r="D323" t="n">
        <v>7.4984</v>
      </c>
      <c r="E323" t="n">
        <v>13.34</v>
      </c>
      <c r="F323" t="n">
        <v>8.640000000000001</v>
      </c>
      <c r="G323" t="n">
        <v>12.65</v>
      </c>
      <c r="H323" t="n">
        <v>0.18</v>
      </c>
      <c r="I323" t="n">
        <v>41</v>
      </c>
      <c r="J323" t="n">
        <v>245.29</v>
      </c>
      <c r="K323" t="n">
        <v>58.47</v>
      </c>
      <c r="L323" t="n">
        <v>2.5</v>
      </c>
      <c r="M323" t="n">
        <v>39</v>
      </c>
      <c r="N323" t="n">
        <v>59.32</v>
      </c>
      <c r="O323" t="n">
        <v>30486.54</v>
      </c>
      <c r="P323" t="n">
        <v>137.39</v>
      </c>
      <c r="Q323" t="n">
        <v>198.08</v>
      </c>
      <c r="R323" t="n">
        <v>51.78</v>
      </c>
      <c r="S323" t="n">
        <v>21.27</v>
      </c>
      <c r="T323" t="n">
        <v>12371.84</v>
      </c>
      <c r="U323" t="n">
        <v>0.41</v>
      </c>
      <c r="V323" t="n">
        <v>0.7</v>
      </c>
      <c r="W323" t="n">
        <v>0.17</v>
      </c>
      <c r="X323" t="n">
        <v>0.79</v>
      </c>
      <c r="Y323" t="n">
        <v>1</v>
      </c>
      <c r="Z323" t="n">
        <v>10</v>
      </c>
    </row>
    <row r="324">
      <c r="A324" t="n">
        <v>7</v>
      </c>
      <c r="B324" t="n">
        <v>125</v>
      </c>
      <c r="C324" t="inlineStr">
        <is>
          <t xml:space="preserve">CONCLUIDO	</t>
        </is>
      </c>
      <c r="D324" t="n">
        <v>7.7635</v>
      </c>
      <c r="E324" t="n">
        <v>12.88</v>
      </c>
      <c r="F324" t="n">
        <v>8.42</v>
      </c>
      <c r="G324" t="n">
        <v>14.04</v>
      </c>
      <c r="H324" t="n">
        <v>0.2</v>
      </c>
      <c r="I324" t="n">
        <v>36</v>
      </c>
      <c r="J324" t="n">
        <v>245.73</v>
      </c>
      <c r="K324" t="n">
        <v>58.47</v>
      </c>
      <c r="L324" t="n">
        <v>2.75</v>
      </c>
      <c r="M324" t="n">
        <v>34</v>
      </c>
      <c r="N324" t="n">
        <v>59.51</v>
      </c>
      <c r="O324" t="n">
        <v>30541.19</v>
      </c>
      <c r="P324" t="n">
        <v>133.74</v>
      </c>
      <c r="Q324" t="n">
        <v>198.05</v>
      </c>
      <c r="R324" t="n">
        <v>44.54</v>
      </c>
      <c r="S324" t="n">
        <v>21.27</v>
      </c>
      <c r="T324" t="n">
        <v>8779.209999999999</v>
      </c>
      <c r="U324" t="n">
        <v>0.48</v>
      </c>
      <c r="V324" t="n">
        <v>0.72</v>
      </c>
      <c r="W324" t="n">
        <v>0.16</v>
      </c>
      <c r="X324" t="n">
        <v>0.57</v>
      </c>
      <c r="Y324" t="n">
        <v>1</v>
      </c>
      <c r="Z324" t="n">
        <v>10</v>
      </c>
    </row>
    <row r="325">
      <c r="A325" t="n">
        <v>8</v>
      </c>
      <c r="B325" t="n">
        <v>125</v>
      </c>
      <c r="C325" t="inlineStr">
        <is>
          <t xml:space="preserve">CONCLUIDO	</t>
        </is>
      </c>
      <c r="D325" t="n">
        <v>7.7204</v>
      </c>
      <c r="E325" t="n">
        <v>12.95</v>
      </c>
      <c r="F325" t="n">
        <v>8.59</v>
      </c>
      <c r="G325" t="n">
        <v>15.16</v>
      </c>
      <c r="H325" t="n">
        <v>0.22</v>
      </c>
      <c r="I325" t="n">
        <v>34</v>
      </c>
      <c r="J325" t="n">
        <v>246.18</v>
      </c>
      <c r="K325" t="n">
        <v>58.47</v>
      </c>
      <c r="L325" t="n">
        <v>3</v>
      </c>
      <c r="M325" t="n">
        <v>32</v>
      </c>
      <c r="N325" t="n">
        <v>59.7</v>
      </c>
      <c r="O325" t="n">
        <v>30595.91</v>
      </c>
      <c r="P325" t="n">
        <v>136.38</v>
      </c>
      <c r="Q325" t="n">
        <v>198.07</v>
      </c>
      <c r="R325" t="n">
        <v>50.45</v>
      </c>
      <c r="S325" t="n">
        <v>21.27</v>
      </c>
      <c r="T325" t="n">
        <v>11742.92</v>
      </c>
      <c r="U325" t="n">
        <v>0.42</v>
      </c>
      <c r="V325" t="n">
        <v>0.71</v>
      </c>
      <c r="W325" t="n">
        <v>0.17</v>
      </c>
      <c r="X325" t="n">
        <v>0.74</v>
      </c>
      <c r="Y325" t="n">
        <v>1</v>
      </c>
      <c r="Z325" t="n">
        <v>10</v>
      </c>
    </row>
    <row r="326">
      <c r="A326" t="n">
        <v>9</v>
      </c>
      <c r="B326" t="n">
        <v>125</v>
      </c>
      <c r="C326" t="inlineStr">
        <is>
          <t xml:space="preserve">CONCLUIDO	</t>
        </is>
      </c>
      <c r="D326" t="n">
        <v>7.8682</v>
      </c>
      <c r="E326" t="n">
        <v>12.71</v>
      </c>
      <c r="F326" t="n">
        <v>8.49</v>
      </c>
      <c r="G326" t="n">
        <v>16.43</v>
      </c>
      <c r="H326" t="n">
        <v>0.23</v>
      </c>
      <c r="I326" t="n">
        <v>31</v>
      </c>
      <c r="J326" t="n">
        <v>246.62</v>
      </c>
      <c r="K326" t="n">
        <v>58.47</v>
      </c>
      <c r="L326" t="n">
        <v>3.25</v>
      </c>
      <c r="M326" t="n">
        <v>29</v>
      </c>
      <c r="N326" t="n">
        <v>59.9</v>
      </c>
      <c r="O326" t="n">
        <v>30650.7</v>
      </c>
      <c r="P326" t="n">
        <v>134.62</v>
      </c>
      <c r="Q326" t="n">
        <v>198.07</v>
      </c>
      <c r="R326" t="n">
        <v>47.06</v>
      </c>
      <c r="S326" t="n">
        <v>21.27</v>
      </c>
      <c r="T326" t="n">
        <v>10063.03</v>
      </c>
      <c r="U326" t="n">
        <v>0.45</v>
      </c>
      <c r="V326" t="n">
        <v>0.72</v>
      </c>
      <c r="W326" t="n">
        <v>0.16</v>
      </c>
      <c r="X326" t="n">
        <v>0.63</v>
      </c>
      <c r="Y326" t="n">
        <v>1</v>
      </c>
      <c r="Z326" t="n">
        <v>10</v>
      </c>
    </row>
    <row r="327">
      <c r="A327" t="n">
        <v>10</v>
      </c>
      <c r="B327" t="n">
        <v>125</v>
      </c>
      <c r="C327" t="inlineStr">
        <is>
          <t xml:space="preserve">CONCLUIDO	</t>
        </is>
      </c>
      <c r="D327" t="n">
        <v>7.9642</v>
      </c>
      <c r="E327" t="n">
        <v>12.56</v>
      </c>
      <c r="F327" t="n">
        <v>8.43</v>
      </c>
      <c r="G327" t="n">
        <v>17.44</v>
      </c>
      <c r="H327" t="n">
        <v>0.25</v>
      </c>
      <c r="I327" t="n">
        <v>29</v>
      </c>
      <c r="J327" t="n">
        <v>247.07</v>
      </c>
      <c r="K327" t="n">
        <v>58.47</v>
      </c>
      <c r="L327" t="n">
        <v>3.5</v>
      </c>
      <c r="M327" t="n">
        <v>27</v>
      </c>
      <c r="N327" t="n">
        <v>60.09</v>
      </c>
      <c r="O327" t="n">
        <v>30705.56</v>
      </c>
      <c r="P327" t="n">
        <v>133.68</v>
      </c>
      <c r="Q327" t="n">
        <v>198.05</v>
      </c>
      <c r="R327" t="n">
        <v>45.31</v>
      </c>
      <c r="S327" t="n">
        <v>21.27</v>
      </c>
      <c r="T327" t="n">
        <v>9197.549999999999</v>
      </c>
      <c r="U327" t="n">
        <v>0.47</v>
      </c>
      <c r="V327" t="n">
        <v>0.72</v>
      </c>
      <c r="W327" t="n">
        <v>0.15</v>
      </c>
      <c r="X327" t="n">
        <v>0.58</v>
      </c>
      <c r="Y327" t="n">
        <v>1</v>
      </c>
      <c r="Z327" t="n">
        <v>10</v>
      </c>
    </row>
    <row r="328">
      <c r="A328" t="n">
        <v>11</v>
      </c>
      <c r="B328" t="n">
        <v>125</v>
      </c>
      <c r="C328" t="inlineStr">
        <is>
          <t xml:space="preserve">CONCLUIDO	</t>
        </is>
      </c>
      <c r="D328" t="n">
        <v>8.054399999999999</v>
      </c>
      <c r="E328" t="n">
        <v>12.42</v>
      </c>
      <c r="F328" t="n">
        <v>8.380000000000001</v>
      </c>
      <c r="G328" t="n">
        <v>18.63</v>
      </c>
      <c r="H328" t="n">
        <v>0.27</v>
      </c>
      <c r="I328" t="n">
        <v>27</v>
      </c>
      <c r="J328" t="n">
        <v>247.51</v>
      </c>
      <c r="K328" t="n">
        <v>58.47</v>
      </c>
      <c r="L328" t="n">
        <v>3.75</v>
      </c>
      <c r="M328" t="n">
        <v>25</v>
      </c>
      <c r="N328" t="n">
        <v>60.29</v>
      </c>
      <c r="O328" t="n">
        <v>30760.49</v>
      </c>
      <c r="P328" t="n">
        <v>132.84</v>
      </c>
      <c r="Q328" t="n">
        <v>198.06</v>
      </c>
      <c r="R328" t="n">
        <v>43.87</v>
      </c>
      <c r="S328" t="n">
        <v>21.27</v>
      </c>
      <c r="T328" t="n">
        <v>8490.02</v>
      </c>
      <c r="U328" t="n">
        <v>0.48</v>
      </c>
      <c r="V328" t="n">
        <v>0.72</v>
      </c>
      <c r="W328" t="n">
        <v>0.15</v>
      </c>
      <c r="X328" t="n">
        <v>0.53</v>
      </c>
      <c r="Y328" t="n">
        <v>1</v>
      </c>
      <c r="Z328" t="n">
        <v>10</v>
      </c>
    </row>
    <row r="329">
      <c r="A329" t="n">
        <v>12</v>
      </c>
      <c r="B329" t="n">
        <v>125</v>
      </c>
      <c r="C329" t="inlineStr">
        <is>
          <t xml:space="preserve">CONCLUIDO	</t>
        </is>
      </c>
      <c r="D329" t="n">
        <v>8.144600000000001</v>
      </c>
      <c r="E329" t="n">
        <v>12.28</v>
      </c>
      <c r="F329" t="n">
        <v>8.34</v>
      </c>
      <c r="G329" t="n">
        <v>20.02</v>
      </c>
      <c r="H329" t="n">
        <v>0.29</v>
      </c>
      <c r="I329" t="n">
        <v>25</v>
      </c>
      <c r="J329" t="n">
        <v>247.96</v>
      </c>
      <c r="K329" t="n">
        <v>58.47</v>
      </c>
      <c r="L329" t="n">
        <v>4</v>
      </c>
      <c r="M329" t="n">
        <v>23</v>
      </c>
      <c r="N329" t="n">
        <v>60.48</v>
      </c>
      <c r="O329" t="n">
        <v>30815.5</v>
      </c>
      <c r="P329" t="n">
        <v>132.01</v>
      </c>
      <c r="Q329" t="n">
        <v>198.07</v>
      </c>
      <c r="R329" t="n">
        <v>42.45</v>
      </c>
      <c r="S329" t="n">
        <v>21.27</v>
      </c>
      <c r="T329" t="n">
        <v>7789.33</v>
      </c>
      <c r="U329" t="n">
        <v>0.5</v>
      </c>
      <c r="V329" t="n">
        <v>0.73</v>
      </c>
      <c r="W329" t="n">
        <v>0.15</v>
      </c>
      <c r="X329" t="n">
        <v>0.49</v>
      </c>
      <c r="Y329" t="n">
        <v>1</v>
      </c>
      <c r="Z329" t="n">
        <v>10</v>
      </c>
    </row>
    <row r="330">
      <c r="A330" t="n">
        <v>13</v>
      </c>
      <c r="B330" t="n">
        <v>125</v>
      </c>
      <c r="C330" t="inlineStr">
        <is>
          <t xml:space="preserve">CONCLUIDO	</t>
        </is>
      </c>
      <c r="D330" t="n">
        <v>8.1859</v>
      </c>
      <c r="E330" t="n">
        <v>12.22</v>
      </c>
      <c r="F330" t="n">
        <v>8.33</v>
      </c>
      <c r="G330" t="n">
        <v>20.81</v>
      </c>
      <c r="H330" t="n">
        <v>0.3</v>
      </c>
      <c r="I330" t="n">
        <v>24</v>
      </c>
      <c r="J330" t="n">
        <v>248.4</v>
      </c>
      <c r="K330" t="n">
        <v>58.47</v>
      </c>
      <c r="L330" t="n">
        <v>4.25</v>
      </c>
      <c r="M330" t="n">
        <v>22</v>
      </c>
      <c r="N330" t="n">
        <v>60.68</v>
      </c>
      <c r="O330" t="n">
        <v>30870.57</v>
      </c>
      <c r="P330" t="n">
        <v>131.64</v>
      </c>
      <c r="Q330" t="n">
        <v>198.05</v>
      </c>
      <c r="R330" t="n">
        <v>42.14</v>
      </c>
      <c r="S330" t="n">
        <v>21.27</v>
      </c>
      <c r="T330" t="n">
        <v>7636.19</v>
      </c>
      <c r="U330" t="n">
        <v>0.5</v>
      </c>
      <c r="V330" t="n">
        <v>0.73</v>
      </c>
      <c r="W330" t="n">
        <v>0.15</v>
      </c>
      <c r="X330" t="n">
        <v>0.47</v>
      </c>
      <c r="Y330" t="n">
        <v>1</v>
      </c>
      <c r="Z330" t="n">
        <v>10</v>
      </c>
    </row>
    <row r="331">
      <c r="A331" t="n">
        <v>14</v>
      </c>
      <c r="B331" t="n">
        <v>125</v>
      </c>
      <c r="C331" t="inlineStr">
        <is>
          <t xml:space="preserve">CONCLUIDO	</t>
        </is>
      </c>
      <c r="D331" t="n">
        <v>8.282500000000001</v>
      </c>
      <c r="E331" t="n">
        <v>12.07</v>
      </c>
      <c r="F331" t="n">
        <v>8.279999999999999</v>
      </c>
      <c r="G331" t="n">
        <v>22.58</v>
      </c>
      <c r="H331" t="n">
        <v>0.32</v>
      </c>
      <c r="I331" t="n">
        <v>22</v>
      </c>
      <c r="J331" t="n">
        <v>248.85</v>
      </c>
      <c r="K331" t="n">
        <v>58.47</v>
      </c>
      <c r="L331" t="n">
        <v>4.5</v>
      </c>
      <c r="M331" t="n">
        <v>20</v>
      </c>
      <c r="N331" t="n">
        <v>60.88</v>
      </c>
      <c r="O331" t="n">
        <v>30925.72</v>
      </c>
      <c r="P331" t="n">
        <v>130.89</v>
      </c>
      <c r="Q331" t="n">
        <v>198.11</v>
      </c>
      <c r="R331" t="n">
        <v>40.36</v>
      </c>
      <c r="S331" t="n">
        <v>21.27</v>
      </c>
      <c r="T331" t="n">
        <v>6759.31</v>
      </c>
      <c r="U331" t="n">
        <v>0.53</v>
      </c>
      <c r="V331" t="n">
        <v>0.73</v>
      </c>
      <c r="W331" t="n">
        <v>0.14</v>
      </c>
      <c r="X331" t="n">
        <v>0.42</v>
      </c>
      <c r="Y331" t="n">
        <v>1</v>
      </c>
      <c r="Z331" t="n">
        <v>10</v>
      </c>
    </row>
    <row r="332">
      <c r="A332" t="n">
        <v>15</v>
      </c>
      <c r="B332" t="n">
        <v>125</v>
      </c>
      <c r="C332" t="inlineStr">
        <is>
          <t xml:space="preserve">CONCLUIDO	</t>
        </is>
      </c>
      <c r="D332" t="n">
        <v>8.3301</v>
      </c>
      <c r="E332" t="n">
        <v>12</v>
      </c>
      <c r="F332" t="n">
        <v>8.26</v>
      </c>
      <c r="G332" t="n">
        <v>23.59</v>
      </c>
      <c r="H332" t="n">
        <v>0.34</v>
      </c>
      <c r="I332" t="n">
        <v>21</v>
      </c>
      <c r="J332" t="n">
        <v>249.3</v>
      </c>
      <c r="K332" t="n">
        <v>58.47</v>
      </c>
      <c r="L332" t="n">
        <v>4.75</v>
      </c>
      <c r="M332" t="n">
        <v>19</v>
      </c>
      <c r="N332" t="n">
        <v>61.07</v>
      </c>
      <c r="O332" t="n">
        <v>30980.93</v>
      </c>
      <c r="P332" t="n">
        <v>130.47</v>
      </c>
      <c r="Q332" t="n">
        <v>198.07</v>
      </c>
      <c r="R332" t="n">
        <v>39.9</v>
      </c>
      <c r="S332" t="n">
        <v>21.27</v>
      </c>
      <c r="T332" t="n">
        <v>6534.23</v>
      </c>
      <c r="U332" t="n">
        <v>0.53</v>
      </c>
      <c r="V332" t="n">
        <v>0.74</v>
      </c>
      <c r="W332" t="n">
        <v>0.14</v>
      </c>
      <c r="X332" t="n">
        <v>0.4</v>
      </c>
      <c r="Y332" t="n">
        <v>1</v>
      </c>
      <c r="Z332" t="n">
        <v>10</v>
      </c>
    </row>
    <row r="333">
      <c r="A333" t="n">
        <v>16</v>
      </c>
      <c r="B333" t="n">
        <v>125</v>
      </c>
      <c r="C333" t="inlineStr">
        <is>
          <t xml:space="preserve">CONCLUIDO	</t>
        </is>
      </c>
      <c r="D333" t="n">
        <v>8.3795</v>
      </c>
      <c r="E333" t="n">
        <v>11.93</v>
      </c>
      <c r="F333" t="n">
        <v>8.23</v>
      </c>
      <c r="G333" t="n">
        <v>24.7</v>
      </c>
      <c r="H333" t="n">
        <v>0.36</v>
      </c>
      <c r="I333" t="n">
        <v>20</v>
      </c>
      <c r="J333" t="n">
        <v>249.75</v>
      </c>
      <c r="K333" t="n">
        <v>58.47</v>
      </c>
      <c r="L333" t="n">
        <v>5</v>
      </c>
      <c r="M333" t="n">
        <v>18</v>
      </c>
      <c r="N333" t="n">
        <v>61.27</v>
      </c>
      <c r="O333" t="n">
        <v>31036.22</v>
      </c>
      <c r="P333" t="n">
        <v>129.98</v>
      </c>
      <c r="Q333" t="n">
        <v>198.05</v>
      </c>
      <c r="R333" t="n">
        <v>39.05</v>
      </c>
      <c r="S333" t="n">
        <v>21.27</v>
      </c>
      <c r="T333" t="n">
        <v>6110.67</v>
      </c>
      <c r="U333" t="n">
        <v>0.54</v>
      </c>
      <c r="V333" t="n">
        <v>0.74</v>
      </c>
      <c r="W333" t="n">
        <v>0.14</v>
      </c>
      <c r="X333" t="n">
        <v>0.38</v>
      </c>
      <c r="Y333" t="n">
        <v>1</v>
      </c>
      <c r="Z333" t="n">
        <v>10</v>
      </c>
    </row>
    <row r="334">
      <c r="A334" t="n">
        <v>17</v>
      </c>
      <c r="B334" t="n">
        <v>125</v>
      </c>
      <c r="C334" t="inlineStr">
        <is>
          <t xml:space="preserve">CONCLUIDO	</t>
        </is>
      </c>
      <c r="D334" t="n">
        <v>8.438599999999999</v>
      </c>
      <c r="E334" t="n">
        <v>11.85</v>
      </c>
      <c r="F334" t="n">
        <v>8.199999999999999</v>
      </c>
      <c r="G334" t="n">
        <v>25.88</v>
      </c>
      <c r="H334" t="n">
        <v>0.37</v>
      </c>
      <c r="I334" t="n">
        <v>19</v>
      </c>
      <c r="J334" t="n">
        <v>250.2</v>
      </c>
      <c r="K334" t="n">
        <v>58.47</v>
      </c>
      <c r="L334" t="n">
        <v>5.25</v>
      </c>
      <c r="M334" t="n">
        <v>17</v>
      </c>
      <c r="N334" t="n">
        <v>61.47</v>
      </c>
      <c r="O334" t="n">
        <v>31091.59</v>
      </c>
      <c r="P334" t="n">
        <v>129.35</v>
      </c>
      <c r="Q334" t="n">
        <v>198.06</v>
      </c>
      <c r="R334" t="n">
        <v>37.71</v>
      </c>
      <c r="S334" t="n">
        <v>21.27</v>
      </c>
      <c r="T334" t="n">
        <v>5447.08</v>
      </c>
      <c r="U334" t="n">
        <v>0.5600000000000001</v>
      </c>
      <c r="V334" t="n">
        <v>0.74</v>
      </c>
      <c r="W334" t="n">
        <v>0.14</v>
      </c>
      <c r="X334" t="n">
        <v>0.34</v>
      </c>
      <c r="Y334" t="n">
        <v>1</v>
      </c>
      <c r="Z334" t="n">
        <v>10</v>
      </c>
    </row>
    <row r="335">
      <c r="A335" t="n">
        <v>18</v>
      </c>
      <c r="B335" t="n">
        <v>125</v>
      </c>
      <c r="C335" t="inlineStr">
        <is>
          <t xml:space="preserve">CONCLUIDO	</t>
        </is>
      </c>
      <c r="D335" t="n">
        <v>8.5054</v>
      </c>
      <c r="E335" t="n">
        <v>11.76</v>
      </c>
      <c r="F335" t="n">
        <v>8.15</v>
      </c>
      <c r="G335" t="n">
        <v>27.17</v>
      </c>
      <c r="H335" t="n">
        <v>0.39</v>
      </c>
      <c r="I335" t="n">
        <v>18</v>
      </c>
      <c r="J335" t="n">
        <v>250.64</v>
      </c>
      <c r="K335" t="n">
        <v>58.47</v>
      </c>
      <c r="L335" t="n">
        <v>5.5</v>
      </c>
      <c r="M335" t="n">
        <v>16</v>
      </c>
      <c r="N335" t="n">
        <v>61.67</v>
      </c>
      <c r="O335" t="n">
        <v>31147.02</v>
      </c>
      <c r="P335" t="n">
        <v>128.52</v>
      </c>
      <c r="Q335" t="n">
        <v>198.06</v>
      </c>
      <c r="R335" t="n">
        <v>36.67</v>
      </c>
      <c r="S335" t="n">
        <v>21.27</v>
      </c>
      <c r="T335" t="n">
        <v>4931.48</v>
      </c>
      <c r="U335" t="n">
        <v>0.58</v>
      </c>
      <c r="V335" t="n">
        <v>0.75</v>
      </c>
      <c r="W335" t="n">
        <v>0.13</v>
      </c>
      <c r="X335" t="n">
        <v>0.3</v>
      </c>
      <c r="Y335" t="n">
        <v>1</v>
      </c>
      <c r="Z335" t="n">
        <v>10</v>
      </c>
    </row>
    <row r="336">
      <c r="A336" t="n">
        <v>19</v>
      </c>
      <c r="B336" t="n">
        <v>125</v>
      </c>
      <c r="C336" t="inlineStr">
        <is>
          <t xml:space="preserve">CONCLUIDO	</t>
        </is>
      </c>
      <c r="D336" t="n">
        <v>8.460800000000001</v>
      </c>
      <c r="E336" t="n">
        <v>11.82</v>
      </c>
      <c r="F336" t="n">
        <v>8.210000000000001</v>
      </c>
      <c r="G336" t="n">
        <v>27.37</v>
      </c>
      <c r="H336" t="n">
        <v>0.41</v>
      </c>
      <c r="I336" t="n">
        <v>18</v>
      </c>
      <c r="J336" t="n">
        <v>251.09</v>
      </c>
      <c r="K336" t="n">
        <v>58.47</v>
      </c>
      <c r="L336" t="n">
        <v>5.75</v>
      </c>
      <c r="M336" t="n">
        <v>16</v>
      </c>
      <c r="N336" t="n">
        <v>61.87</v>
      </c>
      <c r="O336" t="n">
        <v>31202.53</v>
      </c>
      <c r="P336" t="n">
        <v>129.37</v>
      </c>
      <c r="Q336" t="n">
        <v>198.05</v>
      </c>
      <c r="R336" t="n">
        <v>38.72</v>
      </c>
      <c r="S336" t="n">
        <v>21.27</v>
      </c>
      <c r="T336" t="n">
        <v>5956.45</v>
      </c>
      <c r="U336" t="n">
        <v>0.55</v>
      </c>
      <c r="V336" t="n">
        <v>0.74</v>
      </c>
      <c r="W336" t="n">
        <v>0.13</v>
      </c>
      <c r="X336" t="n">
        <v>0.36</v>
      </c>
      <c r="Y336" t="n">
        <v>1</v>
      </c>
      <c r="Z336" t="n">
        <v>10</v>
      </c>
    </row>
    <row r="337">
      <c r="A337" t="n">
        <v>20</v>
      </c>
      <c r="B337" t="n">
        <v>125</v>
      </c>
      <c r="C337" t="inlineStr">
        <is>
          <t xml:space="preserve">CONCLUIDO	</t>
        </is>
      </c>
      <c r="D337" t="n">
        <v>8.510999999999999</v>
      </c>
      <c r="E337" t="n">
        <v>11.75</v>
      </c>
      <c r="F337" t="n">
        <v>8.19</v>
      </c>
      <c r="G337" t="n">
        <v>28.9</v>
      </c>
      <c r="H337" t="n">
        <v>0.42</v>
      </c>
      <c r="I337" t="n">
        <v>17</v>
      </c>
      <c r="J337" t="n">
        <v>251.55</v>
      </c>
      <c r="K337" t="n">
        <v>58.47</v>
      </c>
      <c r="L337" t="n">
        <v>6</v>
      </c>
      <c r="M337" t="n">
        <v>15</v>
      </c>
      <c r="N337" t="n">
        <v>62.07</v>
      </c>
      <c r="O337" t="n">
        <v>31258.11</v>
      </c>
      <c r="P337" t="n">
        <v>129</v>
      </c>
      <c r="Q337" t="n">
        <v>198.06</v>
      </c>
      <c r="R337" t="n">
        <v>37.86</v>
      </c>
      <c r="S337" t="n">
        <v>21.27</v>
      </c>
      <c r="T337" t="n">
        <v>5532.71</v>
      </c>
      <c r="U337" t="n">
        <v>0.5600000000000001</v>
      </c>
      <c r="V337" t="n">
        <v>0.74</v>
      </c>
      <c r="W337" t="n">
        <v>0.13</v>
      </c>
      <c r="X337" t="n">
        <v>0.34</v>
      </c>
      <c r="Y337" t="n">
        <v>1</v>
      </c>
      <c r="Z337" t="n">
        <v>10</v>
      </c>
    </row>
    <row r="338">
      <c r="A338" t="n">
        <v>21</v>
      </c>
      <c r="B338" t="n">
        <v>125</v>
      </c>
      <c r="C338" t="inlineStr">
        <is>
          <t xml:space="preserve">CONCLUIDO	</t>
        </is>
      </c>
      <c r="D338" t="n">
        <v>8.5684</v>
      </c>
      <c r="E338" t="n">
        <v>11.67</v>
      </c>
      <c r="F338" t="n">
        <v>8.16</v>
      </c>
      <c r="G338" t="n">
        <v>30.59</v>
      </c>
      <c r="H338" t="n">
        <v>0.44</v>
      </c>
      <c r="I338" t="n">
        <v>16</v>
      </c>
      <c r="J338" t="n">
        <v>252</v>
      </c>
      <c r="K338" t="n">
        <v>58.47</v>
      </c>
      <c r="L338" t="n">
        <v>6.25</v>
      </c>
      <c r="M338" t="n">
        <v>14</v>
      </c>
      <c r="N338" t="n">
        <v>62.27</v>
      </c>
      <c r="O338" t="n">
        <v>31313.77</v>
      </c>
      <c r="P338" t="n">
        <v>128.28</v>
      </c>
      <c r="Q338" t="n">
        <v>198.07</v>
      </c>
      <c r="R338" t="n">
        <v>36.8</v>
      </c>
      <c r="S338" t="n">
        <v>21.27</v>
      </c>
      <c r="T338" t="n">
        <v>5006.07</v>
      </c>
      <c r="U338" t="n">
        <v>0.58</v>
      </c>
      <c r="V338" t="n">
        <v>0.74</v>
      </c>
      <c r="W338" t="n">
        <v>0.13</v>
      </c>
      <c r="X338" t="n">
        <v>0.31</v>
      </c>
      <c r="Y338" t="n">
        <v>1</v>
      </c>
      <c r="Z338" t="n">
        <v>10</v>
      </c>
    </row>
    <row r="339">
      <c r="A339" t="n">
        <v>22</v>
      </c>
      <c r="B339" t="n">
        <v>125</v>
      </c>
      <c r="C339" t="inlineStr">
        <is>
          <t xml:space="preserve">CONCLUIDO	</t>
        </is>
      </c>
      <c r="D339" t="n">
        <v>8.566700000000001</v>
      </c>
      <c r="E339" t="n">
        <v>11.67</v>
      </c>
      <c r="F339" t="n">
        <v>8.16</v>
      </c>
      <c r="G339" t="n">
        <v>30.6</v>
      </c>
      <c r="H339" t="n">
        <v>0.46</v>
      </c>
      <c r="I339" t="n">
        <v>16</v>
      </c>
      <c r="J339" t="n">
        <v>252.45</v>
      </c>
      <c r="K339" t="n">
        <v>58.47</v>
      </c>
      <c r="L339" t="n">
        <v>6.5</v>
      </c>
      <c r="M339" t="n">
        <v>14</v>
      </c>
      <c r="N339" t="n">
        <v>62.47</v>
      </c>
      <c r="O339" t="n">
        <v>31369.49</v>
      </c>
      <c r="P339" t="n">
        <v>128.29</v>
      </c>
      <c r="Q339" t="n">
        <v>198.05</v>
      </c>
      <c r="R339" t="n">
        <v>36.92</v>
      </c>
      <c r="S339" t="n">
        <v>21.27</v>
      </c>
      <c r="T339" t="n">
        <v>5066.1</v>
      </c>
      <c r="U339" t="n">
        <v>0.58</v>
      </c>
      <c r="V339" t="n">
        <v>0.74</v>
      </c>
      <c r="W339" t="n">
        <v>0.13</v>
      </c>
      <c r="X339" t="n">
        <v>0.31</v>
      </c>
      <c r="Y339" t="n">
        <v>1</v>
      </c>
      <c r="Z339" t="n">
        <v>10</v>
      </c>
    </row>
    <row r="340">
      <c r="A340" t="n">
        <v>23</v>
      </c>
      <c r="B340" t="n">
        <v>125</v>
      </c>
      <c r="C340" t="inlineStr">
        <is>
          <t xml:space="preserve">CONCLUIDO	</t>
        </is>
      </c>
      <c r="D340" t="n">
        <v>8.616199999999999</v>
      </c>
      <c r="E340" t="n">
        <v>11.61</v>
      </c>
      <c r="F340" t="n">
        <v>8.140000000000001</v>
      </c>
      <c r="G340" t="n">
        <v>32.56</v>
      </c>
      <c r="H340" t="n">
        <v>0.47</v>
      </c>
      <c r="I340" t="n">
        <v>15</v>
      </c>
      <c r="J340" t="n">
        <v>252.9</v>
      </c>
      <c r="K340" t="n">
        <v>58.47</v>
      </c>
      <c r="L340" t="n">
        <v>6.75</v>
      </c>
      <c r="M340" t="n">
        <v>13</v>
      </c>
      <c r="N340" t="n">
        <v>62.68</v>
      </c>
      <c r="O340" t="n">
        <v>31425.3</v>
      </c>
      <c r="P340" t="n">
        <v>128</v>
      </c>
      <c r="Q340" t="n">
        <v>198.05</v>
      </c>
      <c r="R340" t="n">
        <v>36.37</v>
      </c>
      <c r="S340" t="n">
        <v>21.27</v>
      </c>
      <c r="T340" t="n">
        <v>4796.53</v>
      </c>
      <c r="U340" t="n">
        <v>0.58</v>
      </c>
      <c r="V340" t="n">
        <v>0.75</v>
      </c>
      <c r="W340" t="n">
        <v>0.13</v>
      </c>
      <c r="X340" t="n">
        <v>0.29</v>
      </c>
      <c r="Y340" t="n">
        <v>1</v>
      </c>
      <c r="Z340" t="n">
        <v>10</v>
      </c>
    </row>
    <row r="341">
      <c r="A341" t="n">
        <v>24</v>
      </c>
      <c r="B341" t="n">
        <v>125</v>
      </c>
      <c r="C341" t="inlineStr">
        <is>
          <t xml:space="preserve">CONCLUIDO	</t>
        </is>
      </c>
      <c r="D341" t="n">
        <v>8.6137</v>
      </c>
      <c r="E341" t="n">
        <v>11.61</v>
      </c>
      <c r="F341" t="n">
        <v>8.140000000000001</v>
      </c>
      <c r="G341" t="n">
        <v>32.58</v>
      </c>
      <c r="H341" t="n">
        <v>0.49</v>
      </c>
      <c r="I341" t="n">
        <v>15</v>
      </c>
      <c r="J341" t="n">
        <v>253.35</v>
      </c>
      <c r="K341" t="n">
        <v>58.47</v>
      </c>
      <c r="L341" t="n">
        <v>7</v>
      </c>
      <c r="M341" t="n">
        <v>13</v>
      </c>
      <c r="N341" t="n">
        <v>62.88</v>
      </c>
      <c r="O341" t="n">
        <v>31481.17</v>
      </c>
      <c r="P341" t="n">
        <v>127.85</v>
      </c>
      <c r="Q341" t="n">
        <v>198.05</v>
      </c>
      <c r="R341" t="n">
        <v>36.38</v>
      </c>
      <c r="S341" t="n">
        <v>21.27</v>
      </c>
      <c r="T341" t="n">
        <v>4800.81</v>
      </c>
      <c r="U341" t="n">
        <v>0.58</v>
      </c>
      <c r="V341" t="n">
        <v>0.75</v>
      </c>
      <c r="W341" t="n">
        <v>0.13</v>
      </c>
      <c r="X341" t="n">
        <v>0.29</v>
      </c>
      <c r="Y341" t="n">
        <v>1</v>
      </c>
      <c r="Z341" t="n">
        <v>10</v>
      </c>
    </row>
    <row r="342">
      <c r="A342" t="n">
        <v>25</v>
      </c>
      <c r="B342" t="n">
        <v>125</v>
      </c>
      <c r="C342" t="inlineStr">
        <is>
          <t xml:space="preserve">CONCLUIDO	</t>
        </is>
      </c>
      <c r="D342" t="n">
        <v>8.6714</v>
      </c>
      <c r="E342" t="n">
        <v>11.53</v>
      </c>
      <c r="F342" t="n">
        <v>8.109999999999999</v>
      </c>
      <c r="G342" t="n">
        <v>34.77</v>
      </c>
      <c r="H342" t="n">
        <v>0.51</v>
      </c>
      <c r="I342" t="n">
        <v>14</v>
      </c>
      <c r="J342" t="n">
        <v>253.81</v>
      </c>
      <c r="K342" t="n">
        <v>58.47</v>
      </c>
      <c r="L342" t="n">
        <v>7.25</v>
      </c>
      <c r="M342" t="n">
        <v>12</v>
      </c>
      <c r="N342" t="n">
        <v>63.08</v>
      </c>
      <c r="O342" t="n">
        <v>31537.13</v>
      </c>
      <c r="P342" t="n">
        <v>127.48</v>
      </c>
      <c r="Q342" t="n">
        <v>198.08</v>
      </c>
      <c r="R342" t="n">
        <v>35.49</v>
      </c>
      <c r="S342" t="n">
        <v>21.27</v>
      </c>
      <c r="T342" t="n">
        <v>4361.86</v>
      </c>
      <c r="U342" t="n">
        <v>0.6</v>
      </c>
      <c r="V342" t="n">
        <v>0.75</v>
      </c>
      <c r="W342" t="n">
        <v>0.13</v>
      </c>
      <c r="X342" t="n">
        <v>0.26</v>
      </c>
      <c r="Y342" t="n">
        <v>1</v>
      </c>
      <c r="Z342" t="n">
        <v>10</v>
      </c>
    </row>
    <row r="343">
      <c r="A343" t="n">
        <v>26</v>
      </c>
      <c r="B343" t="n">
        <v>125</v>
      </c>
      <c r="C343" t="inlineStr">
        <is>
          <t xml:space="preserve">CONCLUIDO	</t>
        </is>
      </c>
      <c r="D343" t="n">
        <v>8.667</v>
      </c>
      <c r="E343" t="n">
        <v>11.54</v>
      </c>
      <c r="F343" t="n">
        <v>8.119999999999999</v>
      </c>
      <c r="G343" t="n">
        <v>34.8</v>
      </c>
      <c r="H343" t="n">
        <v>0.52</v>
      </c>
      <c r="I343" t="n">
        <v>14</v>
      </c>
      <c r="J343" t="n">
        <v>254.26</v>
      </c>
      <c r="K343" t="n">
        <v>58.47</v>
      </c>
      <c r="L343" t="n">
        <v>7.5</v>
      </c>
      <c r="M343" t="n">
        <v>12</v>
      </c>
      <c r="N343" t="n">
        <v>63.29</v>
      </c>
      <c r="O343" t="n">
        <v>31593.16</v>
      </c>
      <c r="P343" t="n">
        <v>127.45</v>
      </c>
      <c r="Q343" t="n">
        <v>198.06</v>
      </c>
      <c r="R343" t="n">
        <v>35.58</v>
      </c>
      <c r="S343" t="n">
        <v>21.27</v>
      </c>
      <c r="T343" t="n">
        <v>4409.61</v>
      </c>
      <c r="U343" t="n">
        <v>0.6</v>
      </c>
      <c r="V343" t="n">
        <v>0.75</v>
      </c>
      <c r="W343" t="n">
        <v>0.13</v>
      </c>
      <c r="X343" t="n">
        <v>0.27</v>
      </c>
      <c r="Y343" t="n">
        <v>1</v>
      </c>
      <c r="Z343" t="n">
        <v>10</v>
      </c>
    </row>
    <row r="344">
      <c r="A344" t="n">
        <v>27</v>
      </c>
      <c r="B344" t="n">
        <v>125</v>
      </c>
      <c r="C344" t="inlineStr">
        <is>
          <t xml:space="preserve">CONCLUIDO	</t>
        </is>
      </c>
      <c r="D344" t="n">
        <v>8.73</v>
      </c>
      <c r="E344" t="n">
        <v>11.45</v>
      </c>
      <c r="F344" t="n">
        <v>8.08</v>
      </c>
      <c r="G344" t="n">
        <v>37.31</v>
      </c>
      <c r="H344" t="n">
        <v>0.54</v>
      </c>
      <c r="I344" t="n">
        <v>13</v>
      </c>
      <c r="J344" t="n">
        <v>254.72</v>
      </c>
      <c r="K344" t="n">
        <v>58.47</v>
      </c>
      <c r="L344" t="n">
        <v>7.75</v>
      </c>
      <c r="M344" t="n">
        <v>11</v>
      </c>
      <c r="N344" t="n">
        <v>63.49</v>
      </c>
      <c r="O344" t="n">
        <v>31649.26</v>
      </c>
      <c r="P344" t="n">
        <v>126.8</v>
      </c>
      <c r="Q344" t="n">
        <v>198.05</v>
      </c>
      <c r="R344" t="n">
        <v>34.36</v>
      </c>
      <c r="S344" t="n">
        <v>21.27</v>
      </c>
      <c r="T344" t="n">
        <v>3804.42</v>
      </c>
      <c r="U344" t="n">
        <v>0.62</v>
      </c>
      <c r="V344" t="n">
        <v>0.75</v>
      </c>
      <c r="W344" t="n">
        <v>0.13</v>
      </c>
      <c r="X344" t="n">
        <v>0.23</v>
      </c>
      <c r="Y344" t="n">
        <v>1</v>
      </c>
      <c r="Z344" t="n">
        <v>10</v>
      </c>
    </row>
    <row r="345">
      <c r="A345" t="n">
        <v>28</v>
      </c>
      <c r="B345" t="n">
        <v>125</v>
      </c>
      <c r="C345" t="inlineStr">
        <is>
          <t xml:space="preserve">CONCLUIDO	</t>
        </is>
      </c>
      <c r="D345" t="n">
        <v>8.763400000000001</v>
      </c>
      <c r="E345" t="n">
        <v>11.41</v>
      </c>
      <c r="F345" t="n">
        <v>8.039999999999999</v>
      </c>
      <c r="G345" t="n">
        <v>37.11</v>
      </c>
      <c r="H345" t="n">
        <v>0.5600000000000001</v>
      </c>
      <c r="I345" t="n">
        <v>13</v>
      </c>
      <c r="J345" t="n">
        <v>255.17</v>
      </c>
      <c r="K345" t="n">
        <v>58.47</v>
      </c>
      <c r="L345" t="n">
        <v>8</v>
      </c>
      <c r="M345" t="n">
        <v>11</v>
      </c>
      <c r="N345" t="n">
        <v>63.7</v>
      </c>
      <c r="O345" t="n">
        <v>31705.44</v>
      </c>
      <c r="P345" t="n">
        <v>125.9</v>
      </c>
      <c r="Q345" t="n">
        <v>198.06</v>
      </c>
      <c r="R345" t="n">
        <v>32.93</v>
      </c>
      <c r="S345" t="n">
        <v>21.27</v>
      </c>
      <c r="T345" t="n">
        <v>3086.38</v>
      </c>
      <c r="U345" t="n">
        <v>0.65</v>
      </c>
      <c r="V345" t="n">
        <v>0.76</v>
      </c>
      <c r="W345" t="n">
        <v>0.13</v>
      </c>
      <c r="X345" t="n">
        <v>0.19</v>
      </c>
      <c r="Y345" t="n">
        <v>1</v>
      </c>
      <c r="Z345" t="n">
        <v>10</v>
      </c>
    </row>
    <row r="346">
      <c r="A346" t="n">
        <v>29</v>
      </c>
      <c r="B346" t="n">
        <v>125</v>
      </c>
      <c r="C346" t="inlineStr">
        <is>
          <t xml:space="preserve">CONCLUIDO	</t>
        </is>
      </c>
      <c r="D346" t="n">
        <v>8.745699999999999</v>
      </c>
      <c r="E346" t="n">
        <v>11.43</v>
      </c>
      <c r="F346" t="n">
        <v>8.109999999999999</v>
      </c>
      <c r="G346" t="n">
        <v>40.55</v>
      </c>
      <c r="H346" t="n">
        <v>0.57</v>
      </c>
      <c r="I346" t="n">
        <v>12</v>
      </c>
      <c r="J346" t="n">
        <v>255.63</v>
      </c>
      <c r="K346" t="n">
        <v>58.47</v>
      </c>
      <c r="L346" t="n">
        <v>8.25</v>
      </c>
      <c r="M346" t="n">
        <v>10</v>
      </c>
      <c r="N346" t="n">
        <v>63.91</v>
      </c>
      <c r="O346" t="n">
        <v>31761.69</v>
      </c>
      <c r="P346" t="n">
        <v>126.81</v>
      </c>
      <c r="Q346" t="n">
        <v>198.05</v>
      </c>
      <c r="R346" t="n">
        <v>35.52</v>
      </c>
      <c r="S346" t="n">
        <v>21.27</v>
      </c>
      <c r="T346" t="n">
        <v>4386.85</v>
      </c>
      <c r="U346" t="n">
        <v>0.6</v>
      </c>
      <c r="V346" t="n">
        <v>0.75</v>
      </c>
      <c r="W346" t="n">
        <v>0.13</v>
      </c>
      <c r="X346" t="n">
        <v>0.26</v>
      </c>
      <c r="Y346" t="n">
        <v>1</v>
      </c>
      <c r="Z346" t="n">
        <v>10</v>
      </c>
    </row>
    <row r="347">
      <c r="A347" t="n">
        <v>30</v>
      </c>
      <c r="B347" t="n">
        <v>125</v>
      </c>
      <c r="C347" t="inlineStr">
        <is>
          <t xml:space="preserve">CONCLUIDO	</t>
        </is>
      </c>
      <c r="D347" t="n">
        <v>8.763</v>
      </c>
      <c r="E347" t="n">
        <v>11.41</v>
      </c>
      <c r="F347" t="n">
        <v>8.09</v>
      </c>
      <c r="G347" t="n">
        <v>40.44</v>
      </c>
      <c r="H347" t="n">
        <v>0.59</v>
      </c>
      <c r="I347" t="n">
        <v>12</v>
      </c>
      <c r="J347" t="n">
        <v>256.09</v>
      </c>
      <c r="K347" t="n">
        <v>58.47</v>
      </c>
      <c r="L347" t="n">
        <v>8.5</v>
      </c>
      <c r="M347" t="n">
        <v>10</v>
      </c>
      <c r="N347" t="n">
        <v>64.11</v>
      </c>
      <c r="O347" t="n">
        <v>31818.02</v>
      </c>
      <c r="P347" t="n">
        <v>126.56</v>
      </c>
      <c r="Q347" t="n">
        <v>198.06</v>
      </c>
      <c r="R347" t="n">
        <v>34.68</v>
      </c>
      <c r="S347" t="n">
        <v>21.27</v>
      </c>
      <c r="T347" t="n">
        <v>3965.88</v>
      </c>
      <c r="U347" t="n">
        <v>0.61</v>
      </c>
      <c r="V347" t="n">
        <v>0.75</v>
      </c>
      <c r="W347" t="n">
        <v>0.13</v>
      </c>
      <c r="X347" t="n">
        <v>0.23</v>
      </c>
      <c r="Y347" t="n">
        <v>1</v>
      </c>
      <c r="Z347" t="n">
        <v>10</v>
      </c>
    </row>
    <row r="348">
      <c r="A348" t="n">
        <v>31</v>
      </c>
      <c r="B348" t="n">
        <v>125</v>
      </c>
      <c r="C348" t="inlineStr">
        <is>
          <t xml:space="preserve">CONCLUIDO	</t>
        </is>
      </c>
      <c r="D348" t="n">
        <v>8.7662</v>
      </c>
      <c r="E348" t="n">
        <v>11.41</v>
      </c>
      <c r="F348" t="n">
        <v>8.08</v>
      </c>
      <c r="G348" t="n">
        <v>40.42</v>
      </c>
      <c r="H348" t="n">
        <v>0.61</v>
      </c>
      <c r="I348" t="n">
        <v>12</v>
      </c>
      <c r="J348" t="n">
        <v>256.54</v>
      </c>
      <c r="K348" t="n">
        <v>58.47</v>
      </c>
      <c r="L348" t="n">
        <v>8.75</v>
      </c>
      <c r="M348" t="n">
        <v>10</v>
      </c>
      <c r="N348" t="n">
        <v>64.31999999999999</v>
      </c>
      <c r="O348" t="n">
        <v>31874.43</v>
      </c>
      <c r="P348" t="n">
        <v>126.5</v>
      </c>
      <c r="Q348" t="n">
        <v>198.05</v>
      </c>
      <c r="R348" t="n">
        <v>34.52</v>
      </c>
      <c r="S348" t="n">
        <v>21.27</v>
      </c>
      <c r="T348" t="n">
        <v>3886.88</v>
      </c>
      <c r="U348" t="n">
        <v>0.62</v>
      </c>
      <c r="V348" t="n">
        <v>0.75</v>
      </c>
      <c r="W348" t="n">
        <v>0.13</v>
      </c>
      <c r="X348" t="n">
        <v>0.23</v>
      </c>
      <c r="Y348" t="n">
        <v>1</v>
      </c>
      <c r="Z348" t="n">
        <v>10</v>
      </c>
    </row>
    <row r="349">
      <c r="A349" t="n">
        <v>32</v>
      </c>
      <c r="B349" t="n">
        <v>125</v>
      </c>
      <c r="C349" t="inlineStr">
        <is>
          <t xml:space="preserve">CONCLUIDO	</t>
        </is>
      </c>
      <c r="D349" t="n">
        <v>8.761699999999999</v>
      </c>
      <c r="E349" t="n">
        <v>11.41</v>
      </c>
      <c r="F349" t="n">
        <v>8.09</v>
      </c>
      <c r="G349" t="n">
        <v>40.45</v>
      </c>
      <c r="H349" t="n">
        <v>0.62</v>
      </c>
      <c r="I349" t="n">
        <v>12</v>
      </c>
      <c r="J349" t="n">
        <v>257</v>
      </c>
      <c r="K349" t="n">
        <v>58.47</v>
      </c>
      <c r="L349" t="n">
        <v>9</v>
      </c>
      <c r="M349" t="n">
        <v>10</v>
      </c>
      <c r="N349" t="n">
        <v>64.53</v>
      </c>
      <c r="O349" t="n">
        <v>31931.04</v>
      </c>
      <c r="P349" t="n">
        <v>126.39</v>
      </c>
      <c r="Q349" t="n">
        <v>198.05</v>
      </c>
      <c r="R349" t="n">
        <v>34.73</v>
      </c>
      <c r="S349" t="n">
        <v>21.27</v>
      </c>
      <c r="T349" t="n">
        <v>3991.57</v>
      </c>
      <c r="U349" t="n">
        <v>0.61</v>
      </c>
      <c r="V349" t="n">
        <v>0.75</v>
      </c>
      <c r="W349" t="n">
        <v>0.13</v>
      </c>
      <c r="X349" t="n">
        <v>0.24</v>
      </c>
      <c r="Y349" t="n">
        <v>1</v>
      </c>
      <c r="Z349" t="n">
        <v>10</v>
      </c>
    </row>
    <row r="350">
      <c r="A350" t="n">
        <v>33</v>
      </c>
      <c r="B350" t="n">
        <v>125</v>
      </c>
      <c r="C350" t="inlineStr">
        <is>
          <t xml:space="preserve">CONCLUIDO	</t>
        </is>
      </c>
      <c r="D350" t="n">
        <v>8.8255</v>
      </c>
      <c r="E350" t="n">
        <v>11.33</v>
      </c>
      <c r="F350" t="n">
        <v>8.050000000000001</v>
      </c>
      <c r="G350" t="n">
        <v>43.93</v>
      </c>
      <c r="H350" t="n">
        <v>0.64</v>
      </c>
      <c r="I350" t="n">
        <v>11</v>
      </c>
      <c r="J350" t="n">
        <v>257.46</v>
      </c>
      <c r="K350" t="n">
        <v>58.47</v>
      </c>
      <c r="L350" t="n">
        <v>9.25</v>
      </c>
      <c r="M350" t="n">
        <v>9</v>
      </c>
      <c r="N350" t="n">
        <v>64.73999999999999</v>
      </c>
      <c r="O350" t="n">
        <v>31987.61</v>
      </c>
      <c r="P350" t="n">
        <v>125.75</v>
      </c>
      <c r="Q350" t="n">
        <v>198.05</v>
      </c>
      <c r="R350" t="n">
        <v>33.57</v>
      </c>
      <c r="S350" t="n">
        <v>21.27</v>
      </c>
      <c r="T350" t="n">
        <v>3415.72</v>
      </c>
      <c r="U350" t="n">
        <v>0.63</v>
      </c>
      <c r="V350" t="n">
        <v>0.75</v>
      </c>
      <c r="W350" t="n">
        <v>0.12</v>
      </c>
      <c r="X350" t="n">
        <v>0.2</v>
      </c>
      <c r="Y350" t="n">
        <v>1</v>
      </c>
      <c r="Z350" t="n">
        <v>10</v>
      </c>
    </row>
    <row r="351">
      <c r="A351" t="n">
        <v>34</v>
      </c>
      <c r="B351" t="n">
        <v>125</v>
      </c>
      <c r="C351" t="inlineStr">
        <is>
          <t xml:space="preserve">CONCLUIDO	</t>
        </is>
      </c>
      <c r="D351" t="n">
        <v>8.823700000000001</v>
      </c>
      <c r="E351" t="n">
        <v>11.33</v>
      </c>
      <c r="F351" t="n">
        <v>8.06</v>
      </c>
      <c r="G351" t="n">
        <v>43.95</v>
      </c>
      <c r="H351" t="n">
        <v>0.66</v>
      </c>
      <c r="I351" t="n">
        <v>11</v>
      </c>
      <c r="J351" t="n">
        <v>257.92</v>
      </c>
      <c r="K351" t="n">
        <v>58.47</v>
      </c>
      <c r="L351" t="n">
        <v>9.5</v>
      </c>
      <c r="M351" t="n">
        <v>9</v>
      </c>
      <c r="N351" t="n">
        <v>64.95</v>
      </c>
      <c r="O351" t="n">
        <v>32044.25</v>
      </c>
      <c r="P351" t="n">
        <v>125.78</v>
      </c>
      <c r="Q351" t="n">
        <v>198.05</v>
      </c>
      <c r="R351" t="n">
        <v>33.6</v>
      </c>
      <c r="S351" t="n">
        <v>21.27</v>
      </c>
      <c r="T351" t="n">
        <v>3435.34</v>
      </c>
      <c r="U351" t="n">
        <v>0.63</v>
      </c>
      <c r="V351" t="n">
        <v>0.75</v>
      </c>
      <c r="W351" t="n">
        <v>0.13</v>
      </c>
      <c r="X351" t="n">
        <v>0.2</v>
      </c>
      <c r="Y351" t="n">
        <v>1</v>
      </c>
      <c r="Z351" t="n">
        <v>10</v>
      </c>
    </row>
    <row r="352">
      <c r="A352" t="n">
        <v>35</v>
      </c>
      <c r="B352" t="n">
        <v>125</v>
      </c>
      <c r="C352" t="inlineStr">
        <is>
          <t xml:space="preserve">CONCLUIDO	</t>
        </is>
      </c>
      <c r="D352" t="n">
        <v>8.825900000000001</v>
      </c>
      <c r="E352" t="n">
        <v>11.33</v>
      </c>
      <c r="F352" t="n">
        <v>8.050000000000001</v>
      </c>
      <c r="G352" t="n">
        <v>43.93</v>
      </c>
      <c r="H352" t="n">
        <v>0.67</v>
      </c>
      <c r="I352" t="n">
        <v>11</v>
      </c>
      <c r="J352" t="n">
        <v>258.38</v>
      </c>
      <c r="K352" t="n">
        <v>58.47</v>
      </c>
      <c r="L352" t="n">
        <v>9.75</v>
      </c>
      <c r="M352" t="n">
        <v>9</v>
      </c>
      <c r="N352" t="n">
        <v>65.16</v>
      </c>
      <c r="O352" t="n">
        <v>32100.97</v>
      </c>
      <c r="P352" t="n">
        <v>125.76</v>
      </c>
      <c r="Q352" t="n">
        <v>198.05</v>
      </c>
      <c r="R352" t="n">
        <v>33.53</v>
      </c>
      <c r="S352" t="n">
        <v>21.27</v>
      </c>
      <c r="T352" t="n">
        <v>3399.93</v>
      </c>
      <c r="U352" t="n">
        <v>0.63</v>
      </c>
      <c r="V352" t="n">
        <v>0.75</v>
      </c>
      <c r="W352" t="n">
        <v>0.13</v>
      </c>
      <c r="X352" t="n">
        <v>0.2</v>
      </c>
      <c r="Y352" t="n">
        <v>1</v>
      </c>
      <c r="Z352" t="n">
        <v>10</v>
      </c>
    </row>
    <row r="353">
      <c r="A353" t="n">
        <v>36</v>
      </c>
      <c r="B353" t="n">
        <v>125</v>
      </c>
      <c r="C353" t="inlineStr">
        <is>
          <t xml:space="preserve">CONCLUIDO	</t>
        </is>
      </c>
      <c r="D353" t="n">
        <v>8.883599999999999</v>
      </c>
      <c r="E353" t="n">
        <v>11.26</v>
      </c>
      <c r="F353" t="n">
        <v>8.029999999999999</v>
      </c>
      <c r="G353" t="n">
        <v>48.16</v>
      </c>
      <c r="H353" t="n">
        <v>0.6899999999999999</v>
      </c>
      <c r="I353" t="n">
        <v>10</v>
      </c>
      <c r="J353" t="n">
        <v>258.84</v>
      </c>
      <c r="K353" t="n">
        <v>58.47</v>
      </c>
      <c r="L353" t="n">
        <v>10</v>
      </c>
      <c r="M353" t="n">
        <v>8</v>
      </c>
      <c r="N353" t="n">
        <v>65.37</v>
      </c>
      <c r="O353" t="n">
        <v>32157.77</v>
      </c>
      <c r="P353" t="n">
        <v>125.11</v>
      </c>
      <c r="Q353" t="n">
        <v>198.05</v>
      </c>
      <c r="R353" t="n">
        <v>32.7</v>
      </c>
      <c r="S353" t="n">
        <v>21.27</v>
      </c>
      <c r="T353" t="n">
        <v>2990.1</v>
      </c>
      <c r="U353" t="n">
        <v>0.65</v>
      </c>
      <c r="V353" t="n">
        <v>0.76</v>
      </c>
      <c r="W353" t="n">
        <v>0.12</v>
      </c>
      <c r="X353" t="n">
        <v>0.17</v>
      </c>
      <c r="Y353" t="n">
        <v>1</v>
      </c>
      <c r="Z353" t="n">
        <v>10</v>
      </c>
    </row>
    <row r="354">
      <c r="A354" t="n">
        <v>37</v>
      </c>
      <c r="B354" t="n">
        <v>125</v>
      </c>
      <c r="C354" t="inlineStr">
        <is>
          <t xml:space="preserve">CONCLUIDO	</t>
        </is>
      </c>
      <c r="D354" t="n">
        <v>8.8841</v>
      </c>
      <c r="E354" t="n">
        <v>11.26</v>
      </c>
      <c r="F354" t="n">
        <v>8.029999999999999</v>
      </c>
      <c r="G354" t="n">
        <v>48.16</v>
      </c>
      <c r="H354" t="n">
        <v>0.7</v>
      </c>
      <c r="I354" t="n">
        <v>10</v>
      </c>
      <c r="J354" t="n">
        <v>259.3</v>
      </c>
      <c r="K354" t="n">
        <v>58.47</v>
      </c>
      <c r="L354" t="n">
        <v>10.25</v>
      </c>
      <c r="M354" t="n">
        <v>8</v>
      </c>
      <c r="N354" t="n">
        <v>65.58</v>
      </c>
      <c r="O354" t="n">
        <v>32214.64</v>
      </c>
      <c r="P354" t="n">
        <v>125.27</v>
      </c>
      <c r="Q354" t="n">
        <v>198.05</v>
      </c>
      <c r="R354" t="n">
        <v>32.61</v>
      </c>
      <c r="S354" t="n">
        <v>21.27</v>
      </c>
      <c r="T354" t="n">
        <v>2942.21</v>
      </c>
      <c r="U354" t="n">
        <v>0.65</v>
      </c>
      <c r="V354" t="n">
        <v>0.76</v>
      </c>
      <c r="W354" t="n">
        <v>0.12</v>
      </c>
      <c r="X354" t="n">
        <v>0.17</v>
      </c>
      <c r="Y354" t="n">
        <v>1</v>
      </c>
      <c r="Z354" t="n">
        <v>10</v>
      </c>
    </row>
    <row r="355">
      <c r="A355" t="n">
        <v>38</v>
      </c>
      <c r="B355" t="n">
        <v>125</v>
      </c>
      <c r="C355" t="inlineStr">
        <is>
          <t xml:space="preserve">CONCLUIDO	</t>
        </is>
      </c>
      <c r="D355" t="n">
        <v>8.9076</v>
      </c>
      <c r="E355" t="n">
        <v>11.23</v>
      </c>
      <c r="F355" t="n">
        <v>8</v>
      </c>
      <c r="G355" t="n">
        <v>47.98</v>
      </c>
      <c r="H355" t="n">
        <v>0.72</v>
      </c>
      <c r="I355" t="n">
        <v>10</v>
      </c>
      <c r="J355" t="n">
        <v>259.76</v>
      </c>
      <c r="K355" t="n">
        <v>58.47</v>
      </c>
      <c r="L355" t="n">
        <v>10.5</v>
      </c>
      <c r="M355" t="n">
        <v>8</v>
      </c>
      <c r="N355" t="n">
        <v>65.79000000000001</v>
      </c>
      <c r="O355" t="n">
        <v>32271.6</v>
      </c>
      <c r="P355" t="n">
        <v>124.79</v>
      </c>
      <c r="Q355" t="n">
        <v>198.05</v>
      </c>
      <c r="R355" t="n">
        <v>31.51</v>
      </c>
      <c r="S355" t="n">
        <v>21.27</v>
      </c>
      <c r="T355" t="n">
        <v>2394.14</v>
      </c>
      <c r="U355" t="n">
        <v>0.67</v>
      </c>
      <c r="V355" t="n">
        <v>0.76</v>
      </c>
      <c r="W355" t="n">
        <v>0.13</v>
      </c>
      <c r="X355" t="n">
        <v>0.14</v>
      </c>
      <c r="Y355" t="n">
        <v>1</v>
      </c>
      <c r="Z355" t="n">
        <v>10</v>
      </c>
    </row>
    <row r="356">
      <c r="A356" t="n">
        <v>39</v>
      </c>
      <c r="B356" t="n">
        <v>125</v>
      </c>
      <c r="C356" t="inlineStr">
        <is>
          <t xml:space="preserve">CONCLUIDO	</t>
        </is>
      </c>
      <c r="D356" t="n">
        <v>8.8812</v>
      </c>
      <c r="E356" t="n">
        <v>11.26</v>
      </c>
      <c r="F356" t="n">
        <v>8.029999999999999</v>
      </c>
      <c r="G356" t="n">
        <v>48.18</v>
      </c>
      <c r="H356" t="n">
        <v>0.74</v>
      </c>
      <c r="I356" t="n">
        <v>10</v>
      </c>
      <c r="J356" t="n">
        <v>260.23</v>
      </c>
      <c r="K356" t="n">
        <v>58.47</v>
      </c>
      <c r="L356" t="n">
        <v>10.75</v>
      </c>
      <c r="M356" t="n">
        <v>8</v>
      </c>
      <c r="N356" t="n">
        <v>66</v>
      </c>
      <c r="O356" t="n">
        <v>32328.64</v>
      </c>
      <c r="P356" t="n">
        <v>125.11</v>
      </c>
      <c r="Q356" t="n">
        <v>198.05</v>
      </c>
      <c r="R356" t="n">
        <v>32.97</v>
      </c>
      <c r="S356" t="n">
        <v>21.27</v>
      </c>
      <c r="T356" t="n">
        <v>3125.44</v>
      </c>
      <c r="U356" t="n">
        <v>0.64</v>
      </c>
      <c r="V356" t="n">
        <v>0.76</v>
      </c>
      <c r="W356" t="n">
        <v>0.12</v>
      </c>
      <c r="X356" t="n">
        <v>0.18</v>
      </c>
      <c r="Y356" t="n">
        <v>1</v>
      </c>
      <c r="Z356" t="n">
        <v>10</v>
      </c>
    </row>
    <row r="357">
      <c r="A357" t="n">
        <v>40</v>
      </c>
      <c r="B357" t="n">
        <v>125</v>
      </c>
      <c r="C357" t="inlineStr">
        <is>
          <t xml:space="preserve">CONCLUIDO	</t>
        </is>
      </c>
      <c r="D357" t="n">
        <v>8.8725</v>
      </c>
      <c r="E357" t="n">
        <v>11.27</v>
      </c>
      <c r="F357" t="n">
        <v>8.039999999999999</v>
      </c>
      <c r="G357" t="n">
        <v>48.25</v>
      </c>
      <c r="H357" t="n">
        <v>0.75</v>
      </c>
      <c r="I357" t="n">
        <v>10</v>
      </c>
      <c r="J357" t="n">
        <v>260.69</v>
      </c>
      <c r="K357" t="n">
        <v>58.47</v>
      </c>
      <c r="L357" t="n">
        <v>11</v>
      </c>
      <c r="M357" t="n">
        <v>8</v>
      </c>
      <c r="N357" t="n">
        <v>66.20999999999999</v>
      </c>
      <c r="O357" t="n">
        <v>32385.75</v>
      </c>
      <c r="P357" t="n">
        <v>125.12</v>
      </c>
      <c r="Q357" t="n">
        <v>198.05</v>
      </c>
      <c r="R357" t="n">
        <v>33.19</v>
      </c>
      <c r="S357" t="n">
        <v>21.27</v>
      </c>
      <c r="T357" t="n">
        <v>3234.1</v>
      </c>
      <c r="U357" t="n">
        <v>0.64</v>
      </c>
      <c r="V357" t="n">
        <v>0.76</v>
      </c>
      <c r="W357" t="n">
        <v>0.12</v>
      </c>
      <c r="X357" t="n">
        <v>0.19</v>
      </c>
      <c r="Y357" t="n">
        <v>1</v>
      </c>
      <c r="Z357" t="n">
        <v>10</v>
      </c>
    </row>
    <row r="358">
      <c r="A358" t="n">
        <v>41</v>
      </c>
      <c r="B358" t="n">
        <v>125</v>
      </c>
      <c r="C358" t="inlineStr">
        <is>
          <t xml:space="preserve">CONCLUIDO	</t>
        </is>
      </c>
      <c r="D358" t="n">
        <v>8.923500000000001</v>
      </c>
      <c r="E358" t="n">
        <v>11.21</v>
      </c>
      <c r="F358" t="n">
        <v>8.02</v>
      </c>
      <c r="G358" t="n">
        <v>53.5</v>
      </c>
      <c r="H358" t="n">
        <v>0.77</v>
      </c>
      <c r="I358" t="n">
        <v>9</v>
      </c>
      <c r="J358" t="n">
        <v>261.15</v>
      </c>
      <c r="K358" t="n">
        <v>58.47</v>
      </c>
      <c r="L358" t="n">
        <v>11.25</v>
      </c>
      <c r="M358" t="n">
        <v>7</v>
      </c>
      <c r="N358" t="n">
        <v>66.43000000000001</v>
      </c>
      <c r="O358" t="n">
        <v>32442.95</v>
      </c>
      <c r="P358" t="n">
        <v>124.59</v>
      </c>
      <c r="Q358" t="n">
        <v>198.05</v>
      </c>
      <c r="R358" t="n">
        <v>32.65</v>
      </c>
      <c r="S358" t="n">
        <v>21.27</v>
      </c>
      <c r="T358" t="n">
        <v>2968.43</v>
      </c>
      <c r="U358" t="n">
        <v>0.65</v>
      </c>
      <c r="V358" t="n">
        <v>0.76</v>
      </c>
      <c r="W358" t="n">
        <v>0.12</v>
      </c>
      <c r="X358" t="n">
        <v>0.17</v>
      </c>
      <c r="Y358" t="n">
        <v>1</v>
      </c>
      <c r="Z358" t="n">
        <v>10</v>
      </c>
    </row>
    <row r="359">
      <c r="A359" t="n">
        <v>42</v>
      </c>
      <c r="B359" t="n">
        <v>125</v>
      </c>
      <c r="C359" t="inlineStr">
        <is>
          <t xml:space="preserve">CONCLUIDO	</t>
        </is>
      </c>
      <c r="D359" t="n">
        <v>8.931699999999999</v>
      </c>
      <c r="E359" t="n">
        <v>11.2</v>
      </c>
      <c r="F359" t="n">
        <v>8.01</v>
      </c>
      <c r="G359" t="n">
        <v>53.43</v>
      </c>
      <c r="H359" t="n">
        <v>0.78</v>
      </c>
      <c r="I359" t="n">
        <v>9</v>
      </c>
      <c r="J359" t="n">
        <v>261.62</v>
      </c>
      <c r="K359" t="n">
        <v>58.47</v>
      </c>
      <c r="L359" t="n">
        <v>11.5</v>
      </c>
      <c r="M359" t="n">
        <v>7</v>
      </c>
      <c r="N359" t="n">
        <v>66.64</v>
      </c>
      <c r="O359" t="n">
        <v>32500.22</v>
      </c>
      <c r="P359" t="n">
        <v>124.52</v>
      </c>
      <c r="Q359" t="n">
        <v>198.05</v>
      </c>
      <c r="R359" t="n">
        <v>32.37</v>
      </c>
      <c r="S359" t="n">
        <v>21.27</v>
      </c>
      <c r="T359" t="n">
        <v>2830.17</v>
      </c>
      <c r="U359" t="n">
        <v>0.66</v>
      </c>
      <c r="V359" t="n">
        <v>0.76</v>
      </c>
      <c r="W359" t="n">
        <v>0.12</v>
      </c>
      <c r="X359" t="n">
        <v>0.16</v>
      </c>
      <c r="Y359" t="n">
        <v>1</v>
      </c>
      <c r="Z359" t="n">
        <v>10</v>
      </c>
    </row>
    <row r="360">
      <c r="A360" t="n">
        <v>43</v>
      </c>
      <c r="B360" t="n">
        <v>125</v>
      </c>
      <c r="C360" t="inlineStr">
        <is>
          <t xml:space="preserve">CONCLUIDO	</t>
        </is>
      </c>
      <c r="D360" t="n">
        <v>8.930999999999999</v>
      </c>
      <c r="E360" t="n">
        <v>11.2</v>
      </c>
      <c r="F360" t="n">
        <v>8.02</v>
      </c>
      <c r="G360" t="n">
        <v>53.43</v>
      </c>
      <c r="H360" t="n">
        <v>0.8</v>
      </c>
      <c r="I360" t="n">
        <v>9</v>
      </c>
      <c r="J360" t="n">
        <v>262.08</v>
      </c>
      <c r="K360" t="n">
        <v>58.47</v>
      </c>
      <c r="L360" t="n">
        <v>11.75</v>
      </c>
      <c r="M360" t="n">
        <v>7</v>
      </c>
      <c r="N360" t="n">
        <v>66.86</v>
      </c>
      <c r="O360" t="n">
        <v>32557.58</v>
      </c>
      <c r="P360" t="n">
        <v>124.64</v>
      </c>
      <c r="Q360" t="n">
        <v>198.05</v>
      </c>
      <c r="R360" t="n">
        <v>32.35</v>
      </c>
      <c r="S360" t="n">
        <v>21.27</v>
      </c>
      <c r="T360" t="n">
        <v>2820.46</v>
      </c>
      <c r="U360" t="n">
        <v>0.66</v>
      </c>
      <c r="V360" t="n">
        <v>0.76</v>
      </c>
      <c r="W360" t="n">
        <v>0.12</v>
      </c>
      <c r="X360" t="n">
        <v>0.16</v>
      </c>
      <c r="Y360" t="n">
        <v>1</v>
      </c>
      <c r="Z360" t="n">
        <v>10</v>
      </c>
    </row>
    <row r="361">
      <c r="A361" t="n">
        <v>44</v>
      </c>
      <c r="B361" t="n">
        <v>125</v>
      </c>
      <c r="C361" t="inlineStr">
        <is>
          <t xml:space="preserve">CONCLUIDO	</t>
        </is>
      </c>
      <c r="D361" t="n">
        <v>8.931900000000001</v>
      </c>
      <c r="E361" t="n">
        <v>11.2</v>
      </c>
      <c r="F361" t="n">
        <v>8.01</v>
      </c>
      <c r="G361" t="n">
        <v>53.43</v>
      </c>
      <c r="H361" t="n">
        <v>0.8100000000000001</v>
      </c>
      <c r="I361" t="n">
        <v>9</v>
      </c>
      <c r="J361" t="n">
        <v>262.55</v>
      </c>
      <c r="K361" t="n">
        <v>58.47</v>
      </c>
      <c r="L361" t="n">
        <v>12</v>
      </c>
      <c r="M361" t="n">
        <v>7</v>
      </c>
      <c r="N361" t="n">
        <v>67.06999999999999</v>
      </c>
      <c r="O361" t="n">
        <v>32615.02</v>
      </c>
      <c r="P361" t="n">
        <v>124.59</v>
      </c>
      <c r="Q361" t="n">
        <v>198.05</v>
      </c>
      <c r="R361" t="n">
        <v>32.26</v>
      </c>
      <c r="S361" t="n">
        <v>21.27</v>
      </c>
      <c r="T361" t="n">
        <v>2774.22</v>
      </c>
      <c r="U361" t="n">
        <v>0.66</v>
      </c>
      <c r="V361" t="n">
        <v>0.76</v>
      </c>
      <c r="W361" t="n">
        <v>0.12</v>
      </c>
      <c r="X361" t="n">
        <v>0.16</v>
      </c>
      <c r="Y361" t="n">
        <v>1</v>
      </c>
      <c r="Z361" t="n">
        <v>10</v>
      </c>
    </row>
    <row r="362">
      <c r="A362" t="n">
        <v>45</v>
      </c>
      <c r="B362" t="n">
        <v>125</v>
      </c>
      <c r="C362" t="inlineStr">
        <is>
          <t xml:space="preserve">CONCLUIDO	</t>
        </is>
      </c>
      <c r="D362" t="n">
        <v>8.927</v>
      </c>
      <c r="E362" t="n">
        <v>11.2</v>
      </c>
      <c r="F362" t="n">
        <v>8.02</v>
      </c>
      <c r="G362" t="n">
        <v>53.47</v>
      </c>
      <c r="H362" t="n">
        <v>0.83</v>
      </c>
      <c r="I362" t="n">
        <v>9</v>
      </c>
      <c r="J362" t="n">
        <v>263.01</v>
      </c>
      <c r="K362" t="n">
        <v>58.47</v>
      </c>
      <c r="L362" t="n">
        <v>12.25</v>
      </c>
      <c r="M362" t="n">
        <v>7</v>
      </c>
      <c r="N362" t="n">
        <v>67.29000000000001</v>
      </c>
      <c r="O362" t="n">
        <v>32672.53</v>
      </c>
      <c r="P362" t="n">
        <v>124.4</v>
      </c>
      <c r="Q362" t="n">
        <v>198.05</v>
      </c>
      <c r="R362" t="n">
        <v>32.5</v>
      </c>
      <c r="S362" t="n">
        <v>21.27</v>
      </c>
      <c r="T362" t="n">
        <v>2890.63</v>
      </c>
      <c r="U362" t="n">
        <v>0.65</v>
      </c>
      <c r="V362" t="n">
        <v>0.76</v>
      </c>
      <c r="W362" t="n">
        <v>0.12</v>
      </c>
      <c r="X362" t="n">
        <v>0.17</v>
      </c>
      <c r="Y362" t="n">
        <v>1</v>
      </c>
      <c r="Z362" t="n">
        <v>10</v>
      </c>
    </row>
    <row r="363">
      <c r="A363" t="n">
        <v>46</v>
      </c>
      <c r="B363" t="n">
        <v>125</v>
      </c>
      <c r="C363" t="inlineStr">
        <is>
          <t xml:space="preserve">CONCLUIDO	</t>
        </is>
      </c>
      <c r="D363" t="n">
        <v>8.928599999999999</v>
      </c>
      <c r="E363" t="n">
        <v>11.2</v>
      </c>
      <c r="F363" t="n">
        <v>8.02</v>
      </c>
      <c r="G363" t="n">
        <v>53.45</v>
      </c>
      <c r="H363" t="n">
        <v>0.84</v>
      </c>
      <c r="I363" t="n">
        <v>9</v>
      </c>
      <c r="J363" t="n">
        <v>263.48</v>
      </c>
      <c r="K363" t="n">
        <v>58.47</v>
      </c>
      <c r="L363" t="n">
        <v>12.5</v>
      </c>
      <c r="M363" t="n">
        <v>7</v>
      </c>
      <c r="N363" t="n">
        <v>67.51000000000001</v>
      </c>
      <c r="O363" t="n">
        <v>32730.13</v>
      </c>
      <c r="P363" t="n">
        <v>124.22</v>
      </c>
      <c r="Q363" t="n">
        <v>198.05</v>
      </c>
      <c r="R363" t="n">
        <v>32.44</v>
      </c>
      <c r="S363" t="n">
        <v>21.27</v>
      </c>
      <c r="T363" t="n">
        <v>2865.22</v>
      </c>
      <c r="U363" t="n">
        <v>0.66</v>
      </c>
      <c r="V363" t="n">
        <v>0.76</v>
      </c>
      <c r="W363" t="n">
        <v>0.12</v>
      </c>
      <c r="X363" t="n">
        <v>0.17</v>
      </c>
      <c r="Y363" t="n">
        <v>1</v>
      </c>
      <c r="Z363" t="n">
        <v>10</v>
      </c>
    </row>
    <row r="364">
      <c r="A364" t="n">
        <v>47</v>
      </c>
      <c r="B364" t="n">
        <v>125</v>
      </c>
      <c r="C364" t="inlineStr">
        <is>
          <t xml:space="preserve">CONCLUIDO	</t>
        </is>
      </c>
      <c r="D364" t="n">
        <v>8.990600000000001</v>
      </c>
      <c r="E364" t="n">
        <v>11.12</v>
      </c>
      <c r="F364" t="n">
        <v>7.99</v>
      </c>
      <c r="G364" t="n">
        <v>59.91</v>
      </c>
      <c r="H364" t="n">
        <v>0.86</v>
      </c>
      <c r="I364" t="n">
        <v>8</v>
      </c>
      <c r="J364" t="n">
        <v>263.95</v>
      </c>
      <c r="K364" t="n">
        <v>58.47</v>
      </c>
      <c r="L364" t="n">
        <v>12.75</v>
      </c>
      <c r="M364" t="n">
        <v>6</v>
      </c>
      <c r="N364" t="n">
        <v>67.72</v>
      </c>
      <c r="O364" t="n">
        <v>32787.82</v>
      </c>
      <c r="P364" t="n">
        <v>123.59</v>
      </c>
      <c r="Q364" t="n">
        <v>198.05</v>
      </c>
      <c r="R364" t="n">
        <v>31.45</v>
      </c>
      <c r="S364" t="n">
        <v>21.27</v>
      </c>
      <c r="T364" t="n">
        <v>2371.04</v>
      </c>
      <c r="U364" t="n">
        <v>0.68</v>
      </c>
      <c r="V364" t="n">
        <v>0.76</v>
      </c>
      <c r="W364" t="n">
        <v>0.12</v>
      </c>
      <c r="X364" t="n">
        <v>0.14</v>
      </c>
      <c r="Y364" t="n">
        <v>1</v>
      </c>
      <c r="Z364" t="n">
        <v>10</v>
      </c>
    </row>
    <row r="365">
      <c r="A365" t="n">
        <v>48</v>
      </c>
      <c r="B365" t="n">
        <v>125</v>
      </c>
      <c r="C365" t="inlineStr">
        <is>
          <t xml:space="preserve">CONCLUIDO	</t>
        </is>
      </c>
      <c r="D365" t="n">
        <v>9.011699999999999</v>
      </c>
      <c r="E365" t="n">
        <v>11.1</v>
      </c>
      <c r="F365" t="n">
        <v>7.96</v>
      </c>
      <c r="G365" t="n">
        <v>59.71</v>
      </c>
      <c r="H365" t="n">
        <v>0.87</v>
      </c>
      <c r="I365" t="n">
        <v>8</v>
      </c>
      <c r="J365" t="n">
        <v>264.42</v>
      </c>
      <c r="K365" t="n">
        <v>58.47</v>
      </c>
      <c r="L365" t="n">
        <v>13</v>
      </c>
      <c r="M365" t="n">
        <v>6</v>
      </c>
      <c r="N365" t="n">
        <v>67.94</v>
      </c>
      <c r="O365" t="n">
        <v>32845.58</v>
      </c>
      <c r="P365" t="n">
        <v>123.38</v>
      </c>
      <c r="Q365" t="n">
        <v>198.07</v>
      </c>
      <c r="R365" t="n">
        <v>30.45</v>
      </c>
      <c r="S365" t="n">
        <v>21.27</v>
      </c>
      <c r="T365" t="n">
        <v>1872.9</v>
      </c>
      <c r="U365" t="n">
        <v>0.7</v>
      </c>
      <c r="V365" t="n">
        <v>0.76</v>
      </c>
      <c r="W365" t="n">
        <v>0.12</v>
      </c>
      <c r="X365" t="n">
        <v>0.11</v>
      </c>
      <c r="Y365" t="n">
        <v>1</v>
      </c>
      <c r="Z365" t="n">
        <v>10</v>
      </c>
    </row>
    <row r="366">
      <c r="A366" t="n">
        <v>49</v>
      </c>
      <c r="B366" t="n">
        <v>125</v>
      </c>
      <c r="C366" t="inlineStr">
        <is>
          <t xml:space="preserve">CONCLUIDO	</t>
        </is>
      </c>
      <c r="D366" t="n">
        <v>8.995699999999999</v>
      </c>
      <c r="E366" t="n">
        <v>11.12</v>
      </c>
      <c r="F366" t="n">
        <v>7.98</v>
      </c>
      <c r="G366" t="n">
        <v>59.86</v>
      </c>
      <c r="H366" t="n">
        <v>0.89</v>
      </c>
      <c r="I366" t="n">
        <v>8</v>
      </c>
      <c r="J366" t="n">
        <v>264.89</v>
      </c>
      <c r="K366" t="n">
        <v>58.47</v>
      </c>
      <c r="L366" t="n">
        <v>13.25</v>
      </c>
      <c r="M366" t="n">
        <v>6</v>
      </c>
      <c r="N366" t="n">
        <v>68.16</v>
      </c>
      <c r="O366" t="n">
        <v>32903.43</v>
      </c>
      <c r="P366" t="n">
        <v>123.63</v>
      </c>
      <c r="Q366" t="n">
        <v>198.05</v>
      </c>
      <c r="R366" t="n">
        <v>31.32</v>
      </c>
      <c r="S366" t="n">
        <v>21.27</v>
      </c>
      <c r="T366" t="n">
        <v>2310.07</v>
      </c>
      <c r="U366" t="n">
        <v>0.68</v>
      </c>
      <c r="V366" t="n">
        <v>0.76</v>
      </c>
      <c r="W366" t="n">
        <v>0.12</v>
      </c>
      <c r="X366" t="n">
        <v>0.13</v>
      </c>
      <c r="Y366" t="n">
        <v>1</v>
      </c>
      <c r="Z366" t="n">
        <v>10</v>
      </c>
    </row>
    <row r="367">
      <c r="A367" t="n">
        <v>50</v>
      </c>
      <c r="B367" t="n">
        <v>125</v>
      </c>
      <c r="C367" t="inlineStr">
        <is>
          <t xml:space="preserve">CONCLUIDO	</t>
        </is>
      </c>
      <c r="D367" t="n">
        <v>8.977600000000001</v>
      </c>
      <c r="E367" t="n">
        <v>11.14</v>
      </c>
      <c r="F367" t="n">
        <v>8</v>
      </c>
      <c r="G367" t="n">
        <v>60.03</v>
      </c>
      <c r="H367" t="n">
        <v>0.91</v>
      </c>
      <c r="I367" t="n">
        <v>8</v>
      </c>
      <c r="J367" t="n">
        <v>265.36</v>
      </c>
      <c r="K367" t="n">
        <v>58.47</v>
      </c>
      <c r="L367" t="n">
        <v>13.5</v>
      </c>
      <c r="M367" t="n">
        <v>6</v>
      </c>
      <c r="N367" t="n">
        <v>68.38</v>
      </c>
      <c r="O367" t="n">
        <v>32961.36</v>
      </c>
      <c r="P367" t="n">
        <v>123.99</v>
      </c>
      <c r="Q367" t="n">
        <v>198.05</v>
      </c>
      <c r="R367" t="n">
        <v>32.03</v>
      </c>
      <c r="S367" t="n">
        <v>21.27</v>
      </c>
      <c r="T367" t="n">
        <v>2663.69</v>
      </c>
      <c r="U367" t="n">
        <v>0.66</v>
      </c>
      <c r="V367" t="n">
        <v>0.76</v>
      </c>
      <c r="W367" t="n">
        <v>0.12</v>
      </c>
      <c r="X367" t="n">
        <v>0.15</v>
      </c>
      <c r="Y367" t="n">
        <v>1</v>
      </c>
      <c r="Z367" t="n">
        <v>10</v>
      </c>
    </row>
    <row r="368">
      <c r="A368" t="n">
        <v>51</v>
      </c>
      <c r="B368" t="n">
        <v>125</v>
      </c>
      <c r="C368" t="inlineStr">
        <is>
          <t xml:space="preserve">CONCLUIDO	</t>
        </is>
      </c>
      <c r="D368" t="n">
        <v>8.978899999999999</v>
      </c>
      <c r="E368" t="n">
        <v>11.14</v>
      </c>
      <c r="F368" t="n">
        <v>8</v>
      </c>
      <c r="G368" t="n">
        <v>60.02</v>
      </c>
      <c r="H368" t="n">
        <v>0.92</v>
      </c>
      <c r="I368" t="n">
        <v>8</v>
      </c>
      <c r="J368" t="n">
        <v>265.83</v>
      </c>
      <c r="K368" t="n">
        <v>58.47</v>
      </c>
      <c r="L368" t="n">
        <v>13.75</v>
      </c>
      <c r="M368" t="n">
        <v>6</v>
      </c>
      <c r="N368" t="n">
        <v>68.59999999999999</v>
      </c>
      <c r="O368" t="n">
        <v>33019.37</v>
      </c>
      <c r="P368" t="n">
        <v>123.83</v>
      </c>
      <c r="Q368" t="n">
        <v>198.05</v>
      </c>
      <c r="R368" t="n">
        <v>32</v>
      </c>
      <c r="S368" t="n">
        <v>21.27</v>
      </c>
      <c r="T368" t="n">
        <v>2646.01</v>
      </c>
      <c r="U368" t="n">
        <v>0.66</v>
      </c>
      <c r="V368" t="n">
        <v>0.76</v>
      </c>
      <c r="W368" t="n">
        <v>0.12</v>
      </c>
      <c r="X368" t="n">
        <v>0.15</v>
      </c>
      <c r="Y368" t="n">
        <v>1</v>
      </c>
      <c r="Z368" t="n">
        <v>10</v>
      </c>
    </row>
    <row r="369">
      <c r="A369" t="n">
        <v>52</v>
      </c>
      <c r="B369" t="n">
        <v>125</v>
      </c>
      <c r="C369" t="inlineStr">
        <is>
          <t xml:space="preserve">CONCLUIDO	</t>
        </is>
      </c>
      <c r="D369" t="n">
        <v>8.9825</v>
      </c>
      <c r="E369" t="n">
        <v>11.13</v>
      </c>
      <c r="F369" t="n">
        <v>8</v>
      </c>
      <c r="G369" t="n">
        <v>59.99</v>
      </c>
      <c r="H369" t="n">
        <v>0.9399999999999999</v>
      </c>
      <c r="I369" t="n">
        <v>8</v>
      </c>
      <c r="J369" t="n">
        <v>266.3</v>
      </c>
      <c r="K369" t="n">
        <v>58.47</v>
      </c>
      <c r="L369" t="n">
        <v>14</v>
      </c>
      <c r="M369" t="n">
        <v>6</v>
      </c>
      <c r="N369" t="n">
        <v>68.81999999999999</v>
      </c>
      <c r="O369" t="n">
        <v>33077.47</v>
      </c>
      <c r="P369" t="n">
        <v>123.77</v>
      </c>
      <c r="Q369" t="n">
        <v>198.05</v>
      </c>
      <c r="R369" t="n">
        <v>31.82</v>
      </c>
      <c r="S369" t="n">
        <v>21.27</v>
      </c>
      <c r="T369" t="n">
        <v>2557.33</v>
      </c>
      <c r="U369" t="n">
        <v>0.67</v>
      </c>
      <c r="V369" t="n">
        <v>0.76</v>
      </c>
      <c r="W369" t="n">
        <v>0.12</v>
      </c>
      <c r="X369" t="n">
        <v>0.15</v>
      </c>
      <c r="Y369" t="n">
        <v>1</v>
      </c>
      <c r="Z369" t="n">
        <v>10</v>
      </c>
    </row>
    <row r="370">
      <c r="A370" t="n">
        <v>53</v>
      </c>
      <c r="B370" t="n">
        <v>125</v>
      </c>
      <c r="C370" t="inlineStr">
        <is>
          <t xml:space="preserve">CONCLUIDO	</t>
        </is>
      </c>
      <c r="D370" t="n">
        <v>8.979799999999999</v>
      </c>
      <c r="E370" t="n">
        <v>11.14</v>
      </c>
      <c r="F370" t="n">
        <v>8</v>
      </c>
      <c r="G370" t="n">
        <v>60.01</v>
      </c>
      <c r="H370" t="n">
        <v>0.95</v>
      </c>
      <c r="I370" t="n">
        <v>8</v>
      </c>
      <c r="J370" t="n">
        <v>266.77</v>
      </c>
      <c r="K370" t="n">
        <v>58.47</v>
      </c>
      <c r="L370" t="n">
        <v>14.25</v>
      </c>
      <c r="M370" t="n">
        <v>6</v>
      </c>
      <c r="N370" t="n">
        <v>69.04000000000001</v>
      </c>
      <c r="O370" t="n">
        <v>33135.65</v>
      </c>
      <c r="P370" t="n">
        <v>123.43</v>
      </c>
      <c r="Q370" t="n">
        <v>198.05</v>
      </c>
      <c r="R370" t="n">
        <v>31.94</v>
      </c>
      <c r="S370" t="n">
        <v>21.27</v>
      </c>
      <c r="T370" t="n">
        <v>2617.23</v>
      </c>
      <c r="U370" t="n">
        <v>0.67</v>
      </c>
      <c r="V370" t="n">
        <v>0.76</v>
      </c>
      <c r="W370" t="n">
        <v>0.12</v>
      </c>
      <c r="X370" t="n">
        <v>0.15</v>
      </c>
      <c r="Y370" t="n">
        <v>1</v>
      </c>
      <c r="Z370" t="n">
        <v>10</v>
      </c>
    </row>
    <row r="371">
      <c r="A371" t="n">
        <v>54</v>
      </c>
      <c r="B371" t="n">
        <v>125</v>
      </c>
      <c r="C371" t="inlineStr">
        <is>
          <t xml:space="preserve">CONCLUIDO	</t>
        </is>
      </c>
      <c r="D371" t="n">
        <v>8.9818</v>
      </c>
      <c r="E371" t="n">
        <v>11.13</v>
      </c>
      <c r="F371" t="n">
        <v>8</v>
      </c>
      <c r="G371" t="n">
        <v>59.99</v>
      </c>
      <c r="H371" t="n">
        <v>0.97</v>
      </c>
      <c r="I371" t="n">
        <v>8</v>
      </c>
      <c r="J371" t="n">
        <v>267.24</v>
      </c>
      <c r="K371" t="n">
        <v>58.47</v>
      </c>
      <c r="L371" t="n">
        <v>14.5</v>
      </c>
      <c r="M371" t="n">
        <v>6</v>
      </c>
      <c r="N371" t="n">
        <v>69.27</v>
      </c>
      <c r="O371" t="n">
        <v>33193.92</v>
      </c>
      <c r="P371" t="n">
        <v>123.3</v>
      </c>
      <c r="Q371" t="n">
        <v>198.05</v>
      </c>
      <c r="R371" t="n">
        <v>31.85</v>
      </c>
      <c r="S371" t="n">
        <v>21.27</v>
      </c>
      <c r="T371" t="n">
        <v>2571.17</v>
      </c>
      <c r="U371" t="n">
        <v>0.67</v>
      </c>
      <c r="V371" t="n">
        <v>0.76</v>
      </c>
      <c r="W371" t="n">
        <v>0.12</v>
      </c>
      <c r="X371" t="n">
        <v>0.15</v>
      </c>
      <c r="Y371" t="n">
        <v>1</v>
      </c>
      <c r="Z371" t="n">
        <v>10</v>
      </c>
    </row>
    <row r="372">
      <c r="A372" t="n">
        <v>55</v>
      </c>
      <c r="B372" t="n">
        <v>125</v>
      </c>
      <c r="C372" t="inlineStr">
        <is>
          <t xml:space="preserve">CONCLUIDO	</t>
        </is>
      </c>
      <c r="D372" t="n">
        <v>9.044499999999999</v>
      </c>
      <c r="E372" t="n">
        <v>11.06</v>
      </c>
      <c r="F372" t="n">
        <v>7.97</v>
      </c>
      <c r="G372" t="n">
        <v>68.3</v>
      </c>
      <c r="H372" t="n">
        <v>0.98</v>
      </c>
      <c r="I372" t="n">
        <v>7</v>
      </c>
      <c r="J372" t="n">
        <v>267.71</v>
      </c>
      <c r="K372" t="n">
        <v>58.47</v>
      </c>
      <c r="L372" t="n">
        <v>14.75</v>
      </c>
      <c r="M372" t="n">
        <v>5</v>
      </c>
      <c r="N372" t="n">
        <v>69.48999999999999</v>
      </c>
      <c r="O372" t="n">
        <v>33252.27</v>
      </c>
      <c r="P372" t="n">
        <v>122.59</v>
      </c>
      <c r="Q372" t="n">
        <v>198.05</v>
      </c>
      <c r="R372" t="n">
        <v>30.87</v>
      </c>
      <c r="S372" t="n">
        <v>21.27</v>
      </c>
      <c r="T372" t="n">
        <v>2090.18</v>
      </c>
      <c r="U372" t="n">
        <v>0.6899999999999999</v>
      </c>
      <c r="V372" t="n">
        <v>0.76</v>
      </c>
      <c r="W372" t="n">
        <v>0.12</v>
      </c>
      <c r="X372" t="n">
        <v>0.12</v>
      </c>
      <c r="Y372" t="n">
        <v>1</v>
      </c>
      <c r="Z372" t="n">
        <v>10</v>
      </c>
    </row>
    <row r="373">
      <c r="A373" t="n">
        <v>56</v>
      </c>
      <c r="B373" t="n">
        <v>125</v>
      </c>
      <c r="C373" t="inlineStr">
        <is>
          <t xml:space="preserve">CONCLUIDO	</t>
        </is>
      </c>
      <c r="D373" t="n">
        <v>9.0441</v>
      </c>
      <c r="E373" t="n">
        <v>11.06</v>
      </c>
      <c r="F373" t="n">
        <v>7.97</v>
      </c>
      <c r="G373" t="n">
        <v>68.31</v>
      </c>
      <c r="H373" t="n">
        <v>1</v>
      </c>
      <c r="I373" t="n">
        <v>7</v>
      </c>
      <c r="J373" t="n">
        <v>268.19</v>
      </c>
      <c r="K373" t="n">
        <v>58.47</v>
      </c>
      <c r="L373" t="n">
        <v>15</v>
      </c>
      <c r="M373" t="n">
        <v>5</v>
      </c>
      <c r="N373" t="n">
        <v>69.70999999999999</v>
      </c>
      <c r="O373" t="n">
        <v>33310.7</v>
      </c>
      <c r="P373" t="n">
        <v>122.72</v>
      </c>
      <c r="Q373" t="n">
        <v>198.05</v>
      </c>
      <c r="R373" t="n">
        <v>30.88</v>
      </c>
      <c r="S373" t="n">
        <v>21.27</v>
      </c>
      <c r="T373" t="n">
        <v>2090.81</v>
      </c>
      <c r="U373" t="n">
        <v>0.6899999999999999</v>
      </c>
      <c r="V373" t="n">
        <v>0.76</v>
      </c>
      <c r="W373" t="n">
        <v>0.12</v>
      </c>
      <c r="X373" t="n">
        <v>0.12</v>
      </c>
      <c r="Y373" t="n">
        <v>1</v>
      </c>
      <c r="Z373" t="n">
        <v>10</v>
      </c>
    </row>
    <row r="374">
      <c r="A374" t="n">
        <v>57</v>
      </c>
      <c r="B374" t="n">
        <v>125</v>
      </c>
      <c r="C374" t="inlineStr">
        <is>
          <t xml:space="preserve">CONCLUIDO	</t>
        </is>
      </c>
      <c r="D374" t="n">
        <v>9.043900000000001</v>
      </c>
      <c r="E374" t="n">
        <v>11.06</v>
      </c>
      <c r="F374" t="n">
        <v>7.97</v>
      </c>
      <c r="G374" t="n">
        <v>68.31</v>
      </c>
      <c r="H374" t="n">
        <v>1.01</v>
      </c>
      <c r="I374" t="n">
        <v>7</v>
      </c>
      <c r="J374" t="n">
        <v>268.66</v>
      </c>
      <c r="K374" t="n">
        <v>58.47</v>
      </c>
      <c r="L374" t="n">
        <v>15.25</v>
      </c>
      <c r="M374" t="n">
        <v>5</v>
      </c>
      <c r="N374" t="n">
        <v>69.94</v>
      </c>
      <c r="O374" t="n">
        <v>33369.22</v>
      </c>
      <c r="P374" t="n">
        <v>122.81</v>
      </c>
      <c r="Q374" t="n">
        <v>198.05</v>
      </c>
      <c r="R374" t="n">
        <v>30.81</v>
      </c>
      <c r="S374" t="n">
        <v>21.27</v>
      </c>
      <c r="T374" t="n">
        <v>2058.76</v>
      </c>
      <c r="U374" t="n">
        <v>0.6899999999999999</v>
      </c>
      <c r="V374" t="n">
        <v>0.76</v>
      </c>
      <c r="W374" t="n">
        <v>0.12</v>
      </c>
      <c r="X374" t="n">
        <v>0.12</v>
      </c>
      <c r="Y374" t="n">
        <v>1</v>
      </c>
      <c r="Z374" t="n">
        <v>10</v>
      </c>
    </row>
    <row r="375">
      <c r="A375" t="n">
        <v>58</v>
      </c>
      <c r="B375" t="n">
        <v>125</v>
      </c>
      <c r="C375" t="inlineStr">
        <is>
          <t xml:space="preserve">CONCLUIDO	</t>
        </is>
      </c>
      <c r="D375" t="n">
        <v>9.0646</v>
      </c>
      <c r="E375" t="n">
        <v>11.03</v>
      </c>
      <c r="F375" t="n">
        <v>7.94</v>
      </c>
      <c r="G375" t="n">
        <v>68.09999999999999</v>
      </c>
      <c r="H375" t="n">
        <v>1.03</v>
      </c>
      <c r="I375" t="n">
        <v>7</v>
      </c>
      <c r="J375" t="n">
        <v>269.14</v>
      </c>
      <c r="K375" t="n">
        <v>58.47</v>
      </c>
      <c r="L375" t="n">
        <v>15.5</v>
      </c>
      <c r="M375" t="n">
        <v>5</v>
      </c>
      <c r="N375" t="n">
        <v>70.16</v>
      </c>
      <c r="O375" t="n">
        <v>33427.83</v>
      </c>
      <c r="P375" t="n">
        <v>122.31</v>
      </c>
      <c r="Q375" t="n">
        <v>198.05</v>
      </c>
      <c r="R375" t="n">
        <v>30.03</v>
      </c>
      <c r="S375" t="n">
        <v>21.27</v>
      </c>
      <c r="T375" t="n">
        <v>1669.23</v>
      </c>
      <c r="U375" t="n">
        <v>0.71</v>
      </c>
      <c r="V375" t="n">
        <v>0.76</v>
      </c>
      <c r="W375" t="n">
        <v>0.12</v>
      </c>
      <c r="X375" t="n">
        <v>0.09</v>
      </c>
      <c r="Y375" t="n">
        <v>1</v>
      </c>
      <c r="Z375" t="n">
        <v>10</v>
      </c>
    </row>
    <row r="376">
      <c r="A376" t="n">
        <v>59</v>
      </c>
      <c r="B376" t="n">
        <v>125</v>
      </c>
      <c r="C376" t="inlineStr">
        <is>
          <t xml:space="preserve">CONCLUIDO	</t>
        </is>
      </c>
      <c r="D376" t="n">
        <v>9.0464</v>
      </c>
      <c r="E376" t="n">
        <v>11.05</v>
      </c>
      <c r="F376" t="n">
        <v>7.97</v>
      </c>
      <c r="G376" t="n">
        <v>68.29000000000001</v>
      </c>
      <c r="H376" t="n">
        <v>1.04</v>
      </c>
      <c r="I376" t="n">
        <v>7</v>
      </c>
      <c r="J376" t="n">
        <v>269.61</v>
      </c>
      <c r="K376" t="n">
        <v>58.47</v>
      </c>
      <c r="L376" t="n">
        <v>15.75</v>
      </c>
      <c r="M376" t="n">
        <v>5</v>
      </c>
      <c r="N376" t="n">
        <v>70.39</v>
      </c>
      <c r="O376" t="n">
        <v>33486.53</v>
      </c>
      <c r="P376" t="n">
        <v>122.74</v>
      </c>
      <c r="Q376" t="n">
        <v>198.05</v>
      </c>
      <c r="R376" t="n">
        <v>30.87</v>
      </c>
      <c r="S376" t="n">
        <v>21.27</v>
      </c>
      <c r="T376" t="n">
        <v>2086.16</v>
      </c>
      <c r="U376" t="n">
        <v>0.6899999999999999</v>
      </c>
      <c r="V376" t="n">
        <v>0.76</v>
      </c>
      <c r="W376" t="n">
        <v>0.12</v>
      </c>
      <c r="X376" t="n">
        <v>0.11</v>
      </c>
      <c r="Y376" t="n">
        <v>1</v>
      </c>
      <c r="Z376" t="n">
        <v>10</v>
      </c>
    </row>
    <row r="377">
      <c r="A377" t="n">
        <v>60</v>
      </c>
      <c r="B377" t="n">
        <v>125</v>
      </c>
      <c r="C377" t="inlineStr">
        <is>
          <t xml:space="preserve">CONCLUIDO	</t>
        </is>
      </c>
      <c r="D377" t="n">
        <v>9.0298</v>
      </c>
      <c r="E377" t="n">
        <v>11.07</v>
      </c>
      <c r="F377" t="n">
        <v>7.99</v>
      </c>
      <c r="G377" t="n">
        <v>68.45999999999999</v>
      </c>
      <c r="H377" t="n">
        <v>1.05</v>
      </c>
      <c r="I377" t="n">
        <v>7</v>
      </c>
      <c r="J377" t="n">
        <v>270.09</v>
      </c>
      <c r="K377" t="n">
        <v>58.47</v>
      </c>
      <c r="L377" t="n">
        <v>16</v>
      </c>
      <c r="M377" t="n">
        <v>5</v>
      </c>
      <c r="N377" t="n">
        <v>70.62</v>
      </c>
      <c r="O377" t="n">
        <v>33545.31</v>
      </c>
      <c r="P377" t="n">
        <v>123.08</v>
      </c>
      <c r="Q377" t="n">
        <v>198.05</v>
      </c>
      <c r="R377" t="n">
        <v>31.49</v>
      </c>
      <c r="S377" t="n">
        <v>21.27</v>
      </c>
      <c r="T377" t="n">
        <v>2396.75</v>
      </c>
      <c r="U377" t="n">
        <v>0.68</v>
      </c>
      <c r="V377" t="n">
        <v>0.76</v>
      </c>
      <c r="W377" t="n">
        <v>0.12</v>
      </c>
      <c r="X377" t="n">
        <v>0.13</v>
      </c>
      <c r="Y377" t="n">
        <v>1</v>
      </c>
      <c r="Z377" t="n">
        <v>10</v>
      </c>
    </row>
    <row r="378">
      <c r="A378" t="n">
        <v>61</v>
      </c>
      <c r="B378" t="n">
        <v>125</v>
      </c>
      <c r="C378" t="inlineStr">
        <is>
          <t xml:space="preserve">CONCLUIDO	</t>
        </is>
      </c>
      <c r="D378" t="n">
        <v>9.039300000000001</v>
      </c>
      <c r="E378" t="n">
        <v>11.06</v>
      </c>
      <c r="F378" t="n">
        <v>7.98</v>
      </c>
      <c r="G378" t="n">
        <v>68.36</v>
      </c>
      <c r="H378" t="n">
        <v>1.07</v>
      </c>
      <c r="I378" t="n">
        <v>7</v>
      </c>
      <c r="J378" t="n">
        <v>270.57</v>
      </c>
      <c r="K378" t="n">
        <v>58.47</v>
      </c>
      <c r="L378" t="n">
        <v>16.25</v>
      </c>
      <c r="M378" t="n">
        <v>5</v>
      </c>
      <c r="N378" t="n">
        <v>70.84</v>
      </c>
      <c r="O378" t="n">
        <v>33604.17</v>
      </c>
      <c r="P378" t="n">
        <v>122.64</v>
      </c>
      <c r="Q378" t="n">
        <v>198.05</v>
      </c>
      <c r="R378" t="n">
        <v>31.13</v>
      </c>
      <c r="S378" t="n">
        <v>21.27</v>
      </c>
      <c r="T378" t="n">
        <v>2217.87</v>
      </c>
      <c r="U378" t="n">
        <v>0.68</v>
      </c>
      <c r="V378" t="n">
        <v>0.76</v>
      </c>
      <c r="W378" t="n">
        <v>0.12</v>
      </c>
      <c r="X378" t="n">
        <v>0.12</v>
      </c>
      <c r="Y378" t="n">
        <v>1</v>
      </c>
      <c r="Z378" t="n">
        <v>10</v>
      </c>
    </row>
    <row r="379">
      <c r="A379" t="n">
        <v>62</v>
      </c>
      <c r="B379" t="n">
        <v>125</v>
      </c>
      <c r="C379" t="inlineStr">
        <is>
          <t xml:space="preserve">CONCLUIDO	</t>
        </is>
      </c>
      <c r="D379" t="n">
        <v>9.034599999999999</v>
      </c>
      <c r="E379" t="n">
        <v>11.07</v>
      </c>
      <c r="F379" t="n">
        <v>7.98</v>
      </c>
      <c r="G379" t="n">
        <v>68.41</v>
      </c>
      <c r="H379" t="n">
        <v>1.08</v>
      </c>
      <c r="I379" t="n">
        <v>7</v>
      </c>
      <c r="J379" t="n">
        <v>271.05</v>
      </c>
      <c r="K379" t="n">
        <v>58.47</v>
      </c>
      <c r="L379" t="n">
        <v>16.5</v>
      </c>
      <c r="M379" t="n">
        <v>5</v>
      </c>
      <c r="N379" t="n">
        <v>71.06999999999999</v>
      </c>
      <c r="O379" t="n">
        <v>33663.13</v>
      </c>
      <c r="P379" t="n">
        <v>122.67</v>
      </c>
      <c r="Q379" t="n">
        <v>198.05</v>
      </c>
      <c r="R379" t="n">
        <v>31.35</v>
      </c>
      <c r="S379" t="n">
        <v>21.27</v>
      </c>
      <c r="T379" t="n">
        <v>2326.37</v>
      </c>
      <c r="U379" t="n">
        <v>0.68</v>
      </c>
      <c r="V379" t="n">
        <v>0.76</v>
      </c>
      <c r="W379" t="n">
        <v>0.12</v>
      </c>
      <c r="X379" t="n">
        <v>0.13</v>
      </c>
      <c r="Y379" t="n">
        <v>1</v>
      </c>
      <c r="Z379" t="n">
        <v>10</v>
      </c>
    </row>
    <row r="380">
      <c r="A380" t="n">
        <v>63</v>
      </c>
      <c r="B380" t="n">
        <v>125</v>
      </c>
      <c r="C380" t="inlineStr">
        <is>
          <t xml:space="preserve">CONCLUIDO	</t>
        </is>
      </c>
      <c r="D380" t="n">
        <v>9.0337</v>
      </c>
      <c r="E380" t="n">
        <v>11.07</v>
      </c>
      <c r="F380" t="n">
        <v>7.98</v>
      </c>
      <c r="G380" t="n">
        <v>68.42</v>
      </c>
      <c r="H380" t="n">
        <v>1.1</v>
      </c>
      <c r="I380" t="n">
        <v>7</v>
      </c>
      <c r="J380" t="n">
        <v>271.52</v>
      </c>
      <c r="K380" t="n">
        <v>58.47</v>
      </c>
      <c r="L380" t="n">
        <v>16.75</v>
      </c>
      <c r="M380" t="n">
        <v>5</v>
      </c>
      <c r="N380" t="n">
        <v>71.3</v>
      </c>
      <c r="O380" t="n">
        <v>33722.17</v>
      </c>
      <c r="P380" t="n">
        <v>122.58</v>
      </c>
      <c r="Q380" t="n">
        <v>198.05</v>
      </c>
      <c r="R380" t="n">
        <v>31.35</v>
      </c>
      <c r="S380" t="n">
        <v>21.27</v>
      </c>
      <c r="T380" t="n">
        <v>2329.74</v>
      </c>
      <c r="U380" t="n">
        <v>0.68</v>
      </c>
      <c r="V380" t="n">
        <v>0.76</v>
      </c>
      <c r="W380" t="n">
        <v>0.12</v>
      </c>
      <c r="X380" t="n">
        <v>0.13</v>
      </c>
      <c r="Y380" t="n">
        <v>1</v>
      </c>
      <c r="Z380" t="n">
        <v>10</v>
      </c>
    </row>
    <row r="381">
      <c r="A381" t="n">
        <v>64</v>
      </c>
      <c r="B381" t="n">
        <v>125</v>
      </c>
      <c r="C381" t="inlineStr">
        <is>
          <t xml:space="preserve">CONCLUIDO	</t>
        </is>
      </c>
      <c r="D381" t="n">
        <v>9.0382</v>
      </c>
      <c r="E381" t="n">
        <v>11.06</v>
      </c>
      <c r="F381" t="n">
        <v>7.98</v>
      </c>
      <c r="G381" t="n">
        <v>68.37</v>
      </c>
      <c r="H381" t="n">
        <v>1.11</v>
      </c>
      <c r="I381" t="n">
        <v>7</v>
      </c>
      <c r="J381" t="n">
        <v>272</v>
      </c>
      <c r="K381" t="n">
        <v>58.47</v>
      </c>
      <c r="L381" t="n">
        <v>17</v>
      </c>
      <c r="M381" t="n">
        <v>5</v>
      </c>
      <c r="N381" t="n">
        <v>71.53</v>
      </c>
      <c r="O381" t="n">
        <v>33781.3</v>
      </c>
      <c r="P381" t="n">
        <v>122.29</v>
      </c>
      <c r="Q381" t="n">
        <v>198.06</v>
      </c>
      <c r="R381" t="n">
        <v>31.12</v>
      </c>
      <c r="S381" t="n">
        <v>21.27</v>
      </c>
      <c r="T381" t="n">
        <v>2214.68</v>
      </c>
      <c r="U381" t="n">
        <v>0.68</v>
      </c>
      <c r="V381" t="n">
        <v>0.76</v>
      </c>
      <c r="W381" t="n">
        <v>0.12</v>
      </c>
      <c r="X381" t="n">
        <v>0.12</v>
      </c>
      <c r="Y381" t="n">
        <v>1</v>
      </c>
      <c r="Z381" t="n">
        <v>10</v>
      </c>
    </row>
    <row r="382">
      <c r="A382" t="n">
        <v>65</v>
      </c>
      <c r="B382" t="n">
        <v>125</v>
      </c>
      <c r="C382" t="inlineStr">
        <is>
          <t xml:space="preserve">CONCLUIDO	</t>
        </is>
      </c>
      <c r="D382" t="n">
        <v>9.037100000000001</v>
      </c>
      <c r="E382" t="n">
        <v>11.07</v>
      </c>
      <c r="F382" t="n">
        <v>7.98</v>
      </c>
      <c r="G382" t="n">
        <v>68.38</v>
      </c>
      <c r="H382" t="n">
        <v>1.13</v>
      </c>
      <c r="I382" t="n">
        <v>7</v>
      </c>
      <c r="J382" t="n">
        <v>272.48</v>
      </c>
      <c r="K382" t="n">
        <v>58.47</v>
      </c>
      <c r="L382" t="n">
        <v>17.25</v>
      </c>
      <c r="M382" t="n">
        <v>5</v>
      </c>
      <c r="N382" t="n">
        <v>71.76000000000001</v>
      </c>
      <c r="O382" t="n">
        <v>33840.65</v>
      </c>
      <c r="P382" t="n">
        <v>122.13</v>
      </c>
      <c r="Q382" t="n">
        <v>198.07</v>
      </c>
      <c r="R382" t="n">
        <v>31.2</v>
      </c>
      <c r="S382" t="n">
        <v>21.27</v>
      </c>
      <c r="T382" t="n">
        <v>2254.69</v>
      </c>
      <c r="U382" t="n">
        <v>0.68</v>
      </c>
      <c r="V382" t="n">
        <v>0.76</v>
      </c>
      <c r="W382" t="n">
        <v>0.12</v>
      </c>
      <c r="X382" t="n">
        <v>0.12</v>
      </c>
      <c r="Y382" t="n">
        <v>1</v>
      </c>
      <c r="Z382" t="n">
        <v>10</v>
      </c>
    </row>
    <row r="383">
      <c r="A383" t="n">
        <v>66</v>
      </c>
      <c r="B383" t="n">
        <v>125</v>
      </c>
      <c r="C383" t="inlineStr">
        <is>
          <t xml:space="preserve">CONCLUIDO	</t>
        </is>
      </c>
      <c r="D383" t="n">
        <v>9.099</v>
      </c>
      <c r="E383" t="n">
        <v>10.99</v>
      </c>
      <c r="F383" t="n">
        <v>7.95</v>
      </c>
      <c r="G383" t="n">
        <v>79.5</v>
      </c>
      <c r="H383" t="n">
        <v>1.14</v>
      </c>
      <c r="I383" t="n">
        <v>6</v>
      </c>
      <c r="J383" t="n">
        <v>272.97</v>
      </c>
      <c r="K383" t="n">
        <v>58.47</v>
      </c>
      <c r="L383" t="n">
        <v>17.5</v>
      </c>
      <c r="M383" t="n">
        <v>4</v>
      </c>
      <c r="N383" t="n">
        <v>71.98999999999999</v>
      </c>
      <c r="O383" t="n">
        <v>33899.96</v>
      </c>
      <c r="P383" t="n">
        <v>121.42</v>
      </c>
      <c r="Q383" t="n">
        <v>198.05</v>
      </c>
      <c r="R383" t="n">
        <v>30.3</v>
      </c>
      <c r="S383" t="n">
        <v>21.27</v>
      </c>
      <c r="T383" t="n">
        <v>1805.56</v>
      </c>
      <c r="U383" t="n">
        <v>0.7</v>
      </c>
      <c r="V383" t="n">
        <v>0.76</v>
      </c>
      <c r="W383" t="n">
        <v>0.12</v>
      </c>
      <c r="X383" t="n">
        <v>0.1</v>
      </c>
      <c r="Y383" t="n">
        <v>1</v>
      </c>
      <c r="Z383" t="n">
        <v>10</v>
      </c>
    </row>
    <row r="384">
      <c r="A384" t="n">
        <v>67</v>
      </c>
      <c r="B384" t="n">
        <v>125</v>
      </c>
      <c r="C384" t="inlineStr">
        <is>
          <t xml:space="preserve">CONCLUIDO	</t>
        </is>
      </c>
      <c r="D384" t="n">
        <v>9.1052</v>
      </c>
      <c r="E384" t="n">
        <v>10.98</v>
      </c>
      <c r="F384" t="n">
        <v>7.94</v>
      </c>
      <c r="G384" t="n">
        <v>79.42</v>
      </c>
      <c r="H384" t="n">
        <v>1.16</v>
      </c>
      <c r="I384" t="n">
        <v>6</v>
      </c>
      <c r="J384" t="n">
        <v>273.45</v>
      </c>
      <c r="K384" t="n">
        <v>58.47</v>
      </c>
      <c r="L384" t="n">
        <v>17.75</v>
      </c>
      <c r="M384" t="n">
        <v>4</v>
      </c>
      <c r="N384" t="n">
        <v>72.22</v>
      </c>
      <c r="O384" t="n">
        <v>33959.36</v>
      </c>
      <c r="P384" t="n">
        <v>121.28</v>
      </c>
      <c r="Q384" t="n">
        <v>198.05</v>
      </c>
      <c r="R384" t="n">
        <v>29.9</v>
      </c>
      <c r="S384" t="n">
        <v>21.27</v>
      </c>
      <c r="T384" t="n">
        <v>1608.9</v>
      </c>
      <c r="U384" t="n">
        <v>0.71</v>
      </c>
      <c r="V384" t="n">
        <v>0.76</v>
      </c>
      <c r="W384" t="n">
        <v>0.12</v>
      </c>
      <c r="X384" t="n">
        <v>0.09</v>
      </c>
      <c r="Y384" t="n">
        <v>1</v>
      </c>
      <c r="Z384" t="n">
        <v>10</v>
      </c>
    </row>
    <row r="385">
      <c r="A385" t="n">
        <v>68</v>
      </c>
      <c r="B385" t="n">
        <v>125</v>
      </c>
      <c r="C385" t="inlineStr">
        <is>
          <t xml:space="preserve">CONCLUIDO	</t>
        </is>
      </c>
      <c r="D385" t="n">
        <v>9.1167</v>
      </c>
      <c r="E385" t="n">
        <v>10.97</v>
      </c>
      <c r="F385" t="n">
        <v>7.93</v>
      </c>
      <c r="G385" t="n">
        <v>79.29000000000001</v>
      </c>
      <c r="H385" t="n">
        <v>1.17</v>
      </c>
      <c r="I385" t="n">
        <v>6</v>
      </c>
      <c r="J385" t="n">
        <v>273.93</v>
      </c>
      <c r="K385" t="n">
        <v>58.47</v>
      </c>
      <c r="L385" t="n">
        <v>18</v>
      </c>
      <c r="M385" t="n">
        <v>4</v>
      </c>
      <c r="N385" t="n">
        <v>72.45999999999999</v>
      </c>
      <c r="O385" t="n">
        <v>34018.85</v>
      </c>
      <c r="P385" t="n">
        <v>121.26</v>
      </c>
      <c r="Q385" t="n">
        <v>198.05</v>
      </c>
      <c r="R385" t="n">
        <v>29.59</v>
      </c>
      <c r="S385" t="n">
        <v>21.27</v>
      </c>
      <c r="T385" t="n">
        <v>1452.59</v>
      </c>
      <c r="U385" t="n">
        <v>0.72</v>
      </c>
      <c r="V385" t="n">
        <v>0.77</v>
      </c>
      <c r="W385" t="n">
        <v>0.12</v>
      </c>
      <c r="X385" t="n">
        <v>0.08</v>
      </c>
      <c r="Y385" t="n">
        <v>1</v>
      </c>
      <c r="Z385" t="n">
        <v>10</v>
      </c>
    </row>
    <row r="386">
      <c r="A386" t="n">
        <v>69</v>
      </c>
      <c r="B386" t="n">
        <v>125</v>
      </c>
      <c r="C386" t="inlineStr">
        <is>
          <t xml:space="preserve">CONCLUIDO	</t>
        </is>
      </c>
      <c r="D386" t="n">
        <v>9.099600000000001</v>
      </c>
      <c r="E386" t="n">
        <v>10.99</v>
      </c>
      <c r="F386" t="n">
        <v>7.95</v>
      </c>
      <c r="G386" t="n">
        <v>79.48999999999999</v>
      </c>
      <c r="H386" t="n">
        <v>1.18</v>
      </c>
      <c r="I386" t="n">
        <v>6</v>
      </c>
      <c r="J386" t="n">
        <v>274.41</v>
      </c>
      <c r="K386" t="n">
        <v>58.47</v>
      </c>
      <c r="L386" t="n">
        <v>18.25</v>
      </c>
      <c r="M386" t="n">
        <v>4</v>
      </c>
      <c r="N386" t="n">
        <v>72.69</v>
      </c>
      <c r="O386" t="n">
        <v>34078.44</v>
      </c>
      <c r="P386" t="n">
        <v>121.68</v>
      </c>
      <c r="Q386" t="n">
        <v>198.05</v>
      </c>
      <c r="R386" t="n">
        <v>30.28</v>
      </c>
      <c r="S386" t="n">
        <v>21.27</v>
      </c>
      <c r="T386" t="n">
        <v>1799.35</v>
      </c>
      <c r="U386" t="n">
        <v>0.7</v>
      </c>
      <c r="V386" t="n">
        <v>0.76</v>
      </c>
      <c r="W386" t="n">
        <v>0.12</v>
      </c>
      <c r="X386" t="n">
        <v>0.1</v>
      </c>
      <c r="Y386" t="n">
        <v>1</v>
      </c>
      <c r="Z386" t="n">
        <v>10</v>
      </c>
    </row>
    <row r="387">
      <c r="A387" t="n">
        <v>70</v>
      </c>
      <c r="B387" t="n">
        <v>125</v>
      </c>
      <c r="C387" t="inlineStr">
        <is>
          <t xml:space="preserve">CONCLUIDO	</t>
        </is>
      </c>
      <c r="D387" t="n">
        <v>9.0914</v>
      </c>
      <c r="E387" t="n">
        <v>11</v>
      </c>
      <c r="F387" t="n">
        <v>7.96</v>
      </c>
      <c r="G387" t="n">
        <v>79.59</v>
      </c>
      <c r="H387" t="n">
        <v>1.2</v>
      </c>
      <c r="I387" t="n">
        <v>6</v>
      </c>
      <c r="J387" t="n">
        <v>274.9</v>
      </c>
      <c r="K387" t="n">
        <v>58.47</v>
      </c>
      <c r="L387" t="n">
        <v>18.5</v>
      </c>
      <c r="M387" t="n">
        <v>4</v>
      </c>
      <c r="N387" t="n">
        <v>72.92</v>
      </c>
      <c r="O387" t="n">
        <v>34138.11</v>
      </c>
      <c r="P387" t="n">
        <v>121.84</v>
      </c>
      <c r="Q387" t="n">
        <v>198.05</v>
      </c>
      <c r="R387" t="n">
        <v>30.62</v>
      </c>
      <c r="S387" t="n">
        <v>21.27</v>
      </c>
      <c r="T387" t="n">
        <v>1965.73</v>
      </c>
      <c r="U387" t="n">
        <v>0.6899999999999999</v>
      </c>
      <c r="V387" t="n">
        <v>0.76</v>
      </c>
      <c r="W387" t="n">
        <v>0.12</v>
      </c>
      <c r="X387" t="n">
        <v>0.11</v>
      </c>
      <c r="Y387" t="n">
        <v>1</v>
      </c>
      <c r="Z387" t="n">
        <v>10</v>
      </c>
    </row>
    <row r="388">
      <c r="A388" t="n">
        <v>71</v>
      </c>
      <c r="B388" t="n">
        <v>125</v>
      </c>
      <c r="C388" t="inlineStr">
        <is>
          <t xml:space="preserve">CONCLUIDO	</t>
        </is>
      </c>
      <c r="D388" t="n">
        <v>9.0976</v>
      </c>
      <c r="E388" t="n">
        <v>10.99</v>
      </c>
      <c r="F388" t="n">
        <v>7.95</v>
      </c>
      <c r="G388" t="n">
        <v>79.52</v>
      </c>
      <c r="H388" t="n">
        <v>1.21</v>
      </c>
      <c r="I388" t="n">
        <v>6</v>
      </c>
      <c r="J388" t="n">
        <v>275.38</v>
      </c>
      <c r="K388" t="n">
        <v>58.47</v>
      </c>
      <c r="L388" t="n">
        <v>18.75</v>
      </c>
      <c r="M388" t="n">
        <v>4</v>
      </c>
      <c r="N388" t="n">
        <v>73.16</v>
      </c>
      <c r="O388" t="n">
        <v>34197.87</v>
      </c>
      <c r="P388" t="n">
        <v>121.79</v>
      </c>
      <c r="Q388" t="n">
        <v>198.05</v>
      </c>
      <c r="R388" t="n">
        <v>30.36</v>
      </c>
      <c r="S388" t="n">
        <v>21.27</v>
      </c>
      <c r="T388" t="n">
        <v>1840.38</v>
      </c>
      <c r="U388" t="n">
        <v>0.7</v>
      </c>
      <c r="V388" t="n">
        <v>0.76</v>
      </c>
      <c r="W388" t="n">
        <v>0.12</v>
      </c>
      <c r="X388" t="n">
        <v>0.1</v>
      </c>
      <c r="Y388" t="n">
        <v>1</v>
      </c>
      <c r="Z388" t="n">
        <v>10</v>
      </c>
    </row>
    <row r="389">
      <c r="A389" t="n">
        <v>72</v>
      </c>
      <c r="B389" t="n">
        <v>125</v>
      </c>
      <c r="C389" t="inlineStr">
        <is>
          <t xml:space="preserve">CONCLUIDO	</t>
        </is>
      </c>
      <c r="D389" t="n">
        <v>9.0877</v>
      </c>
      <c r="E389" t="n">
        <v>11</v>
      </c>
      <c r="F389" t="n">
        <v>7.96</v>
      </c>
      <c r="G389" t="n">
        <v>79.64</v>
      </c>
      <c r="H389" t="n">
        <v>1.23</v>
      </c>
      <c r="I389" t="n">
        <v>6</v>
      </c>
      <c r="J389" t="n">
        <v>275.87</v>
      </c>
      <c r="K389" t="n">
        <v>58.47</v>
      </c>
      <c r="L389" t="n">
        <v>19</v>
      </c>
      <c r="M389" t="n">
        <v>4</v>
      </c>
      <c r="N389" t="n">
        <v>73.39</v>
      </c>
      <c r="O389" t="n">
        <v>34257.73</v>
      </c>
      <c r="P389" t="n">
        <v>121.99</v>
      </c>
      <c r="Q389" t="n">
        <v>198.05</v>
      </c>
      <c r="R389" t="n">
        <v>30.74</v>
      </c>
      <c r="S389" t="n">
        <v>21.27</v>
      </c>
      <c r="T389" t="n">
        <v>2030.31</v>
      </c>
      <c r="U389" t="n">
        <v>0.6899999999999999</v>
      </c>
      <c r="V389" t="n">
        <v>0.76</v>
      </c>
      <c r="W389" t="n">
        <v>0.12</v>
      </c>
      <c r="X389" t="n">
        <v>0.11</v>
      </c>
      <c r="Y389" t="n">
        <v>1</v>
      </c>
      <c r="Z389" t="n">
        <v>10</v>
      </c>
    </row>
    <row r="390">
      <c r="A390" t="n">
        <v>73</v>
      </c>
      <c r="B390" t="n">
        <v>125</v>
      </c>
      <c r="C390" t="inlineStr">
        <is>
          <t xml:space="preserve">CONCLUIDO	</t>
        </is>
      </c>
      <c r="D390" t="n">
        <v>9.0884</v>
      </c>
      <c r="E390" t="n">
        <v>11</v>
      </c>
      <c r="F390" t="n">
        <v>7.96</v>
      </c>
      <c r="G390" t="n">
        <v>79.63</v>
      </c>
      <c r="H390" t="n">
        <v>1.24</v>
      </c>
      <c r="I390" t="n">
        <v>6</v>
      </c>
      <c r="J390" t="n">
        <v>276.35</v>
      </c>
      <c r="K390" t="n">
        <v>58.47</v>
      </c>
      <c r="L390" t="n">
        <v>19.25</v>
      </c>
      <c r="M390" t="n">
        <v>4</v>
      </c>
      <c r="N390" t="n">
        <v>73.63</v>
      </c>
      <c r="O390" t="n">
        <v>34317.68</v>
      </c>
      <c r="P390" t="n">
        <v>122.01</v>
      </c>
      <c r="Q390" t="n">
        <v>198.05</v>
      </c>
      <c r="R390" t="n">
        <v>30.66</v>
      </c>
      <c r="S390" t="n">
        <v>21.27</v>
      </c>
      <c r="T390" t="n">
        <v>1987.95</v>
      </c>
      <c r="U390" t="n">
        <v>0.6899999999999999</v>
      </c>
      <c r="V390" t="n">
        <v>0.76</v>
      </c>
      <c r="W390" t="n">
        <v>0.12</v>
      </c>
      <c r="X390" t="n">
        <v>0.11</v>
      </c>
      <c r="Y390" t="n">
        <v>1</v>
      </c>
      <c r="Z390" t="n">
        <v>10</v>
      </c>
    </row>
    <row r="391">
      <c r="A391" t="n">
        <v>74</v>
      </c>
      <c r="B391" t="n">
        <v>125</v>
      </c>
      <c r="C391" t="inlineStr">
        <is>
          <t xml:space="preserve">CONCLUIDO	</t>
        </is>
      </c>
      <c r="D391" t="n">
        <v>9.0953</v>
      </c>
      <c r="E391" t="n">
        <v>10.99</v>
      </c>
      <c r="F391" t="n">
        <v>7.95</v>
      </c>
      <c r="G391" t="n">
        <v>79.54000000000001</v>
      </c>
      <c r="H391" t="n">
        <v>1.25</v>
      </c>
      <c r="I391" t="n">
        <v>6</v>
      </c>
      <c r="J391" t="n">
        <v>276.84</v>
      </c>
      <c r="K391" t="n">
        <v>58.47</v>
      </c>
      <c r="L391" t="n">
        <v>19.5</v>
      </c>
      <c r="M391" t="n">
        <v>4</v>
      </c>
      <c r="N391" t="n">
        <v>73.87</v>
      </c>
      <c r="O391" t="n">
        <v>34377.72</v>
      </c>
      <c r="P391" t="n">
        <v>121.81</v>
      </c>
      <c r="Q391" t="n">
        <v>198.05</v>
      </c>
      <c r="R391" t="n">
        <v>30.43</v>
      </c>
      <c r="S391" t="n">
        <v>21.27</v>
      </c>
      <c r="T391" t="n">
        <v>1872.56</v>
      </c>
      <c r="U391" t="n">
        <v>0.7</v>
      </c>
      <c r="V391" t="n">
        <v>0.76</v>
      </c>
      <c r="W391" t="n">
        <v>0.12</v>
      </c>
      <c r="X391" t="n">
        <v>0.1</v>
      </c>
      <c r="Y391" t="n">
        <v>1</v>
      </c>
      <c r="Z391" t="n">
        <v>10</v>
      </c>
    </row>
    <row r="392">
      <c r="A392" t="n">
        <v>75</v>
      </c>
      <c r="B392" t="n">
        <v>125</v>
      </c>
      <c r="C392" t="inlineStr">
        <is>
          <t xml:space="preserve">CONCLUIDO	</t>
        </is>
      </c>
      <c r="D392" t="n">
        <v>9.093400000000001</v>
      </c>
      <c r="E392" t="n">
        <v>11</v>
      </c>
      <c r="F392" t="n">
        <v>7.96</v>
      </c>
      <c r="G392" t="n">
        <v>79.56999999999999</v>
      </c>
      <c r="H392" t="n">
        <v>1.27</v>
      </c>
      <c r="I392" t="n">
        <v>6</v>
      </c>
      <c r="J392" t="n">
        <v>277.33</v>
      </c>
      <c r="K392" t="n">
        <v>58.47</v>
      </c>
      <c r="L392" t="n">
        <v>19.75</v>
      </c>
      <c r="M392" t="n">
        <v>4</v>
      </c>
      <c r="N392" t="n">
        <v>74.09999999999999</v>
      </c>
      <c r="O392" t="n">
        <v>34437.85</v>
      </c>
      <c r="P392" t="n">
        <v>121.75</v>
      </c>
      <c r="Q392" t="n">
        <v>198.05</v>
      </c>
      <c r="R392" t="n">
        <v>30.54</v>
      </c>
      <c r="S392" t="n">
        <v>21.27</v>
      </c>
      <c r="T392" t="n">
        <v>1929.58</v>
      </c>
      <c r="U392" t="n">
        <v>0.7</v>
      </c>
      <c r="V392" t="n">
        <v>0.76</v>
      </c>
      <c r="W392" t="n">
        <v>0.12</v>
      </c>
      <c r="X392" t="n">
        <v>0.1</v>
      </c>
      <c r="Y392" t="n">
        <v>1</v>
      </c>
      <c r="Z392" t="n">
        <v>10</v>
      </c>
    </row>
    <row r="393">
      <c r="A393" t="n">
        <v>76</v>
      </c>
      <c r="B393" t="n">
        <v>125</v>
      </c>
      <c r="C393" t="inlineStr">
        <is>
          <t xml:space="preserve">CONCLUIDO	</t>
        </is>
      </c>
      <c r="D393" t="n">
        <v>9.093400000000001</v>
      </c>
      <c r="E393" t="n">
        <v>11</v>
      </c>
      <c r="F393" t="n">
        <v>7.96</v>
      </c>
      <c r="G393" t="n">
        <v>79.56999999999999</v>
      </c>
      <c r="H393" t="n">
        <v>1.28</v>
      </c>
      <c r="I393" t="n">
        <v>6</v>
      </c>
      <c r="J393" t="n">
        <v>277.82</v>
      </c>
      <c r="K393" t="n">
        <v>58.47</v>
      </c>
      <c r="L393" t="n">
        <v>20</v>
      </c>
      <c r="M393" t="n">
        <v>4</v>
      </c>
      <c r="N393" t="n">
        <v>74.34</v>
      </c>
      <c r="O393" t="n">
        <v>34498.07</v>
      </c>
      <c r="P393" t="n">
        <v>121.57</v>
      </c>
      <c r="Q393" t="n">
        <v>198.05</v>
      </c>
      <c r="R393" t="n">
        <v>30.52</v>
      </c>
      <c r="S393" t="n">
        <v>21.27</v>
      </c>
      <c r="T393" t="n">
        <v>1919.38</v>
      </c>
      <c r="U393" t="n">
        <v>0.7</v>
      </c>
      <c r="V393" t="n">
        <v>0.76</v>
      </c>
      <c r="W393" t="n">
        <v>0.12</v>
      </c>
      <c r="X393" t="n">
        <v>0.1</v>
      </c>
      <c r="Y393" t="n">
        <v>1</v>
      </c>
      <c r="Z393" t="n">
        <v>10</v>
      </c>
    </row>
    <row r="394">
      <c r="A394" t="n">
        <v>77</v>
      </c>
      <c r="B394" t="n">
        <v>125</v>
      </c>
      <c r="C394" t="inlineStr">
        <is>
          <t xml:space="preserve">CONCLUIDO	</t>
        </is>
      </c>
      <c r="D394" t="n">
        <v>9.1036</v>
      </c>
      <c r="E394" t="n">
        <v>10.98</v>
      </c>
      <c r="F394" t="n">
        <v>7.94</v>
      </c>
      <c r="G394" t="n">
        <v>79.44</v>
      </c>
      <c r="H394" t="n">
        <v>1.3</v>
      </c>
      <c r="I394" t="n">
        <v>6</v>
      </c>
      <c r="J394" t="n">
        <v>278.3</v>
      </c>
      <c r="K394" t="n">
        <v>58.47</v>
      </c>
      <c r="L394" t="n">
        <v>20.25</v>
      </c>
      <c r="M394" t="n">
        <v>4</v>
      </c>
      <c r="N394" t="n">
        <v>74.58</v>
      </c>
      <c r="O394" t="n">
        <v>34558.39</v>
      </c>
      <c r="P394" t="n">
        <v>121.28</v>
      </c>
      <c r="Q394" t="n">
        <v>198.05</v>
      </c>
      <c r="R394" t="n">
        <v>30</v>
      </c>
      <c r="S394" t="n">
        <v>21.27</v>
      </c>
      <c r="T394" t="n">
        <v>1659.68</v>
      </c>
      <c r="U394" t="n">
        <v>0.71</v>
      </c>
      <c r="V394" t="n">
        <v>0.76</v>
      </c>
      <c r="W394" t="n">
        <v>0.12</v>
      </c>
      <c r="X394" t="n">
        <v>0.09</v>
      </c>
      <c r="Y394" t="n">
        <v>1</v>
      </c>
      <c r="Z394" t="n">
        <v>10</v>
      </c>
    </row>
    <row r="395">
      <c r="A395" t="n">
        <v>78</v>
      </c>
      <c r="B395" t="n">
        <v>125</v>
      </c>
      <c r="C395" t="inlineStr">
        <is>
          <t xml:space="preserve">CONCLUIDO	</t>
        </is>
      </c>
      <c r="D395" t="n">
        <v>9.110900000000001</v>
      </c>
      <c r="E395" t="n">
        <v>10.98</v>
      </c>
      <c r="F395" t="n">
        <v>7.94</v>
      </c>
      <c r="G395" t="n">
        <v>79.36</v>
      </c>
      <c r="H395" t="n">
        <v>1.31</v>
      </c>
      <c r="I395" t="n">
        <v>6</v>
      </c>
      <c r="J395" t="n">
        <v>278.79</v>
      </c>
      <c r="K395" t="n">
        <v>58.47</v>
      </c>
      <c r="L395" t="n">
        <v>20.5</v>
      </c>
      <c r="M395" t="n">
        <v>4</v>
      </c>
      <c r="N395" t="n">
        <v>74.81999999999999</v>
      </c>
      <c r="O395" t="n">
        <v>34618.81</v>
      </c>
      <c r="P395" t="n">
        <v>120.9</v>
      </c>
      <c r="Q395" t="n">
        <v>198.05</v>
      </c>
      <c r="R395" t="n">
        <v>29.86</v>
      </c>
      <c r="S395" t="n">
        <v>21.27</v>
      </c>
      <c r="T395" t="n">
        <v>1588.03</v>
      </c>
      <c r="U395" t="n">
        <v>0.71</v>
      </c>
      <c r="V395" t="n">
        <v>0.77</v>
      </c>
      <c r="W395" t="n">
        <v>0.12</v>
      </c>
      <c r="X395" t="n">
        <v>0.08</v>
      </c>
      <c r="Y395" t="n">
        <v>1</v>
      </c>
      <c r="Z395" t="n">
        <v>10</v>
      </c>
    </row>
    <row r="396">
      <c r="A396" t="n">
        <v>79</v>
      </c>
      <c r="B396" t="n">
        <v>125</v>
      </c>
      <c r="C396" t="inlineStr">
        <is>
          <t xml:space="preserve">CONCLUIDO	</t>
        </is>
      </c>
      <c r="D396" t="n">
        <v>9.094799999999999</v>
      </c>
      <c r="E396" t="n">
        <v>11</v>
      </c>
      <c r="F396" t="n">
        <v>7.96</v>
      </c>
      <c r="G396" t="n">
        <v>79.55</v>
      </c>
      <c r="H396" t="n">
        <v>1.32</v>
      </c>
      <c r="I396" t="n">
        <v>6</v>
      </c>
      <c r="J396" t="n">
        <v>279.28</v>
      </c>
      <c r="K396" t="n">
        <v>58.47</v>
      </c>
      <c r="L396" t="n">
        <v>20.75</v>
      </c>
      <c r="M396" t="n">
        <v>4</v>
      </c>
      <c r="N396" t="n">
        <v>75.06</v>
      </c>
      <c r="O396" t="n">
        <v>34679.32</v>
      </c>
      <c r="P396" t="n">
        <v>121.12</v>
      </c>
      <c r="Q396" t="n">
        <v>198.05</v>
      </c>
      <c r="R396" t="n">
        <v>30.54</v>
      </c>
      <c r="S396" t="n">
        <v>21.27</v>
      </c>
      <c r="T396" t="n">
        <v>1926.65</v>
      </c>
      <c r="U396" t="n">
        <v>0.7</v>
      </c>
      <c r="V396" t="n">
        <v>0.76</v>
      </c>
      <c r="W396" t="n">
        <v>0.12</v>
      </c>
      <c r="X396" t="n">
        <v>0.1</v>
      </c>
      <c r="Y396" t="n">
        <v>1</v>
      </c>
      <c r="Z396" t="n">
        <v>10</v>
      </c>
    </row>
    <row r="397">
      <c r="A397" t="n">
        <v>80</v>
      </c>
      <c r="B397" t="n">
        <v>125</v>
      </c>
      <c r="C397" t="inlineStr">
        <is>
          <t xml:space="preserve">CONCLUIDO	</t>
        </is>
      </c>
      <c r="D397" t="n">
        <v>9.088200000000001</v>
      </c>
      <c r="E397" t="n">
        <v>11</v>
      </c>
      <c r="F397" t="n">
        <v>7.96</v>
      </c>
      <c r="G397" t="n">
        <v>79.63</v>
      </c>
      <c r="H397" t="n">
        <v>1.34</v>
      </c>
      <c r="I397" t="n">
        <v>6</v>
      </c>
      <c r="J397" t="n">
        <v>279.78</v>
      </c>
      <c r="K397" t="n">
        <v>58.47</v>
      </c>
      <c r="L397" t="n">
        <v>21</v>
      </c>
      <c r="M397" t="n">
        <v>4</v>
      </c>
      <c r="N397" t="n">
        <v>75.3</v>
      </c>
      <c r="O397" t="n">
        <v>34739.92</v>
      </c>
      <c r="P397" t="n">
        <v>121.14</v>
      </c>
      <c r="Q397" t="n">
        <v>198.05</v>
      </c>
      <c r="R397" t="n">
        <v>30.76</v>
      </c>
      <c r="S397" t="n">
        <v>21.27</v>
      </c>
      <c r="T397" t="n">
        <v>2035.79</v>
      </c>
      <c r="U397" t="n">
        <v>0.6899999999999999</v>
      </c>
      <c r="V397" t="n">
        <v>0.76</v>
      </c>
      <c r="W397" t="n">
        <v>0.12</v>
      </c>
      <c r="X397" t="n">
        <v>0.11</v>
      </c>
      <c r="Y397" t="n">
        <v>1</v>
      </c>
      <c r="Z397" t="n">
        <v>10</v>
      </c>
    </row>
    <row r="398">
      <c r="A398" t="n">
        <v>81</v>
      </c>
      <c r="B398" t="n">
        <v>125</v>
      </c>
      <c r="C398" t="inlineStr">
        <is>
          <t xml:space="preserve">CONCLUIDO	</t>
        </is>
      </c>
      <c r="D398" t="n">
        <v>9.090199999999999</v>
      </c>
      <c r="E398" t="n">
        <v>11</v>
      </c>
      <c r="F398" t="n">
        <v>7.96</v>
      </c>
      <c r="G398" t="n">
        <v>79.61</v>
      </c>
      <c r="H398" t="n">
        <v>1.35</v>
      </c>
      <c r="I398" t="n">
        <v>6</v>
      </c>
      <c r="J398" t="n">
        <v>280.27</v>
      </c>
      <c r="K398" t="n">
        <v>58.47</v>
      </c>
      <c r="L398" t="n">
        <v>21.25</v>
      </c>
      <c r="M398" t="n">
        <v>4</v>
      </c>
      <c r="N398" t="n">
        <v>75.54000000000001</v>
      </c>
      <c r="O398" t="n">
        <v>34800.62</v>
      </c>
      <c r="P398" t="n">
        <v>120.88</v>
      </c>
      <c r="Q398" t="n">
        <v>198.05</v>
      </c>
      <c r="R398" t="n">
        <v>30.64</v>
      </c>
      <c r="S398" t="n">
        <v>21.27</v>
      </c>
      <c r="T398" t="n">
        <v>1977.57</v>
      </c>
      <c r="U398" t="n">
        <v>0.6899999999999999</v>
      </c>
      <c r="V398" t="n">
        <v>0.76</v>
      </c>
      <c r="W398" t="n">
        <v>0.12</v>
      </c>
      <c r="X398" t="n">
        <v>0.11</v>
      </c>
      <c r="Y398" t="n">
        <v>1</v>
      </c>
      <c r="Z398" t="n">
        <v>10</v>
      </c>
    </row>
    <row r="399">
      <c r="A399" t="n">
        <v>82</v>
      </c>
      <c r="B399" t="n">
        <v>125</v>
      </c>
      <c r="C399" t="inlineStr">
        <is>
          <t xml:space="preserve">CONCLUIDO	</t>
        </is>
      </c>
      <c r="D399" t="n">
        <v>9.151199999999999</v>
      </c>
      <c r="E399" t="n">
        <v>10.93</v>
      </c>
      <c r="F399" t="n">
        <v>7.93</v>
      </c>
      <c r="G399" t="n">
        <v>95.20999999999999</v>
      </c>
      <c r="H399" t="n">
        <v>1.36</v>
      </c>
      <c r="I399" t="n">
        <v>5</v>
      </c>
      <c r="J399" t="n">
        <v>280.76</v>
      </c>
      <c r="K399" t="n">
        <v>58.47</v>
      </c>
      <c r="L399" t="n">
        <v>21.5</v>
      </c>
      <c r="M399" t="n">
        <v>3</v>
      </c>
      <c r="N399" t="n">
        <v>75.79000000000001</v>
      </c>
      <c r="O399" t="n">
        <v>34861.41</v>
      </c>
      <c r="P399" t="n">
        <v>120.02</v>
      </c>
      <c r="Q399" t="n">
        <v>198.05</v>
      </c>
      <c r="R399" t="n">
        <v>29.82</v>
      </c>
      <c r="S399" t="n">
        <v>21.27</v>
      </c>
      <c r="T399" t="n">
        <v>1573.83</v>
      </c>
      <c r="U399" t="n">
        <v>0.71</v>
      </c>
      <c r="V399" t="n">
        <v>0.77</v>
      </c>
      <c r="W399" t="n">
        <v>0.12</v>
      </c>
      <c r="X399" t="n">
        <v>0.08</v>
      </c>
      <c r="Y399" t="n">
        <v>1</v>
      </c>
      <c r="Z399" t="n">
        <v>10</v>
      </c>
    </row>
    <row r="400">
      <c r="A400" t="n">
        <v>83</v>
      </c>
      <c r="B400" t="n">
        <v>125</v>
      </c>
      <c r="C400" t="inlineStr">
        <is>
          <t xml:space="preserve">CONCLUIDO	</t>
        </is>
      </c>
      <c r="D400" t="n">
        <v>9.1496</v>
      </c>
      <c r="E400" t="n">
        <v>10.93</v>
      </c>
      <c r="F400" t="n">
        <v>7.94</v>
      </c>
      <c r="G400" t="n">
        <v>95.23999999999999</v>
      </c>
      <c r="H400" t="n">
        <v>1.38</v>
      </c>
      <c r="I400" t="n">
        <v>5</v>
      </c>
      <c r="J400" t="n">
        <v>281.25</v>
      </c>
      <c r="K400" t="n">
        <v>58.47</v>
      </c>
      <c r="L400" t="n">
        <v>21.75</v>
      </c>
      <c r="M400" t="n">
        <v>3</v>
      </c>
      <c r="N400" t="n">
        <v>76.03</v>
      </c>
      <c r="O400" t="n">
        <v>34922.31</v>
      </c>
      <c r="P400" t="n">
        <v>120.13</v>
      </c>
      <c r="Q400" t="n">
        <v>198.05</v>
      </c>
      <c r="R400" t="n">
        <v>29.86</v>
      </c>
      <c r="S400" t="n">
        <v>21.27</v>
      </c>
      <c r="T400" t="n">
        <v>1590.6</v>
      </c>
      <c r="U400" t="n">
        <v>0.71</v>
      </c>
      <c r="V400" t="n">
        <v>0.77</v>
      </c>
      <c r="W400" t="n">
        <v>0.12</v>
      </c>
      <c r="X400" t="n">
        <v>0.08</v>
      </c>
      <c r="Y400" t="n">
        <v>1</v>
      </c>
      <c r="Z400" t="n">
        <v>10</v>
      </c>
    </row>
    <row r="401">
      <c r="A401" t="n">
        <v>84</v>
      </c>
      <c r="B401" t="n">
        <v>125</v>
      </c>
      <c r="C401" t="inlineStr">
        <is>
          <t xml:space="preserve">CONCLUIDO	</t>
        </is>
      </c>
      <c r="D401" t="n">
        <v>9.1568</v>
      </c>
      <c r="E401" t="n">
        <v>10.92</v>
      </c>
      <c r="F401" t="n">
        <v>7.93</v>
      </c>
      <c r="G401" t="n">
        <v>95.13</v>
      </c>
      <c r="H401" t="n">
        <v>1.39</v>
      </c>
      <c r="I401" t="n">
        <v>5</v>
      </c>
      <c r="J401" t="n">
        <v>281.75</v>
      </c>
      <c r="K401" t="n">
        <v>58.47</v>
      </c>
      <c r="L401" t="n">
        <v>22</v>
      </c>
      <c r="M401" t="n">
        <v>3</v>
      </c>
      <c r="N401" t="n">
        <v>76.28</v>
      </c>
      <c r="O401" t="n">
        <v>34983.29</v>
      </c>
      <c r="P401" t="n">
        <v>120.07</v>
      </c>
      <c r="Q401" t="n">
        <v>198.05</v>
      </c>
      <c r="R401" t="n">
        <v>29.55</v>
      </c>
      <c r="S401" t="n">
        <v>21.27</v>
      </c>
      <c r="T401" t="n">
        <v>1437.22</v>
      </c>
      <c r="U401" t="n">
        <v>0.72</v>
      </c>
      <c r="V401" t="n">
        <v>0.77</v>
      </c>
      <c r="W401" t="n">
        <v>0.12</v>
      </c>
      <c r="X401" t="n">
        <v>0.07000000000000001</v>
      </c>
      <c r="Y401" t="n">
        <v>1</v>
      </c>
      <c r="Z401" t="n">
        <v>10</v>
      </c>
    </row>
    <row r="402">
      <c r="A402" t="n">
        <v>85</v>
      </c>
      <c r="B402" t="n">
        <v>125</v>
      </c>
      <c r="C402" t="inlineStr">
        <is>
          <t xml:space="preserve">CONCLUIDO	</t>
        </is>
      </c>
      <c r="D402" t="n">
        <v>9.1533</v>
      </c>
      <c r="E402" t="n">
        <v>10.92</v>
      </c>
      <c r="F402" t="n">
        <v>7.93</v>
      </c>
      <c r="G402" t="n">
        <v>95.18000000000001</v>
      </c>
      <c r="H402" t="n">
        <v>1.4</v>
      </c>
      <c r="I402" t="n">
        <v>5</v>
      </c>
      <c r="J402" t="n">
        <v>282.24</v>
      </c>
      <c r="K402" t="n">
        <v>58.47</v>
      </c>
      <c r="L402" t="n">
        <v>22.25</v>
      </c>
      <c r="M402" t="n">
        <v>3</v>
      </c>
      <c r="N402" t="n">
        <v>76.52</v>
      </c>
      <c r="O402" t="n">
        <v>35044.38</v>
      </c>
      <c r="P402" t="n">
        <v>120.35</v>
      </c>
      <c r="Q402" t="n">
        <v>198.05</v>
      </c>
      <c r="R402" t="n">
        <v>29.76</v>
      </c>
      <c r="S402" t="n">
        <v>21.27</v>
      </c>
      <c r="T402" t="n">
        <v>1543.31</v>
      </c>
      <c r="U402" t="n">
        <v>0.71</v>
      </c>
      <c r="V402" t="n">
        <v>0.77</v>
      </c>
      <c r="W402" t="n">
        <v>0.12</v>
      </c>
      <c r="X402" t="n">
        <v>0.08</v>
      </c>
      <c r="Y402" t="n">
        <v>1</v>
      </c>
      <c r="Z402" t="n">
        <v>10</v>
      </c>
    </row>
    <row r="403">
      <c r="A403" t="n">
        <v>86</v>
      </c>
      <c r="B403" t="n">
        <v>125</v>
      </c>
      <c r="C403" t="inlineStr">
        <is>
          <t xml:space="preserve">CONCLUIDO	</t>
        </is>
      </c>
      <c r="D403" t="n">
        <v>9.1533</v>
      </c>
      <c r="E403" t="n">
        <v>10.92</v>
      </c>
      <c r="F403" t="n">
        <v>7.93</v>
      </c>
      <c r="G403" t="n">
        <v>95.18000000000001</v>
      </c>
      <c r="H403" t="n">
        <v>1.42</v>
      </c>
      <c r="I403" t="n">
        <v>5</v>
      </c>
      <c r="J403" t="n">
        <v>282.74</v>
      </c>
      <c r="K403" t="n">
        <v>58.47</v>
      </c>
      <c r="L403" t="n">
        <v>22.5</v>
      </c>
      <c r="M403" t="n">
        <v>3</v>
      </c>
      <c r="N403" t="n">
        <v>76.77</v>
      </c>
      <c r="O403" t="n">
        <v>35105.56</v>
      </c>
      <c r="P403" t="n">
        <v>120.43</v>
      </c>
      <c r="Q403" t="n">
        <v>198.05</v>
      </c>
      <c r="R403" t="n">
        <v>29.63</v>
      </c>
      <c r="S403" t="n">
        <v>21.27</v>
      </c>
      <c r="T403" t="n">
        <v>1478.39</v>
      </c>
      <c r="U403" t="n">
        <v>0.72</v>
      </c>
      <c r="V403" t="n">
        <v>0.77</v>
      </c>
      <c r="W403" t="n">
        <v>0.12</v>
      </c>
      <c r="X403" t="n">
        <v>0.08</v>
      </c>
      <c r="Y403" t="n">
        <v>1</v>
      </c>
      <c r="Z403" t="n">
        <v>10</v>
      </c>
    </row>
    <row r="404">
      <c r="A404" t="n">
        <v>87</v>
      </c>
      <c r="B404" t="n">
        <v>125</v>
      </c>
      <c r="C404" t="inlineStr">
        <is>
          <t xml:space="preserve">CONCLUIDO	</t>
        </is>
      </c>
      <c r="D404" t="n">
        <v>9.166600000000001</v>
      </c>
      <c r="E404" t="n">
        <v>10.91</v>
      </c>
      <c r="F404" t="n">
        <v>7.92</v>
      </c>
      <c r="G404" t="n">
        <v>94.98999999999999</v>
      </c>
      <c r="H404" t="n">
        <v>1.43</v>
      </c>
      <c r="I404" t="n">
        <v>5</v>
      </c>
      <c r="J404" t="n">
        <v>283.24</v>
      </c>
      <c r="K404" t="n">
        <v>58.47</v>
      </c>
      <c r="L404" t="n">
        <v>22.75</v>
      </c>
      <c r="M404" t="n">
        <v>3</v>
      </c>
      <c r="N404" t="n">
        <v>77.01000000000001</v>
      </c>
      <c r="O404" t="n">
        <v>35166.85</v>
      </c>
      <c r="P404" t="n">
        <v>120.26</v>
      </c>
      <c r="Q404" t="n">
        <v>198.05</v>
      </c>
      <c r="R404" t="n">
        <v>29.11</v>
      </c>
      <c r="S404" t="n">
        <v>21.27</v>
      </c>
      <c r="T404" t="n">
        <v>1218.11</v>
      </c>
      <c r="U404" t="n">
        <v>0.73</v>
      </c>
      <c r="V404" t="n">
        <v>0.77</v>
      </c>
      <c r="W404" t="n">
        <v>0.12</v>
      </c>
      <c r="X404" t="n">
        <v>0.06</v>
      </c>
      <c r="Y404" t="n">
        <v>1</v>
      </c>
      <c r="Z404" t="n">
        <v>10</v>
      </c>
    </row>
    <row r="405">
      <c r="A405" t="n">
        <v>88</v>
      </c>
      <c r="B405" t="n">
        <v>125</v>
      </c>
      <c r="C405" t="inlineStr">
        <is>
          <t xml:space="preserve">CONCLUIDO	</t>
        </is>
      </c>
      <c r="D405" t="n">
        <v>9.1645</v>
      </c>
      <c r="E405" t="n">
        <v>10.91</v>
      </c>
      <c r="F405" t="n">
        <v>7.92</v>
      </c>
      <c r="G405" t="n">
        <v>95.02</v>
      </c>
      <c r="H405" t="n">
        <v>1.44</v>
      </c>
      <c r="I405" t="n">
        <v>5</v>
      </c>
      <c r="J405" t="n">
        <v>283.74</v>
      </c>
      <c r="K405" t="n">
        <v>58.47</v>
      </c>
      <c r="L405" t="n">
        <v>23</v>
      </c>
      <c r="M405" t="n">
        <v>3</v>
      </c>
      <c r="N405" t="n">
        <v>77.26000000000001</v>
      </c>
      <c r="O405" t="n">
        <v>35228.23</v>
      </c>
      <c r="P405" t="n">
        <v>120.41</v>
      </c>
      <c r="Q405" t="n">
        <v>198.05</v>
      </c>
      <c r="R405" t="n">
        <v>29.32</v>
      </c>
      <c r="S405" t="n">
        <v>21.27</v>
      </c>
      <c r="T405" t="n">
        <v>1322.78</v>
      </c>
      <c r="U405" t="n">
        <v>0.73</v>
      </c>
      <c r="V405" t="n">
        <v>0.77</v>
      </c>
      <c r="W405" t="n">
        <v>0.11</v>
      </c>
      <c r="X405" t="n">
        <v>0.07000000000000001</v>
      </c>
      <c r="Y405" t="n">
        <v>1</v>
      </c>
      <c r="Z405" t="n">
        <v>10</v>
      </c>
    </row>
    <row r="406">
      <c r="A406" t="n">
        <v>89</v>
      </c>
      <c r="B406" t="n">
        <v>125</v>
      </c>
      <c r="C406" t="inlineStr">
        <is>
          <t xml:space="preserve">CONCLUIDO	</t>
        </is>
      </c>
      <c r="D406" t="n">
        <v>9.149800000000001</v>
      </c>
      <c r="E406" t="n">
        <v>10.93</v>
      </c>
      <c r="F406" t="n">
        <v>7.94</v>
      </c>
      <c r="G406" t="n">
        <v>95.23</v>
      </c>
      <c r="H406" t="n">
        <v>1.46</v>
      </c>
      <c r="I406" t="n">
        <v>5</v>
      </c>
      <c r="J406" t="n">
        <v>284.23</v>
      </c>
      <c r="K406" t="n">
        <v>58.47</v>
      </c>
      <c r="L406" t="n">
        <v>23.25</v>
      </c>
      <c r="M406" t="n">
        <v>3</v>
      </c>
      <c r="N406" t="n">
        <v>77.51000000000001</v>
      </c>
      <c r="O406" t="n">
        <v>35289.71</v>
      </c>
      <c r="P406" t="n">
        <v>120.62</v>
      </c>
      <c r="Q406" t="n">
        <v>198.05</v>
      </c>
      <c r="R406" t="n">
        <v>29.93</v>
      </c>
      <c r="S406" t="n">
        <v>21.27</v>
      </c>
      <c r="T406" t="n">
        <v>1627.19</v>
      </c>
      <c r="U406" t="n">
        <v>0.71</v>
      </c>
      <c r="V406" t="n">
        <v>0.77</v>
      </c>
      <c r="W406" t="n">
        <v>0.11</v>
      </c>
      <c r="X406" t="n">
        <v>0.08</v>
      </c>
      <c r="Y406" t="n">
        <v>1</v>
      </c>
      <c r="Z406" t="n">
        <v>10</v>
      </c>
    </row>
    <row r="407">
      <c r="A407" t="n">
        <v>90</v>
      </c>
      <c r="B407" t="n">
        <v>125</v>
      </c>
      <c r="C407" t="inlineStr">
        <is>
          <t xml:space="preserve">CONCLUIDO	</t>
        </is>
      </c>
      <c r="D407" t="n">
        <v>9.1463</v>
      </c>
      <c r="E407" t="n">
        <v>10.93</v>
      </c>
      <c r="F407" t="n">
        <v>7.94</v>
      </c>
      <c r="G407" t="n">
        <v>95.28</v>
      </c>
      <c r="H407" t="n">
        <v>1.47</v>
      </c>
      <c r="I407" t="n">
        <v>5</v>
      </c>
      <c r="J407" t="n">
        <v>284.73</v>
      </c>
      <c r="K407" t="n">
        <v>58.47</v>
      </c>
      <c r="L407" t="n">
        <v>23.5</v>
      </c>
      <c r="M407" t="n">
        <v>3</v>
      </c>
      <c r="N407" t="n">
        <v>77.76000000000001</v>
      </c>
      <c r="O407" t="n">
        <v>35351.29</v>
      </c>
      <c r="P407" t="n">
        <v>120.74</v>
      </c>
      <c r="Q407" t="n">
        <v>198.05</v>
      </c>
      <c r="R407" t="n">
        <v>29.99</v>
      </c>
      <c r="S407" t="n">
        <v>21.27</v>
      </c>
      <c r="T407" t="n">
        <v>1657.72</v>
      </c>
      <c r="U407" t="n">
        <v>0.71</v>
      </c>
      <c r="V407" t="n">
        <v>0.76</v>
      </c>
      <c r="W407" t="n">
        <v>0.12</v>
      </c>
      <c r="X407" t="n">
        <v>0.09</v>
      </c>
      <c r="Y407" t="n">
        <v>1</v>
      </c>
      <c r="Z407" t="n">
        <v>10</v>
      </c>
    </row>
    <row r="408">
      <c r="A408" t="n">
        <v>91</v>
      </c>
      <c r="B408" t="n">
        <v>125</v>
      </c>
      <c r="C408" t="inlineStr">
        <is>
          <t xml:space="preserve">CONCLUIDO	</t>
        </is>
      </c>
      <c r="D408" t="n">
        <v>9.1526</v>
      </c>
      <c r="E408" t="n">
        <v>10.93</v>
      </c>
      <c r="F408" t="n">
        <v>7.93</v>
      </c>
      <c r="G408" t="n">
        <v>95.19</v>
      </c>
      <c r="H408" t="n">
        <v>1.48</v>
      </c>
      <c r="I408" t="n">
        <v>5</v>
      </c>
      <c r="J408" t="n">
        <v>285.23</v>
      </c>
      <c r="K408" t="n">
        <v>58.47</v>
      </c>
      <c r="L408" t="n">
        <v>23.75</v>
      </c>
      <c r="M408" t="n">
        <v>3</v>
      </c>
      <c r="N408" t="n">
        <v>78.01000000000001</v>
      </c>
      <c r="O408" t="n">
        <v>35412.96</v>
      </c>
      <c r="P408" t="n">
        <v>120.64</v>
      </c>
      <c r="Q408" t="n">
        <v>198.05</v>
      </c>
      <c r="R408" t="n">
        <v>29.77</v>
      </c>
      <c r="S408" t="n">
        <v>21.27</v>
      </c>
      <c r="T408" t="n">
        <v>1547.67</v>
      </c>
      <c r="U408" t="n">
        <v>0.71</v>
      </c>
      <c r="V408" t="n">
        <v>0.77</v>
      </c>
      <c r="W408" t="n">
        <v>0.12</v>
      </c>
      <c r="X408" t="n">
        <v>0.08</v>
      </c>
      <c r="Y408" t="n">
        <v>1</v>
      </c>
      <c r="Z408" t="n">
        <v>10</v>
      </c>
    </row>
    <row r="409">
      <c r="A409" t="n">
        <v>92</v>
      </c>
      <c r="B409" t="n">
        <v>125</v>
      </c>
      <c r="C409" t="inlineStr">
        <is>
          <t xml:space="preserve">CONCLUIDO	</t>
        </is>
      </c>
      <c r="D409" t="n">
        <v>9.148</v>
      </c>
      <c r="E409" t="n">
        <v>10.93</v>
      </c>
      <c r="F409" t="n">
        <v>7.94</v>
      </c>
      <c r="G409" t="n">
        <v>95.26000000000001</v>
      </c>
      <c r="H409" t="n">
        <v>1.5</v>
      </c>
      <c r="I409" t="n">
        <v>5</v>
      </c>
      <c r="J409" t="n">
        <v>285.73</v>
      </c>
      <c r="K409" t="n">
        <v>58.47</v>
      </c>
      <c r="L409" t="n">
        <v>24</v>
      </c>
      <c r="M409" t="n">
        <v>3</v>
      </c>
      <c r="N409" t="n">
        <v>78.26000000000001</v>
      </c>
      <c r="O409" t="n">
        <v>35474.75</v>
      </c>
      <c r="P409" t="n">
        <v>120.77</v>
      </c>
      <c r="Q409" t="n">
        <v>198.05</v>
      </c>
      <c r="R409" t="n">
        <v>29.97</v>
      </c>
      <c r="S409" t="n">
        <v>21.27</v>
      </c>
      <c r="T409" t="n">
        <v>1648.81</v>
      </c>
      <c r="U409" t="n">
        <v>0.71</v>
      </c>
      <c r="V409" t="n">
        <v>0.76</v>
      </c>
      <c r="W409" t="n">
        <v>0.12</v>
      </c>
      <c r="X409" t="n">
        <v>0.09</v>
      </c>
      <c r="Y409" t="n">
        <v>1</v>
      </c>
      <c r="Z409" t="n">
        <v>10</v>
      </c>
    </row>
    <row r="410">
      <c r="A410" t="n">
        <v>93</v>
      </c>
      <c r="B410" t="n">
        <v>125</v>
      </c>
      <c r="C410" t="inlineStr">
        <is>
          <t xml:space="preserve">CONCLUIDO	</t>
        </is>
      </c>
      <c r="D410" t="n">
        <v>9.148899999999999</v>
      </c>
      <c r="E410" t="n">
        <v>10.93</v>
      </c>
      <c r="F410" t="n">
        <v>7.94</v>
      </c>
      <c r="G410" t="n">
        <v>95.25</v>
      </c>
      <c r="H410" t="n">
        <v>1.51</v>
      </c>
      <c r="I410" t="n">
        <v>5</v>
      </c>
      <c r="J410" t="n">
        <v>286.24</v>
      </c>
      <c r="K410" t="n">
        <v>58.47</v>
      </c>
      <c r="L410" t="n">
        <v>24.25</v>
      </c>
      <c r="M410" t="n">
        <v>3</v>
      </c>
      <c r="N410" t="n">
        <v>78.51000000000001</v>
      </c>
      <c r="O410" t="n">
        <v>35536.63</v>
      </c>
      <c r="P410" t="n">
        <v>120.76</v>
      </c>
      <c r="Q410" t="n">
        <v>198.05</v>
      </c>
      <c r="R410" t="n">
        <v>29.9</v>
      </c>
      <c r="S410" t="n">
        <v>21.27</v>
      </c>
      <c r="T410" t="n">
        <v>1613.22</v>
      </c>
      <c r="U410" t="n">
        <v>0.71</v>
      </c>
      <c r="V410" t="n">
        <v>0.77</v>
      </c>
      <c r="W410" t="n">
        <v>0.12</v>
      </c>
      <c r="X410" t="n">
        <v>0.08</v>
      </c>
      <c r="Y410" t="n">
        <v>1</v>
      </c>
      <c r="Z410" t="n">
        <v>10</v>
      </c>
    </row>
    <row r="411">
      <c r="A411" t="n">
        <v>94</v>
      </c>
      <c r="B411" t="n">
        <v>125</v>
      </c>
      <c r="C411" t="inlineStr">
        <is>
          <t xml:space="preserve">CONCLUIDO	</t>
        </is>
      </c>
      <c r="D411" t="n">
        <v>9.1515</v>
      </c>
      <c r="E411" t="n">
        <v>10.93</v>
      </c>
      <c r="F411" t="n">
        <v>7.93</v>
      </c>
      <c r="G411" t="n">
        <v>95.20999999999999</v>
      </c>
      <c r="H411" t="n">
        <v>1.52</v>
      </c>
      <c r="I411" t="n">
        <v>5</v>
      </c>
      <c r="J411" t="n">
        <v>286.74</v>
      </c>
      <c r="K411" t="n">
        <v>58.47</v>
      </c>
      <c r="L411" t="n">
        <v>24.5</v>
      </c>
      <c r="M411" t="n">
        <v>3</v>
      </c>
      <c r="N411" t="n">
        <v>78.77</v>
      </c>
      <c r="O411" t="n">
        <v>35598.74</v>
      </c>
      <c r="P411" t="n">
        <v>120.83</v>
      </c>
      <c r="Q411" t="n">
        <v>198.05</v>
      </c>
      <c r="R411" t="n">
        <v>29.79</v>
      </c>
      <c r="S411" t="n">
        <v>21.27</v>
      </c>
      <c r="T411" t="n">
        <v>1559.2</v>
      </c>
      <c r="U411" t="n">
        <v>0.71</v>
      </c>
      <c r="V411" t="n">
        <v>0.77</v>
      </c>
      <c r="W411" t="n">
        <v>0.12</v>
      </c>
      <c r="X411" t="n">
        <v>0.08</v>
      </c>
      <c r="Y411" t="n">
        <v>1</v>
      </c>
      <c r="Z411" t="n">
        <v>10</v>
      </c>
    </row>
    <row r="412">
      <c r="A412" t="n">
        <v>95</v>
      </c>
      <c r="B412" t="n">
        <v>125</v>
      </c>
      <c r="C412" t="inlineStr">
        <is>
          <t xml:space="preserve">CONCLUIDO	</t>
        </is>
      </c>
      <c r="D412" t="n">
        <v>9.1531</v>
      </c>
      <c r="E412" t="n">
        <v>10.93</v>
      </c>
      <c r="F412" t="n">
        <v>7.93</v>
      </c>
      <c r="G412" t="n">
        <v>95.19</v>
      </c>
      <c r="H412" t="n">
        <v>1.53</v>
      </c>
      <c r="I412" t="n">
        <v>5</v>
      </c>
      <c r="J412" t="n">
        <v>287.24</v>
      </c>
      <c r="K412" t="n">
        <v>58.47</v>
      </c>
      <c r="L412" t="n">
        <v>24.75</v>
      </c>
      <c r="M412" t="n">
        <v>3</v>
      </c>
      <c r="N412" t="n">
        <v>79.02</v>
      </c>
      <c r="O412" t="n">
        <v>35660.82</v>
      </c>
      <c r="P412" t="n">
        <v>120.83</v>
      </c>
      <c r="Q412" t="n">
        <v>198.05</v>
      </c>
      <c r="R412" t="n">
        <v>29.7</v>
      </c>
      <c r="S412" t="n">
        <v>21.27</v>
      </c>
      <c r="T412" t="n">
        <v>1513.32</v>
      </c>
      <c r="U412" t="n">
        <v>0.72</v>
      </c>
      <c r="V412" t="n">
        <v>0.77</v>
      </c>
      <c r="W412" t="n">
        <v>0.12</v>
      </c>
      <c r="X412" t="n">
        <v>0.08</v>
      </c>
      <c r="Y412" t="n">
        <v>1</v>
      </c>
      <c r="Z412" t="n">
        <v>10</v>
      </c>
    </row>
    <row r="413">
      <c r="A413" t="n">
        <v>96</v>
      </c>
      <c r="B413" t="n">
        <v>125</v>
      </c>
      <c r="C413" t="inlineStr">
        <is>
          <t xml:space="preserve">CONCLUIDO	</t>
        </is>
      </c>
      <c r="D413" t="n">
        <v>9.1561</v>
      </c>
      <c r="E413" t="n">
        <v>10.92</v>
      </c>
      <c r="F413" t="n">
        <v>7.93</v>
      </c>
      <c r="G413" t="n">
        <v>95.14</v>
      </c>
      <c r="H413" t="n">
        <v>1.55</v>
      </c>
      <c r="I413" t="n">
        <v>5</v>
      </c>
      <c r="J413" t="n">
        <v>287.75</v>
      </c>
      <c r="K413" t="n">
        <v>58.47</v>
      </c>
      <c r="L413" t="n">
        <v>25</v>
      </c>
      <c r="M413" t="n">
        <v>3</v>
      </c>
      <c r="N413" t="n">
        <v>79.27</v>
      </c>
      <c r="O413" t="n">
        <v>35723.02</v>
      </c>
      <c r="P413" t="n">
        <v>120.72</v>
      </c>
      <c r="Q413" t="n">
        <v>198.05</v>
      </c>
      <c r="R413" t="n">
        <v>29.53</v>
      </c>
      <c r="S413" t="n">
        <v>21.27</v>
      </c>
      <c r="T413" t="n">
        <v>1427.03</v>
      </c>
      <c r="U413" t="n">
        <v>0.72</v>
      </c>
      <c r="V413" t="n">
        <v>0.77</v>
      </c>
      <c r="W413" t="n">
        <v>0.12</v>
      </c>
      <c r="X413" t="n">
        <v>0.08</v>
      </c>
      <c r="Y413" t="n">
        <v>1</v>
      </c>
      <c r="Z413" t="n">
        <v>10</v>
      </c>
    </row>
    <row r="414">
      <c r="A414" t="n">
        <v>97</v>
      </c>
      <c r="B414" t="n">
        <v>125</v>
      </c>
      <c r="C414" t="inlineStr">
        <is>
          <t xml:space="preserve">CONCLUIDO	</t>
        </is>
      </c>
      <c r="D414" t="n">
        <v>9.1638</v>
      </c>
      <c r="E414" t="n">
        <v>10.91</v>
      </c>
      <c r="F414" t="n">
        <v>7.92</v>
      </c>
      <c r="G414" t="n">
        <v>95.03</v>
      </c>
      <c r="H414" t="n">
        <v>1.56</v>
      </c>
      <c r="I414" t="n">
        <v>5</v>
      </c>
      <c r="J414" t="n">
        <v>288.25</v>
      </c>
      <c r="K414" t="n">
        <v>58.47</v>
      </c>
      <c r="L414" t="n">
        <v>25.25</v>
      </c>
      <c r="M414" t="n">
        <v>3</v>
      </c>
      <c r="N414" t="n">
        <v>79.53</v>
      </c>
      <c r="O414" t="n">
        <v>35785.31</v>
      </c>
      <c r="P414" t="n">
        <v>120.4</v>
      </c>
      <c r="Q414" t="n">
        <v>198.05</v>
      </c>
      <c r="R414" t="n">
        <v>29.29</v>
      </c>
      <c r="S414" t="n">
        <v>21.27</v>
      </c>
      <c r="T414" t="n">
        <v>1307.18</v>
      </c>
      <c r="U414" t="n">
        <v>0.73</v>
      </c>
      <c r="V414" t="n">
        <v>0.77</v>
      </c>
      <c r="W414" t="n">
        <v>0.12</v>
      </c>
      <c r="X414" t="n">
        <v>0.07000000000000001</v>
      </c>
      <c r="Y414" t="n">
        <v>1</v>
      </c>
      <c r="Z414" t="n">
        <v>10</v>
      </c>
    </row>
    <row r="415">
      <c r="A415" t="n">
        <v>98</v>
      </c>
      <c r="B415" t="n">
        <v>125</v>
      </c>
      <c r="C415" t="inlineStr">
        <is>
          <t xml:space="preserve">CONCLUIDO	</t>
        </is>
      </c>
      <c r="D415" t="n">
        <v>9.157299999999999</v>
      </c>
      <c r="E415" t="n">
        <v>10.92</v>
      </c>
      <c r="F415" t="n">
        <v>7.93</v>
      </c>
      <c r="G415" t="n">
        <v>95.13</v>
      </c>
      <c r="H415" t="n">
        <v>1.57</v>
      </c>
      <c r="I415" t="n">
        <v>5</v>
      </c>
      <c r="J415" t="n">
        <v>288.76</v>
      </c>
      <c r="K415" t="n">
        <v>58.47</v>
      </c>
      <c r="L415" t="n">
        <v>25.5</v>
      </c>
      <c r="M415" t="n">
        <v>3</v>
      </c>
      <c r="N415" t="n">
        <v>79.78</v>
      </c>
      <c r="O415" t="n">
        <v>35847.71</v>
      </c>
      <c r="P415" t="n">
        <v>120.48</v>
      </c>
      <c r="Q415" t="n">
        <v>198.06</v>
      </c>
      <c r="R415" t="n">
        <v>29.6</v>
      </c>
      <c r="S415" t="n">
        <v>21.27</v>
      </c>
      <c r="T415" t="n">
        <v>1465.38</v>
      </c>
      <c r="U415" t="n">
        <v>0.72</v>
      </c>
      <c r="V415" t="n">
        <v>0.77</v>
      </c>
      <c r="W415" t="n">
        <v>0.11</v>
      </c>
      <c r="X415" t="n">
        <v>0.07000000000000001</v>
      </c>
      <c r="Y415" t="n">
        <v>1</v>
      </c>
      <c r="Z415" t="n">
        <v>10</v>
      </c>
    </row>
    <row r="416">
      <c r="A416" t="n">
        <v>99</v>
      </c>
      <c r="B416" t="n">
        <v>125</v>
      </c>
      <c r="C416" t="inlineStr">
        <is>
          <t xml:space="preserve">CONCLUIDO	</t>
        </is>
      </c>
      <c r="D416" t="n">
        <v>9.1431</v>
      </c>
      <c r="E416" t="n">
        <v>10.94</v>
      </c>
      <c r="F416" t="n">
        <v>7.94</v>
      </c>
      <c r="G416" t="n">
        <v>95.33</v>
      </c>
      <c r="H416" t="n">
        <v>1.59</v>
      </c>
      <c r="I416" t="n">
        <v>5</v>
      </c>
      <c r="J416" t="n">
        <v>289.26</v>
      </c>
      <c r="K416" t="n">
        <v>58.47</v>
      </c>
      <c r="L416" t="n">
        <v>25.75</v>
      </c>
      <c r="M416" t="n">
        <v>3</v>
      </c>
      <c r="N416" t="n">
        <v>80.04000000000001</v>
      </c>
      <c r="O416" t="n">
        <v>35910.21</v>
      </c>
      <c r="P416" t="n">
        <v>120.6</v>
      </c>
      <c r="Q416" t="n">
        <v>198.05</v>
      </c>
      <c r="R416" t="n">
        <v>30.22</v>
      </c>
      <c r="S416" t="n">
        <v>21.27</v>
      </c>
      <c r="T416" t="n">
        <v>1774.47</v>
      </c>
      <c r="U416" t="n">
        <v>0.7</v>
      </c>
      <c r="V416" t="n">
        <v>0.76</v>
      </c>
      <c r="W416" t="n">
        <v>0.11</v>
      </c>
      <c r="X416" t="n">
        <v>0.09</v>
      </c>
      <c r="Y416" t="n">
        <v>1</v>
      </c>
      <c r="Z416" t="n">
        <v>10</v>
      </c>
    </row>
    <row r="417">
      <c r="A417" t="n">
        <v>100</v>
      </c>
      <c r="B417" t="n">
        <v>125</v>
      </c>
      <c r="C417" t="inlineStr">
        <is>
          <t xml:space="preserve">CONCLUIDO	</t>
        </is>
      </c>
      <c r="D417" t="n">
        <v>9.1456</v>
      </c>
      <c r="E417" t="n">
        <v>10.93</v>
      </c>
      <c r="F417" t="n">
        <v>7.94</v>
      </c>
      <c r="G417" t="n">
        <v>95.29000000000001</v>
      </c>
      <c r="H417" t="n">
        <v>1.6</v>
      </c>
      <c r="I417" t="n">
        <v>5</v>
      </c>
      <c r="J417" t="n">
        <v>289.77</v>
      </c>
      <c r="K417" t="n">
        <v>58.47</v>
      </c>
      <c r="L417" t="n">
        <v>26</v>
      </c>
      <c r="M417" t="n">
        <v>3</v>
      </c>
      <c r="N417" t="n">
        <v>80.3</v>
      </c>
      <c r="O417" t="n">
        <v>35972.82</v>
      </c>
      <c r="P417" t="n">
        <v>120.48</v>
      </c>
      <c r="Q417" t="n">
        <v>198.05</v>
      </c>
      <c r="R417" t="n">
        <v>30.02</v>
      </c>
      <c r="S417" t="n">
        <v>21.27</v>
      </c>
      <c r="T417" t="n">
        <v>1673.87</v>
      </c>
      <c r="U417" t="n">
        <v>0.71</v>
      </c>
      <c r="V417" t="n">
        <v>0.76</v>
      </c>
      <c r="W417" t="n">
        <v>0.12</v>
      </c>
      <c r="X417" t="n">
        <v>0.09</v>
      </c>
      <c r="Y417" t="n">
        <v>1</v>
      </c>
      <c r="Z417" t="n">
        <v>10</v>
      </c>
    </row>
    <row r="418">
      <c r="A418" t="n">
        <v>101</v>
      </c>
      <c r="B418" t="n">
        <v>125</v>
      </c>
      <c r="C418" t="inlineStr">
        <is>
          <t xml:space="preserve">CONCLUIDO	</t>
        </is>
      </c>
      <c r="D418" t="n">
        <v>9.1494</v>
      </c>
      <c r="E418" t="n">
        <v>10.93</v>
      </c>
      <c r="F418" t="n">
        <v>7.94</v>
      </c>
      <c r="G418" t="n">
        <v>95.23999999999999</v>
      </c>
      <c r="H418" t="n">
        <v>1.61</v>
      </c>
      <c r="I418" t="n">
        <v>5</v>
      </c>
      <c r="J418" t="n">
        <v>290.28</v>
      </c>
      <c r="K418" t="n">
        <v>58.47</v>
      </c>
      <c r="L418" t="n">
        <v>26.25</v>
      </c>
      <c r="M418" t="n">
        <v>3</v>
      </c>
      <c r="N418" t="n">
        <v>80.56</v>
      </c>
      <c r="O418" t="n">
        <v>36035.53</v>
      </c>
      <c r="P418" t="n">
        <v>120.17</v>
      </c>
      <c r="Q418" t="n">
        <v>198.05</v>
      </c>
      <c r="R418" t="n">
        <v>29.92</v>
      </c>
      <c r="S418" t="n">
        <v>21.27</v>
      </c>
      <c r="T418" t="n">
        <v>1621.65</v>
      </c>
      <c r="U418" t="n">
        <v>0.71</v>
      </c>
      <c r="V418" t="n">
        <v>0.77</v>
      </c>
      <c r="W418" t="n">
        <v>0.12</v>
      </c>
      <c r="X418" t="n">
        <v>0.08</v>
      </c>
      <c r="Y418" t="n">
        <v>1</v>
      </c>
      <c r="Z418" t="n">
        <v>10</v>
      </c>
    </row>
    <row r="419">
      <c r="A419" t="n">
        <v>102</v>
      </c>
      <c r="B419" t="n">
        <v>125</v>
      </c>
      <c r="C419" t="inlineStr">
        <is>
          <t xml:space="preserve">CONCLUIDO	</t>
        </is>
      </c>
      <c r="D419" t="n">
        <v>9.1447</v>
      </c>
      <c r="E419" t="n">
        <v>10.94</v>
      </c>
      <c r="F419" t="n">
        <v>7.94</v>
      </c>
      <c r="G419" t="n">
        <v>95.31</v>
      </c>
      <c r="H419" t="n">
        <v>1.62</v>
      </c>
      <c r="I419" t="n">
        <v>5</v>
      </c>
      <c r="J419" t="n">
        <v>290.79</v>
      </c>
      <c r="K419" t="n">
        <v>58.47</v>
      </c>
      <c r="L419" t="n">
        <v>26.5</v>
      </c>
      <c r="M419" t="n">
        <v>3</v>
      </c>
      <c r="N419" t="n">
        <v>80.81999999999999</v>
      </c>
      <c r="O419" t="n">
        <v>36098.35</v>
      </c>
      <c r="P419" t="n">
        <v>120.19</v>
      </c>
      <c r="Q419" t="n">
        <v>198.05</v>
      </c>
      <c r="R419" t="n">
        <v>30.1</v>
      </c>
      <c r="S419" t="n">
        <v>21.27</v>
      </c>
      <c r="T419" t="n">
        <v>1712.43</v>
      </c>
      <c r="U419" t="n">
        <v>0.71</v>
      </c>
      <c r="V419" t="n">
        <v>0.76</v>
      </c>
      <c r="W419" t="n">
        <v>0.12</v>
      </c>
      <c r="X419" t="n">
        <v>0.09</v>
      </c>
      <c r="Y419" t="n">
        <v>1</v>
      </c>
      <c r="Z419" t="n">
        <v>10</v>
      </c>
    </row>
    <row r="420">
      <c r="A420" t="n">
        <v>103</v>
      </c>
      <c r="B420" t="n">
        <v>125</v>
      </c>
      <c r="C420" t="inlineStr">
        <is>
          <t xml:space="preserve">CONCLUIDO	</t>
        </is>
      </c>
      <c r="D420" t="n">
        <v>9.1473</v>
      </c>
      <c r="E420" t="n">
        <v>10.93</v>
      </c>
      <c r="F420" t="n">
        <v>7.94</v>
      </c>
      <c r="G420" t="n">
        <v>95.27</v>
      </c>
      <c r="H420" t="n">
        <v>1.64</v>
      </c>
      <c r="I420" t="n">
        <v>5</v>
      </c>
      <c r="J420" t="n">
        <v>291.3</v>
      </c>
      <c r="K420" t="n">
        <v>58.47</v>
      </c>
      <c r="L420" t="n">
        <v>26.75</v>
      </c>
      <c r="M420" t="n">
        <v>3</v>
      </c>
      <c r="N420" t="n">
        <v>81.08</v>
      </c>
      <c r="O420" t="n">
        <v>36161.27</v>
      </c>
      <c r="P420" t="n">
        <v>119.99</v>
      </c>
      <c r="Q420" t="n">
        <v>198.05</v>
      </c>
      <c r="R420" t="n">
        <v>29.94</v>
      </c>
      <c r="S420" t="n">
        <v>21.27</v>
      </c>
      <c r="T420" t="n">
        <v>1634.92</v>
      </c>
      <c r="U420" t="n">
        <v>0.71</v>
      </c>
      <c r="V420" t="n">
        <v>0.76</v>
      </c>
      <c r="W420" t="n">
        <v>0.12</v>
      </c>
      <c r="X420" t="n">
        <v>0.09</v>
      </c>
      <c r="Y420" t="n">
        <v>1</v>
      </c>
      <c r="Z420" t="n">
        <v>10</v>
      </c>
    </row>
    <row r="421">
      <c r="A421" t="n">
        <v>104</v>
      </c>
      <c r="B421" t="n">
        <v>125</v>
      </c>
      <c r="C421" t="inlineStr">
        <is>
          <t xml:space="preserve">CONCLUIDO	</t>
        </is>
      </c>
      <c r="D421" t="n">
        <v>9.147500000000001</v>
      </c>
      <c r="E421" t="n">
        <v>10.93</v>
      </c>
      <c r="F421" t="n">
        <v>7.94</v>
      </c>
      <c r="G421" t="n">
        <v>95.27</v>
      </c>
      <c r="H421" t="n">
        <v>1.65</v>
      </c>
      <c r="I421" t="n">
        <v>5</v>
      </c>
      <c r="J421" t="n">
        <v>291.81</v>
      </c>
      <c r="K421" t="n">
        <v>58.47</v>
      </c>
      <c r="L421" t="n">
        <v>27</v>
      </c>
      <c r="M421" t="n">
        <v>3</v>
      </c>
      <c r="N421" t="n">
        <v>81.34</v>
      </c>
      <c r="O421" t="n">
        <v>36224.3</v>
      </c>
      <c r="P421" t="n">
        <v>119.74</v>
      </c>
      <c r="Q421" t="n">
        <v>198.05</v>
      </c>
      <c r="R421" t="n">
        <v>29.94</v>
      </c>
      <c r="S421" t="n">
        <v>21.27</v>
      </c>
      <c r="T421" t="n">
        <v>1635.35</v>
      </c>
      <c r="U421" t="n">
        <v>0.71</v>
      </c>
      <c r="V421" t="n">
        <v>0.76</v>
      </c>
      <c r="W421" t="n">
        <v>0.12</v>
      </c>
      <c r="X421" t="n">
        <v>0.09</v>
      </c>
      <c r="Y421" t="n">
        <v>1</v>
      </c>
      <c r="Z421" t="n">
        <v>10</v>
      </c>
    </row>
    <row r="422">
      <c r="A422" t="n">
        <v>105</v>
      </c>
      <c r="B422" t="n">
        <v>125</v>
      </c>
      <c r="C422" t="inlineStr">
        <is>
          <t xml:space="preserve">CONCLUIDO	</t>
        </is>
      </c>
      <c r="D422" t="n">
        <v>9.1517</v>
      </c>
      <c r="E422" t="n">
        <v>10.93</v>
      </c>
      <c r="F422" t="n">
        <v>7.93</v>
      </c>
      <c r="G422" t="n">
        <v>95.20999999999999</v>
      </c>
      <c r="H422" t="n">
        <v>1.66</v>
      </c>
      <c r="I422" t="n">
        <v>5</v>
      </c>
      <c r="J422" t="n">
        <v>292.32</v>
      </c>
      <c r="K422" t="n">
        <v>58.47</v>
      </c>
      <c r="L422" t="n">
        <v>27.25</v>
      </c>
      <c r="M422" t="n">
        <v>3</v>
      </c>
      <c r="N422" t="n">
        <v>81.59999999999999</v>
      </c>
      <c r="O422" t="n">
        <v>36287.44</v>
      </c>
      <c r="P422" t="n">
        <v>119.21</v>
      </c>
      <c r="Q422" t="n">
        <v>198.05</v>
      </c>
      <c r="R422" t="n">
        <v>29.78</v>
      </c>
      <c r="S422" t="n">
        <v>21.27</v>
      </c>
      <c r="T422" t="n">
        <v>1553.67</v>
      </c>
      <c r="U422" t="n">
        <v>0.71</v>
      </c>
      <c r="V422" t="n">
        <v>0.77</v>
      </c>
      <c r="W422" t="n">
        <v>0.12</v>
      </c>
      <c r="X422" t="n">
        <v>0.08</v>
      </c>
      <c r="Y422" t="n">
        <v>1</v>
      </c>
      <c r="Z422" t="n">
        <v>10</v>
      </c>
    </row>
    <row r="423">
      <c r="A423" t="n">
        <v>106</v>
      </c>
      <c r="B423" t="n">
        <v>125</v>
      </c>
      <c r="C423" t="inlineStr">
        <is>
          <t xml:space="preserve">CONCLUIDO	</t>
        </is>
      </c>
      <c r="D423" t="n">
        <v>9.1587</v>
      </c>
      <c r="E423" t="n">
        <v>10.92</v>
      </c>
      <c r="F423" t="n">
        <v>7.93</v>
      </c>
      <c r="G423" t="n">
        <v>95.11</v>
      </c>
      <c r="H423" t="n">
        <v>1.67</v>
      </c>
      <c r="I423" t="n">
        <v>5</v>
      </c>
      <c r="J423" t="n">
        <v>292.84</v>
      </c>
      <c r="K423" t="n">
        <v>58.47</v>
      </c>
      <c r="L423" t="n">
        <v>27.5</v>
      </c>
      <c r="M423" t="n">
        <v>3</v>
      </c>
      <c r="N423" t="n">
        <v>81.86</v>
      </c>
      <c r="O423" t="n">
        <v>36350.69</v>
      </c>
      <c r="P423" t="n">
        <v>119.06</v>
      </c>
      <c r="Q423" t="n">
        <v>198.05</v>
      </c>
      <c r="R423" t="n">
        <v>29.49</v>
      </c>
      <c r="S423" t="n">
        <v>21.27</v>
      </c>
      <c r="T423" t="n">
        <v>1409.15</v>
      </c>
      <c r="U423" t="n">
        <v>0.72</v>
      </c>
      <c r="V423" t="n">
        <v>0.77</v>
      </c>
      <c r="W423" t="n">
        <v>0.12</v>
      </c>
      <c r="X423" t="n">
        <v>0.07000000000000001</v>
      </c>
      <c r="Y423" t="n">
        <v>1</v>
      </c>
      <c r="Z423" t="n">
        <v>10</v>
      </c>
    </row>
    <row r="424">
      <c r="A424" t="n">
        <v>107</v>
      </c>
      <c r="B424" t="n">
        <v>125</v>
      </c>
      <c r="C424" t="inlineStr">
        <is>
          <t xml:space="preserve">CONCLUIDO	</t>
        </is>
      </c>
      <c r="D424" t="n">
        <v>9.1591</v>
      </c>
      <c r="E424" t="n">
        <v>10.92</v>
      </c>
      <c r="F424" t="n">
        <v>7.92</v>
      </c>
      <c r="G424" t="n">
        <v>95.09999999999999</v>
      </c>
      <c r="H424" t="n">
        <v>1.68</v>
      </c>
      <c r="I424" t="n">
        <v>5</v>
      </c>
      <c r="J424" t="n">
        <v>293.35</v>
      </c>
      <c r="K424" t="n">
        <v>58.47</v>
      </c>
      <c r="L424" t="n">
        <v>27.75</v>
      </c>
      <c r="M424" t="n">
        <v>3</v>
      </c>
      <c r="N424" t="n">
        <v>82.13</v>
      </c>
      <c r="O424" t="n">
        <v>36414.05</v>
      </c>
      <c r="P424" t="n">
        <v>118.84</v>
      </c>
      <c r="Q424" t="n">
        <v>198.05</v>
      </c>
      <c r="R424" t="n">
        <v>29.55</v>
      </c>
      <c r="S424" t="n">
        <v>21.27</v>
      </c>
      <c r="T424" t="n">
        <v>1436.73</v>
      </c>
      <c r="U424" t="n">
        <v>0.72</v>
      </c>
      <c r="V424" t="n">
        <v>0.77</v>
      </c>
      <c r="W424" t="n">
        <v>0.11</v>
      </c>
      <c r="X424" t="n">
        <v>0.07000000000000001</v>
      </c>
      <c r="Y424" t="n">
        <v>1</v>
      </c>
      <c r="Z424" t="n">
        <v>10</v>
      </c>
    </row>
    <row r="425">
      <c r="A425" t="n">
        <v>108</v>
      </c>
      <c r="B425" t="n">
        <v>125</v>
      </c>
      <c r="C425" t="inlineStr">
        <is>
          <t xml:space="preserve">CONCLUIDO	</t>
        </is>
      </c>
      <c r="D425" t="n">
        <v>9.147500000000001</v>
      </c>
      <c r="E425" t="n">
        <v>10.93</v>
      </c>
      <c r="F425" t="n">
        <v>7.94</v>
      </c>
      <c r="G425" t="n">
        <v>95.27</v>
      </c>
      <c r="H425" t="n">
        <v>1.7</v>
      </c>
      <c r="I425" t="n">
        <v>5</v>
      </c>
      <c r="J425" t="n">
        <v>293.86</v>
      </c>
      <c r="K425" t="n">
        <v>58.47</v>
      </c>
      <c r="L425" t="n">
        <v>28</v>
      </c>
      <c r="M425" t="n">
        <v>3</v>
      </c>
      <c r="N425" t="n">
        <v>82.39</v>
      </c>
      <c r="O425" t="n">
        <v>36477.51</v>
      </c>
      <c r="P425" t="n">
        <v>118.8</v>
      </c>
      <c r="Q425" t="n">
        <v>198.05</v>
      </c>
      <c r="R425" t="n">
        <v>30.03</v>
      </c>
      <c r="S425" t="n">
        <v>21.27</v>
      </c>
      <c r="T425" t="n">
        <v>1675.8</v>
      </c>
      <c r="U425" t="n">
        <v>0.71</v>
      </c>
      <c r="V425" t="n">
        <v>0.76</v>
      </c>
      <c r="W425" t="n">
        <v>0.11</v>
      </c>
      <c r="X425" t="n">
        <v>0.09</v>
      </c>
      <c r="Y425" t="n">
        <v>1</v>
      </c>
      <c r="Z425" t="n">
        <v>10</v>
      </c>
    </row>
    <row r="426">
      <c r="A426" t="n">
        <v>109</v>
      </c>
      <c r="B426" t="n">
        <v>125</v>
      </c>
      <c r="C426" t="inlineStr">
        <is>
          <t xml:space="preserve">CONCLUIDO	</t>
        </is>
      </c>
      <c r="D426" t="n">
        <v>9.207599999999999</v>
      </c>
      <c r="E426" t="n">
        <v>10.86</v>
      </c>
      <c r="F426" t="n">
        <v>7.91</v>
      </c>
      <c r="G426" t="n">
        <v>118.72</v>
      </c>
      <c r="H426" t="n">
        <v>1.71</v>
      </c>
      <c r="I426" t="n">
        <v>4</v>
      </c>
      <c r="J426" t="n">
        <v>294.38</v>
      </c>
      <c r="K426" t="n">
        <v>58.47</v>
      </c>
      <c r="L426" t="n">
        <v>28.25</v>
      </c>
      <c r="M426" t="n">
        <v>2</v>
      </c>
      <c r="N426" t="n">
        <v>82.66</v>
      </c>
      <c r="O426" t="n">
        <v>36541.09</v>
      </c>
      <c r="P426" t="n">
        <v>118.14</v>
      </c>
      <c r="Q426" t="n">
        <v>198.05</v>
      </c>
      <c r="R426" t="n">
        <v>29.2</v>
      </c>
      <c r="S426" t="n">
        <v>21.27</v>
      </c>
      <c r="T426" t="n">
        <v>1269.7</v>
      </c>
      <c r="U426" t="n">
        <v>0.73</v>
      </c>
      <c r="V426" t="n">
        <v>0.77</v>
      </c>
      <c r="W426" t="n">
        <v>0.11</v>
      </c>
      <c r="X426" t="n">
        <v>0.06</v>
      </c>
      <c r="Y426" t="n">
        <v>1</v>
      </c>
      <c r="Z426" t="n">
        <v>10</v>
      </c>
    </row>
    <row r="427">
      <c r="A427" t="n">
        <v>110</v>
      </c>
      <c r="B427" t="n">
        <v>125</v>
      </c>
      <c r="C427" t="inlineStr">
        <is>
          <t xml:space="preserve">CONCLUIDO	</t>
        </is>
      </c>
      <c r="D427" t="n">
        <v>9.208600000000001</v>
      </c>
      <c r="E427" t="n">
        <v>10.86</v>
      </c>
      <c r="F427" t="n">
        <v>7.91</v>
      </c>
      <c r="G427" t="n">
        <v>118.7</v>
      </c>
      <c r="H427" t="n">
        <v>1.72</v>
      </c>
      <c r="I427" t="n">
        <v>4</v>
      </c>
      <c r="J427" t="n">
        <v>294.9</v>
      </c>
      <c r="K427" t="n">
        <v>58.47</v>
      </c>
      <c r="L427" t="n">
        <v>28.5</v>
      </c>
      <c r="M427" t="n">
        <v>2</v>
      </c>
      <c r="N427" t="n">
        <v>82.92</v>
      </c>
      <c r="O427" t="n">
        <v>36604.77</v>
      </c>
      <c r="P427" t="n">
        <v>118.39</v>
      </c>
      <c r="Q427" t="n">
        <v>198.05</v>
      </c>
      <c r="R427" t="n">
        <v>29.15</v>
      </c>
      <c r="S427" t="n">
        <v>21.27</v>
      </c>
      <c r="T427" t="n">
        <v>1242.17</v>
      </c>
      <c r="U427" t="n">
        <v>0.73</v>
      </c>
      <c r="V427" t="n">
        <v>0.77</v>
      </c>
      <c r="W427" t="n">
        <v>0.11</v>
      </c>
      <c r="X427" t="n">
        <v>0.06</v>
      </c>
      <c r="Y427" t="n">
        <v>1</v>
      </c>
      <c r="Z427" t="n">
        <v>10</v>
      </c>
    </row>
    <row r="428">
      <c r="A428" t="n">
        <v>111</v>
      </c>
      <c r="B428" t="n">
        <v>125</v>
      </c>
      <c r="C428" t="inlineStr">
        <is>
          <t xml:space="preserve">CONCLUIDO	</t>
        </is>
      </c>
      <c r="D428" t="n">
        <v>9.2079</v>
      </c>
      <c r="E428" t="n">
        <v>10.86</v>
      </c>
      <c r="F428" t="n">
        <v>7.91</v>
      </c>
      <c r="G428" t="n">
        <v>118.72</v>
      </c>
      <c r="H428" t="n">
        <v>1.73</v>
      </c>
      <c r="I428" t="n">
        <v>4</v>
      </c>
      <c r="J428" t="n">
        <v>295.41</v>
      </c>
      <c r="K428" t="n">
        <v>58.47</v>
      </c>
      <c r="L428" t="n">
        <v>28.75</v>
      </c>
      <c r="M428" t="n">
        <v>2</v>
      </c>
      <c r="N428" t="n">
        <v>83.19</v>
      </c>
      <c r="O428" t="n">
        <v>36668.57</v>
      </c>
      <c r="P428" t="n">
        <v>118.4</v>
      </c>
      <c r="Q428" t="n">
        <v>198.06</v>
      </c>
      <c r="R428" t="n">
        <v>29.19</v>
      </c>
      <c r="S428" t="n">
        <v>21.27</v>
      </c>
      <c r="T428" t="n">
        <v>1262.62</v>
      </c>
      <c r="U428" t="n">
        <v>0.73</v>
      </c>
      <c r="V428" t="n">
        <v>0.77</v>
      </c>
      <c r="W428" t="n">
        <v>0.11</v>
      </c>
      <c r="X428" t="n">
        <v>0.06</v>
      </c>
      <c r="Y428" t="n">
        <v>1</v>
      </c>
      <c r="Z428" t="n">
        <v>10</v>
      </c>
    </row>
    <row r="429">
      <c r="A429" t="n">
        <v>112</v>
      </c>
      <c r="B429" t="n">
        <v>125</v>
      </c>
      <c r="C429" t="inlineStr">
        <is>
          <t xml:space="preserve">CONCLUIDO	</t>
        </is>
      </c>
      <c r="D429" t="n">
        <v>9.2095</v>
      </c>
      <c r="E429" t="n">
        <v>10.86</v>
      </c>
      <c r="F429" t="n">
        <v>7.91</v>
      </c>
      <c r="G429" t="n">
        <v>118.69</v>
      </c>
      <c r="H429" t="n">
        <v>1.75</v>
      </c>
      <c r="I429" t="n">
        <v>4</v>
      </c>
      <c r="J429" t="n">
        <v>295.93</v>
      </c>
      <c r="K429" t="n">
        <v>58.47</v>
      </c>
      <c r="L429" t="n">
        <v>29</v>
      </c>
      <c r="M429" t="n">
        <v>2</v>
      </c>
      <c r="N429" t="n">
        <v>83.45999999999999</v>
      </c>
      <c r="O429" t="n">
        <v>36732.47</v>
      </c>
      <c r="P429" t="n">
        <v>118.48</v>
      </c>
      <c r="Q429" t="n">
        <v>198.05</v>
      </c>
      <c r="R429" t="n">
        <v>29.14</v>
      </c>
      <c r="S429" t="n">
        <v>21.27</v>
      </c>
      <c r="T429" t="n">
        <v>1238.04</v>
      </c>
      <c r="U429" t="n">
        <v>0.73</v>
      </c>
      <c r="V429" t="n">
        <v>0.77</v>
      </c>
      <c r="W429" t="n">
        <v>0.11</v>
      </c>
      <c r="X429" t="n">
        <v>0.06</v>
      </c>
      <c r="Y429" t="n">
        <v>1</v>
      </c>
      <c r="Z429" t="n">
        <v>10</v>
      </c>
    </row>
    <row r="430">
      <c r="A430" t="n">
        <v>113</v>
      </c>
      <c r="B430" t="n">
        <v>125</v>
      </c>
      <c r="C430" t="inlineStr">
        <is>
          <t xml:space="preserve">CONCLUIDO	</t>
        </is>
      </c>
      <c r="D430" t="n">
        <v>9.2074</v>
      </c>
      <c r="E430" t="n">
        <v>10.86</v>
      </c>
      <c r="F430" t="n">
        <v>7.92</v>
      </c>
      <c r="G430" t="n">
        <v>118.72</v>
      </c>
      <c r="H430" t="n">
        <v>1.76</v>
      </c>
      <c r="I430" t="n">
        <v>4</v>
      </c>
      <c r="J430" t="n">
        <v>296.45</v>
      </c>
      <c r="K430" t="n">
        <v>58.47</v>
      </c>
      <c r="L430" t="n">
        <v>29.25</v>
      </c>
      <c r="M430" t="n">
        <v>2</v>
      </c>
      <c r="N430" t="n">
        <v>83.73</v>
      </c>
      <c r="O430" t="n">
        <v>36796.49</v>
      </c>
      <c r="P430" t="n">
        <v>118.69</v>
      </c>
      <c r="Q430" t="n">
        <v>198.05</v>
      </c>
      <c r="R430" t="n">
        <v>29.2</v>
      </c>
      <c r="S430" t="n">
        <v>21.27</v>
      </c>
      <c r="T430" t="n">
        <v>1268.14</v>
      </c>
      <c r="U430" t="n">
        <v>0.73</v>
      </c>
      <c r="V430" t="n">
        <v>0.77</v>
      </c>
      <c r="W430" t="n">
        <v>0.11</v>
      </c>
      <c r="X430" t="n">
        <v>0.06</v>
      </c>
      <c r="Y430" t="n">
        <v>1</v>
      </c>
      <c r="Z430" t="n">
        <v>10</v>
      </c>
    </row>
    <row r="431">
      <c r="A431" t="n">
        <v>114</v>
      </c>
      <c r="B431" t="n">
        <v>125</v>
      </c>
      <c r="C431" t="inlineStr">
        <is>
          <t xml:space="preserve">CONCLUIDO	</t>
        </is>
      </c>
      <c r="D431" t="n">
        <v>9.213800000000001</v>
      </c>
      <c r="E431" t="n">
        <v>10.85</v>
      </c>
      <c r="F431" t="n">
        <v>7.91</v>
      </c>
      <c r="G431" t="n">
        <v>118.61</v>
      </c>
      <c r="H431" t="n">
        <v>1.77</v>
      </c>
      <c r="I431" t="n">
        <v>4</v>
      </c>
      <c r="J431" t="n">
        <v>296.97</v>
      </c>
      <c r="K431" t="n">
        <v>58.47</v>
      </c>
      <c r="L431" t="n">
        <v>29.5</v>
      </c>
      <c r="M431" t="n">
        <v>2</v>
      </c>
      <c r="N431" t="n">
        <v>84</v>
      </c>
      <c r="O431" t="n">
        <v>36860.62</v>
      </c>
      <c r="P431" t="n">
        <v>118.59</v>
      </c>
      <c r="Q431" t="n">
        <v>198.05</v>
      </c>
      <c r="R431" t="n">
        <v>28.87</v>
      </c>
      <c r="S431" t="n">
        <v>21.27</v>
      </c>
      <c r="T431" t="n">
        <v>1101.9</v>
      </c>
      <c r="U431" t="n">
        <v>0.74</v>
      </c>
      <c r="V431" t="n">
        <v>0.77</v>
      </c>
      <c r="W431" t="n">
        <v>0.12</v>
      </c>
      <c r="X431" t="n">
        <v>0.05</v>
      </c>
      <c r="Y431" t="n">
        <v>1</v>
      </c>
      <c r="Z431" t="n">
        <v>10</v>
      </c>
    </row>
    <row r="432">
      <c r="A432" t="n">
        <v>115</v>
      </c>
      <c r="B432" t="n">
        <v>125</v>
      </c>
      <c r="C432" t="inlineStr">
        <is>
          <t xml:space="preserve">CONCLUIDO	</t>
        </is>
      </c>
      <c r="D432" t="n">
        <v>9.2194</v>
      </c>
      <c r="E432" t="n">
        <v>10.85</v>
      </c>
      <c r="F432" t="n">
        <v>7.9</v>
      </c>
      <c r="G432" t="n">
        <v>118.51</v>
      </c>
      <c r="H432" t="n">
        <v>1.78</v>
      </c>
      <c r="I432" t="n">
        <v>4</v>
      </c>
      <c r="J432" t="n">
        <v>297.49</v>
      </c>
      <c r="K432" t="n">
        <v>58.47</v>
      </c>
      <c r="L432" t="n">
        <v>29.75</v>
      </c>
      <c r="M432" t="n">
        <v>2</v>
      </c>
      <c r="N432" t="n">
        <v>84.27</v>
      </c>
      <c r="O432" t="n">
        <v>36924.87</v>
      </c>
      <c r="P432" t="n">
        <v>118.54</v>
      </c>
      <c r="Q432" t="n">
        <v>198.05</v>
      </c>
      <c r="R432" t="n">
        <v>28.65</v>
      </c>
      <c r="S432" t="n">
        <v>21.27</v>
      </c>
      <c r="T432" t="n">
        <v>992.59</v>
      </c>
      <c r="U432" t="n">
        <v>0.74</v>
      </c>
      <c r="V432" t="n">
        <v>0.77</v>
      </c>
      <c r="W432" t="n">
        <v>0.12</v>
      </c>
      <c r="X432" t="n">
        <v>0.05</v>
      </c>
      <c r="Y432" t="n">
        <v>1</v>
      </c>
      <c r="Z432" t="n">
        <v>10</v>
      </c>
    </row>
    <row r="433">
      <c r="A433" t="n">
        <v>116</v>
      </c>
      <c r="B433" t="n">
        <v>125</v>
      </c>
      <c r="C433" t="inlineStr">
        <is>
          <t xml:space="preserve">CONCLUIDO	</t>
        </is>
      </c>
      <c r="D433" t="n">
        <v>9.218999999999999</v>
      </c>
      <c r="E433" t="n">
        <v>10.85</v>
      </c>
      <c r="F433" t="n">
        <v>7.9</v>
      </c>
      <c r="G433" t="n">
        <v>118.52</v>
      </c>
      <c r="H433" t="n">
        <v>1.79</v>
      </c>
      <c r="I433" t="n">
        <v>4</v>
      </c>
      <c r="J433" t="n">
        <v>298.01</v>
      </c>
      <c r="K433" t="n">
        <v>58.47</v>
      </c>
      <c r="L433" t="n">
        <v>30</v>
      </c>
      <c r="M433" t="n">
        <v>2</v>
      </c>
      <c r="N433" t="n">
        <v>84.54000000000001</v>
      </c>
      <c r="O433" t="n">
        <v>36989.23</v>
      </c>
      <c r="P433" t="n">
        <v>118.57</v>
      </c>
      <c r="Q433" t="n">
        <v>198.05</v>
      </c>
      <c r="R433" t="n">
        <v>28.76</v>
      </c>
      <c r="S433" t="n">
        <v>21.27</v>
      </c>
      <c r="T433" t="n">
        <v>1049.96</v>
      </c>
      <c r="U433" t="n">
        <v>0.74</v>
      </c>
      <c r="V433" t="n">
        <v>0.77</v>
      </c>
      <c r="W433" t="n">
        <v>0.11</v>
      </c>
      <c r="X433" t="n">
        <v>0.05</v>
      </c>
      <c r="Y433" t="n">
        <v>1</v>
      </c>
      <c r="Z433" t="n">
        <v>10</v>
      </c>
    </row>
    <row r="434">
      <c r="A434" t="n">
        <v>117</v>
      </c>
      <c r="B434" t="n">
        <v>125</v>
      </c>
      <c r="C434" t="inlineStr">
        <is>
          <t xml:space="preserve">CONCLUIDO	</t>
        </is>
      </c>
      <c r="D434" t="n">
        <v>9.211600000000001</v>
      </c>
      <c r="E434" t="n">
        <v>10.86</v>
      </c>
      <c r="F434" t="n">
        <v>7.91</v>
      </c>
      <c r="G434" t="n">
        <v>118.65</v>
      </c>
      <c r="H434" t="n">
        <v>1.8</v>
      </c>
      <c r="I434" t="n">
        <v>4</v>
      </c>
      <c r="J434" t="n">
        <v>298.54</v>
      </c>
      <c r="K434" t="n">
        <v>58.47</v>
      </c>
      <c r="L434" t="n">
        <v>30.25</v>
      </c>
      <c r="M434" t="n">
        <v>2</v>
      </c>
      <c r="N434" t="n">
        <v>84.81</v>
      </c>
      <c r="O434" t="n">
        <v>37053.7</v>
      </c>
      <c r="P434" t="n">
        <v>118.7</v>
      </c>
      <c r="Q434" t="n">
        <v>198.05</v>
      </c>
      <c r="R434" t="n">
        <v>29.06</v>
      </c>
      <c r="S434" t="n">
        <v>21.27</v>
      </c>
      <c r="T434" t="n">
        <v>1199.3</v>
      </c>
      <c r="U434" t="n">
        <v>0.73</v>
      </c>
      <c r="V434" t="n">
        <v>0.77</v>
      </c>
      <c r="W434" t="n">
        <v>0.11</v>
      </c>
      <c r="X434" t="n">
        <v>0.06</v>
      </c>
      <c r="Y434" t="n">
        <v>1</v>
      </c>
      <c r="Z434" t="n">
        <v>10</v>
      </c>
    </row>
    <row r="435">
      <c r="A435" t="n">
        <v>118</v>
      </c>
      <c r="B435" t="n">
        <v>125</v>
      </c>
      <c r="C435" t="inlineStr">
        <is>
          <t xml:space="preserve">CONCLUIDO	</t>
        </is>
      </c>
      <c r="D435" t="n">
        <v>9.2067</v>
      </c>
      <c r="E435" t="n">
        <v>10.86</v>
      </c>
      <c r="F435" t="n">
        <v>7.92</v>
      </c>
      <c r="G435" t="n">
        <v>118.74</v>
      </c>
      <c r="H435" t="n">
        <v>1.82</v>
      </c>
      <c r="I435" t="n">
        <v>4</v>
      </c>
      <c r="J435" t="n">
        <v>299.06</v>
      </c>
      <c r="K435" t="n">
        <v>58.47</v>
      </c>
      <c r="L435" t="n">
        <v>30.5</v>
      </c>
      <c r="M435" t="n">
        <v>2</v>
      </c>
      <c r="N435" t="n">
        <v>85.09</v>
      </c>
      <c r="O435" t="n">
        <v>37118.29</v>
      </c>
      <c r="P435" t="n">
        <v>118.86</v>
      </c>
      <c r="Q435" t="n">
        <v>198.05</v>
      </c>
      <c r="R435" t="n">
        <v>29.24</v>
      </c>
      <c r="S435" t="n">
        <v>21.27</v>
      </c>
      <c r="T435" t="n">
        <v>1285.57</v>
      </c>
      <c r="U435" t="n">
        <v>0.73</v>
      </c>
      <c r="V435" t="n">
        <v>0.77</v>
      </c>
      <c r="W435" t="n">
        <v>0.11</v>
      </c>
      <c r="X435" t="n">
        <v>0.06</v>
      </c>
      <c r="Y435" t="n">
        <v>1</v>
      </c>
      <c r="Z435" t="n">
        <v>10</v>
      </c>
    </row>
    <row r="436">
      <c r="A436" t="n">
        <v>119</v>
      </c>
      <c r="B436" t="n">
        <v>125</v>
      </c>
      <c r="C436" t="inlineStr">
        <is>
          <t xml:space="preserve">CONCLUIDO	</t>
        </is>
      </c>
      <c r="D436" t="n">
        <v>9.2088</v>
      </c>
      <c r="E436" t="n">
        <v>10.86</v>
      </c>
      <c r="F436" t="n">
        <v>7.91</v>
      </c>
      <c r="G436" t="n">
        <v>118.7</v>
      </c>
      <c r="H436" t="n">
        <v>1.83</v>
      </c>
      <c r="I436" t="n">
        <v>4</v>
      </c>
      <c r="J436" t="n">
        <v>299.59</v>
      </c>
      <c r="K436" t="n">
        <v>58.47</v>
      </c>
      <c r="L436" t="n">
        <v>30.75</v>
      </c>
      <c r="M436" t="n">
        <v>2</v>
      </c>
      <c r="N436" t="n">
        <v>85.36</v>
      </c>
      <c r="O436" t="n">
        <v>37183.12</v>
      </c>
      <c r="P436" t="n">
        <v>118.87</v>
      </c>
      <c r="Q436" t="n">
        <v>198.05</v>
      </c>
      <c r="R436" t="n">
        <v>29.15</v>
      </c>
      <c r="S436" t="n">
        <v>21.27</v>
      </c>
      <c r="T436" t="n">
        <v>1241.69</v>
      </c>
      <c r="U436" t="n">
        <v>0.73</v>
      </c>
      <c r="V436" t="n">
        <v>0.77</v>
      </c>
      <c r="W436" t="n">
        <v>0.11</v>
      </c>
      <c r="X436" t="n">
        <v>0.06</v>
      </c>
      <c r="Y436" t="n">
        <v>1</v>
      </c>
      <c r="Z436" t="n">
        <v>10</v>
      </c>
    </row>
    <row r="437">
      <c r="A437" t="n">
        <v>120</v>
      </c>
      <c r="B437" t="n">
        <v>125</v>
      </c>
      <c r="C437" t="inlineStr">
        <is>
          <t xml:space="preserve">CONCLUIDO	</t>
        </is>
      </c>
      <c r="D437" t="n">
        <v>9.207599999999999</v>
      </c>
      <c r="E437" t="n">
        <v>10.86</v>
      </c>
      <c r="F437" t="n">
        <v>7.91</v>
      </c>
      <c r="G437" t="n">
        <v>118.72</v>
      </c>
      <c r="H437" t="n">
        <v>1.84</v>
      </c>
      <c r="I437" t="n">
        <v>4</v>
      </c>
      <c r="J437" t="n">
        <v>300.11</v>
      </c>
      <c r="K437" t="n">
        <v>58.47</v>
      </c>
      <c r="L437" t="n">
        <v>31</v>
      </c>
      <c r="M437" t="n">
        <v>2</v>
      </c>
      <c r="N437" t="n">
        <v>85.64</v>
      </c>
      <c r="O437" t="n">
        <v>37247.94</v>
      </c>
      <c r="P437" t="n">
        <v>118.9</v>
      </c>
      <c r="Q437" t="n">
        <v>198.05</v>
      </c>
      <c r="R437" t="n">
        <v>29.24</v>
      </c>
      <c r="S437" t="n">
        <v>21.27</v>
      </c>
      <c r="T437" t="n">
        <v>1285.93</v>
      </c>
      <c r="U437" t="n">
        <v>0.73</v>
      </c>
      <c r="V437" t="n">
        <v>0.77</v>
      </c>
      <c r="W437" t="n">
        <v>0.11</v>
      </c>
      <c r="X437" t="n">
        <v>0.06</v>
      </c>
      <c r="Y437" t="n">
        <v>1</v>
      </c>
      <c r="Z437" t="n">
        <v>10</v>
      </c>
    </row>
    <row r="438">
      <c r="A438" t="n">
        <v>121</v>
      </c>
      <c r="B438" t="n">
        <v>125</v>
      </c>
      <c r="C438" t="inlineStr">
        <is>
          <t xml:space="preserve">CONCLUIDO	</t>
        </is>
      </c>
      <c r="D438" t="n">
        <v>9.2074</v>
      </c>
      <c r="E438" t="n">
        <v>10.86</v>
      </c>
      <c r="F438" t="n">
        <v>7.92</v>
      </c>
      <c r="G438" t="n">
        <v>118.72</v>
      </c>
      <c r="H438" t="n">
        <v>1.85</v>
      </c>
      <c r="I438" t="n">
        <v>4</v>
      </c>
      <c r="J438" t="n">
        <v>300.64</v>
      </c>
      <c r="K438" t="n">
        <v>58.47</v>
      </c>
      <c r="L438" t="n">
        <v>31.25</v>
      </c>
      <c r="M438" t="n">
        <v>2</v>
      </c>
      <c r="N438" t="n">
        <v>85.91</v>
      </c>
      <c r="O438" t="n">
        <v>37312.88</v>
      </c>
      <c r="P438" t="n">
        <v>118.83</v>
      </c>
      <c r="Q438" t="n">
        <v>198.05</v>
      </c>
      <c r="R438" t="n">
        <v>29.23</v>
      </c>
      <c r="S438" t="n">
        <v>21.27</v>
      </c>
      <c r="T438" t="n">
        <v>1283.74</v>
      </c>
      <c r="U438" t="n">
        <v>0.73</v>
      </c>
      <c r="V438" t="n">
        <v>0.77</v>
      </c>
      <c r="W438" t="n">
        <v>0.11</v>
      </c>
      <c r="X438" t="n">
        <v>0.06</v>
      </c>
      <c r="Y438" t="n">
        <v>1</v>
      </c>
      <c r="Z438" t="n">
        <v>10</v>
      </c>
    </row>
    <row r="439">
      <c r="A439" t="n">
        <v>122</v>
      </c>
      <c r="B439" t="n">
        <v>125</v>
      </c>
      <c r="C439" t="inlineStr">
        <is>
          <t xml:space="preserve">CONCLUIDO	</t>
        </is>
      </c>
      <c r="D439" t="n">
        <v>9.205</v>
      </c>
      <c r="E439" t="n">
        <v>10.86</v>
      </c>
      <c r="F439" t="n">
        <v>7.92</v>
      </c>
      <c r="G439" t="n">
        <v>118.77</v>
      </c>
      <c r="H439" t="n">
        <v>1.86</v>
      </c>
      <c r="I439" t="n">
        <v>4</v>
      </c>
      <c r="J439" t="n">
        <v>301.17</v>
      </c>
      <c r="K439" t="n">
        <v>58.47</v>
      </c>
      <c r="L439" t="n">
        <v>31.5</v>
      </c>
      <c r="M439" t="n">
        <v>2</v>
      </c>
      <c r="N439" t="n">
        <v>86.19</v>
      </c>
      <c r="O439" t="n">
        <v>37377.94</v>
      </c>
      <c r="P439" t="n">
        <v>118.92</v>
      </c>
      <c r="Q439" t="n">
        <v>198.05</v>
      </c>
      <c r="R439" t="n">
        <v>29.31</v>
      </c>
      <c r="S439" t="n">
        <v>21.27</v>
      </c>
      <c r="T439" t="n">
        <v>1323.87</v>
      </c>
      <c r="U439" t="n">
        <v>0.73</v>
      </c>
      <c r="V439" t="n">
        <v>0.77</v>
      </c>
      <c r="W439" t="n">
        <v>0.11</v>
      </c>
      <c r="X439" t="n">
        <v>0.07000000000000001</v>
      </c>
      <c r="Y439" t="n">
        <v>1</v>
      </c>
      <c r="Z439" t="n">
        <v>10</v>
      </c>
    </row>
    <row r="440">
      <c r="A440" t="n">
        <v>123</v>
      </c>
      <c r="B440" t="n">
        <v>125</v>
      </c>
      <c r="C440" t="inlineStr">
        <is>
          <t xml:space="preserve">CONCLUIDO	</t>
        </is>
      </c>
      <c r="D440" t="n">
        <v>9.2121</v>
      </c>
      <c r="E440" t="n">
        <v>10.86</v>
      </c>
      <c r="F440" t="n">
        <v>7.91</v>
      </c>
      <c r="G440" t="n">
        <v>118.64</v>
      </c>
      <c r="H440" t="n">
        <v>1.87</v>
      </c>
      <c r="I440" t="n">
        <v>4</v>
      </c>
      <c r="J440" t="n">
        <v>301.69</v>
      </c>
      <c r="K440" t="n">
        <v>58.47</v>
      </c>
      <c r="L440" t="n">
        <v>31.75</v>
      </c>
      <c r="M440" t="n">
        <v>2</v>
      </c>
      <c r="N440" t="n">
        <v>86.47</v>
      </c>
      <c r="O440" t="n">
        <v>37443.11</v>
      </c>
      <c r="P440" t="n">
        <v>118.74</v>
      </c>
      <c r="Q440" t="n">
        <v>198.05</v>
      </c>
      <c r="R440" t="n">
        <v>28.95</v>
      </c>
      <c r="S440" t="n">
        <v>21.27</v>
      </c>
      <c r="T440" t="n">
        <v>1142.15</v>
      </c>
      <c r="U440" t="n">
        <v>0.73</v>
      </c>
      <c r="V440" t="n">
        <v>0.77</v>
      </c>
      <c r="W440" t="n">
        <v>0.12</v>
      </c>
      <c r="X440" t="n">
        <v>0.06</v>
      </c>
      <c r="Y440" t="n">
        <v>1</v>
      </c>
      <c r="Z440" t="n">
        <v>10</v>
      </c>
    </row>
    <row r="441">
      <c r="A441" t="n">
        <v>124</v>
      </c>
      <c r="B441" t="n">
        <v>125</v>
      </c>
      <c r="C441" t="inlineStr">
        <is>
          <t xml:space="preserve">CONCLUIDO	</t>
        </is>
      </c>
      <c r="D441" t="n">
        <v>9.2178</v>
      </c>
      <c r="E441" t="n">
        <v>10.85</v>
      </c>
      <c r="F441" t="n">
        <v>7.9</v>
      </c>
      <c r="G441" t="n">
        <v>118.54</v>
      </c>
      <c r="H441" t="n">
        <v>1.89</v>
      </c>
      <c r="I441" t="n">
        <v>4</v>
      </c>
      <c r="J441" t="n">
        <v>302.22</v>
      </c>
      <c r="K441" t="n">
        <v>58.47</v>
      </c>
      <c r="L441" t="n">
        <v>32</v>
      </c>
      <c r="M441" t="n">
        <v>2</v>
      </c>
      <c r="N441" t="n">
        <v>86.75</v>
      </c>
      <c r="O441" t="n">
        <v>37508.41</v>
      </c>
      <c r="P441" t="n">
        <v>118.67</v>
      </c>
      <c r="Q441" t="n">
        <v>198.05</v>
      </c>
      <c r="R441" t="n">
        <v>28.73</v>
      </c>
      <c r="S441" t="n">
        <v>21.27</v>
      </c>
      <c r="T441" t="n">
        <v>1031.32</v>
      </c>
      <c r="U441" t="n">
        <v>0.74</v>
      </c>
      <c r="V441" t="n">
        <v>0.77</v>
      </c>
      <c r="W441" t="n">
        <v>0.12</v>
      </c>
      <c r="X441" t="n">
        <v>0.05</v>
      </c>
      <c r="Y441" t="n">
        <v>1</v>
      </c>
      <c r="Z441" t="n">
        <v>10</v>
      </c>
    </row>
    <row r="442">
      <c r="A442" t="n">
        <v>125</v>
      </c>
      <c r="B442" t="n">
        <v>125</v>
      </c>
      <c r="C442" t="inlineStr">
        <is>
          <t xml:space="preserve">CONCLUIDO	</t>
        </is>
      </c>
      <c r="D442" t="n">
        <v>9.2178</v>
      </c>
      <c r="E442" t="n">
        <v>10.85</v>
      </c>
      <c r="F442" t="n">
        <v>7.9</v>
      </c>
      <c r="G442" t="n">
        <v>118.54</v>
      </c>
      <c r="H442" t="n">
        <v>1.9</v>
      </c>
      <c r="I442" t="n">
        <v>4</v>
      </c>
      <c r="J442" t="n">
        <v>302.75</v>
      </c>
      <c r="K442" t="n">
        <v>58.47</v>
      </c>
      <c r="L442" t="n">
        <v>32.25</v>
      </c>
      <c r="M442" t="n">
        <v>2</v>
      </c>
      <c r="N442" t="n">
        <v>87.03</v>
      </c>
      <c r="O442" t="n">
        <v>37573.82</v>
      </c>
      <c r="P442" t="n">
        <v>118.69</v>
      </c>
      <c r="Q442" t="n">
        <v>198.06</v>
      </c>
      <c r="R442" t="n">
        <v>28.82</v>
      </c>
      <c r="S442" t="n">
        <v>21.27</v>
      </c>
      <c r="T442" t="n">
        <v>1076.45</v>
      </c>
      <c r="U442" t="n">
        <v>0.74</v>
      </c>
      <c r="V442" t="n">
        <v>0.77</v>
      </c>
      <c r="W442" t="n">
        <v>0.11</v>
      </c>
      <c r="X442" t="n">
        <v>0.05</v>
      </c>
      <c r="Y442" t="n">
        <v>1</v>
      </c>
      <c r="Z442" t="n">
        <v>10</v>
      </c>
    </row>
    <row r="443">
      <c r="A443" t="n">
        <v>126</v>
      </c>
      <c r="B443" t="n">
        <v>125</v>
      </c>
      <c r="C443" t="inlineStr">
        <is>
          <t xml:space="preserve">CONCLUIDO	</t>
        </is>
      </c>
      <c r="D443" t="n">
        <v>9.211600000000001</v>
      </c>
      <c r="E443" t="n">
        <v>10.86</v>
      </c>
      <c r="F443" t="n">
        <v>7.91</v>
      </c>
      <c r="G443" t="n">
        <v>118.65</v>
      </c>
      <c r="H443" t="n">
        <v>1.91</v>
      </c>
      <c r="I443" t="n">
        <v>4</v>
      </c>
      <c r="J443" t="n">
        <v>303.28</v>
      </c>
      <c r="K443" t="n">
        <v>58.47</v>
      </c>
      <c r="L443" t="n">
        <v>32.5</v>
      </c>
      <c r="M443" t="n">
        <v>2</v>
      </c>
      <c r="N443" t="n">
        <v>87.31</v>
      </c>
      <c r="O443" t="n">
        <v>37639.36</v>
      </c>
      <c r="P443" t="n">
        <v>118.82</v>
      </c>
      <c r="Q443" t="n">
        <v>198.05</v>
      </c>
      <c r="R443" t="n">
        <v>29.08</v>
      </c>
      <c r="S443" t="n">
        <v>21.27</v>
      </c>
      <c r="T443" t="n">
        <v>1206.12</v>
      </c>
      <c r="U443" t="n">
        <v>0.73</v>
      </c>
      <c r="V443" t="n">
        <v>0.77</v>
      </c>
      <c r="W443" t="n">
        <v>0.11</v>
      </c>
      <c r="X443" t="n">
        <v>0.06</v>
      </c>
      <c r="Y443" t="n">
        <v>1</v>
      </c>
      <c r="Z443" t="n">
        <v>10</v>
      </c>
    </row>
    <row r="444">
      <c r="A444" t="n">
        <v>127</v>
      </c>
      <c r="B444" t="n">
        <v>125</v>
      </c>
      <c r="C444" t="inlineStr">
        <is>
          <t xml:space="preserve">CONCLUIDO	</t>
        </is>
      </c>
      <c r="D444" t="n">
        <v>9.205299999999999</v>
      </c>
      <c r="E444" t="n">
        <v>10.86</v>
      </c>
      <c r="F444" t="n">
        <v>7.92</v>
      </c>
      <c r="G444" t="n">
        <v>118.76</v>
      </c>
      <c r="H444" t="n">
        <v>1.92</v>
      </c>
      <c r="I444" t="n">
        <v>4</v>
      </c>
      <c r="J444" t="n">
        <v>303.82</v>
      </c>
      <c r="K444" t="n">
        <v>58.47</v>
      </c>
      <c r="L444" t="n">
        <v>32.75</v>
      </c>
      <c r="M444" t="n">
        <v>2</v>
      </c>
      <c r="N444" t="n">
        <v>87.59</v>
      </c>
      <c r="O444" t="n">
        <v>37705.01</v>
      </c>
      <c r="P444" t="n">
        <v>119.02</v>
      </c>
      <c r="Q444" t="n">
        <v>198.05</v>
      </c>
      <c r="R444" t="n">
        <v>29.27</v>
      </c>
      <c r="S444" t="n">
        <v>21.27</v>
      </c>
      <c r="T444" t="n">
        <v>1305.19</v>
      </c>
      <c r="U444" t="n">
        <v>0.73</v>
      </c>
      <c r="V444" t="n">
        <v>0.77</v>
      </c>
      <c r="W444" t="n">
        <v>0.11</v>
      </c>
      <c r="X444" t="n">
        <v>0.06</v>
      </c>
      <c r="Y444" t="n">
        <v>1</v>
      </c>
      <c r="Z444" t="n">
        <v>10</v>
      </c>
    </row>
    <row r="445">
      <c r="A445" t="n">
        <v>128</v>
      </c>
      <c r="B445" t="n">
        <v>125</v>
      </c>
      <c r="C445" t="inlineStr">
        <is>
          <t xml:space="preserve">CONCLUIDO	</t>
        </is>
      </c>
      <c r="D445" t="n">
        <v>9.208299999999999</v>
      </c>
      <c r="E445" t="n">
        <v>10.86</v>
      </c>
      <c r="F445" t="n">
        <v>7.91</v>
      </c>
      <c r="G445" t="n">
        <v>118.71</v>
      </c>
      <c r="H445" t="n">
        <v>1.93</v>
      </c>
      <c r="I445" t="n">
        <v>4</v>
      </c>
      <c r="J445" t="n">
        <v>304.35</v>
      </c>
      <c r="K445" t="n">
        <v>58.47</v>
      </c>
      <c r="L445" t="n">
        <v>33</v>
      </c>
      <c r="M445" t="n">
        <v>2</v>
      </c>
      <c r="N445" t="n">
        <v>87.88</v>
      </c>
      <c r="O445" t="n">
        <v>37770.79</v>
      </c>
      <c r="P445" t="n">
        <v>118.96</v>
      </c>
      <c r="Q445" t="n">
        <v>198.05</v>
      </c>
      <c r="R445" t="n">
        <v>29.19</v>
      </c>
      <c r="S445" t="n">
        <v>21.27</v>
      </c>
      <c r="T445" t="n">
        <v>1262.7</v>
      </c>
      <c r="U445" t="n">
        <v>0.73</v>
      </c>
      <c r="V445" t="n">
        <v>0.77</v>
      </c>
      <c r="W445" t="n">
        <v>0.11</v>
      </c>
      <c r="X445" t="n">
        <v>0.06</v>
      </c>
      <c r="Y445" t="n">
        <v>1</v>
      </c>
      <c r="Z445" t="n">
        <v>10</v>
      </c>
    </row>
    <row r="446">
      <c r="A446" t="n">
        <v>129</v>
      </c>
      <c r="B446" t="n">
        <v>125</v>
      </c>
      <c r="C446" t="inlineStr">
        <is>
          <t xml:space="preserve">CONCLUIDO	</t>
        </is>
      </c>
      <c r="D446" t="n">
        <v>9.206200000000001</v>
      </c>
      <c r="E446" t="n">
        <v>10.86</v>
      </c>
      <c r="F446" t="n">
        <v>7.92</v>
      </c>
      <c r="G446" t="n">
        <v>118.75</v>
      </c>
      <c r="H446" t="n">
        <v>1.94</v>
      </c>
      <c r="I446" t="n">
        <v>4</v>
      </c>
      <c r="J446" t="n">
        <v>304.88</v>
      </c>
      <c r="K446" t="n">
        <v>58.47</v>
      </c>
      <c r="L446" t="n">
        <v>33.25</v>
      </c>
      <c r="M446" t="n">
        <v>2</v>
      </c>
      <c r="N446" t="n">
        <v>88.16</v>
      </c>
      <c r="O446" t="n">
        <v>37836.69</v>
      </c>
      <c r="P446" t="n">
        <v>119.01</v>
      </c>
      <c r="Q446" t="n">
        <v>198.05</v>
      </c>
      <c r="R446" t="n">
        <v>29.24</v>
      </c>
      <c r="S446" t="n">
        <v>21.27</v>
      </c>
      <c r="T446" t="n">
        <v>1289.2</v>
      </c>
      <c r="U446" t="n">
        <v>0.73</v>
      </c>
      <c r="V446" t="n">
        <v>0.77</v>
      </c>
      <c r="W446" t="n">
        <v>0.11</v>
      </c>
      <c r="X446" t="n">
        <v>0.06</v>
      </c>
      <c r="Y446" t="n">
        <v>1</v>
      </c>
      <c r="Z446" t="n">
        <v>10</v>
      </c>
    </row>
    <row r="447">
      <c r="A447" t="n">
        <v>130</v>
      </c>
      <c r="B447" t="n">
        <v>125</v>
      </c>
      <c r="C447" t="inlineStr">
        <is>
          <t xml:space="preserve">CONCLUIDO	</t>
        </is>
      </c>
      <c r="D447" t="n">
        <v>9.206200000000001</v>
      </c>
      <c r="E447" t="n">
        <v>10.86</v>
      </c>
      <c r="F447" t="n">
        <v>7.92</v>
      </c>
      <c r="G447" t="n">
        <v>118.75</v>
      </c>
      <c r="H447" t="n">
        <v>1.95</v>
      </c>
      <c r="I447" t="n">
        <v>4</v>
      </c>
      <c r="J447" t="n">
        <v>305.42</v>
      </c>
      <c r="K447" t="n">
        <v>58.47</v>
      </c>
      <c r="L447" t="n">
        <v>33.5</v>
      </c>
      <c r="M447" t="n">
        <v>2</v>
      </c>
      <c r="N447" t="n">
        <v>88.45</v>
      </c>
      <c r="O447" t="n">
        <v>37902.71</v>
      </c>
      <c r="P447" t="n">
        <v>118.93</v>
      </c>
      <c r="Q447" t="n">
        <v>198.05</v>
      </c>
      <c r="R447" t="n">
        <v>29.28</v>
      </c>
      <c r="S447" t="n">
        <v>21.27</v>
      </c>
      <c r="T447" t="n">
        <v>1307.57</v>
      </c>
      <c r="U447" t="n">
        <v>0.73</v>
      </c>
      <c r="V447" t="n">
        <v>0.77</v>
      </c>
      <c r="W447" t="n">
        <v>0.11</v>
      </c>
      <c r="X447" t="n">
        <v>0.06</v>
      </c>
      <c r="Y447" t="n">
        <v>1</v>
      </c>
      <c r="Z447" t="n">
        <v>10</v>
      </c>
    </row>
    <row r="448">
      <c r="A448" t="n">
        <v>131</v>
      </c>
      <c r="B448" t="n">
        <v>125</v>
      </c>
      <c r="C448" t="inlineStr">
        <is>
          <t xml:space="preserve">CONCLUIDO	</t>
        </is>
      </c>
      <c r="D448" t="n">
        <v>9.2041</v>
      </c>
      <c r="E448" t="n">
        <v>10.86</v>
      </c>
      <c r="F448" t="n">
        <v>7.92</v>
      </c>
      <c r="G448" t="n">
        <v>118.78</v>
      </c>
      <c r="H448" t="n">
        <v>1.97</v>
      </c>
      <c r="I448" t="n">
        <v>4</v>
      </c>
      <c r="J448" t="n">
        <v>305.96</v>
      </c>
      <c r="K448" t="n">
        <v>58.47</v>
      </c>
      <c r="L448" t="n">
        <v>33.75</v>
      </c>
      <c r="M448" t="n">
        <v>2</v>
      </c>
      <c r="N448" t="n">
        <v>88.73</v>
      </c>
      <c r="O448" t="n">
        <v>37968.85</v>
      </c>
      <c r="P448" t="n">
        <v>118.96</v>
      </c>
      <c r="Q448" t="n">
        <v>198.05</v>
      </c>
      <c r="R448" t="n">
        <v>29.3</v>
      </c>
      <c r="S448" t="n">
        <v>21.27</v>
      </c>
      <c r="T448" t="n">
        <v>1318.47</v>
      </c>
      <c r="U448" t="n">
        <v>0.73</v>
      </c>
      <c r="V448" t="n">
        <v>0.77</v>
      </c>
      <c r="W448" t="n">
        <v>0.12</v>
      </c>
      <c r="X448" t="n">
        <v>0.07000000000000001</v>
      </c>
      <c r="Y448" t="n">
        <v>1</v>
      </c>
      <c r="Z448" t="n">
        <v>10</v>
      </c>
    </row>
    <row r="449">
      <c r="A449" t="n">
        <v>132</v>
      </c>
      <c r="B449" t="n">
        <v>125</v>
      </c>
      <c r="C449" t="inlineStr">
        <is>
          <t xml:space="preserve">CONCLUIDO	</t>
        </is>
      </c>
      <c r="D449" t="n">
        <v>9.207599999999999</v>
      </c>
      <c r="E449" t="n">
        <v>10.86</v>
      </c>
      <c r="F449" t="n">
        <v>7.91</v>
      </c>
      <c r="G449" t="n">
        <v>118.72</v>
      </c>
      <c r="H449" t="n">
        <v>1.98</v>
      </c>
      <c r="I449" t="n">
        <v>4</v>
      </c>
      <c r="J449" t="n">
        <v>306.49</v>
      </c>
      <c r="K449" t="n">
        <v>58.47</v>
      </c>
      <c r="L449" t="n">
        <v>34</v>
      </c>
      <c r="M449" t="n">
        <v>2</v>
      </c>
      <c r="N449" t="n">
        <v>89.02</v>
      </c>
      <c r="O449" t="n">
        <v>38035.12</v>
      </c>
      <c r="P449" t="n">
        <v>118.81</v>
      </c>
      <c r="Q449" t="n">
        <v>198.06</v>
      </c>
      <c r="R449" t="n">
        <v>29.15</v>
      </c>
      <c r="S449" t="n">
        <v>21.27</v>
      </c>
      <c r="T449" t="n">
        <v>1241.28</v>
      </c>
      <c r="U449" t="n">
        <v>0.73</v>
      </c>
      <c r="V449" t="n">
        <v>0.77</v>
      </c>
      <c r="W449" t="n">
        <v>0.12</v>
      </c>
      <c r="X449" t="n">
        <v>0.06</v>
      </c>
      <c r="Y449" t="n">
        <v>1</v>
      </c>
      <c r="Z449" t="n">
        <v>10</v>
      </c>
    </row>
    <row r="450">
      <c r="A450" t="n">
        <v>133</v>
      </c>
      <c r="B450" t="n">
        <v>125</v>
      </c>
      <c r="C450" t="inlineStr">
        <is>
          <t xml:space="preserve">CONCLUIDO	</t>
        </is>
      </c>
      <c r="D450" t="n">
        <v>9.215199999999999</v>
      </c>
      <c r="E450" t="n">
        <v>10.85</v>
      </c>
      <c r="F450" t="n">
        <v>7.91</v>
      </c>
      <c r="G450" t="n">
        <v>118.59</v>
      </c>
      <c r="H450" t="n">
        <v>1.99</v>
      </c>
      <c r="I450" t="n">
        <v>4</v>
      </c>
      <c r="J450" t="n">
        <v>307.03</v>
      </c>
      <c r="K450" t="n">
        <v>58.47</v>
      </c>
      <c r="L450" t="n">
        <v>34.25</v>
      </c>
      <c r="M450" t="n">
        <v>2</v>
      </c>
      <c r="N450" t="n">
        <v>89.31</v>
      </c>
      <c r="O450" t="n">
        <v>38101.52</v>
      </c>
      <c r="P450" t="n">
        <v>118.56</v>
      </c>
      <c r="Q450" t="n">
        <v>198.05</v>
      </c>
      <c r="R450" t="n">
        <v>28.83</v>
      </c>
      <c r="S450" t="n">
        <v>21.27</v>
      </c>
      <c r="T450" t="n">
        <v>1081.66</v>
      </c>
      <c r="U450" t="n">
        <v>0.74</v>
      </c>
      <c r="V450" t="n">
        <v>0.77</v>
      </c>
      <c r="W450" t="n">
        <v>0.12</v>
      </c>
      <c r="X450" t="n">
        <v>0.05</v>
      </c>
      <c r="Y450" t="n">
        <v>1</v>
      </c>
      <c r="Z450" t="n">
        <v>10</v>
      </c>
    </row>
    <row r="451">
      <c r="A451" t="n">
        <v>134</v>
      </c>
      <c r="B451" t="n">
        <v>125</v>
      </c>
      <c r="C451" t="inlineStr">
        <is>
          <t xml:space="preserve">CONCLUIDO	</t>
        </is>
      </c>
      <c r="D451" t="n">
        <v>9.216799999999999</v>
      </c>
      <c r="E451" t="n">
        <v>10.85</v>
      </c>
      <c r="F451" t="n">
        <v>7.9</v>
      </c>
      <c r="G451" t="n">
        <v>118.56</v>
      </c>
      <c r="H451" t="n">
        <v>2</v>
      </c>
      <c r="I451" t="n">
        <v>4</v>
      </c>
      <c r="J451" t="n">
        <v>307.57</v>
      </c>
      <c r="K451" t="n">
        <v>58.47</v>
      </c>
      <c r="L451" t="n">
        <v>34.5</v>
      </c>
      <c r="M451" t="n">
        <v>2</v>
      </c>
      <c r="N451" t="n">
        <v>89.59999999999999</v>
      </c>
      <c r="O451" t="n">
        <v>38168.04</v>
      </c>
      <c r="P451" t="n">
        <v>118.49</v>
      </c>
      <c r="Q451" t="n">
        <v>198.05</v>
      </c>
      <c r="R451" t="n">
        <v>28.84</v>
      </c>
      <c r="S451" t="n">
        <v>21.27</v>
      </c>
      <c r="T451" t="n">
        <v>1086.16</v>
      </c>
      <c r="U451" t="n">
        <v>0.74</v>
      </c>
      <c r="V451" t="n">
        <v>0.77</v>
      </c>
      <c r="W451" t="n">
        <v>0.11</v>
      </c>
      <c r="X451" t="n">
        <v>0.05</v>
      </c>
      <c r="Y451" t="n">
        <v>1</v>
      </c>
      <c r="Z451" t="n">
        <v>10</v>
      </c>
    </row>
    <row r="452">
      <c r="A452" t="n">
        <v>135</v>
      </c>
      <c r="B452" t="n">
        <v>125</v>
      </c>
      <c r="C452" t="inlineStr">
        <is>
          <t xml:space="preserve">CONCLUIDO	</t>
        </is>
      </c>
      <c r="D452" t="n">
        <v>9.2121</v>
      </c>
      <c r="E452" t="n">
        <v>10.86</v>
      </c>
      <c r="F452" t="n">
        <v>7.91</v>
      </c>
      <c r="G452" t="n">
        <v>118.64</v>
      </c>
      <c r="H452" t="n">
        <v>2.01</v>
      </c>
      <c r="I452" t="n">
        <v>4</v>
      </c>
      <c r="J452" t="n">
        <v>308.11</v>
      </c>
      <c r="K452" t="n">
        <v>58.47</v>
      </c>
      <c r="L452" t="n">
        <v>34.75</v>
      </c>
      <c r="M452" t="n">
        <v>2</v>
      </c>
      <c r="N452" t="n">
        <v>89.89</v>
      </c>
      <c r="O452" t="n">
        <v>38234.68</v>
      </c>
      <c r="P452" t="n">
        <v>118.47</v>
      </c>
      <c r="Q452" t="n">
        <v>198.05</v>
      </c>
      <c r="R452" t="n">
        <v>29.04</v>
      </c>
      <c r="S452" t="n">
        <v>21.27</v>
      </c>
      <c r="T452" t="n">
        <v>1190.01</v>
      </c>
      <c r="U452" t="n">
        <v>0.73</v>
      </c>
      <c r="V452" t="n">
        <v>0.77</v>
      </c>
      <c r="W452" t="n">
        <v>0.11</v>
      </c>
      <c r="X452" t="n">
        <v>0.06</v>
      </c>
      <c r="Y452" t="n">
        <v>1</v>
      </c>
      <c r="Z452" t="n">
        <v>10</v>
      </c>
    </row>
    <row r="453">
      <c r="A453" t="n">
        <v>136</v>
      </c>
      <c r="B453" t="n">
        <v>125</v>
      </c>
      <c r="C453" t="inlineStr">
        <is>
          <t xml:space="preserve">CONCLUIDO	</t>
        </is>
      </c>
      <c r="D453" t="n">
        <v>9.204800000000001</v>
      </c>
      <c r="E453" t="n">
        <v>10.86</v>
      </c>
      <c r="F453" t="n">
        <v>7.92</v>
      </c>
      <c r="G453" t="n">
        <v>118.77</v>
      </c>
      <c r="H453" t="n">
        <v>2.02</v>
      </c>
      <c r="I453" t="n">
        <v>4</v>
      </c>
      <c r="J453" t="n">
        <v>308.65</v>
      </c>
      <c r="K453" t="n">
        <v>58.47</v>
      </c>
      <c r="L453" t="n">
        <v>35</v>
      </c>
      <c r="M453" t="n">
        <v>2</v>
      </c>
      <c r="N453" t="n">
        <v>90.18000000000001</v>
      </c>
      <c r="O453" t="n">
        <v>38301.46</v>
      </c>
      <c r="P453" t="n">
        <v>118.67</v>
      </c>
      <c r="Q453" t="n">
        <v>198.05</v>
      </c>
      <c r="R453" t="n">
        <v>29.32</v>
      </c>
      <c r="S453" t="n">
        <v>21.27</v>
      </c>
      <c r="T453" t="n">
        <v>1329</v>
      </c>
      <c r="U453" t="n">
        <v>0.73</v>
      </c>
      <c r="V453" t="n">
        <v>0.77</v>
      </c>
      <c r="W453" t="n">
        <v>0.11</v>
      </c>
      <c r="X453" t="n">
        <v>0.07000000000000001</v>
      </c>
      <c r="Y453" t="n">
        <v>1</v>
      </c>
      <c r="Z453" t="n">
        <v>10</v>
      </c>
    </row>
    <row r="454">
      <c r="A454" t="n">
        <v>137</v>
      </c>
      <c r="B454" t="n">
        <v>125</v>
      </c>
      <c r="C454" t="inlineStr">
        <is>
          <t xml:space="preserve">CONCLUIDO	</t>
        </is>
      </c>
      <c r="D454" t="n">
        <v>9.206</v>
      </c>
      <c r="E454" t="n">
        <v>10.86</v>
      </c>
      <c r="F454" t="n">
        <v>7.92</v>
      </c>
      <c r="G454" t="n">
        <v>118.75</v>
      </c>
      <c r="H454" t="n">
        <v>2.03</v>
      </c>
      <c r="I454" t="n">
        <v>4</v>
      </c>
      <c r="J454" t="n">
        <v>309.2</v>
      </c>
      <c r="K454" t="n">
        <v>58.47</v>
      </c>
      <c r="L454" t="n">
        <v>35.25</v>
      </c>
      <c r="M454" t="n">
        <v>2</v>
      </c>
      <c r="N454" t="n">
        <v>90.47</v>
      </c>
      <c r="O454" t="n">
        <v>38368.36</v>
      </c>
      <c r="P454" t="n">
        <v>118.58</v>
      </c>
      <c r="Q454" t="n">
        <v>198.05</v>
      </c>
      <c r="R454" t="n">
        <v>29.29</v>
      </c>
      <c r="S454" t="n">
        <v>21.27</v>
      </c>
      <c r="T454" t="n">
        <v>1312.74</v>
      </c>
      <c r="U454" t="n">
        <v>0.73</v>
      </c>
      <c r="V454" t="n">
        <v>0.77</v>
      </c>
      <c r="W454" t="n">
        <v>0.11</v>
      </c>
      <c r="X454" t="n">
        <v>0.06</v>
      </c>
      <c r="Y454" t="n">
        <v>1</v>
      </c>
      <c r="Z454" t="n">
        <v>10</v>
      </c>
    </row>
    <row r="455">
      <c r="A455" t="n">
        <v>138</v>
      </c>
      <c r="B455" t="n">
        <v>125</v>
      </c>
      <c r="C455" t="inlineStr">
        <is>
          <t xml:space="preserve">CONCLUIDO	</t>
        </is>
      </c>
      <c r="D455" t="n">
        <v>9.2057</v>
      </c>
      <c r="E455" t="n">
        <v>10.86</v>
      </c>
      <c r="F455" t="n">
        <v>7.92</v>
      </c>
      <c r="G455" t="n">
        <v>118.75</v>
      </c>
      <c r="H455" t="n">
        <v>2.04</v>
      </c>
      <c r="I455" t="n">
        <v>4</v>
      </c>
      <c r="J455" t="n">
        <v>309.74</v>
      </c>
      <c r="K455" t="n">
        <v>58.47</v>
      </c>
      <c r="L455" t="n">
        <v>35.5</v>
      </c>
      <c r="M455" t="n">
        <v>2</v>
      </c>
      <c r="N455" t="n">
        <v>90.77</v>
      </c>
      <c r="O455" t="n">
        <v>38435.39</v>
      </c>
      <c r="P455" t="n">
        <v>118.39</v>
      </c>
      <c r="Q455" t="n">
        <v>198.05</v>
      </c>
      <c r="R455" t="n">
        <v>29.27</v>
      </c>
      <c r="S455" t="n">
        <v>21.27</v>
      </c>
      <c r="T455" t="n">
        <v>1305.38</v>
      </c>
      <c r="U455" t="n">
        <v>0.73</v>
      </c>
      <c r="V455" t="n">
        <v>0.77</v>
      </c>
      <c r="W455" t="n">
        <v>0.11</v>
      </c>
      <c r="X455" t="n">
        <v>0.06</v>
      </c>
      <c r="Y455" t="n">
        <v>1</v>
      </c>
      <c r="Z455" t="n">
        <v>10</v>
      </c>
    </row>
    <row r="456">
      <c r="A456" t="n">
        <v>139</v>
      </c>
      <c r="B456" t="n">
        <v>125</v>
      </c>
      <c r="C456" t="inlineStr">
        <is>
          <t xml:space="preserve">CONCLUIDO	</t>
        </is>
      </c>
      <c r="D456" t="n">
        <v>9.2043</v>
      </c>
      <c r="E456" t="n">
        <v>10.86</v>
      </c>
      <c r="F456" t="n">
        <v>7.92</v>
      </c>
      <c r="G456" t="n">
        <v>118.78</v>
      </c>
      <c r="H456" t="n">
        <v>2.05</v>
      </c>
      <c r="I456" t="n">
        <v>4</v>
      </c>
      <c r="J456" t="n">
        <v>310.28</v>
      </c>
      <c r="K456" t="n">
        <v>58.47</v>
      </c>
      <c r="L456" t="n">
        <v>35.75</v>
      </c>
      <c r="M456" t="n">
        <v>2</v>
      </c>
      <c r="N456" t="n">
        <v>91.06</v>
      </c>
      <c r="O456" t="n">
        <v>38502.55</v>
      </c>
      <c r="P456" t="n">
        <v>118.39</v>
      </c>
      <c r="Q456" t="n">
        <v>198.05</v>
      </c>
      <c r="R456" t="n">
        <v>29.35</v>
      </c>
      <c r="S456" t="n">
        <v>21.27</v>
      </c>
      <c r="T456" t="n">
        <v>1342</v>
      </c>
      <c r="U456" t="n">
        <v>0.72</v>
      </c>
      <c r="V456" t="n">
        <v>0.77</v>
      </c>
      <c r="W456" t="n">
        <v>0.11</v>
      </c>
      <c r="X456" t="n">
        <v>0.07000000000000001</v>
      </c>
      <c r="Y456" t="n">
        <v>1</v>
      </c>
      <c r="Z456" t="n">
        <v>10</v>
      </c>
    </row>
    <row r="457">
      <c r="A457" t="n">
        <v>140</v>
      </c>
      <c r="B457" t="n">
        <v>125</v>
      </c>
      <c r="C457" t="inlineStr">
        <is>
          <t xml:space="preserve">CONCLUIDO	</t>
        </is>
      </c>
      <c r="D457" t="n">
        <v>9.2027</v>
      </c>
      <c r="E457" t="n">
        <v>10.87</v>
      </c>
      <c r="F457" t="n">
        <v>7.92</v>
      </c>
      <c r="G457" t="n">
        <v>118.81</v>
      </c>
      <c r="H457" t="n">
        <v>2.06</v>
      </c>
      <c r="I457" t="n">
        <v>4</v>
      </c>
      <c r="J457" t="n">
        <v>310.83</v>
      </c>
      <c r="K457" t="n">
        <v>58.47</v>
      </c>
      <c r="L457" t="n">
        <v>36</v>
      </c>
      <c r="M457" t="n">
        <v>2</v>
      </c>
      <c r="N457" t="n">
        <v>91.36</v>
      </c>
      <c r="O457" t="n">
        <v>38569.84</v>
      </c>
      <c r="P457" t="n">
        <v>118.15</v>
      </c>
      <c r="Q457" t="n">
        <v>198.05</v>
      </c>
      <c r="R457" t="n">
        <v>29.39</v>
      </c>
      <c r="S457" t="n">
        <v>21.27</v>
      </c>
      <c r="T457" t="n">
        <v>1362.2</v>
      </c>
      <c r="U457" t="n">
        <v>0.72</v>
      </c>
      <c r="V457" t="n">
        <v>0.77</v>
      </c>
      <c r="W457" t="n">
        <v>0.12</v>
      </c>
      <c r="X457" t="n">
        <v>0.07000000000000001</v>
      </c>
      <c r="Y457" t="n">
        <v>1</v>
      </c>
      <c r="Z457" t="n">
        <v>10</v>
      </c>
    </row>
    <row r="458">
      <c r="A458" t="n">
        <v>141</v>
      </c>
      <c r="B458" t="n">
        <v>125</v>
      </c>
      <c r="C458" t="inlineStr">
        <is>
          <t xml:space="preserve">CONCLUIDO	</t>
        </is>
      </c>
      <c r="D458" t="n">
        <v>9.206</v>
      </c>
      <c r="E458" t="n">
        <v>10.86</v>
      </c>
      <c r="F458" t="n">
        <v>7.92</v>
      </c>
      <c r="G458" t="n">
        <v>118.75</v>
      </c>
      <c r="H458" t="n">
        <v>2.07</v>
      </c>
      <c r="I458" t="n">
        <v>4</v>
      </c>
      <c r="J458" t="n">
        <v>311.38</v>
      </c>
      <c r="K458" t="n">
        <v>58.47</v>
      </c>
      <c r="L458" t="n">
        <v>36.25</v>
      </c>
      <c r="M458" t="n">
        <v>2</v>
      </c>
      <c r="N458" t="n">
        <v>91.65000000000001</v>
      </c>
      <c r="O458" t="n">
        <v>38637.26</v>
      </c>
      <c r="P458" t="n">
        <v>117.94</v>
      </c>
      <c r="Q458" t="n">
        <v>198.05</v>
      </c>
      <c r="R458" t="n">
        <v>29.23</v>
      </c>
      <c r="S458" t="n">
        <v>21.27</v>
      </c>
      <c r="T458" t="n">
        <v>1282.69</v>
      </c>
      <c r="U458" t="n">
        <v>0.73</v>
      </c>
      <c r="V458" t="n">
        <v>0.77</v>
      </c>
      <c r="W458" t="n">
        <v>0.12</v>
      </c>
      <c r="X458" t="n">
        <v>0.06</v>
      </c>
      <c r="Y458" t="n">
        <v>1</v>
      </c>
      <c r="Z458" t="n">
        <v>10</v>
      </c>
    </row>
    <row r="459">
      <c r="A459" t="n">
        <v>142</v>
      </c>
      <c r="B459" t="n">
        <v>125</v>
      </c>
      <c r="C459" t="inlineStr">
        <is>
          <t xml:space="preserve">CONCLUIDO	</t>
        </is>
      </c>
      <c r="D459" t="n">
        <v>9.2119</v>
      </c>
      <c r="E459" t="n">
        <v>10.86</v>
      </c>
      <c r="F459" t="n">
        <v>7.91</v>
      </c>
      <c r="G459" t="n">
        <v>118.65</v>
      </c>
      <c r="H459" t="n">
        <v>2.08</v>
      </c>
      <c r="I459" t="n">
        <v>4</v>
      </c>
      <c r="J459" t="n">
        <v>311.92</v>
      </c>
      <c r="K459" t="n">
        <v>58.47</v>
      </c>
      <c r="L459" t="n">
        <v>36.5</v>
      </c>
      <c r="M459" t="n">
        <v>2</v>
      </c>
      <c r="N459" t="n">
        <v>91.95</v>
      </c>
      <c r="O459" t="n">
        <v>38704.93</v>
      </c>
      <c r="P459" t="n">
        <v>118.05</v>
      </c>
      <c r="Q459" t="n">
        <v>198.05</v>
      </c>
      <c r="R459" t="n">
        <v>28.98</v>
      </c>
      <c r="S459" t="n">
        <v>21.27</v>
      </c>
      <c r="T459" t="n">
        <v>1159.61</v>
      </c>
      <c r="U459" t="n">
        <v>0.73</v>
      </c>
      <c r="V459" t="n">
        <v>0.77</v>
      </c>
      <c r="W459" t="n">
        <v>0.12</v>
      </c>
      <c r="X459" t="n">
        <v>0.06</v>
      </c>
      <c r="Y459" t="n">
        <v>1</v>
      </c>
      <c r="Z459" t="n">
        <v>10</v>
      </c>
    </row>
    <row r="460">
      <c r="A460" t="n">
        <v>143</v>
      </c>
      <c r="B460" t="n">
        <v>125</v>
      </c>
      <c r="C460" t="inlineStr">
        <is>
          <t xml:space="preserve">CONCLUIDO	</t>
        </is>
      </c>
      <c r="D460" t="n">
        <v>9.215400000000001</v>
      </c>
      <c r="E460" t="n">
        <v>10.85</v>
      </c>
      <c r="F460" t="n">
        <v>7.91</v>
      </c>
      <c r="G460" t="n">
        <v>118.58</v>
      </c>
      <c r="H460" t="n">
        <v>2.1</v>
      </c>
      <c r="I460" t="n">
        <v>4</v>
      </c>
      <c r="J460" t="n">
        <v>312.47</v>
      </c>
      <c r="K460" t="n">
        <v>58.47</v>
      </c>
      <c r="L460" t="n">
        <v>36.75</v>
      </c>
      <c r="M460" t="n">
        <v>2</v>
      </c>
      <c r="N460" t="n">
        <v>92.25</v>
      </c>
      <c r="O460" t="n">
        <v>38772.62</v>
      </c>
      <c r="P460" t="n">
        <v>117.75</v>
      </c>
      <c r="Q460" t="n">
        <v>198.05</v>
      </c>
      <c r="R460" t="n">
        <v>28.89</v>
      </c>
      <c r="S460" t="n">
        <v>21.27</v>
      </c>
      <c r="T460" t="n">
        <v>1111.24</v>
      </c>
      <c r="U460" t="n">
        <v>0.74</v>
      </c>
      <c r="V460" t="n">
        <v>0.77</v>
      </c>
      <c r="W460" t="n">
        <v>0.11</v>
      </c>
      <c r="X460" t="n">
        <v>0.05</v>
      </c>
      <c r="Y460" t="n">
        <v>1</v>
      </c>
      <c r="Z460" t="n">
        <v>10</v>
      </c>
    </row>
    <row r="461">
      <c r="A461" t="n">
        <v>144</v>
      </c>
      <c r="B461" t="n">
        <v>125</v>
      </c>
      <c r="C461" t="inlineStr">
        <is>
          <t xml:space="preserve">CONCLUIDO	</t>
        </is>
      </c>
      <c r="D461" t="n">
        <v>9.2128</v>
      </c>
      <c r="E461" t="n">
        <v>10.85</v>
      </c>
      <c r="F461" t="n">
        <v>7.91</v>
      </c>
      <c r="G461" t="n">
        <v>118.63</v>
      </c>
      <c r="H461" t="n">
        <v>2.11</v>
      </c>
      <c r="I461" t="n">
        <v>4</v>
      </c>
      <c r="J461" t="n">
        <v>313.02</v>
      </c>
      <c r="K461" t="n">
        <v>58.47</v>
      </c>
      <c r="L461" t="n">
        <v>37</v>
      </c>
      <c r="M461" t="n">
        <v>2</v>
      </c>
      <c r="N461" t="n">
        <v>92.55</v>
      </c>
      <c r="O461" t="n">
        <v>38840.44</v>
      </c>
      <c r="P461" t="n">
        <v>117.66</v>
      </c>
      <c r="Q461" t="n">
        <v>198.07</v>
      </c>
      <c r="R461" t="n">
        <v>29.01</v>
      </c>
      <c r="S461" t="n">
        <v>21.27</v>
      </c>
      <c r="T461" t="n">
        <v>1174.75</v>
      </c>
      <c r="U461" t="n">
        <v>0.73</v>
      </c>
      <c r="V461" t="n">
        <v>0.77</v>
      </c>
      <c r="W461" t="n">
        <v>0.11</v>
      </c>
      <c r="X461" t="n">
        <v>0.06</v>
      </c>
      <c r="Y461" t="n">
        <v>1</v>
      </c>
      <c r="Z461" t="n">
        <v>10</v>
      </c>
    </row>
    <row r="462">
      <c r="A462" t="n">
        <v>145</v>
      </c>
      <c r="B462" t="n">
        <v>125</v>
      </c>
      <c r="C462" t="inlineStr">
        <is>
          <t xml:space="preserve">CONCLUIDO	</t>
        </is>
      </c>
      <c r="D462" t="n">
        <v>9.2057</v>
      </c>
      <c r="E462" t="n">
        <v>10.86</v>
      </c>
      <c r="F462" t="n">
        <v>7.92</v>
      </c>
      <c r="G462" t="n">
        <v>118.75</v>
      </c>
      <c r="H462" t="n">
        <v>2.12</v>
      </c>
      <c r="I462" t="n">
        <v>4</v>
      </c>
      <c r="J462" t="n">
        <v>313.57</v>
      </c>
      <c r="K462" t="n">
        <v>58.47</v>
      </c>
      <c r="L462" t="n">
        <v>37.25</v>
      </c>
      <c r="M462" t="n">
        <v>2</v>
      </c>
      <c r="N462" t="n">
        <v>92.84999999999999</v>
      </c>
      <c r="O462" t="n">
        <v>38908.39</v>
      </c>
      <c r="P462" t="n">
        <v>117.65</v>
      </c>
      <c r="Q462" t="n">
        <v>198.05</v>
      </c>
      <c r="R462" t="n">
        <v>29.3</v>
      </c>
      <c r="S462" t="n">
        <v>21.27</v>
      </c>
      <c r="T462" t="n">
        <v>1317.13</v>
      </c>
      <c r="U462" t="n">
        <v>0.73</v>
      </c>
      <c r="V462" t="n">
        <v>0.77</v>
      </c>
      <c r="W462" t="n">
        <v>0.11</v>
      </c>
      <c r="X462" t="n">
        <v>0.06</v>
      </c>
      <c r="Y462" t="n">
        <v>1</v>
      </c>
      <c r="Z462" t="n">
        <v>10</v>
      </c>
    </row>
    <row r="463">
      <c r="A463" t="n">
        <v>146</v>
      </c>
      <c r="B463" t="n">
        <v>125</v>
      </c>
      <c r="C463" t="inlineStr">
        <is>
          <t xml:space="preserve">CONCLUIDO	</t>
        </is>
      </c>
      <c r="D463" t="n">
        <v>9.2036</v>
      </c>
      <c r="E463" t="n">
        <v>10.87</v>
      </c>
      <c r="F463" t="n">
        <v>7.92</v>
      </c>
      <c r="G463" t="n">
        <v>118.79</v>
      </c>
      <c r="H463" t="n">
        <v>2.13</v>
      </c>
      <c r="I463" t="n">
        <v>4</v>
      </c>
      <c r="J463" t="n">
        <v>314.13</v>
      </c>
      <c r="K463" t="n">
        <v>58.47</v>
      </c>
      <c r="L463" t="n">
        <v>37.5</v>
      </c>
      <c r="M463" t="n">
        <v>2</v>
      </c>
      <c r="N463" t="n">
        <v>93.15000000000001</v>
      </c>
      <c r="O463" t="n">
        <v>38976.48</v>
      </c>
      <c r="P463" t="n">
        <v>117.49</v>
      </c>
      <c r="Q463" t="n">
        <v>198.05</v>
      </c>
      <c r="R463" t="n">
        <v>29.35</v>
      </c>
      <c r="S463" t="n">
        <v>21.27</v>
      </c>
      <c r="T463" t="n">
        <v>1342.55</v>
      </c>
      <c r="U463" t="n">
        <v>0.72</v>
      </c>
      <c r="V463" t="n">
        <v>0.77</v>
      </c>
      <c r="W463" t="n">
        <v>0.12</v>
      </c>
      <c r="X463" t="n">
        <v>0.07000000000000001</v>
      </c>
      <c r="Y463" t="n">
        <v>1</v>
      </c>
      <c r="Z463" t="n">
        <v>10</v>
      </c>
    </row>
    <row r="464">
      <c r="A464" t="n">
        <v>147</v>
      </c>
      <c r="B464" t="n">
        <v>125</v>
      </c>
      <c r="C464" t="inlineStr">
        <is>
          <t xml:space="preserve">CONCLUIDO	</t>
        </is>
      </c>
      <c r="D464" t="n">
        <v>9.204599999999999</v>
      </c>
      <c r="E464" t="n">
        <v>10.86</v>
      </c>
      <c r="F464" t="n">
        <v>7.92</v>
      </c>
      <c r="G464" t="n">
        <v>118.78</v>
      </c>
      <c r="H464" t="n">
        <v>2.14</v>
      </c>
      <c r="I464" t="n">
        <v>4</v>
      </c>
      <c r="J464" t="n">
        <v>314.68</v>
      </c>
      <c r="K464" t="n">
        <v>58.47</v>
      </c>
      <c r="L464" t="n">
        <v>37.75</v>
      </c>
      <c r="M464" t="n">
        <v>2</v>
      </c>
      <c r="N464" t="n">
        <v>93.45999999999999</v>
      </c>
      <c r="O464" t="n">
        <v>39044.7</v>
      </c>
      <c r="P464" t="n">
        <v>117.3</v>
      </c>
      <c r="Q464" t="n">
        <v>198.05</v>
      </c>
      <c r="R464" t="n">
        <v>29.33</v>
      </c>
      <c r="S464" t="n">
        <v>21.27</v>
      </c>
      <c r="T464" t="n">
        <v>1333.58</v>
      </c>
      <c r="U464" t="n">
        <v>0.73</v>
      </c>
      <c r="V464" t="n">
        <v>0.77</v>
      </c>
      <c r="W464" t="n">
        <v>0.11</v>
      </c>
      <c r="X464" t="n">
        <v>0.07000000000000001</v>
      </c>
      <c r="Y464" t="n">
        <v>1</v>
      </c>
      <c r="Z464" t="n">
        <v>10</v>
      </c>
    </row>
    <row r="465">
      <c r="A465" t="n">
        <v>148</v>
      </c>
      <c r="B465" t="n">
        <v>125</v>
      </c>
      <c r="C465" t="inlineStr">
        <is>
          <t xml:space="preserve">CONCLUIDO	</t>
        </is>
      </c>
      <c r="D465" t="n">
        <v>9.202</v>
      </c>
      <c r="E465" t="n">
        <v>10.87</v>
      </c>
      <c r="F465" t="n">
        <v>7.92</v>
      </c>
      <c r="G465" t="n">
        <v>118.82</v>
      </c>
      <c r="H465" t="n">
        <v>2.15</v>
      </c>
      <c r="I465" t="n">
        <v>4</v>
      </c>
      <c r="J465" t="n">
        <v>315.23</v>
      </c>
      <c r="K465" t="n">
        <v>58.47</v>
      </c>
      <c r="L465" t="n">
        <v>38</v>
      </c>
      <c r="M465" t="n">
        <v>2</v>
      </c>
      <c r="N465" t="n">
        <v>93.76000000000001</v>
      </c>
      <c r="O465" t="n">
        <v>39113.07</v>
      </c>
      <c r="P465" t="n">
        <v>117.12</v>
      </c>
      <c r="Q465" t="n">
        <v>198.05</v>
      </c>
      <c r="R465" t="n">
        <v>29.42</v>
      </c>
      <c r="S465" t="n">
        <v>21.27</v>
      </c>
      <c r="T465" t="n">
        <v>1378.59</v>
      </c>
      <c r="U465" t="n">
        <v>0.72</v>
      </c>
      <c r="V465" t="n">
        <v>0.77</v>
      </c>
      <c r="W465" t="n">
        <v>0.11</v>
      </c>
      <c r="X465" t="n">
        <v>0.07000000000000001</v>
      </c>
      <c r="Y465" t="n">
        <v>1</v>
      </c>
      <c r="Z465" t="n">
        <v>10</v>
      </c>
    </row>
    <row r="466">
      <c r="A466" t="n">
        <v>149</v>
      </c>
      <c r="B466" t="n">
        <v>125</v>
      </c>
      <c r="C466" t="inlineStr">
        <is>
          <t xml:space="preserve">CONCLUIDO	</t>
        </is>
      </c>
      <c r="D466" t="n">
        <v>9.2041</v>
      </c>
      <c r="E466" t="n">
        <v>10.86</v>
      </c>
      <c r="F466" t="n">
        <v>7.92</v>
      </c>
      <c r="G466" t="n">
        <v>118.78</v>
      </c>
      <c r="H466" t="n">
        <v>2.16</v>
      </c>
      <c r="I466" t="n">
        <v>4</v>
      </c>
      <c r="J466" t="n">
        <v>315.79</v>
      </c>
      <c r="K466" t="n">
        <v>58.47</v>
      </c>
      <c r="L466" t="n">
        <v>38.25</v>
      </c>
      <c r="M466" t="n">
        <v>2</v>
      </c>
      <c r="N466" t="n">
        <v>94.06999999999999</v>
      </c>
      <c r="O466" t="n">
        <v>39181.56</v>
      </c>
      <c r="P466" t="n">
        <v>117.04</v>
      </c>
      <c r="Q466" t="n">
        <v>198.05</v>
      </c>
      <c r="R466" t="n">
        <v>29.36</v>
      </c>
      <c r="S466" t="n">
        <v>21.27</v>
      </c>
      <c r="T466" t="n">
        <v>1346.97</v>
      </c>
      <c r="U466" t="n">
        <v>0.72</v>
      </c>
      <c r="V466" t="n">
        <v>0.77</v>
      </c>
      <c r="W466" t="n">
        <v>0.11</v>
      </c>
      <c r="X466" t="n">
        <v>0.07000000000000001</v>
      </c>
      <c r="Y466" t="n">
        <v>1</v>
      </c>
      <c r="Z466" t="n">
        <v>10</v>
      </c>
    </row>
    <row r="467">
      <c r="A467" t="n">
        <v>150</v>
      </c>
      <c r="B467" t="n">
        <v>125</v>
      </c>
      <c r="C467" t="inlineStr">
        <is>
          <t xml:space="preserve">CONCLUIDO	</t>
        </is>
      </c>
      <c r="D467" t="n">
        <v>9.202199999999999</v>
      </c>
      <c r="E467" t="n">
        <v>10.87</v>
      </c>
      <c r="F467" t="n">
        <v>7.92</v>
      </c>
      <c r="G467" t="n">
        <v>118.82</v>
      </c>
      <c r="H467" t="n">
        <v>2.17</v>
      </c>
      <c r="I467" t="n">
        <v>4</v>
      </c>
      <c r="J467" t="n">
        <v>316.35</v>
      </c>
      <c r="K467" t="n">
        <v>58.47</v>
      </c>
      <c r="L467" t="n">
        <v>38.5</v>
      </c>
      <c r="M467" t="n">
        <v>2</v>
      </c>
      <c r="N467" t="n">
        <v>94.37</v>
      </c>
      <c r="O467" t="n">
        <v>39250.2</v>
      </c>
      <c r="P467" t="n">
        <v>116.91</v>
      </c>
      <c r="Q467" t="n">
        <v>198.05</v>
      </c>
      <c r="R467" t="n">
        <v>29.43</v>
      </c>
      <c r="S467" t="n">
        <v>21.27</v>
      </c>
      <c r="T467" t="n">
        <v>1382.04</v>
      </c>
      <c r="U467" t="n">
        <v>0.72</v>
      </c>
      <c r="V467" t="n">
        <v>0.77</v>
      </c>
      <c r="W467" t="n">
        <v>0.12</v>
      </c>
      <c r="X467" t="n">
        <v>0.07000000000000001</v>
      </c>
      <c r="Y467" t="n">
        <v>1</v>
      </c>
      <c r="Z467" t="n">
        <v>10</v>
      </c>
    </row>
    <row r="468">
      <c r="A468" t="n">
        <v>151</v>
      </c>
      <c r="B468" t="n">
        <v>125</v>
      </c>
      <c r="C468" t="inlineStr">
        <is>
          <t xml:space="preserve">CONCLUIDO	</t>
        </is>
      </c>
      <c r="D468" t="n">
        <v>9.2088</v>
      </c>
      <c r="E468" t="n">
        <v>10.86</v>
      </c>
      <c r="F468" t="n">
        <v>7.91</v>
      </c>
      <c r="G468" t="n">
        <v>118.7</v>
      </c>
      <c r="H468" t="n">
        <v>2.18</v>
      </c>
      <c r="I468" t="n">
        <v>4</v>
      </c>
      <c r="J468" t="n">
        <v>316.9</v>
      </c>
      <c r="K468" t="n">
        <v>58.47</v>
      </c>
      <c r="L468" t="n">
        <v>38.75</v>
      </c>
      <c r="M468" t="n">
        <v>2</v>
      </c>
      <c r="N468" t="n">
        <v>94.68000000000001</v>
      </c>
      <c r="O468" t="n">
        <v>39318.97</v>
      </c>
      <c r="P468" t="n">
        <v>116.59</v>
      </c>
      <c r="Q468" t="n">
        <v>198.05</v>
      </c>
      <c r="R468" t="n">
        <v>29.09</v>
      </c>
      <c r="S468" t="n">
        <v>21.27</v>
      </c>
      <c r="T468" t="n">
        <v>1212.72</v>
      </c>
      <c r="U468" t="n">
        <v>0.73</v>
      </c>
      <c r="V468" t="n">
        <v>0.77</v>
      </c>
      <c r="W468" t="n">
        <v>0.12</v>
      </c>
      <c r="X468" t="n">
        <v>0.06</v>
      </c>
      <c r="Y468" t="n">
        <v>1</v>
      </c>
      <c r="Z468" t="n">
        <v>10</v>
      </c>
    </row>
    <row r="469">
      <c r="A469" t="n">
        <v>152</v>
      </c>
      <c r="B469" t="n">
        <v>125</v>
      </c>
      <c r="C469" t="inlineStr">
        <is>
          <t xml:space="preserve">CONCLUIDO	</t>
        </is>
      </c>
      <c r="D469" t="n">
        <v>9.214</v>
      </c>
      <c r="E469" t="n">
        <v>10.85</v>
      </c>
      <c r="F469" t="n">
        <v>7.91</v>
      </c>
      <c r="G469" t="n">
        <v>118.61</v>
      </c>
      <c r="H469" t="n">
        <v>2.19</v>
      </c>
      <c r="I469" t="n">
        <v>4</v>
      </c>
      <c r="J469" t="n">
        <v>317.46</v>
      </c>
      <c r="K469" t="n">
        <v>58.47</v>
      </c>
      <c r="L469" t="n">
        <v>39</v>
      </c>
      <c r="M469" t="n">
        <v>2</v>
      </c>
      <c r="N469" t="n">
        <v>94.98999999999999</v>
      </c>
      <c r="O469" t="n">
        <v>39387.89</v>
      </c>
      <c r="P469" t="n">
        <v>116.28</v>
      </c>
      <c r="Q469" t="n">
        <v>198.05</v>
      </c>
      <c r="R469" t="n">
        <v>28.94</v>
      </c>
      <c r="S469" t="n">
        <v>21.27</v>
      </c>
      <c r="T469" t="n">
        <v>1136.69</v>
      </c>
      <c r="U469" t="n">
        <v>0.73</v>
      </c>
      <c r="V469" t="n">
        <v>0.77</v>
      </c>
      <c r="W469" t="n">
        <v>0.11</v>
      </c>
      <c r="X469" t="n">
        <v>0.05</v>
      </c>
      <c r="Y469" t="n">
        <v>1</v>
      </c>
      <c r="Z469" t="n">
        <v>10</v>
      </c>
    </row>
    <row r="470">
      <c r="A470" t="n">
        <v>153</v>
      </c>
      <c r="B470" t="n">
        <v>125</v>
      </c>
      <c r="C470" t="inlineStr">
        <is>
          <t xml:space="preserve">CONCLUIDO	</t>
        </is>
      </c>
      <c r="D470" t="n">
        <v>9.2128</v>
      </c>
      <c r="E470" t="n">
        <v>10.85</v>
      </c>
      <c r="F470" t="n">
        <v>7.91</v>
      </c>
      <c r="G470" t="n">
        <v>118.63</v>
      </c>
      <c r="H470" t="n">
        <v>2.2</v>
      </c>
      <c r="I470" t="n">
        <v>4</v>
      </c>
      <c r="J470" t="n">
        <v>318.02</v>
      </c>
      <c r="K470" t="n">
        <v>58.47</v>
      </c>
      <c r="L470" t="n">
        <v>39.25</v>
      </c>
      <c r="M470" t="n">
        <v>2</v>
      </c>
      <c r="N470" t="n">
        <v>95.3</v>
      </c>
      <c r="O470" t="n">
        <v>39456.94</v>
      </c>
      <c r="P470" t="n">
        <v>116.02</v>
      </c>
      <c r="Q470" t="n">
        <v>198.05</v>
      </c>
      <c r="R470" t="n">
        <v>29.04</v>
      </c>
      <c r="S470" t="n">
        <v>21.27</v>
      </c>
      <c r="T470" t="n">
        <v>1189.19</v>
      </c>
      <c r="U470" t="n">
        <v>0.73</v>
      </c>
      <c r="V470" t="n">
        <v>0.77</v>
      </c>
      <c r="W470" t="n">
        <v>0.11</v>
      </c>
      <c r="X470" t="n">
        <v>0.06</v>
      </c>
      <c r="Y470" t="n">
        <v>1</v>
      </c>
      <c r="Z470" t="n">
        <v>10</v>
      </c>
    </row>
    <row r="471">
      <c r="A471" t="n">
        <v>154</v>
      </c>
      <c r="B471" t="n">
        <v>125</v>
      </c>
      <c r="C471" t="inlineStr">
        <is>
          <t xml:space="preserve">CONCLUIDO	</t>
        </is>
      </c>
      <c r="D471" t="n">
        <v>9.2067</v>
      </c>
      <c r="E471" t="n">
        <v>10.86</v>
      </c>
      <c r="F471" t="n">
        <v>7.92</v>
      </c>
      <c r="G471" t="n">
        <v>118.74</v>
      </c>
      <c r="H471" t="n">
        <v>2.21</v>
      </c>
      <c r="I471" t="n">
        <v>4</v>
      </c>
      <c r="J471" t="n">
        <v>318.58</v>
      </c>
      <c r="K471" t="n">
        <v>58.47</v>
      </c>
      <c r="L471" t="n">
        <v>39.5</v>
      </c>
      <c r="M471" t="n">
        <v>2</v>
      </c>
      <c r="N471" t="n">
        <v>95.61</v>
      </c>
      <c r="O471" t="n">
        <v>39526.14</v>
      </c>
      <c r="P471" t="n">
        <v>115.93</v>
      </c>
      <c r="Q471" t="n">
        <v>198.05</v>
      </c>
      <c r="R471" t="n">
        <v>29.29</v>
      </c>
      <c r="S471" t="n">
        <v>21.27</v>
      </c>
      <c r="T471" t="n">
        <v>1314.7</v>
      </c>
      <c r="U471" t="n">
        <v>0.73</v>
      </c>
      <c r="V471" t="n">
        <v>0.77</v>
      </c>
      <c r="W471" t="n">
        <v>0.11</v>
      </c>
      <c r="X471" t="n">
        <v>0.06</v>
      </c>
      <c r="Y471" t="n">
        <v>1</v>
      </c>
      <c r="Z471" t="n">
        <v>10</v>
      </c>
    </row>
    <row r="472">
      <c r="A472" t="n">
        <v>155</v>
      </c>
      <c r="B472" t="n">
        <v>125</v>
      </c>
      <c r="C472" t="inlineStr">
        <is>
          <t xml:space="preserve">CONCLUIDO	</t>
        </is>
      </c>
      <c r="D472" t="n">
        <v>9.201499999999999</v>
      </c>
      <c r="E472" t="n">
        <v>10.87</v>
      </c>
      <c r="F472" t="n">
        <v>7.92</v>
      </c>
      <c r="G472" t="n">
        <v>118.83</v>
      </c>
      <c r="H472" t="n">
        <v>2.22</v>
      </c>
      <c r="I472" t="n">
        <v>4</v>
      </c>
      <c r="J472" t="n">
        <v>319.14</v>
      </c>
      <c r="K472" t="n">
        <v>58.47</v>
      </c>
      <c r="L472" t="n">
        <v>39.75</v>
      </c>
      <c r="M472" t="n">
        <v>2</v>
      </c>
      <c r="N472" t="n">
        <v>95.92</v>
      </c>
      <c r="O472" t="n">
        <v>39595.48</v>
      </c>
      <c r="P472" t="n">
        <v>115.8</v>
      </c>
      <c r="Q472" t="n">
        <v>198.05</v>
      </c>
      <c r="R472" t="n">
        <v>29.46</v>
      </c>
      <c r="S472" t="n">
        <v>21.27</v>
      </c>
      <c r="T472" t="n">
        <v>1396.17</v>
      </c>
      <c r="U472" t="n">
        <v>0.72</v>
      </c>
      <c r="V472" t="n">
        <v>0.77</v>
      </c>
      <c r="W472" t="n">
        <v>0.11</v>
      </c>
      <c r="X472" t="n">
        <v>0.07000000000000001</v>
      </c>
      <c r="Y472" t="n">
        <v>1</v>
      </c>
      <c r="Z472" t="n">
        <v>10</v>
      </c>
    </row>
    <row r="473">
      <c r="A473" t="n">
        <v>156</v>
      </c>
      <c r="B473" t="n">
        <v>125</v>
      </c>
      <c r="C473" t="inlineStr">
        <is>
          <t xml:space="preserve">CONCLUIDO	</t>
        </is>
      </c>
      <c r="D473" t="n">
        <v>9.202500000000001</v>
      </c>
      <c r="E473" t="n">
        <v>10.87</v>
      </c>
      <c r="F473" t="n">
        <v>7.92</v>
      </c>
      <c r="G473" t="n">
        <v>118.81</v>
      </c>
      <c r="H473" t="n">
        <v>2.23</v>
      </c>
      <c r="I473" t="n">
        <v>4</v>
      </c>
      <c r="J473" t="n">
        <v>319.71</v>
      </c>
      <c r="K473" t="n">
        <v>58.47</v>
      </c>
      <c r="L473" t="n">
        <v>40</v>
      </c>
      <c r="M473" t="n">
        <v>2</v>
      </c>
      <c r="N473" t="n">
        <v>96.23</v>
      </c>
      <c r="O473" t="n">
        <v>39664.96</v>
      </c>
      <c r="P473" t="n">
        <v>115.63</v>
      </c>
      <c r="Q473" t="n">
        <v>198.05</v>
      </c>
      <c r="R473" t="n">
        <v>29.42</v>
      </c>
      <c r="S473" t="n">
        <v>21.27</v>
      </c>
      <c r="T473" t="n">
        <v>1379.8</v>
      </c>
      <c r="U473" t="n">
        <v>0.72</v>
      </c>
      <c r="V473" t="n">
        <v>0.77</v>
      </c>
      <c r="W473" t="n">
        <v>0.11</v>
      </c>
      <c r="X473" t="n">
        <v>0.07000000000000001</v>
      </c>
      <c r="Y473" t="n">
        <v>1</v>
      </c>
      <c r="Z473" t="n">
        <v>10</v>
      </c>
    </row>
    <row r="474">
      <c r="A474" t="n">
        <v>0</v>
      </c>
      <c r="B474" t="n">
        <v>30</v>
      </c>
      <c r="C474" t="inlineStr">
        <is>
          <t xml:space="preserve">CONCLUIDO	</t>
        </is>
      </c>
      <c r="D474" t="n">
        <v>8.875299999999999</v>
      </c>
      <c r="E474" t="n">
        <v>11.27</v>
      </c>
      <c r="F474" t="n">
        <v>8.720000000000001</v>
      </c>
      <c r="G474" t="n">
        <v>11.63</v>
      </c>
      <c r="H474" t="n">
        <v>0.24</v>
      </c>
      <c r="I474" t="n">
        <v>45</v>
      </c>
      <c r="J474" t="n">
        <v>71.52</v>
      </c>
      <c r="K474" t="n">
        <v>32.27</v>
      </c>
      <c r="L474" t="n">
        <v>1</v>
      </c>
      <c r="M474" t="n">
        <v>43</v>
      </c>
      <c r="N474" t="n">
        <v>8.25</v>
      </c>
      <c r="O474" t="n">
        <v>9054.6</v>
      </c>
      <c r="P474" t="n">
        <v>61</v>
      </c>
      <c r="Q474" t="n">
        <v>198.14</v>
      </c>
      <c r="R474" t="n">
        <v>54.31</v>
      </c>
      <c r="S474" t="n">
        <v>21.27</v>
      </c>
      <c r="T474" t="n">
        <v>13617.95</v>
      </c>
      <c r="U474" t="n">
        <v>0.39</v>
      </c>
      <c r="V474" t="n">
        <v>0.7</v>
      </c>
      <c r="W474" t="n">
        <v>0.18</v>
      </c>
      <c r="X474" t="n">
        <v>0.87</v>
      </c>
      <c r="Y474" t="n">
        <v>1</v>
      </c>
      <c r="Z474" t="n">
        <v>10</v>
      </c>
    </row>
    <row r="475">
      <c r="A475" t="n">
        <v>1</v>
      </c>
      <c r="B475" t="n">
        <v>30</v>
      </c>
      <c r="C475" t="inlineStr">
        <is>
          <t xml:space="preserve">CONCLUIDO	</t>
        </is>
      </c>
      <c r="D475" t="n">
        <v>9.1938</v>
      </c>
      <c r="E475" t="n">
        <v>10.88</v>
      </c>
      <c r="F475" t="n">
        <v>8.49</v>
      </c>
      <c r="G475" t="n">
        <v>14.55</v>
      </c>
      <c r="H475" t="n">
        <v>0.3</v>
      </c>
      <c r="I475" t="n">
        <v>35</v>
      </c>
      <c r="J475" t="n">
        <v>71.81</v>
      </c>
      <c r="K475" t="n">
        <v>32.27</v>
      </c>
      <c r="L475" t="n">
        <v>1.25</v>
      </c>
      <c r="M475" t="n">
        <v>33</v>
      </c>
      <c r="N475" t="n">
        <v>8.289999999999999</v>
      </c>
      <c r="O475" t="n">
        <v>9090.98</v>
      </c>
      <c r="P475" t="n">
        <v>58.63</v>
      </c>
      <c r="Q475" t="n">
        <v>198.06</v>
      </c>
      <c r="R475" t="n">
        <v>47.56</v>
      </c>
      <c r="S475" t="n">
        <v>21.27</v>
      </c>
      <c r="T475" t="n">
        <v>10292.29</v>
      </c>
      <c r="U475" t="n">
        <v>0.45</v>
      </c>
      <c r="V475" t="n">
        <v>0.72</v>
      </c>
      <c r="W475" t="n">
        <v>0.14</v>
      </c>
      <c r="X475" t="n">
        <v>0.64</v>
      </c>
      <c r="Y475" t="n">
        <v>1</v>
      </c>
      <c r="Z475" t="n">
        <v>10</v>
      </c>
    </row>
    <row r="476">
      <c r="A476" t="n">
        <v>2</v>
      </c>
      <c r="B476" t="n">
        <v>30</v>
      </c>
      <c r="C476" t="inlineStr">
        <is>
          <t xml:space="preserve">CONCLUIDO	</t>
        </is>
      </c>
      <c r="D476" t="n">
        <v>9.319900000000001</v>
      </c>
      <c r="E476" t="n">
        <v>10.73</v>
      </c>
      <c r="F476" t="n">
        <v>8.43</v>
      </c>
      <c r="G476" t="n">
        <v>17.45</v>
      </c>
      <c r="H476" t="n">
        <v>0.36</v>
      </c>
      <c r="I476" t="n">
        <v>29</v>
      </c>
      <c r="J476" t="n">
        <v>72.11</v>
      </c>
      <c r="K476" t="n">
        <v>32.27</v>
      </c>
      <c r="L476" t="n">
        <v>1.5</v>
      </c>
      <c r="M476" t="n">
        <v>27</v>
      </c>
      <c r="N476" t="n">
        <v>8.34</v>
      </c>
      <c r="O476" t="n">
        <v>9127.379999999999</v>
      </c>
      <c r="P476" t="n">
        <v>57.84</v>
      </c>
      <c r="Q476" t="n">
        <v>198.1</v>
      </c>
      <c r="R476" t="n">
        <v>45.29</v>
      </c>
      <c r="S476" t="n">
        <v>21.27</v>
      </c>
      <c r="T476" t="n">
        <v>9186.82</v>
      </c>
      <c r="U476" t="n">
        <v>0.47</v>
      </c>
      <c r="V476" t="n">
        <v>0.72</v>
      </c>
      <c r="W476" t="n">
        <v>0.16</v>
      </c>
      <c r="X476" t="n">
        <v>0.58</v>
      </c>
      <c r="Y476" t="n">
        <v>1</v>
      </c>
      <c r="Z476" t="n">
        <v>10</v>
      </c>
    </row>
    <row r="477">
      <c r="A477" t="n">
        <v>3</v>
      </c>
      <c r="B477" t="n">
        <v>30</v>
      </c>
      <c r="C477" t="inlineStr">
        <is>
          <t xml:space="preserve">CONCLUIDO	</t>
        </is>
      </c>
      <c r="D477" t="n">
        <v>9.452999999999999</v>
      </c>
      <c r="E477" t="n">
        <v>10.58</v>
      </c>
      <c r="F477" t="n">
        <v>8.35</v>
      </c>
      <c r="G477" t="n">
        <v>20.03</v>
      </c>
      <c r="H477" t="n">
        <v>0.42</v>
      </c>
      <c r="I477" t="n">
        <v>25</v>
      </c>
      <c r="J477" t="n">
        <v>72.40000000000001</v>
      </c>
      <c r="K477" t="n">
        <v>32.27</v>
      </c>
      <c r="L477" t="n">
        <v>1.75</v>
      </c>
      <c r="M477" t="n">
        <v>23</v>
      </c>
      <c r="N477" t="n">
        <v>8.380000000000001</v>
      </c>
      <c r="O477" t="n">
        <v>9163.799999999999</v>
      </c>
      <c r="P477" t="n">
        <v>56.64</v>
      </c>
      <c r="Q477" t="n">
        <v>198.05</v>
      </c>
      <c r="R477" t="n">
        <v>42.64</v>
      </c>
      <c r="S477" t="n">
        <v>21.27</v>
      </c>
      <c r="T477" t="n">
        <v>7883.26</v>
      </c>
      <c r="U477" t="n">
        <v>0.5</v>
      </c>
      <c r="V477" t="n">
        <v>0.73</v>
      </c>
      <c r="W477" t="n">
        <v>0.15</v>
      </c>
      <c r="X477" t="n">
        <v>0.49</v>
      </c>
      <c r="Y477" t="n">
        <v>1</v>
      </c>
      <c r="Z477" t="n">
        <v>10</v>
      </c>
    </row>
    <row r="478">
      <c r="A478" t="n">
        <v>4</v>
      </c>
      <c r="B478" t="n">
        <v>30</v>
      </c>
      <c r="C478" t="inlineStr">
        <is>
          <t xml:space="preserve">CONCLUIDO	</t>
        </is>
      </c>
      <c r="D478" t="n">
        <v>9.5928</v>
      </c>
      <c r="E478" t="n">
        <v>10.42</v>
      </c>
      <c r="F478" t="n">
        <v>8.25</v>
      </c>
      <c r="G478" t="n">
        <v>23.58</v>
      </c>
      <c r="H478" t="n">
        <v>0.48</v>
      </c>
      <c r="I478" t="n">
        <v>21</v>
      </c>
      <c r="J478" t="n">
        <v>72.7</v>
      </c>
      <c r="K478" t="n">
        <v>32.27</v>
      </c>
      <c r="L478" t="n">
        <v>2</v>
      </c>
      <c r="M478" t="n">
        <v>19</v>
      </c>
      <c r="N478" t="n">
        <v>8.43</v>
      </c>
      <c r="O478" t="n">
        <v>9200.25</v>
      </c>
      <c r="P478" t="n">
        <v>55.44</v>
      </c>
      <c r="Q478" t="n">
        <v>198.05</v>
      </c>
      <c r="R478" t="n">
        <v>39.68</v>
      </c>
      <c r="S478" t="n">
        <v>21.27</v>
      </c>
      <c r="T478" t="n">
        <v>6420.75</v>
      </c>
      <c r="U478" t="n">
        <v>0.54</v>
      </c>
      <c r="V478" t="n">
        <v>0.74</v>
      </c>
      <c r="W478" t="n">
        <v>0.14</v>
      </c>
      <c r="X478" t="n">
        <v>0.4</v>
      </c>
      <c r="Y478" t="n">
        <v>1</v>
      </c>
      <c r="Z478" t="n">
        <v>10</v>
      </c>
    </row>
    <row r="479">
      <c r="A479" t="n">
        <v>5</v>
      </c>
      <c r="B479" t="n">
        <v>30</v>
      </c>
      <c r="C479" t="inlineStr">
        <is>
          <t xml:space="preserve">CONCLUIDO	</t>
        </is>
      </c>
      <c r="D479" t="n">
        <v>9.710599999999999</v>
      </c>
      <c r="E479" t="n">
        <v>10.3</v>
      </c>
      <c r="F479" t="n">
        <v>8.16</v>
      </c>
      <c r="G479" t="n">
        <v>25.76</v>
      </c>
      <c r="H479" t="n">
        <v>0.54</v>
      </c>
      <c r="I479" t="n">
        <v>19</v>
      </c>
      <c r="J479" t="n">
        <v>73</v>
      </c>
      <c r="K479" t="n">
        <v>32.27</v>
      </c>
      <c r="L479" t="n">
        <v>2.25</v>
      </c>
      <c r="M479" t="n">
        <v>17</v>
      </c>
      <c r="N479" t="n">
        <v>8.48</v>
      </c>
      <c r="O479" t="n">
        <v>9236.709999999999</v>
      </c>
      <c r="P479" t="n">
        <v>54.24</v>
      </c>
      <c r="Q479" t="n">
        <v>198.05</v>
      </c>
      <c r="R479" t="n">
        <v>36.47</v>
      </c>
      <c r="S479" t="n">
        <v>21.27</v>
      </c>
      <c r="T479" t="n">
        <v>4827.6</v>
      </c>
      <c r="U479" t="n">
        <v>0.58</v>
      </c>
      <c r="V479" t="n">
        <v>0.74</v>
      </c>
      <c r="W479" t="n">
        <v>0.14</v>
      </c>
      <c r="X479" t="n">
        <v>0.31</v>
      </c>
      <c r="Y479" t="n">
        <v>1</v>
      </c>
      <c r="Z479" t="n">
        <v>10</v>
      </c>
    </row>
    <row r="480">
      <c r="A480" t="n">
        <v>6</v>
      </c>
      <c r="B480" t="n">
        <v>30</v>
      </c>
      <c r="C480" t="inlineStr">
        <is>
          <t xml:space="preserve">CONCLUIDO	</t>
        </is>
      </c>
      <c r="D480" t="n">
        <v>9.709300000000001</v>
      </c>
      <c r="E480" t="n">
        <v>10.3</v>
      </c>
      <c r="F480" t="n">
        <v>8.19</v>
      </c>
      <c r="G480" t="n">
        <v>28.91</v>
      </c>
      <c r="H480" t="n">
        <v>0.6</v>
      </c>
      <c r="I480" t="n">
        <v>17</v>
      </c>
      <c r="J480" t="n">
        <v>73.29000000000001</v>
      </c>
      <c r="K480" t="n">
        <v>32.27</v>
      </c>
      <c r="L480" t="n">
        <v>2.5</v>
      </c>
      <c r="M480" t="n">
        <v>15</v>
      </c>
      <c r="N480" t="n">
        <v>8.52</v>
      </c>
      <c r="O480" t="n">
        <v>9273.200000000001</v>
      </c>
      <c r="P480" t="n">
        <v>53.95</v>
      </c>
      <c r="Q480" t="n">
        <v>198.05</v>
      </c>
      <c r="R480" t="n">
        <v>37.91</v>
      </c>
      <c r="S480" t="n">
        <v>21.27</v>
      </c>
      <c r="T480" t="n">
        <v>5556.11</v>
      </c>
      <c r="U480" t="n">
        <v>0.5600000000000001</v>
      </c>
      <c r="V480" t="n">
        <v>0.74</v>
      </c>
      <c r="W480" t="n">
        <v>0.13</v>
      </c>
      <c r="X480" t="n">
        <v>0.34</v>
      </c>
      <c r="Y480" t="n">
        <v>1</v>
      </c>
      <c r="Z480" t="n">
        <v>10</v>
      </c>
    </row>
    <row r="481">
      <c r="A481" t="n">
        <v>7</v>
      </c>
      <c r="B481" t="n">
        <v>30</v>
      </c>
      <c r="C481" t="inlineStr">
        <is>
          <t xml:space="preserve">CONCLUIDO	</t>
        </is>
      </c>
      <c r="D481" t="n">
        <v>9.7935</v>
      </c>
      <c r="E481" t="n">
        <v>10.21</v>
      </c>
      <c r="F481" t="n">
        <v>8.130000000000001</v>
      </c>
      <c r="G481" t="n">
        <v>32.53</v>
      </c>
      <c r="H481" t="n">
        <v>0.65</v>
      </c>
      <c r="I481" t="n">
        <v>15</v>
      </c>
      <c r="J481" t="n">
        <v>73.59</v>
      </c>
      <c r="K481" t="n">
        <v>32.27</v>
      </c>
      <c r="L481" t="n">
        <v>2.75</v>
      </c>
      <c r="M481" t="n">
        <v>13</v>
      </c>
      <c r="N481" t="n">
        <v>8.57</v>
      </c>
      <c r="O481" t="n">
        <v>9309.700000000001</v>
      </c>
      <c r="P481" t="n">
        <v>52.9</v>
      </c>
      <c r="Q481" t="n">
        <v>198.05</v>
      </c>
      <c r="R481" t="n">
        <v>36.01</v>
      </c>
      <c r="S481" t="n">
        <v>21.27</v>
      </c>
      <c r="T481" t="n">
        <v>4617.45</v>
      </c>
      <c r="U481" t="n">
        <v>0.59</v>
      </c>
      <c r="V481" t="n">
        <v>0.75</v>
      </c>
      <c r="W481" t="n">
        <v>0.13</v>
      </c>
      <c r="X481" t="n">
        <v>0.28</v>
      </c>
      <c r="Y481" t="n">
        <v>1</v>
      </c>
      <c r="Z481" t="n">
        <v>10</v>
      </c>
    </row>
    <row r="482">
      <c r="A482" t="n">
        <v>8</v>
      </c>
      <c r="B482" t="n">
        <v>30</v>
      </c>
      <c r="C482" t="inlineStr">
        <is>
          <t xml:space="preserve">CONCLUIDO	</t>
        </is>
      </c>
      <c r="D482" t="n">
        <v>9.8194</v>
      </c>
      <c r="E482" t="n">
        <v>10.18</v>
      </c>
      <c r="F482" t="n">
        <v>8.119999999999999</v>
      </c>
      <c r="G482" t="n">
        <v>34.81</v>
      </c>
      <c r="H482" t="n">
        <v>0.71</v>
      </c>
      <c r="I482" t="n">
        <v>14</v>
      </c>
      <c r="J482" t="n">
        <v>73.88</v>
      </c>
      <c r="K482" t="n">
        <v>32.27</v>
      </c>
      <c r="L482" t="n">
        <v>3</v>
      </c>
      <c r="M482" t="n">
        <v>12</v>
      </c>
      <c r="N482" t="n">
        <v>8.609999999999999</v>
      </c>
      <c r="O482" t="n">
        <v>9346.23</v>
      </c>
      <c r="P482" t="n">
        <v>52.34</v>
      </c>
      <c r="Q482" t="n">
        <v>198.05</v>
      </c>
      <c r="R482" t="n">
        <v>35.63</v>
      </c>
      <c r="S482" t="n">
        <v>21.27</v>
      </c>
      <c r="T482" t="n">
        <v>4430.87</v>
      </c>
      <c r="U482" t="n">
        <v>0.6</v>
      </c>
      <c r="V482" t="n">
        <v>0.75</v>
      </c>
      <c r="W482" t="n">
        <v>0.13</v>
      </c>
      <c r="X482" t="n">
        <v>0.27</v>
      </c>
      <c r="Y482" t="n">
        <v>1</v>
      </c>
      <c r="Z482" t="n">
        <v>10</v>
      </c>
    </row>
    <row r="483">
      <c r="A483" t="n">
        <v>9</v>
      </c>
      <c r="B483" t="n">
        <v>30</v>
      </c>
      <c r="C483" t="inlineStr">
        <is>
          <t xml:space="preserve">CONCLUIDO	</t>
        </is>
      </c>
      <c r="D483" t="n">
        <v>9.8964</v>
      </c>
      <c r="E483" t="n">
        <v>10.1</v>
      </c>
      <c r="F483" t="n">
        <v>8.06</v>
      </c>
      <c r="G483" t="n">
        <v>37.19</v>
      </c>
      <c r="H483" t="n">
        <v>0.77</v>
      </c>
      <c r="I483" t="n">
        <v>13</v>
      </c>
      <c r="J483" t="n">
        <v>74.18000000000001</v>
      </c>
      <c r="K483" t="n">
        <v>32.27</v>
      </c>
      <c r="L483" t="n">
        <v>3.25</v>
      </c>
      <c r="M483" t="n">
        <v>11</v>
      </c>
      <c r="N483" t="n">
        <v>8.66</v>
      </c>
      <c r="O483" t="n">
        <v>9382.780000000001</v>
      </c>
      <c r="P483" t="n">
        <v>51.08</v>
      </c>
      <c r="Q483" t="n">
        <v>198.05</v>
      </c>
      <c r="R483" t="n">
        <v>33.7</v>
      </c>
      <c r="S483" t="n">
        <v>21.27</v>
      </c>
      <c r="T483" t="n">
        <v>3472.47</v>
      </c>
      <c r="U483" t="n">
        <v>0.63</v>
      </c>
      <c r="V483" t="n">
        <v>0.75</v>
      </c>
      <c r="W483" t="n">
        <v>0.12</v>
      </c>
      <c r="X483" t="n">
        <v>0.21</v>
      </c>
      <c r="Y483" t="n">
        <v>1</v>
      </c>
      <c r="Z483" t="n">
        <v>10</v>
      </c>
    </row>
    <row r="484">
      <c r="A484" t="n">
        <v>10</v>
      </c>
      <c r="B484" t="n">
        <v>30</v>
      </c>
      <c r="C484" t="inlineStr">
        <is>
          <t xml:space="preserve">CONCLUIDO	</t>
        </is>
      </c>
      <c r="D484" t="n">
        <v>9.887700000000001</v>
      </c>
      <c r="E484" t="n">
        <v>10.11</v>
      </c>
      <c r="F484" t="n">
        <v>8.08</v>
      </c>
      <c r="G484" t="n">
        <v>40.42</v>
      </c>
      <c r="H484" t="n">
        <v>0.82</v>
      </c>
      <c r="I484" t="n">
        <v>12</v>
      </c>
      <c r="J484" t="n">
        <v>74.48</v>
      </c>
      <c r="K484" t="n">
        <v>32.27</v>
      </c>
      <c r="L484" t="n">
        <v>3.5</v>
      </c>
      <c r="M484" t="n">
        <v>10</v>
      </c>
      <c r="N484" t="n">
        <v>8.710000000000001</v>
      </c>
      <c r="O484" t="n">
        <v>9419.35</v>
      </c>
      <c r="P484" t="n">
        <v>50.89</v>
      </c>
      <c r="Q484" t="n">
        <v>198.05</v>
      </c>
      <c r="R484" t="n">
        <v>34.47</v>
      </c>
      <c r="S484" t="n">
        <v>21.27</v>
      </c>
      <c r="T484" t="n">
        <v>3864.43</v>
      </c>
      <c r="U484" t="n">
        <v>0.62</v>
      </c>
      <c r="V484" t="n">
        <v>0.75</v>
      </c>
      <c r="W484" t="n">
        <v>0.13</v>
      </c>
      <c r="X484" t="n">
        <v>0.23</v>
      </c>
      <c r="Y484" t="n">
        <v>1</v>
      </c>
      <c r="Z484" t="n">
        <v>10</v>
      </c>
    </row>
    <row r="485">
      <c r="A485" t="n">
        <v>11</v>
      </c>
      <c r="B485" t="n">
        <v>30</v>
      </c>
      <c r="C485" t="inlineStr">
        <is>
          <t xml:space="preserve">CONCLUIDO	</t>
        </is>
      </c>
      <c r="D485" t="n">
        <v>9.930999999999999</v>
      </c>
      <c r="E485" t="n">
        <v>10.07</v>
      </c>
      <c r="F485" t="n">
        <v>8.050000000000001</v>
      </c>
      <c r="G485" t="n">
        <v>43.93</v>
      </c>
      <c r="H485" t="n">
        <v>0.88</v>
      </c>
      <c r="I485" t="n">
        <v>11</v>
      </c>
      <c r="J485" t="n">
        <v>74.77</v>
      </c>
      <c r="K485" t="n">
        <v>32.27</v>
      </c>
      <c r="L485" t="n">
        <v>3.75</v>
      </c>
      <c r="M485" t="n">
        <v>9</v>
      </c>
      <c r="N485" t="n">
        <v>8.75</v>
      </c>
      <c r="O485" t="n">
        <v>9455.940000000001</v>
      </c>
      <c r="P485" t="n">
        <v>49.91</v>
      </c>
      <c r="Q485" t="n">
        <v>198.05</v>
      </c>
      <c r="R485" t="n">
        <v>33.48</v>
      </c>
      <c r="S485" t="n">
        <v>21.27</v>
      </c>
      <c r="T485" t="n">
        <v>3374.54</v>
      </c>
      <c r="U485" t="n">
        <v>0.64</v>
      </c>
      <c r="V485" t="n">
        <v>0.75</v>
      </c>
      <c r="W485" t="n">
        <v>0.13</v>
      </c>
      <c r="X485" t="n">
        <v>0.2</v>
      </c>
      <c r="Y485" t="n">
        <v>1</v>
      </c>
      <c r="Z485" t="n">
        <v>10</v>
      </c>
    </row>
    <row r="486">
      <c r="A486" t="n">
        <v>12</v>
      </c>
      <c r="B486" t="n">
        <v>30</v>
      </c>
      <c r="C486" t="inlineStr">
        <is>
          <t xml:space="preserve">CONCLUIDO	</t>
        </is>
      </c>
      <c r="D486" t="n">
        <v>9.964600000000001</v>
      </c>
      <c r="E486" t="n">
        <v>10.04</v>
      </c>
      <c r="F486" t="n">
        <v>8.039999999999999</v>
      </c>
      <c r="G486" t="n">
        <v>48.22</v>
      </c>
      <c r="H486" t="n">
        <v>0.93</v>
      </c>
      <c r="I486" t="n">
        <v>10</v>
      </c>
      <c r="J486" t="n">
        <v>75.06999999999999</v>
      </c>
      <c r="K486" t="n">
        <v>32.27</v>
      </c>
      <c r="L486" t="n">
        <v>4</v>
      </c>
      <c r="M486" t="n">
        <v>8</v>
      </c>
      <c r="N486" t="n">
        <v>8.800000000000001</v>
      </c>
      <c r="O486" t="n">
        <v>9492.549999999999</v>
      </c>
      <c r="P486" t="n">
        <v>49.46</v>
      </c>
      <c r="Q486" t="n">
        <v>198.06</v>
      </c>
      <c r="R486" t="n">
        <v>32.97</v>
      </c>
      <c r="S486" t="n">
        <v>21.27</v>
      </c>
      <c r="T486" t="n">
        <v>3123.17</v>
      </c>
      <c r="U486" t="n">
        <v>0.65</v>
      </c>
      <c r="V486" t="n">
        <v>0.76</v>
      </c>
      <c r="W486" t="n">
        <v>0.12</v>
      </c>
      <c r="X486" t="n">
        <v>0.18</v>
      </c>
      <c r="Y486" t="n">
        <v>1</v>
      </c>
      <c r="Z486" t="n">
        <v>10</v>
      </c>
    </row>
    <row r="487">
      <c r="A487" t="n">
        <v>13</v>
      </c>
      <c r="B487" t="n">
        <v>30</v>
      </c>
      <c r="C487" t="inlineStr">
        <is>
          <t xml:space="preserve">CONCLUIDO	</t>
        </is>
      </c>
      <c r="D487" t="n">
        <v>9.962400000000001</v>
      </c>
      <c r="E487" t="n">
        <v>10.04</v>
      </c>
      <c r="F487" t="n">
        <v>8.039999999999999</v>
      </c>
      <c r="G487" t="n">
        <v>48.23</v>
      </c>
      <c r="H487" t="n">
        <v>0.99</v>
      </c>
      <c r="I487" t="n">
        <v>10</v>
      </c>
      <c r="J487" t="n">
        <v>75.37</v>
      </c>
      <c r="K487" t="n">
        <v>32.27</v>
      </c>
      <c r="L487" t="n">
        <v>4.25</v>
      </c>
      <c r="M487" t="n">
        <v>8</v>
      </c>
      <c r="N487" t="n">
        <v>8.85</v>
      </c>
      <c r="O487" t="n">
        <v>9529.18</v>
      </c>
      <c r="P487" t="n">
        <v>48.48</v>
      </c>
      <c r="Q487" t="n">
        <v>198.05</v>
      </c>
      <c r="R487" t="n">
        <v>33.16</v>
      </c>
      <c r="S487" t="n">
        <v>21.27</v>
      </c>
      <c r="T487" t="n">
        <v>3216.41</v>
      </c>
      <c r="U487" t="n">
        <v>0.64</v>
      </c>
      <c r="V487" t="n">
        <v>0.76</v>
      </c>
      <c r="W487" t="n">
        <v>0.12</v>
      </c>
      <c r="X487" t="n">
        <v>0.19</v>
      </c>
      <c r="Y487" t="n">
        <v>1</v>
      </c>
      <c r="Z487" t="n">
        <v>10</v>
      </c>
    </row>
    <row r="488">
      <c r="A488" t="n">
        <v>14</v>
      </c>
      <c r="B488" t="n">
        <v>30</v>
      </c>
      <c r="C488" t="inlineStr">
        <is>
          <t xml:space="preserve">CONCLUIDO	</t>
        </is>
      </c>
      <c r="D488" t="n">
        <v>9.995799999999999</v>
      </c>
      <c r="E488" t="n">
        <v>10</v>
      </c>
      <c r="F488" t="n">
        <v>8.02</v>
      </c>
      <c r="G488" t="n">
        <v>53.47</v>
      </c>
      <c r="H488" t="n">
        <v>1.04</v>
      </c>
      <c r="I488" t="n">
        <v>9</v>
      </c>
      <c r="J488" t="n">
        <v>75.66</v>
      </c>
      <c r="K488" t="n">
        <v>32.27</v>
      </c>
      <c r="L488" t="n">
        <v>4.5</v>
      </c>
      <c r="M488" t="n">
        <v>6</v>
      </c>
      <c r="N488" t="n">
        <v>8.890000000000001</v>
      </c>
      <c r="O488" t="n">
        <v>9565.83</v>
      </c>
      <c r="P488" t="n">
        <v>48.09</v>
      </c>
      <c r="Q488" t="n">
        <v>198.05</v>
      </c>
      <c r="R488" t="n">
        <v>32.42</v>
      </c>
      <c r="S488" t="n">
        <v>21.27</v>
      </c>
      <c r="T488" t="n">
        <v>2854.89</v>
      </c>
      <c r="U488" t="n">
        <v>0.66</v>
      </c>
      <c r="V488" t="n">
        <v>0.76</v>
      </c>
      <c r="W488" t="n">
        <v>0.12</v>
      </c>
      <c r="X488" t="n">
        <v>0.17</v>
      </c>
      <c r="Y488" t="n">
        <v>1</v>
      </c>
      <c r="Z488" t="n">
        <v>10</v>
      </c>
    </row>
    <row r="489">
      <c r="A489" t="n">
        <v>15</v>
      </c>
      <c r="B489" t="n">
        <v>30</v>
      </c>
      <c r="C489" t="inlineStr">
        <is>
          <t xml:space="preserve">CONCLUIDO	</t>
        </is>
      </c>
      <c r="D489" t="n">
        <v>10.0025</v>
      </c>
      <c r="E489" t="n">
        <v>10</v>
      </c>
      <c r="F489" t="n">
        <v>8.01</v>
      </c>
      <c r="G489" t="n">
        <v>53.42</v>
      </c>
      <c r="H489" t="n">
        <v>1.09</v>
      </c>
      <c r="I489" t="n">
        <v>9</v>
      </c>
      <c r="J489" t="n">
        <v>75.95999999999999</v>
      </c>
      <c r="K489" t="n">
        <v>32.27</v>
      </c>
      <c r="L489" t="n">
        <v>4.75</v>
      </c>
      <c r="M489" t="n">
        <v>5</v>
      </c>
      <c r="N489" t="n">
        <v>8.94</v>
      </c>
      <c r="O489" t="n">
        <v>9602.5</v>
      </c>
      <c r="P489" t="n">
        <v>47.04</v>
      </c>
      <c r="Q489" t="n">
        <v>198.08</v>
      </c>
      <c r="R489" t="n">
        <v>32.12</v>
      </c>
      <c r="S489" t="n">
        <v>21.27</v>
      </c>
      <c r="T489" t="n">
        <v>2702.74</v>
      </c>
      <c r="U489" t="n">
        <v>0.66</v>
      </c>
      <c r="V489" t="n">
        <v>0.76</v>
      </c>
      <c r="W489" t="n">
        <v>0.13</v>
      </c>
      <c r="X489" t="n">
        <v>0.16</v>
      </c>
      <c r="Y489" t="n">
        <v>1</v>
      </c>
      <c r="Z489" t="n">
        <v>10</v>
      </c>
    </row>
    <row r="490">
      <c r="A490" t="n">
        <v>16</v>
      </c>
      <c r="B490" t="n">
        <v>30</v>
      </c>
      <c r="C490" t="inlineStr">
        <is>
          <t xml:space="preserve">CONCLUIDO	</t>
        </is>
      </c>
      <c r="D490" t="n">
        <v>10.0371</v>
      </c>
      <c r="E490" t="n">
        <v>9.960000000000001</v>
      </c>
      <c r="F490" t="n">
        <v>7.99</v>
      </c>
      <c r="G490" t="n">
        <v>59.96</v>
      </c>
      <c r="H490" t="n">
        <v>1.15</v>
      </c>
      <c r="I490" t="n">
        <v>8</v>
      </c>
      <c r="J490" t="n">
        <v>76.26000000000001</v>
      </c>
      <c r="K490" t="n">
        <v>32.27</v>
      </c>
      <c r="L490" t="n">
        <v>5</v>
      </c>
      <c r="M490" t="n">
        <v>2</v>
      </c>
      <c r="N490" t="n">
        <v>8.99</v>
      </c>
      <c r="O490" t="n">
        <v>9639.200000000001</v>
      </c>
      <c r="P490" t="n">
        <v>46.82</v>
      </c>
      <c r="Q490" t="n">
        <v>198.05</v>
      </c>
      <c r="R490" t="n">
        <v>31.47</v>
      </c>
      <c r="S490" t="n">
        <v>21.27</v>
      </c>
      <c r="T490" t="n">
        <v>2385.36</v>
      </c>
      <c r="U490" t="n">
        <v>0.68</v>
      </c>
      <c r="V490" t="n">
        <v>0.76</v>
      </c>
      <c r="W490" t="n">
        <v>0.13</v>
      </c>
      <c r="X490" t="n">
        <v>0.14</v>
      </c>
      <c r="Y490" t="n">
        <v>1</v>
      </c>
      <c r="Z490" t="n">
        <v>10</v>
      </c>
    </row>
    <row r="491">
      <c r="A491" t="n">
        <v>17</v>
      </c>
      <c r="B491" t="n">
        <v>30</v>
      </c>
      <c r="C491" t="inlineStr">
        <is>
          <t xml:space="preserve">CONCLUIDO	</t>
        </is>
      </c>
      <c r="D491" t="n">
        <v>10.0522</v>
      </c>
      <c r="E491" t="n">
        <v>9.949999999999999</v>
      </c>
      <c r="F491" t="n">
        <v>7.98</v>
      </c>
      <c r="G491" t="n">
        <v>59.85</v>
      </c>
      <c r="H491" t="n">
        <v>1.2</v>
      </c>
      <c r="I491" t="n">
        <v>8</v>
      </c>
      <c r="J491" t="n">
        <v>76.56</v>
      </c>
      <c r="K491" t="n">
        <v>32.27</v>
      </c>
      <c r="L491" t="n">
        <v>5.25</v>
      </c>
      <c r="M491" t="n">
        <v>1</v>
      </c>
      <c r="N491" t="n">
        <v>9.039999999999999</v>
      </c>
      <c r="O491" t="n">
        <v>9675.91</v>
      </c>
      <c r="P491" t="n">
        <v>46.79</v>
      </c>
      <c r="Q491" t="n">
        <v>198.05</v>
      </c>
      <c r="R491" t="n">
        <v>30.89</v>
      </c>
      <c r="S491" t="n">
        <v>21.27</v>
      </c>
      <c r="T491" t="n">
        <v>2095.13</v>
      </c>
      <c r="U491" t="n">
        <v>0.6899999999999999</v>
      </c>
      <c r="V491" t="n">
        <v>0.76</v>
      </c>
      <c r="W491" t="n">
        <v>0.13</v>
      </c>
      <c r="X491" t="n">
        <v>0.13</v>
      </c>
      <c r="Y491" t="n">
        <v>1</v>
      </c>
      <c r="Z491" t="n">
        <v>10</v>
      </c>
    </row>
    <row r="492">
      <c r="A492" t="n">
        <v>18</v>
      </c>
      <c r="B492" t="n">
        <v>30</v>
      </c>
      <c r="C492" t="inlineStr">
        <is>
          <t xml:space="preserve">CONCLUIDO	</t>
        </is>
      </c>
      <c r="D492" t="n">
        <v>10.0477</v>
      </c>
      <c r="E492" t="n">
        <v>9.949999999999999</v>
      </c>
      <c r="F492" t="n">
        <v>7.98</v>
      </c>
      <c r="G492" t="n">
        <v>59.88</v>
      </c>
      <c r="H492" t="n">
        <v>1.25</v>
      </c>
      <c r="I492" t="n">
        <v>8</v>
      </c>
      <c r="J492" t="n">
        <v>76.84999999999999</v>
      </c>
      <c r="K492" t="n">
        <v>32.27</v>
      </c>
      <c r="L492" t="n">
        <v>5.5</v>
      </c>
      <c r="M492" t="n">
        <v>0</v>
      </c>
      <c r="N492" t="n">
        <v>9.08</v>
      </c>
      <c r="O492" t="n">
        <v>9712.65</v>
      </c>
      <c r="P492" t="n">
        <v>46.94</v>
      </c>
      <c r="Q492" t="n">
        <v>198.05</v>
      </c>
      <c r="R492" t="n">
        <v>31.03</v>
      </c>
      <c r="S492" t="n">
        <v>21.27</v>
      </c>
      <c r="T492" t="n">
        <v>2161.17</v>
      </c>
      <c r="U492" t="n">
        <v>0.6899999999999999</v>
      </c>
      <c r="V492" t="n">
        <v>0.76</v>
      </c>
      <c r="W492" t="n">
        <v>0.13</v>
      </c>
      <c r="X492" t="n">
        <v>0.13</v>
      </c>
      <c r="Y492" t="n">
        <v>1</v>
      </c>
      <c r="Z492" t="n">
        <v>10</v>
      </c>
    </row>
    <row r="493">
      <c r="A493" t="n">
        <v>0</v>
      </c>
      <c r="B493" t="n">
        <v>15</v>
      </c>
      <c r="C493" t="inlineStr">
        <is>
          <t xml:space="preserve">CONCLUIDO	</t>
        </is>
      </c>
      <c r="D493" t="n">
        <v>9.632400000000001</v>
      </c>
      <c r="E493" t="n">
        <v>10.38</v>
      </c>
      <c r="F493" t="n">
        <v>8.380000000000001</v>
      </c>
      <c r="G493" t="n">
        <v>18.63</v>
      </c>
      <c r="H493" t="n">
        <v>0.43</v>
      </c>
      <c r="I493" t="n">
        <v>27</v>
      </c>
      <c r="J493" t="n">
        <v>39.78</v>
      </c>
      <c r="K493" t="n">
        <v>19.54</v>
      </c>
      <c r="L493" t="n">
        <v>1</v>
      </c>
      <c r="M493" t="n">
        <v>25</v>
      </c>
      <c r="N493" t="n">
        <v>4.24</v>
      </c>
      <c r="O493" t="n">
        <v>5140</v>
      </c>
      <c r="P493" t="n">
        <v>36.18</v>
      </c>
      <c r="Q493" t="n">
        <v>198.09</v>
      </c>
      <c r="R493" t="n">
        <v>43.76</v>
      </c>
      <c r="S493" t="n">
        <v>21.27</v>
      </c>
      <c r="T493" t="n">
        <v>8430.9</v>
      </c>
      <c r="U493" t="n">
        <v>0.49</v>
      </c>
      <c r="V493" t="n">
        <v>0.72</v>
      </c>
      <c r="W493" t="n">
        <v>0.15</v>
      </c>
      <c r="X493" t="n">
        <v>0.53</v>
      </c>
      <c r="Y493" t="n">
        <v>1</v>
      </c>
      <c r="Z493" t="n">
        <v>10</v>
      </c>
    </row>
    <row r="494">
      <c r="A494" t="n">
        <v>1</v>
      </c>
      <c r="B494" t="n">
        <v>15</v>
      </c>
      <c r="C494" t="inlineStr">
        <is>
          <t xml:space="preserve">CONCLUIDO	</t>
        </is>
      </c>
      <c r="D494" t="n">
        <v>9.8202</v>
      </c>
      <c r="E494" t="n">
        <v>10.18</v>
      </c>
      <c r="F494" t="n">
        <v>8.25</v>
      </c>
      <c r="G494" t="n">
        <v>23.57</v>
      </c>
      <c r="H494" t="n">
        <v>0.53</v>
      </c>
      <c r="I494" t="n">
        <v>21</v>
      </c>
      <c r="J494" t="n">
        <v>40.06</v>
      </c>
      <c r="K494" t="n">
        <v>19.54</v>
      </c>
      <c r="L494" t="n">
        <v>1.25</v>
      </c>
      <c r="M494" t="n">
        <v>19</v>
      </c>
      <c r="N494" t="n">
        <v>4.26</v>
      </c>
      <c r="O494" t="n">
        <v>5174.29</v>
      </c>
      <c r="P494" t="n">
        <v>34.51</v>
      </c>
      <c r="Q494" t="n">
        <v>198.12</v>
      </c>
      <c r="R494" t="n">
        <v>39.79</v>
      </c>
      <c r="S494" t="n">
        <v>21.27</v>
      </c>
      <c r="T494" t="n">
        <v>6478.22</v>
      </c>
      <c r="U494" t="n">
        <v>0.53</v>
      </c>
      <c r="V494" t="n">
        <v>0.74</v>
      </c>
      <c r="W494" t="n">
        <v>0.14</v>
      </c>
      <c r="X494" t="n">
        <v>0.4</v>
      </c>
      <c r="Y494" t="n">
        <v>1</v>
      </c>
      <c r="Z494" t="n">
        <v>10</v>
      </c>
    </row>
    <row r="495">
      <c r="A495" t="n">
        <v>2</v>
      </c>
      <c r="B495" t="n">
        <v>15</v>
      </c>
      <c r="C495" t="inlineStr">
        <is>
          <t xml:space="preserve">CONCLUIDO	</t>
        </is>
      </c>
      <c r="D495" t="n">
        <v>9.9094</v>
      </c>
      <c r="E495" t="n">
        <v>10.09</v>
      </c>
      <c r="F495" t="n">
        <v>8.199999999999999</v>
      </c>
      <c r="G495" t="n">
        <v>28.95</v>
      </c>
      <c r="H495" t="n">
        <v>0.64</v>
      </c>
      <c r="I495" t="n">
        <v>17</v>
      </c>
      <c r="J495" t="n">
        <v>40.34</v>
      </c>
      <c r="K495" t="n">
        <v>19.54</v>
      </c>
      <c r="L495" t="n">
        <v>1.5</v>
      </c>
      <c r="M495" t="n">
        <v>14</v>
      </c>
      <c r="N495" t="n">
        <v>4.29</v>
      </c>
      <c r="O495" t="n">
        <v>5208.6</v>
      </c>
      <c r="P495" t="n">
        <v>32.97</v>
      </c>
      <c r="Q495" t="n">
        <v>198.05</v>
      </c>
      <c r="R495" t="n">
        <v>38.24</v>
      </c>
      <c r="S495" t="n">
        <v>21.27</v>
      </c>
      <c r="T495" t="n">
        <v>5724.21</v>
      </c>
      <c r="U495" t="n">
        <v>0.5600000000000001</v>
      </c>
      <c r="V495" t="n">
        <v>0.74</v>
      </c>
      <c r="W495" t="n">
        <v>0.14</v>
      </c>
      <c r="X495" t="n">
        <v>0.35</v>
      </c>
      <c r="Y495" t="n">
        <v>1</v>
      </c>
      <c r="Z495" t="n">
        <v>10</v>
      </c>
    </row>
    <row r="496">
      <c r="A496" t="n">
        <v>3</v>
      </c>
      <c r="B496" t="n">
        <v>15</v>
      </c>
      <c r="C496" t="inlineStr">
        <is>
          <t xml:space="preserve">CONCLUIDO	</t>
        </is>
      </c>
      <c r="D496" t="n">
        <v>9.975099999999999</v>
      </c>
      <c r="E496" t="n">
        <v>10.02</v>
      </c>
      <c r="F496" t="n">
        <v>8.16</v>
      </c>
      <c r="G496" t="n">
        <v>32.64</v>
      </c>
      <c r="H496" t="n">
        <v>0.74</v>
      </c>
      <c r="I496" t="n">
        <v>15</v>
      </c>
      <c r="J496" t="n">
        <v>40.61</v>
      </c>
      <c r="K496" t="n">
        <v>19.54</v>
      </c>
      <c r="L496" t="n">
        <v>1.75</v>
      </c>
      <c r="M496" t="n">
        <v>5</v>
      </c>
      <c r="N496" t="n">
        <v>4.32</v>
      </c>
      <c r="O496" t="n">
        <v>5242.92</v>
      </c>
      <c r="P496" t="n">
        <v>31.99</v>
      </c>
      <c r="Q496" t="n">
        <v>198.08</v>
      </c>
      <c r="R496" t="n">
        <v>36.49</v>
      </c>
      <c r="S496" t="n">
        <v>21.27</v>
      </c>
      <c r="T496" t="n">
        <v>4856.44</v>
      </c>
      <c r="U496" t="n">
        <v>0.58</v>
      </c>
      <c r="V496" t="n">
        <v>0.74</v>
      </c>
      <c r="W496" t="n">
        <v>0.14</v>
      </c>
      <c r="X496" t="n">
        <v>0.31</v>
      </c>
      <c r="Y496" t="n">
        <v>1</v>
      </c>
      <c r="Z496" t="n">
        <v>10</v>
      </c>
    </row>
    <row r="497">
      <c r="A497" t="n">
        <v>4</v>
      </c>
      <c r="B497" t="n">
        <v>15</v>
      </c>
      <c r="C497" t="inlineStr">
        <is>
          <t xml:space="preserve">CONCLUIDO	</t>
        </is>
      </c>
      <c r="D497" t="n">
        <v>9.9781</v>
      </c>
      <c r="E497" t="n">
        <v>10.02</v>
      </c>
      <c r="F497" t="n">
        <v>8.16</v>
      </c>
      <c r="G497" t="n">
        <v>32.63</v>
      </c>
      <c r="H497" t="n">
        <v>0.84</v>
      </c>
      <c r="I497" t="n">
        <v>15</v>
      </c>
      <c r="J497" t="n">
        <v>40.89</v>
      </c>
      <c r="K497" t="n">
        <v>19.54</v>
      </c>
      <c r="L497" t="n">
        <v>2</v>
      </c>
      <c r="M497" t="n">
        <v>0</v>
      </c>
      <c r="N497" t="n">
        <v>4.35</v>
      </c>
      <c r="O497" t="n">
        <v>5277.26</v>
      </c>
      <c r="P497" t="n">
        <v>31.98</v>
      </c>
      <c r="Q497" t="n">
        <v>198.06</v>
      </c>
      <c r="R497" t="n">
        <v>36.2</v>
      </c>
      <c r="S497" t="n">
        <v>21.27</v>
      </c>
      <c r="T497" t="n">
        <v>4715.03</v>
      </c>
      <c r="U497" t="n">
        <v>0.59</v>
      </c>
      <c r="V497" t="n">
        <v>0.74</v>
      </c>
      <c r="W497" t="n">
        <v>0.15</v>
      </c>
      <c r="X497" t="n">
        <v>0.3</v>
      </c>
      <c r="Y497" t="n">
        <v>1</v>
      </c>
      <c r="Z497" t="n">
        <v>10</v>
      </c>
    </row>
    <row r="498">
      <c r="A498" t="n">
        <v>0</v>
      </c>
      <c r="B498" t="n">
        <v>70</v>
      </c>
      <c r="C498" t="inlineStr">
        <is>
          <t xml:space="preserve">CONCLUIDO	</t>
        </is>
      </c>
      <c r="D498" t="n">
        <v>7.2228</v>
      </c>
      <c r="E498" t="n">
        <v>13.84</v>
      </c>
      <c r="F498" t="n">
        <v>9.390000000000001</v>
      </c>
      <c r="G498" t="n">
        <v>7.32</v>
      </c>
      <c r="H498" t="n">
        <v>0.12</v>
      </c>
      <c r="I498" t="n">
        <v>77</v>
      </c>
      <c r="J498" t="n">
        <v>141.81</v>
      </c>
      <c r="K498" t="n">
        <v>47.83</v>
      </c>
      <c r="L498" t="n">
        <v>1</v>
      </c>
      <c r="M498" t="n">
        <v>75</v>
      </c>
      <c r="N498" t="n">
        <v>22.98</v>
      </c>
      <c r="O498" t="n">
        <v>17723.39</v>
      </c>
      <c r="P498" t="n">
        <v>105.89</v>
      </c>
      <c r="Q498" t="n">
        <v>198.05</v>
      </c>
      <c r="R498" t="n">
        <v>75.38</v>
      </c>
      <c r="S498" t="n">
        <v>21.27</v>
      </c>
      <c r="T498" t="n">
        <v>23991.89</v>
      </c>
      <c r="U498" t="n">
        <v>0.28</v>
      </c>
      <c r="V498" t="n">
        <v>0.65</v>
      </c>
      <c r="W498" t="n">
        <v>0.23</v>
      </c>
      <c r="X498" t="n">
        <v>1.54</v>
      </c>
      <c r="Y498" t="n">
        <v>1</v>
      </c>
      <c r="Z498" t="n">
        <v>10</v>
      </c>
    </row>
    <row r="499">
      <c r="A499" t="n">
        <v>1</v>
      </c>
      <c r="B499" t="n">
        <v>70</v>
      </c>
      <c r="C499" t="inlineStr">
        <is>
          <t xml:space="preserve">CONCLUIDO	</t>
        </is>
      </c>
      <c r="D499" t="n">
        <v>7.6871</v>
      </c>
      <c r="E499" t="n">
        <v>13.01</v>
      </c>
      <c r="F499" t="n">
        <v>9.050000000000001</v>
      </c>
      <c r="G499" t="n">
        <v>9.050000000000001</v>
      </c>
      <c r="H499" t="n">
        <v>0.16</v>
      </c>
      <c r="I499" t="n">
        <v>60</v>
      </c>
      <c r="J499" t="n">
        <v>142.15</v>
      </c>
      <c r="K499" t="n">
        <v>47.83</v>
      </c>
      <c r="L499" t="n">
        <v>1.25</v>
      </c>
      <c r="M499" t="n">
        <v>58</v>
      </c>
      <c r="N499" t="n">
        <v>23.07</v>
      </c>
      <c r="O499" t="n">
        <v>17765.46</v>
      </c>
      <c r="P499" t="n">
        <v>101.69</v>
      </c>
      <c r="Q499" t="n">
        <v>198.06</v>
      </c>
      <c r="R499" t="n">
        <v>64.59999999999999</v>
      </c>
      <c r="S499" t="n">
        <v>21.27</v>
      </c>
      <c r="T499" t="n">
        <v>18685.52</v>
      </c>
      <c r="U499" t="n">
        <v>0.33</v>
      </c>
      <c r="V499" t="n">
        <v>0.67</v>
      </c>
      <c r="W499" t="n">
        <v>0.2</v>
      </c>
      <c r="X499" t="n">
        <v>1.19</v>
      </c>
      <c r="Y499" t="n">
        <v>1</v>
      </c>
      <c r="Z499" t="n">
        <v>10</v>
      </c>
    </row>
    <row r="500">
      <c r="A500" t="n">
        <v>2</v>
      </c>
      <c r="B500" t="n">
        <v>70</v>
      </c>
      <c r="C500" t="inlineStr">
        <is>
          <t xml:space="preserve">CONCLUIDO	</t>
        </is>
      </c>
      <c r="D500" t="n">
        <v>8.0219</v>
      </c>
      <c r="E500" t="n">
        <v>12.47</v>
      </c>
      <c r="F500" t="n">
        <v>8.82</v>
      </c>
      <c r="G500" t="n">
        <v>10.8</v>
      </c>
      <c r="H500" t="n">
        <v>0.19</v>
      </c>
      <c r="I500" t="n">
        <v>49</v>
      </c>
      <c r="J500" t="n">
        <v>142.49</v>
      </c>
      <c r="K500" t="n">
        <v>47.83</v>
      </c>
      <c r="L500" t="n">
        <v>1.5</v>
      </c>
      <c r="M500" t="n">
        <v>47</v>
      </c>
      <c r="N500" t="n">
        <v>23.16</v>
      </c>
      <c r="O500" t="n">
        <v>17807.56</v>
      </c>
      <c r="P500" t="n">
        <v>98.97</v>
      </c>
      <c r="Q500" t="n">
        <v>198.06</v>
      </c>
      <c r="R500" t="n">
        <v>57.43</v>
      </c>
      <c r="S500" t="n">
        <v>21.27</v>
      </c>
      <c r="T500" t="n">
        <v>15160.32</v>
      </c>
      <c r="U500" t="n">
        <v>0.37</v>
      </c>
      <c r="V500" t="n">
        <v>0.6899999999999999</v>
      </c>
      <c r="W500" t="n">
        <v>0.19</v>
      </c>
      <c r="X500" t="n">
        <v>0.97</v>
      </c>
      <c r="Y500" t="n">
        <v>1</v>
      </c>
      <c r="Z500" t="n">
        <v>10</v>
      </c>
    </row>
    <row r="501">
      <c r="A501" t="n">
        <v>3</v>
      </c>
      <c r="B501" t="n">
        <v>70</v>
      </c>
      <c r="C501" t="inlineStr">
        <is>
          <t xml:space="preserve">CONCLUIDO	</t>
        </is>
      </c>
      <c r="D501" t="n">
        <v>8.298400000000001</v>
      </c>
      <c r="E501" t="n">
        <v>12.05</v>
      </c>
      <c r="F501" t="n">
        <v>8.640000000000001</v>
      </c>
      <c r="G501" t="n">
        <v>12.64</v>
      </c>
      <c r="H501" t="n">
        <v>0.22</v>
      </c>
      <c r="I501" t="n">
        <v>41</v>
      </c>
      <c r="J501" t="n">
        <v>142.83</v>
      </c>
      <c r="K501" t="n">
        <v>47.83</v>
      </c>
      <c r="L501" t="n">
        <v>1.75</v>
      </c>
      <c r="M501" t="n">
        <v>39</v>
      </c>
      <c r="N501" t="n">
        <v>23.25</v>
      </c>
      <c r="O501" t="n">
        <v>17849.7</v>
      </c>
      <c r="P501" t="n">
        <v>96.62</v>
      </c>
      <c r="Q501" t="n">
        <v>198.06</v>
      </c>
      <c r="R501" t="n">
        <v>51.66</v>
      </c>
      <c r="S501" t="n">
        <v>21.27</v>
      </c>
      <c r="T501" t="n">
        <v>12314.16</v>
      </c>
      <c r="U501" t="n">
        <v>0.41</v>
      </c>
      <c r="V501" t="n">
        <v>0.7</v>
      </c>
      <c r="W501" t="n">
        <v>0.17</v>
      </c>
      <c r="X501" t="n">
        <v>0.78</v>
      </c>
      <c r="Y501" t="n">
        <v>1</v>
      </c>
      <c r="Z501" t="n">
        <v>10</v>
      </c>
    </row>
    <row r="502">
      <c r="A502" t="n">
        <v>4</v>
      </c>
      <c r="B502" t="n">
        <v>70</v>
      </c>
      <c r="C502" t="inlineStr">
        <is>
          <t xml:space="preserve">CONCLUIDO	</t>
        </is>
      </c>
      <c r="D502" t="n">
        <v>8.5578</v>
      </c>
      <c r="E502" t="n">
        <v>11.69</v>
      </c>
      <c r="F502" t="n">
        <v>8.449999999999999</v>
      </c>
      <c r="G502" t="n">
        <v>14.48</v>
      </c>
      <c r="H502" t="n">
        <v>0.25</v>
      </c>
      <c r="I502" t="n">
        <v>35</v>
      </c>
      <c r="J502" t="n">
        <v>143.17</v>
      </c>
      <c r="K502" t="n">
        <v>47.83</v>
      </c>
      <c r="L502" t="n">
        <v>2</v>
      </c>
      <c r="M502" t="n">
        <v>33</v>
      </c>
      <c r="N502" t="n">
        <v>23.34</v>
      </c>
      <c r="O502" t="n">
        <v>17891.86</v>
      </c>
      <c r="P502" t="n">
        <v>94.18000000000001</v>
      </c>
      <c r="Q502" t="n">
        <v>198.05</v>
      </c>
      <c r="R502" t="n">
        <v>45.84</v>
      </c>
      <c r="S502" t="n">
        <v>21.27</v>
      </c>
      <c r="T502" t="n">
        <v>9432.530000000001</v>
      </c>
      <c r="U502" t="n">
        <v>0.46</v>
      </c>
      <c r="V502" t="n">
        <v>0.72</v>
      </c>
      <c r="W502" t="n">
        <v>0.15</v>
      </c>
      <c r="X502" t="n">
        <v>0.59</v>
      </c>
      <c r="Y502" t="n">
        <v>1</v>
      </c>
      <c r="Z502" t="n">
        <v>10</v>
      </c>
    </row>
    <row r="503">
      <c r="A503" t="n">
        <v>5</v>
      </c>
      <c r="B503" t="n">
        <v>70</v>
      </c>
      <c r="C503" t="inlineStr">
        <is>
          <t xml:space="preserve">CONCLUIDO	</t>
        </is>
      </c>
      <c r="D503" t="n">
        <v>8.572900000000001</v>
      </c>
      <c r="E503" t="n">
        <v>11.66</v>
      </c>
      <c r="F503" t="n">
        <v>8.51</v>
      </c>
      <c r="G503" t="n">
        <v>15.96</v>
      </c>
      <c r="H503" t="n">
        <v>0.28</v>
      </c>
      <c r="I503" t="n">
        <v>32</v>
      </c>
      <c r="J503" t="n">
        <v>143.51</v>
      </c>
      <c r="K503" t="n">
        <v>47.83</v>
      </c>
      <c r="L503" t="n">
        <v>2.25</v>
      </c>
      <c r="M503" t="n">
        <v>30</v>
      </c>
      <c r="N503" t="n">
        <v>23.44</v>
      </c>
      <c r="O503" t="n">
        <v>17934.06</v>
      </c>
      <c r="P503" t="n">
        <v>94.75</v>
      </c>
      <c r="Q503" t="n">
        <v>198.07</v>
      </c>
      <c r="R503" t="n">
        <v>47.96</v>
      </c>
      <c r="S503" t="n">
        <v>21.27</v>
      </c>
      <c r="T503" t="n">
        <v>10508.52</v>
      </c>
      <c r="U503" t="n">
        <v>0.44</v>
      </c>
      <c r="V503" t="n">
        <v>0.71</v>
      </c>
      <c r="W503" t="n">
        <v>0.16</v>
      </c>
      <c r="X503" t="n">
        <v>0.66</v>
      </c>
      <c r="Y503" t="n">
        <v>1</v>
      </c>
      <c r="Z503" t="n">
        <v>10</v>
      </c>
    </row>
    <row r="504">
      <c r="A504" t="n">
        <v>6</v>
      </c>
      <c r="B504" t="n">
        <v>70</v>
      </c>
      <c r="C504" t="inlineStr">
        <is>
          <t xml:space="preserve">CONCLUIDO	</t>
        </is>
      </c>
      <c r="D504" t="n">
        <v>8.7372</v>
      </c>
      <c r="E504" t="n">
        <v>11.45</v>
      </c>
      <c r="F504" t="n">
        <v>8.41</v>
      </c>
      <c r="G504" t="n">
        <v>18.02</v>
      </c>
      <c r="H504" t="n">
        <v>0.31</v>
      </c>
      <c r="I504" t="n">
        <v>28</v>
      </c>
      <c r="J504" t="n">
        <v>143.86</v>
      </c>
      <c r="K504" t="n">
        <v>47.83</v>
      </c>
      <c r="L504" t="n">
        <v>2.5</v>
      </c>
      <c r="M504" t="n">
        <v>26</v>
      </c>
      <c r="N504" t="n">
        <v>23.53</v>
      </c>
      <c r="O504" t="n">
        <v>17976.29</v>
      </c>
      <c r="P504" t="n">
        <v>93.34</v>
      </c>
      <c r="Q504" t="n">
        <v>198.05</v>
      </c>
      <c r="R504" t="n">
        <v>44.65</v>
      </c>
      <c r="S504" t="n">
        <v>21.27</v>
      </c>
      <c r="T504" t="n">
        <v>8871.9</v>
      </c>
      <c r="U504" t="n">
        <v>0.48</v>
      </c>
      <c r="V504" t="n">
        <v>0.72</v>
      </c>
      <c r="W504" t="n">
        <v>0.15</v>
      </c>
      <c r="X504" t="n">
        <v>0.5600000000000001</v>
      </c>
      <c r="Y504" t="n">
        <v>1</v>
      </c>
      <c r="Z504" t="n">
        <v>10</v>
      </c>
    </row>
    <row r="505">
      <c r="A505" t="n">
        <v>7</v>
      </c>
      <c r="B505" t="n">
        <v>70</v>
      </c>
      <c r="C505" t="inlineStr">
        <is>
          <t xml:space="preserve">CONCLUIDO	</t>
        </is>
      </c>
      <c r="D505" t="n">
        <v>8.810600000000001</v>
      </c>
      <c r="E505" t="n">
        <v>11.35</v>
      </c>
      <c r="F505" t="n">
        <v>8.369999999999999</v>
      </c>
      <c r="G505" t="n">
        <v>19.32</v>
      </c>
      <c r="H505" t="n">
        <v>0.34</v>
      </c>
      <c r="I505" t="n">
        <v>26</v>
      </c>
      <c r="J505" t="n">
        <v>144.2</v>
      </c>
      <c r="K505" t="n">
        <v>47.83</v>
      </c>
      <c r="L505" t="n">
        <v>2.75</v>
      </c>
      <c r="M505" t="n">
        <v>24</v>
      </c>
      <c r="N505" t="n">
        <v>23.62</v>
      </c>
      <c r="O505" t="n">
        <v>18018.55</v>
      </c>
      <c r="P505" t="n">
        <v>92.66</v>
      </c>
      <c r="Q505" t="n">
        <v>198.08</v>
      </c>
      <c r="R505" t="n">
        <v>43.39</v>
      </c>
      <c r="S505" t="n">
        <v>21.27</v>
      </c>
      <c r="T505" t="n">
        <v>8251.049999999999</v>
      </c>
      <c r="U505" t="n">
        <v>0.49</v>
      </c>
      <c r="V505" t="n">
        <v>0.73</v>
      </c>
      <c r="W505" t="n">
        <v>0.15</v>
      </c>
      <c r="X505" t="n">
        <v>0.52</v>
      </c>
      <c r="Y505" t="n">
        <v>1</v>
      </c>
      <c r="Z505" t="n">
        <v>10</v>
      </c>
    </row>
    <row r="506">
      <c r="A506" t="n">
        <v>8</v>
      </c>
      <c r="B506" t="n">
        <v>70</v>
      </c>
      <c r="C506" t="inlineStr">
        <is>
          <t xml:space="preserve">CONCLUIDO	</t>
        </is>
      </c>
      <c r="D506" t="n">
        <v>8.941000000000001</v>
      </c>
      <c r="E506" t="n">
        <v>11.18</v>
      </c>
      <c r="F506" t="n">
        <v>8.289999999999999</v>
      </c>
      <c r="G506" t="n">
        <v>21.63</v>
      </c>
      <c r="H506" t="n">
        <v>0.37</v>
      </c>
      <c r="I506" t="n">
        <v>23</v>
      </c>
      <c r="J506" t="n">
        <v>144.54</v>
      </c>
      <c r="K506" t="n">
        <v>47.83</v>
      </c>
      <c r="L506" t="n">
        <v>3</v>
      </c>
      <c r="M506" t="n">
        <v>21</v>
      </c>
      <c r="N506" t="n">
        <v>23.71</v>
      </c>
      <c r="O506" t="n">
        <v>18060.85</v>
      </c>
      <c r="P506" t="n">
        <v>91.52</v>
      </c>
      <c r="Q506" t="n">
        <v>198.05</v>
      </c>
      <c r="R506" t="n">
        <v>40.95</v>
      </c>
      <c r="S506" t="n">
        <v>21.27</v>
      </c>
      <c r="T506" t="n">
        <v>7046.83</v>
      </c>
      <c r="U506" t="n">
        <v>0.52</v>
      </c>
      <c r="V506" t="n">
        <v>0.73</v>
      </c>
      <c r="W506" t="n">
        <v>0.14</v>
      </c>
      <c r="X506" t="n">
        <v>0.44</v>
      </c>
      <c r="Y506" t="n">
        <v>1</v>
      </c>
      <c r="Z506" t="n">
        <v>10</v>
      </c>
    </row>
    <row r="507">
      <c r="A507" t="n">
        <v>9</v>
      </c>
      <c r="B507" t="n">
        <v>70</v>
      </c>
      <c r="C507" t="inlineStr">
        <is>
          <t xml:space="preserve">CONCLUIDO	</t>
        </is>
      </c>
      <c r="D507" t="n">
        <v>8.9679</v>
      </c>
      <c r="E507" t="n">
        <v>11.15</v>
      </c>
      <c r="F507" t="n">
        <v>8.289999999999999</v>
      </c>
      <c r="G507" t="n">
        <v>22.6</v>
      </c>
      <c r="H507" t="n">
        <v>0.4</v>
      </c>
      <c r="I507" t="n">
        <v>22</v>
      </c>
      <c r="J507" t="n">
        <v>144.89</v>
      </c>
      <c r="K507" t="n">
        <v>47.83</v>
      </c>
      <c r="L507" t="n">
        <v>3.25</v>
      </c>
      <c r="M507" t="n">
        <v>20</v>
      </c>
      <c r="N507" t="n">
        <v>23.81</v>
      </c>
      <c r="O507" t="n">
        <v>18103.18</v>
      </c>
      <c r="P507" t="n">
        <v>91.29000000000001</v>
      </c>
      <c r="Q507" t="n">
        <v>198.05</v>
      </c>
      <c r="R507" t="n">
        <v>40.71</v>
      </c>
      <c r="S507" t="n">
        <v>21.27</v>
      </c>
      <c r="T507" t="n">
        <v>6933.06</v>
      </c>
      <c r="U507" t="n">
        <v>0.52</v>
      </c>
      <c r="V507" t="n">
        <v>0.73</v>
      </c>
      <c r="W507" t="n">
        <v>0.15</v>
      </c>
      <c r="X507" t="n">
        <v>0.43</v>
      </c>
      <c r="Y507" t="n">
        <v>1</v>
      </c>
      <c r="Z507" t="n">
        <v>10</v>
      </c>
    </row>
    <row r="508">
      <c r="A508" t="n">
        <v>10</v>
      </c>
      <c r="B508" t="n">
        <v>70</v>
      </c>
      <c r="C508" t="inlineStr">
        <is>
          <t xml:space="preserve">CONCLUIDO	</t>
        </is>
      </c>
      <c r="D508" t="n">
        <v>9.0639</v>
      </c>
      <c r="E508" t="n">
        <v>11.03</v>
      </c>
      <c r="F508" t="n">
        <v>8.23</v>
      </c>
      <c r="G508" t="n">
        <v>24.68</v>
      </c>
      <c r="H508" t="n">
        <v>0.43</v>
      </c>
      <c r="I508" t="n">
        <v>20</v>
      </c>
      <c r="J508" t="n">
        <v>145.23</v>
      </c>
      <c r="K508" t="n">
        <v>47.83</v>
      </c>
      <c r="L508" t="n">
        <v>3.5</v>
      </c>
      <c r="M508" t="n">
        <v>18</v>
      </c>
      <c r="N508" t="n">
        <v>23.9</v>
      </c>
      <c r="O508" t="n">
        <v>18145.54</v>
      </c>
      <c r="P508" t="n">
        <v>90.45</v>
      </c>
      <c r="Q508" t="n">
        <v>198.06</v>
      </c>
      <c r="R508" t="n">
        <v>38.83</v>
      </c>
      <c r="S508" t="n">
        <v>21.27</v>
      </c>
      <c r="T508" t="n">
        <v>6000.78</v>
      </c>
      <c r="U508" t="n">
        <v>0.55</v>
      </c>
      <c r="V508" t="n">
        <v>0.74</v>
      </c>
      <c r="W508" t="n">
        <v>0.14</v>
      </c>
      <c r="X508" t="n">
        <v>0.37</v>
      </c>
      <c r="Y508" t="n">
        <v>1</v>
      </c>
      <c r="Z508" t="n">
        <v>10</v>
      </c>
    </row>
    <row r="509">
      <c r="A509" t="n">
        <v>11</v>
      </c>
      <c r="B509" t="n">
        <v>70</v>
      </c>
      <c r="C509" t="inlineStr">
        <is>
          <t xml:space="preserve">CONCLUIDO	</t>
        </is>
      </c>
      <c r="D509" t="n">
        <v>9.2095</v>
      </c>
      <c r="E509" t="n">
        <v>10.86</v>
      </c>
      <c r="F509" t="n">
        <v>8.109999999999999</v>
      </c>
      <c r="G509" t="n">
        <v>27.03</v>
      </c>
      <c r="H509" t="n">
        <v>0.46</v>
      </c>
      <c r="I509" t="n">
        <v>18</v>
      </c>
      <c r="J509" t="n">
        <v>145.57</v>
      </c>
      <c r="K509" t="n">
        <v>47.83</v>
      </c>
      <c r="L509" t="n">
        <v>3.75</v>
      </c>
      <c r="M509" t="n">
        <v>16</v>
      </c>
      <c r="N509" t="n">
        <v>23.99</v>
      </c>
      <c r="O509" t="n">
        <v>18187.93</v>
      </c>
      <c r="P509" t="n">
        <v>88.79000000000001</v>
      </c>
      <c r="Q509" t="n">
        <v>198.06</v>
      </c>
      <c r="R509" t="n">
        <v>34.98</v>
      </c>
      <c r="S509" t="n">
        <v>21.27</v>
      </c>
      <c r="T509" t="n">
        <v>4087.09</v>
      </c>
      <c r="U509" t="n">
        <v>0.61</v>
      </c>
      <c r="V509" t="n">
        <v>0.75</v>
      </c>
      <c r="W509" t="n">
        <v>0.13</v>
      </c>
      <c r="X509" t="n">
        <v>0.26</v>
      </c>
      <c r="Y509" t="n">
        <v>1</v>
      </c>
      <c r="Z509" t="n">
        <v>10</v>
      </c>
    </row>
    <row r="510">
      <c r="A510" t="n">
        <v>12</v>
      </c>
      <c r="B510" t="n">
        <v>70</v>
      </c>
      <c r="C510" t="inlineStr">
        <is>
          <t xml:space="preserve">CONCLUIDO	</t>
        </is>
      </c>
      <c r="D510" t="n">
        <v>9.1135</v>
      </c>
      <c r="E510" t="n">
        <v>10.97</v>
      </c>
      <c r="F510" t="n">
        <v>8.220000000000001</v>
      </c>
      <c r="G510" t="n">
        <v>27.41</v>
      </c>
      <c r="H510" t="n">
        <v>0.49</v>
      </c>
      <c r="I510" t="n">
        <v>18</v>
      </c>
      <c r="J510" t="n">
        <v>145.92</v>
      </c>
      <c r="K510" t="n">
        <v>47.83</v>
      </c>
      <c r="L510" t="n">
        <v>4</v>
      </c>
      <c r="M510" t="n">
        <v>16</v>
      </c>
      <c r="N510" t="n">
        <v>24.09</v>
      </c>
      <c r="O510" t="n">
        <v>18230.35</v>
      </c>
      <c r="P510" t="n">
        <v>89.84999999999999</v>
      </c>
      <c r="Q510" t="n">
        <v>198.05</v>
      </c>
      <c r="R510" t="n">
        <v>39.15</v>
      </c>
      <c r="S510" t="n">
        <v>21.27</v>
      </c>
      <c r="T510" t="n">
        <v>6171.65</v>
      </c>
      <c r="U510" t="n">
        <v>0.54</v>
      </c>
      <c r="V510" t="n">
        <v>0.74</v>
      </c>
      <c r="W510" t="n">
        <v>0.13</v>
      </c>
      <c r="X510" t="n">
        <v>0.37</v>
      </c>
      <c r="Y510" t="n">
        <v>1</v>
      </c>
      <c r="Z510" t="n">
        <v>10</v>
      </c>
    </row>
    <row r="511">
      <c r="A511" t="n">
        <v>13</v>
      </c>
      <c r="B511" t="n">
        <v>70</v>
      </c>
      <c r="C511" t="inlineStr">
        <is>
          <t xml:space="preserve">CONCLUIDO	</t>
        </is>
      </c>
      <c r="D511" t="n">
        <v>9.2178</v>
      </c>
      <c r="E511" t="n">
        <v>10.85</v>
      </c>
      <c r="F511" t="n">
        <v>8.16</v>
      </c>
      <c r="G511" t="n">
        <v>30.59</v>
      </c>
      <c r="H511" t="n">
        <v>0.51</v>
      </c>
      <c r="I511" t="n">
        <v>16</v>
      </c>
      <c r="J511" t="n">
        <v>146.26</v>
      </c>
      <c r="K511" t="n">
        <v>47.83</v>
      </c>
      <c r="L511" t="n">
        <v>4.25</v>
      </c>
      <c r="M511" t="n">
        <v>14</v>
      </c>
      <c r="N511" t="n">
        <v>24.18</v>
      </c>
      <c r="O511" t="n">
        <v>18272.81</v>
      </c>
      <c r="P511" t="n">
        <v>89</v>
      </c>
      <c r="Q511" t="n">
        <v>198.06</v>
      </c>
      <c r="R511" t="n">
        <v>36.8</v>
      </c>
      <c r="S511" t="n">
        <v>21.27</v>
      </c>
      <c r="T511" t="n">
        <v>5006.62</v>
      </c>
      <c r="U511" t="n">
        <v>0.58</v>
      </c>
      <c r="V511" t="n">
        <v>0.74</v>
      </c>
      <c r="W511" t="n">
        <v>0.13</v>
      </c>
      <c r="X511" t="n">
        <v>0.3</v>
      </c>
      <c r="Y511" t="n">
        <v>1</v>
      </c>
      <c r="Z511" t="n">
        <v>10</v>
      </c>
    </row>
    <row r="512">
      <c r="A512" t="n">
        <v>14</v>
      </c>
      <c r="B512" t="n">
        <v>70</v>
      </c>
      <c r="C512" t="inlineStr">
        <is>
          <t xml:space="preserve">CONCLUIDO	</t>
        </is>
      </c>
      <c r="D512" t="n">
        <v>9.2149</v>
      </c>
      <c r="E512" t="n">
        <v>10.85</v>
      </c>
      <c r="F512" t="n">
        <v>8.16</v>
      </c>
      <c r="G512" t="n">
        <v>30.61</v>
      </c>
      <c r="H512" t="n">
        <v>0.54</v>
      </c>
      <c r="I512" t="n">
        <v>16</v>
      </c>
      <c r="J512" t="n">
        <v>146.61</v>
      </c>
      <c r="K512" t="n">
        <v>47.83</v>
      </c>
      <c r="L512" t="n">
        <v>4.5</v>
      </c>
      <c r="M512" t="n">
        <v>14</v>
      </c>
      <c r="N512" t="n">
        <v>24.28</v>
      </c>
      <c r="O512" t="n">
        <v>18315.3</v>
      </c>
      <c r="P512" t="n">
        <v>88.67</v>
      </c>
      <c r="Q512" t="n">
        <v>198.05</v>
      </c>
      <c r="R512" t="n">
        <v>37</v>
      </c>
      <c r="S512" t="n">
        <v>21.27</v>
      </c>
      <c r="T512" t="n">
        <v>5109.34</v>
      </c>
      <c r="U512" t="n">
        <v>0.57</v>
      </c>
      <c r="V512" t="n">
        <v>0.74</v>
      </c>
      <c r="W512" t="n">
        <v>0.13</v>
      </c>
      <c r="X512" t="n">
        <v>0.31</v>
      </c>
      <c r="Y512" t="n">
        <v>1</v>
      </c>
      <c r="Z512" t="n">
        <v>10</v>
      </c>
    </row>
    <row r="513">
      <c r="A513" t="n">
        <v>15</v>
      </c>
      <c r="B513" t="n">
        <v>70</v>
      </c>
      <c r="C513" t="inlineStr">
        <is>
          <t xml:space="preserve">CONCLUIDO	</t>
        </is>
      </c>
      <c r="D513" t="n">
        <v>9.2552</v>
      </c>
      <c r="E513" t="n">
        <v>10.8</v>
      </c>
      <c r="F513" t="n">
        <v>8.140000000000001</v>
      </c>
      <c r="G513" t="n">
        <v>32.57</v>
      </c>
      <c r="H513" t="n">
        <v>0.57</v>
      </c>
      <c r="I513" t="n">
        <v>15</v>
      </c>
      <c r="J513" t="n">
        <v>146.95</v>
      </c>
      <c r="K513" t="n">
        <v>47.83</v>
      </c>
      <c r="L513" t="n">
        <v>4.75</v>
      </c>
      <c r="M513" t="n">
        <v>13</v>
      </c>
      <c r="N513" t="n">
        <v>24.37</v>
      </c>
      <c r="O513" t="n">
        <v>18357.82</v>
      </c>
      <c r="P513" t="n">
        <v>88.17</v>
      </c>
      <c r="Q513" t="n">
        <v>198.05</v>
      </c>
      <c r="R513" t="n">
        <v>36.32</v>
      </c>
      <c r="S513" t="n">
        <v>21.27</v>
      </c>
      <c r="T513" t="n">
        <v>4774.24</v>
      </c>
      <c r="U513" t="n">
        <v>0.59</v>
      </c>
      <c r="V513" t="n">
        <v>0.75</v>
      </c>
      <c r="W513" t="n">
        <v>0.13</v>
      </c>
      <c r="X513" t="n">
        <v>0.29</v>
      </c>
      <c r="Y513" t="n">
        <v>1</v>
      </c>
      <c r="Z513" t="n">
        <v>10</v>
      </c>
    </row>
    <row r="514">
      <c r="A514" t="n">
        <v>16</v>
      </c>
      <c r="B514" t="n">
        <v>70</v>
      </c>
      <c r="C514" t="inlineStr">
        <is>
          <t xml:space="preserve">CONCLUIDO	</t>
        </is>
      </c>
      <c r="D514" t="n">
        <v>9.303800000000001</v>
      </c>
      <c r="E514" t="n">
        <v>10.75</v>
      </c>
      <c r="F514" t="n">
        <v>8.119999999999999</v>
      </c>
      <c r="G514" t="n">
        <v>34.78</v>
      </c>
      <c r="H514" t="n">
        <v>0.6</v>
      </c>
      <c r="I514" t="n">
        <v>14</v>
      </c>
      <c r="J514" t="n">
        <v>147.3</v>
      </c>
      <c r="K514" t="n">
        <v>47.83</v>
      </c>
      <c r="L514" t="n">
        <v>5</v>
      </c>
      <c r="M514" t="n">
        <v>12</v>
      </c>
      <c r="N514" t="n">
        <v>24.47</v>
      </c>
      <c r="O514" t="n">
        <v>18400.38</v>
      </c>
      <c r="P514" t="n">
        <v>87.91</v>
      </c>
      <c r="Q514" t="n">
        <v>198.06</v>
      </c>
      <c r="R514" t="n">
        <v>35.51</v>
      </c>
      <c r="S514" t="n">
        <v>21.27</v>
      </c>
      <c r="T514" t="n">
        <v>4371.55</v>
      </c>
      <c r="U514" t="n">
        <v>0.6</v>
      </c>
      <c r="V514" t="n">
        <v>0.75</v>
      </c>
      <c r="W514" t="n">
        <v>0.13</v>
      </c>
      <c r="X514" t="n">
        <v>0.26</v>
      </c>
      <c r="Y514" t="n">
        <v>1</v>
      </c>
      <c r="Z514" t="n">
        <v>10</v>
      </c>
    </row>
    <row r="515">
      <c r="A515" t="n">
        <v>17</v>
      </c>
      <c r="B515" t="n">
        <v>70</v>
      </c>
      <c r="C515" t="inlineStr">
        <is>
          <t xml:space="preserve">CONCLUIDO	</t>
        </is>
      </c>
      <c r="D515" t="n">
        <v>9.3575</v>
      </c>
      <c r="E515" t="n">
        <v>10.69</v>
      </c>
      <c r="F515" t="n">
        <v>8.08</v>
      </c>
      <c r="G515" t="n">
        <v>37.31</v>
      </c>
      <c r="H515" t="n">
        <v>0.63</v>
      </c>
      <c r="I515" t="n">
        <v>13</v>
      </c>
      <c r="J515" t="n">
        <v>147.64</v>
      </c>
      <c r="K515" t="n">
        <v>47.83</v>
      </c>
      <c r="L515" t="n">
        <v>5.25</v>
      </c>
      <c r="M515" t="n">
        <v>11</v>
      </c>
      <c r="N515" t="n">
        <v>24.56</v>
      </c>
      <c r="O515" t="n">
        <v>18442.97</v>
      </c>
      <c r="P515" t="n">
        <v>87.22</v>
      </c>
      <c r="Q515" t="n">
        <v>198.06</v>
      </c>
      <c r="R515" t="n">
        <v>34.42</v>
      </c>
      <c r="S515" t="n">
        <v>21.27</v>
      </c>
      <c r="T515" t="n">
        <v>3831.13</v>
      </c>
      <c r="U515" t="n">
        <v>0.62</v>
      </c>
      <c r="V515" t="n">
        <v>0.75</v>
      </c>
      <c r="W515" t="n">
        <v>0.13</v>
      </c>
      <c r="X515" t="n">
        <v>0.23</v>
      </c>
      <c r="Y515" t="n">
        <v>1</v>
      </c>
      <c r="Z515" t="n">
        <v>10</v>
      </c>
    </row>
    <row r="516">
      <c r="A516" t="n">
        <v>18</v>
      </c>
      <c r="B516" t="n">
        <v>70</v>
      </c>
      <c r="C516" t="inlineStr">
        <is>
          <t xml:space="preserve">CONCLUIDO	</t>
        </is>
      </c>
      <c r="D516" t="n">
        <v>9.3902</v>
      </c>
      <c r="E516" t="n">
        <v>10.65</v>
      </c>
      <c r="F516" t="n">
        <v>8.050000000000001</v>
      </c>
      <c r="G516" t="n">
        <v>37.13</v>
      </c>
      <c r="H516" t="n">
        <v>0.66</v>
      </c>
      <c r="I516" t="n">
        <v>13</v>
      </c>
      <c r="J516" t="n">
        <v>147.99</v>
      </c>
      <c r="K516" t="n">
        <v>47.83</v>
      </c>
      <c r="L516" t="n">
        <v>5.5</v>
      </c>
      <c r="M516" t="n">
        <v>11</v>
      </c>
      <c r="N516" t="n">
        <v>24.66</v>
      </c>
      <c r="O516" t="n">
        <v>18485.59</v>
      </c>
      <c r="P516" t="n">
        <v>86.40000000000001</v>
      </c>
      <c r="Q516" t="n">
        <v>198.05</v>
      </c>
      <c r="R516" t="n">
        <v>33.21</v>
      </c>
      <c r="S516" t="n">
        <v>21.27</v>
      </c>
      <c r="T516" t="n">
        <v>3228.91</v>
      </c>
      <c r="U516" t="n">
        <v>0.64</v>
      </c>
      <c r="V516" t="n">
        <v>0.75</v>
      </c>
      <c r="W516" t="n">
        <v>0.12</v>
      </c>
      <c r="X516" t="n">
        <v>0.19</v>
      </c>
      <c r="Y516" t="n">
        <v>1</v>
      </c>
      <c r="Z516" t="n">
        <v>10</v>
      </c>
    </row>
    <row r="517">
      <c r="A517" t="n">
        <v>19</v>
      </c>
      <c r="B517" t="n">
        <v>70</v>
      </c>
      <c r="C517" t="inlineStr">
        <is>
          <t xml:space="preserve">CONCLUIDO	</t>
        </is>
      </c>
      <c r="D517" t="n">
        <v>9.392899999999999</v>
      </c>
      <c r="E517" t="n">
        <v>10.65</v>
      </c>
      <c r="F517" t="n">
        <v>8.07</v>
      </c>
      <c r="G517" t="n">
        <v>40.36</v>
      </c>
      <c r="H517" t="n">
        <v>0.6899999999999999</v>
      </c>
      <c r="I517" t="n">
        <v>12</v>
      </c>
      <c r="J517" t="n">
        <v>148.33</v>
      </c>
      <c r="K517" t="n">
        <v>47.83</v>
      </c>
      <c r="L517" t="n">
        <v>5.75</v>
      </c>
      <c r="M517" t="n">
        <v>10</v>
      </c>
      <c r="N517" t="n">
        <v>24.75</v>
      </c>
      <c r="O517" t="n">
        <v>18528.25</v>
      </c>
      <c r="P517" t="n">
        <v>86.48</v>
      </c>
      <c r="Q517" t="n">
        <v>198.05</v>
      </c>
      <c r="R517" t="n">
        <v>34.18</v>
      </c>
      <c r="S517" t="n">
        <v>21.27</v>
      </c>
      <c r="T517" t="n">
        <v>3720</v>
      </c>
      <c r="U517" t="n">
        <v>0.62</v>
      </c>
      <c r="V517" t="n">
        <v>0.75</v>
      </c>
      <c r="W517" t="n">
        <v>0.12</v>
      </c>
      <c r="X517" t="n">
        <v>0.22</v>
      </c>
      <c r="Y517" t="n">
        <v>1</v>
      </c>
      <c r="Z517" t="n">
        <v>10</v>
      </c>
    </row>
    <row r="518">
      <c r="A518" t="n">
        <v>20</v>
      </c>
      <c r="B518" t="n">
        <v>70</v>
      </c>
      <c r="C518" t="inlineStr">
        <is>
          <t xml:space="preserve">CONCLUIDO	</t>
        </is>
      </c>
      <c r="D518" t="n">
        <v>9.3809</v>
      </c>
      <c r="E518" t="n">
        <v>10.66</v>
      </c>
      <c r="F518" t="n">
        <v>8.09</v>
      </c>
      <c r="G518" t="n">
        <v>40.42</v>
      </c>
      <c r="H518" t="n">
        <v>0.71</v>
      </c>
      <c r="I518" t="n">
        <v>12</v>
      </c>
      <c r="J518" t="n">
        <v>148.68</v>
      </c>
      <c r="K518" t="n">
        <v>47.83</v>
      </c>
      <c r="L518" t="n">
        <v>6</v>
      </c>
      <c r="M518" t="n">
        <v>10</v>
      </c>
      <c r="N518" t="n">
        <v>24.85</v>
      </c>
      <c r="O518" t="n">
        <v>18570.94</v>
      </c>
      <c r="P518" t="n">
        <v>86.55</v>
      </c>
      <c r="Q518" t="n">
        <v>198.05</v>
      </c>
      <c r="R518" t="n">
        <v>34.56</v>
      </c>
      <c r="S518" t="n">
        <v>21.27</v>
      </c>
      <c r="T518" t="n">
        <v>3909.71</v>
      </c>
      <c r="U518" t="n">
        <v>0.62</v>
      </c>
      <c r="V518" t="n">
        <v>0.75</v>
      </c>
      <c r="W518" t="n">
        <v>0.13</v>
      </c>
      <c r="X518" t="n">
        <v>0.23</v>
      </c>
      <c r="Y518" t="n">
        <v>1</v>
      </c>
      <c r="Z518" t="n">
        <v>10</v>
      </c>
    </row>
    <row r="519">
      <c r="A519" t="n">
        <v>21</v>
      </c>
      <c r="B519" t="n">
        <v>70</v>
      </c>
      <c r="C519" t="inlineStr">
        <is>
          <t xml:space="preserve">CONCLUIDO	</t>
        </is>
      </c>
      <c r="D519" t="n">
        <v>9.432499999999999</v>
      </c>
      <c r="E519" t="n">
        <v>10.6</v>
      </c>
      <c r="F519" t="n">
        <v>8.06</v>
      </c>
      <c r="G519" t="n">
        <v>43.94</v>
      </c>
      <c r="H519" t="n">
        <v>0.74</v>
      </c>
      <c r="I519" t="n">
        <v>11</v>
      </c>
      <c r="J519" t="n">
        <v>149.02</v>
      </c>
      <c r="K519" t="n">
        <v>47.83</v>
      </c>
      <c r="L519" t="n">
        <v>6.25</v>
      </c>
      <c r="M519" t="n">
        <v>9</v>
      </c>
      <c r="N519" t="n">
        <v>24.95</v>
      </c>
      <c r="O519" t="n">
        <v>18613.66</v>
      </c>
      <c r="P519" t="n">
        <v>85.84999999999999</v>
      </c>
      <c r="Q519" t="n">
        <v>198.05</v>
      </c>
      <c r="R519" t="n">
        <v>33.57</v>
      </c>
      <c r="S519" t="n">
        <v>21.27</v>
      </c>
      <c r="T519" t="n">
        <v>3419.11</v>
      </c>
      <c r="U519" t="n">
        <v>0.63</v>
      </c>
      <c r="V519" t="n">
        <v>0.75</v>
      </c>
      <c r="W519" t="n">
        <v>0.13</v>
      </c>
      <c r="X519" t="n">
        <v>0.2</v>
      </c>
      <c r="Y519" t="n">
        <v>1</v>
      </c>
      <c r="Z519" t="n">
        <v>10</v>
      </c>
    </row>
    <row r="520">
      <c r="A520" t="n">
        <v>22</v>
      </c>
      <c r="B520" t="n">
        <v>70</v>
      </c>
      <c r="C520" t="inlineStr">
        <is>
          <t xml:space="preserve">CONCLUIDO	</t>
        </is>
      </c>
      <c r="D520" t="n">
        <v>9.4322</v>
      </c>
      <c r="E520" t="n">
        <v>10.6</v>
      </c>
      <c r="F520" t="n">
        <v>8.06</v>
      </c>
      <c r="G520" t="n">
        <v>43.94</v>
      </c>
      <c r="H520" t="n">
        <v>0.77</v>
      </c>
      <c r="I520" t="n">
        <v>11</v>
      </c>
      <c r="J520" t="n">
        <v>149.37</v>
      </c>
      <c r="K520" t="n">
        <v>47.83</v>
      </c>
      <c r="L520" t="n">
        <v>6.5</v>
      </c>
      <c r="M520" t="n">
        <v>9</v>
      </c>
      <c r="N520" t="n">
        <v>25.04</v>
      </c>
      <c r="O520" t="n">
        <v>18656.42</v>
      </c>
      <c r="P520" t="n">
        <v>85.75</v>
      </c>
      <c r="Q520" t="n">
        <v>198.05</v>
      </c>
      <c r="R520" t="n">
        <v>33.57</v>
      </c>
      <c r="S520" t="n">
        <v>21.27</v>
      </c>
      <c r="T520" t="n">
        <v>3417.54</v>
      </c>
      <c r="U520" t="n">
        <v>0.63</v>
      </c>
      <c r="V520" t="n">
        <v>0.75</v>
      </c>
      <c r="W520" t="n">
        <v>0.13</v>
      </c>
      <c r="X520" t="n">
        <v>0.2</v>
      </c>
      <c r="Y520" t="n">
        <v>1</v>
      </c>
      <c r="Z520" t="n">
        <v>10</v>
      </c>
    </row>
    <row r="521">
      <c r="A521" t="n">
        <v>23</v>
      </c>
      <c r="B521" t="n">
        <v>70</v>
      </c>
      <c r="C521" t="inlineStr">
        <is>
          <t xml:space="preserve">CONCLUIDO	</t>
        </is>
      </c>
      <c r="D521" t="n">
        <v>9.427</v>
      </c>
      <c r="E521" t="n">
        <v>10.61</v>
      </c>
      <c r="F521" t="n">
        <v>8.06</v>
      </c>
      <c r="G521" t="n">
        <v>43.97</v>
      </c>
      <c r="H521" t="n">
        <v>0.8</v>
      </c>
      <c r="I521" t="n">
        <v>11</v>
      </c>
      <c r="J521" t="n">
        <v>149.72</v>
      </c>
      <c r="K521" t="n">
        <v>47.83</v>
      </c>
      <c r="L521" t="n">
        <v>6.75</v>
      </c>
      <c r="M521" t="n">
        <v>9</v>
      </c>
      <c r="N521" t="n">
        <v>25.14</v>
      </c>
      <c r="O521" t="n">
        <v>18699.2</v>
      </c>
      <c r="P521" t="n">
        <v>85.61</v>
      </c>
      <c r="Q521" t="n">
        <v>198.05</v>
      </c>
      <c r="R521" t="n">
        <v>33.78</v>
      </c>
      <c r="S521" t="n">
        <v>21.27</v>
      </c>
      <c r="T521" t="n">
        <v>3523.89</v>
      </c>
      <c r="U521" t="n">
        <v>0.63</v>
      </c>
      <c r="V521" t="n">
        <v>0.75</v>
      </c>
      <c r="W521" t="n">
        <v>0.13</v>
      </c>
      <c r="X521" t="n">
        <v>0.21</v>
      </c>
      <c r="Y521" t="n">
        <v>1</v>
      </c>
      <c r="Z521" t="n">
        <v>10</v>
      </c>
    </row>
    <row r="522">
      <c r="A522" t="n">
        <v>24</v>
      </c>
      <c r="B522" t="n">
        <v>70</v>
      </c>
      <c r="C522" t="inlineStr">
        <is>
          <t xml:space="preserve">CONCLUIDO	</t>
        </is>
      </c>
      <c r="D522" t="n">
        <v>9.4839</v>
      </c>
      <c r="E522" t="n">
        <v>10.54</v>
      </c>
      <c r="F522" t="n">
        <v>8.029999999999999</v>
      </c>
      <c r="G522" t="n">
        <v>48.16</v>
      </c>
      <c r="H522" t="n">
        <v>0.83</v>
      </c>
      <c r="I522" t="n">
        <v>10</v>
      </c>
      <c r="J522" t="n">
        <v>150.07</v>
      </c>
      <c r="K522" t="n">
        <v>47.83</v>
      </c>
      <c r="L522" t="n">
        <v>7</v>
      </c>
      <c r="M522" t="n">
        <v>8</v>
      </c>
      <c r="N522" t="n">
        <v>25.24</v>
      </c>
      <c r="O522" t="n">
        <v>18742.03</v>
      </c>
      <c r="P522" t="n">
        <v>85.19</v>
      </c>
      <c r="Q522" t="n">
        <v>198.05</v>
      </c>
      <c r="R522" t="n">
        <v>32.56</v>
      </c>
      <c r="S522" t="n">
        <v>21.27</v>
      </c>
      <c r="T522" t="n">
        <v>2919.92</v>
      </c>
      <c r="U522" t="n">
        <v>0.65</v>
      </c>
      <c r="V522" t="n">
        <v>0.76</v>
      </c>
      <c r="W522" t="n">
        <v>0.13</v>
      </c>
      <c r="X522" t="n">
        <v>0.17</v>
      </c>
      <c r="Y522" t="n">
        <v>1</v>
      </c>
      <c r="Z522" t="n">
        <v>10</v>
      </c>
    </row>
    <row r="523">
      <c r="A523" t="n">
        <v>25</v>
      </c>
      <c r="B523" t="n">
        <v>70</v>
      </c>
      <c r="C523" t="inlineStr">
        <is>
          <t xml:space="preserve">CONCLUIDO	</t>
        </is>
      </c>
      <c r="D523" t="n">
        <v>9.4932</v>
      </c>
      <c r="E523" t="n">
        <v>10.53</v>
      </c>
      <c r="F523" t="n">
        <v>8.02</v>
      </c>
      <c r="G523" t="n">
        <v>48.1</v>
      </c>
      <c r="H523" t="n">
        <v>0.85</v>
      </c>
      <c r="I523" t="n">
        <v>10</v>
      </c>
      <c r="J523" t="n">
        <v>150.41</v>
      </c>
      <c r="K523" t="n">
        <v>47.83</v>
      </c>
      <c r="L523" t="n">
        <v>7.25</v>
      </c>
      <c r="M523" t="n">
        <v>8</v>
      </c>
      <c r="N523" t="n">
        <v>25.33</v>
      </c>
      <c r="O523" t="n">
        <v>18784.88</v>
      </c>
      <c r="P523" t="n">
        <v>84.77</v>
      </c>
      <c r="Q523" t="n">
        <v>198.05</v>
      </c>
      <c r="R523" t="n">
        <v>32.46</v>
      </c>
      <c r="S523" t="n">
        <v>21.27</v>
      </c>
      <c r="T523" t="n">
        <v>2866.82</v>
      </c>
      <c r="U523" t="n">
        <v>0.66</v>
      </c>
      <c r="V523" t="n">
        <v>0.76</v>
      </c>
      <c r="W523" t="n">
        <v>0.12</v>
      </c>
      <c r="X523" t="n">
        <v>0.16</v>
      </c>
      <c r="Y523" t="n">
        <v>1</v>
      </c>
      <c r="Z523" t="n">
        <v>10</v>
      </c>
    </row>
    <row r="524">
      <c r="A524" t="n">
        <v>26</v>
      </c>
      <c r="B524" t="n">
        <v>70</v>
      </c>
      <c r="C524" t="inlineStr">
        <is>
          <t xml:space="preserve">CONCLUIDO	</t>
        </is>
      </c>
      <c r="D524" t="n">
        <v>9.467000000000001</v>
      </c>
      <c r="E524" t="n">
        <v>10.56</v>
      </c>
      <c r="F524" t="n">
        <v>8.050000000000001</v>
      </c>
      <c r="G524" t="n">
        <v>48.27</v>
      </c>
      <c r="H524" t="n">
        <v>0.88</v>
      </c>
      <c r="I524" t="n">
        <v>10</v>
      </c>
      <c r="J524" t="n">
        <v>150.76</v>
      </c>
      <c r="K524" t="n">
        <v>47.83</v>
      </c>
      <c r="L524" t="n">
        <v>7.5</v>
      </c>
      <c r="M524" t="n">
        <v>8</v>
      </c>
      <c r="N524" t="n">
        <v>25.43</v>
      </c>
      <c r="O524" t="n">
        <v>18827.77</v>
      </c>
      <c r="P524" t="n">
        <v>84.54000000000001</v>
      </c>
      <c r="Q524" t="n">
        <v>198.05</v>
      </c>
      <c r="R524" t="n">
        <v>33.43</v>
      </c>
      <c r="S524" t="n">
        <v>21.27</v>
      </c>
      <c r="T524" t="n">
        <v>3353.32</v>
      </c>
      <c r="U524" t="n">
        <v>0.64</v>
      </c>
      <c r="V524" t="n">
        <v>0.75</v>
      </c>
      <c r="W524" t="n">
        <v>0.12</v>
      </c>
      <c r="X524" t="n">
        <v>0.19</v>
      </c>
      <c r="Y524" t="n">
        <v>1</v>
      </c>
      <c r="Z524" t="n">
        <v>10</v>
      </c>
    </row>
    <row r="525">
      <c r="A525" t="n">
        <v>27</v>
      </c>
      <c r="B525" t="n">
        <v>70</v>
      </c>
      <c r="C525" t="inlineStr">
        <is>
          <t xml:space="preserve">CONCLUIDO	</t>
        </is>
      </c>
      <c r="D525" t="n">
        <v>9.5215</v>
      </c>
      <c r="E525" t="n">
        <v>10.5</v>
      </c>
      <c r="F525" t="n">
        <v>8.01</v>
      </c>
      <c r="G525" t="n">
        <v>53.43</v>
      </c>
      <c r="H525" t="n">
        <v>0.91</v>
      </c>
      <c r="I525" t="n">
        <v>9</v>
      </c>
      <c r="J525" t="n">
        <v>151.11</v>
      </c>
      <c r="K525" t="n">
        <v>47.83</v>
      </c>
      <c r="L525" t="n">
        <v>7.75</v>
      </c>
      <c r="M525" t="n">
        <v>7</v>
      </c>
      <c r="N525" t="n">
        <v>25.53</v>
      </c>
      <c r="O525" t="n">
        <v>18870.7</v>
      </c>
      <c r="P525" t="n">
        <v>84.05</v>
      </c>
      <c r="Q525" t="n">
        <v>198.05</v>
      </c>
      <c r="R525" t="n">
        <v>32.36</v>
      </c>
      <c r="S525" t="n">
        <v>21.27</v>
      </c>
      <c r="T525" t="n">
        <v>2822.36</v>
      </c>
      <c r="U525" t="n">
        <v>0.66</v>
      </c>
      <c r="V525" t="n">
        <v>0.76</v>
      </c>
      <c r="W525" t="n">
        <v>0.12</v>
      </c>
      <c r="X525" t="n">
        <v>0.16</v>
      </c>
      <c r="Y525" t="n">
        <v>1</v>
      </c>
      <c r="Z525" t="n">
        <v>10</v>
      </c>
    </row>
    <row r="526">
      <c r="A526" t="n">
        <v>28</v>
      </c>
      <c r="B526" t="n">
        <v>70</v>
      </c>
      <c r="C526" t="inlineStr">
        <is>
          <t xml:space="preserve">CONCLUIDO	</t>
        </is>
      </c>
      <c r="D526" t="n">
        <v>9.513199999999999</v>
      </c>
      <c r="E526" t="n">
        <v>10.51</v>
      </c>
      <c r="F526" t="n">
        <v>8.02</v>
      </c>
      <c r="G526" t="n">
        <v>53.49</v>
      </c>
      <c r="H526" t="n">
        <v>0.9399999999999999</v>
      </c>
      <c r="I526" t="n">
        <v>9</v>
      </c>
      <c r="J526" t="n">
        <v>151.46</v>
      </c>
      <c r="K526" t="n">
        <v>47.83</v>
      </c>
      <c r="L526" t="n">
        <v>8</v>
      </c>
      <c r="M526" t="n">
        <v>7</v>
      </c>
      <c r="N526" t="n">
        <v>25.63</v>
      </c>
      <c r="O526" t="n">
        <v>18913.66</v>
      </c>
      <c r="P526" t="n">
        <v>84.15000000000001</v>
      </c>
      <c r="Q526" t="n">
        <v>198.05</v>
      </c>
      <c r="R526" t="n">
        <v>32.61</v>
      </c>
      <c r="S526" t="n">
        <v>21.27</v>
      </c>
      <c r="T526" t="n">
        <v>2945.66</v>
      </c>
      <c r="U526" t="n">
        <v>0.65</v>
      </c>
      <c r="V526" t="n">
        <v>0.76</v>
      </c>
      <c r="W526" t="n">
        <v>0.12</v>
      </c>
      <c r="X526" t="n">
        <v>0.17</v>
      </c>
      <c r="Y526" t="n">
        <v>1</v>
      </c>
      <c r="Z526" t="n">
        <v>10</v>
      </c>
    </row>
    <row r="527">
      <c r="A527" t="n">
        <v>29</v>
      </c>
      <c r="B527" t="n">
        <v>70</v>
      </c>
      <c r="C527" t="inlineStr">
        <is>
          <t xml:space="preserve">CONCLUIDO	</t>
        </is>
      </c>
      <c r="D527" t="n">
        <v>9.516500000000001</v>
      </c>
      <c r="E527" t="n">
        <v>10.51</v>
      </c>
      <c r="F527" t="n">
        <v>8.02</v>
      </c>
      <c r="G527" t="n">
        <v>53.46</v>
      </c>
      <c r="H527" t="n">
        <v>0.96</v>
      </c>
      <c r="I527" t="n">
        <v>9</v>
      </c>
      <c r="J527" t="n">
        <v>151.81</v>
      </c>
      <c r="K527" t="n">
        <v>47.83</v>
      </c>
      <c r="L527" t="n">
        <v>8.25</v>
      </c>
      <c r="M527" t="n">
        <v>7</v>
      </c>
      <c r="N527" t="n">
        <v>25.73</v>
      </c>
      <c r="O527" t="n">
        <v>18956.65</v>
      </c>
      <c r="P527" t="n">
        <v>83.7</v>
      </c>
      <c r="Q527" t="n">
        <v>198.05</v>
      </c>
      <c r="R527" t="n">
        <v>32.48</v>
      </c>
      <c r="S527" t="n">
        <v>21.27</v>
      </c>
      <c r="T527" t="n">
        <v>2883.73</v>
      </c>
      <c r="U527" t="n">
        <v>0.65</v>
      </c>
      <c r="V527" t="n">
        <v>0.76</v>
      </c>
      <c r="W527" t="n">
        <v>0.12</v>
      </c>
      <c r="X527" t="n">
        <v>0.17</v>
      </c>
      <c r="Y527" t="n">
        <v>1</v>
      </c>
      <c r="Z527" t="n">
        <v>10</v>
      </c>
    </row>
    <row r="528">
      <c r="A528" t="n">
        <v>30</v>
      </c>
      <c r="B528" t="n">
        <v>70</v>
      </c>
      <c r="C528" t="inlineStr">
        <is>
          <t xml:space="preserve">CONCLUIDO	</t>
        </is>
      </c>
      <c r="D528" t="n">
        <v>9.5717</v>
      </c>
      <c r="E528" t="n">
        <v>10.45</v>
      </c>
      <c r="F528" t="n">
        <v>7.99</v>
      </c>
      <c r="G528" t="n">
        <v>59.91</v>
      </c>
      <c r="H528" t="n">
        <v>0.99</v>
      </c>
      <c r="I528" t="n">
        <v>8</v>
      </c>
      <c r="J528" t="n">
        <v>152.15</v>
      </c>
      <c r="K528" t="n">
        <v>47.83</v>
      </c>
      <c r="L528" t="n">
        <v>8.5</v>
      </c>
      <c r="M528" t="n">
        <v>6</v>
      </c>
      <c r="N528" t="n">
        <v>25.83</v>
      </c>
      <c r="O528" t="n">
        <v>18999.67</v>
      </c>
      <c r="P528" t="n">
        <v>82.91</v>
      </c>
      <c r="Q528" t="n">
        <v>198.05</v>
      </c>
      <c r="R528" t="n">
        <v>31.42</v>
      </c>
      <c r="S528" t="n">
        <v>21.27</v>
      </c>
      <c r="T528" t="n">
        <v>2355.9</v>
      </c>
      <c r="U528" t="n">
        <v>0.68</v>
      </c>
      <c r="V528" t="n">
        <v>0.76</v>
      </c>
      <c r="W528" t="n">
        <v>0.12</v>
      </c>
      <c r="X528" t="n">
        <v>0.14</v>
      </c>
      <c r="Y528" t="n">
        <v>1</v>
      </c>
      <c r="Z528" t="n">
        <v>10</v>
      </c>
    </row>
    <row r="529">
      <c r="A529" t="n">
        <v>31</v>
      </c>
      <c r="B529" t="n">
        <v>70</v>
      </c>
      <c r="C529" t="inlineStr">
        <is>
          <t xml:space="preserve">CONCLUIDO	</t>
        </is>
      </c>
      <c r="D529" t="n">
        <v>9.598699999999999</v>
      </c>
      <c r="E529" t="n">
        <v>10.42</v>
      </c>
      <c r="F529" t="n">
        <v>7.96</v>
      </c>
      <c r="G529" t="n">
        <v>59.69</v>
      </c>
      <c r="H529" t="n">
        <v>1.02</v>
      </c>
      <c r="I529" t="n">
        <v>8</v>
      </c>
      <c r="J529" t="n">
        <v>152.5</v>
      </c>
      <c r="K529" t="n">
        <v>47.83</v>
      </c>
      <c r="L529" t="n">
        <v>8.75</v>
      </c>
      <c r="M529" t="n">
        <v>6</v>
      </c>
      <c r="N529" t="n">
        <v>25.93</v>
      </c>
      <c r="O529" t="n">
        <v>19042.73</v>
      </c>
      <c r="P529" t="n">
        <v>82.59</v>
      </c>
      <c r="Q529" t="n">
        <v>198.05</v>
      </c>
      <c r="R529" t="n">
        <v>30.54</v>
      </c>
      <c r="S529" t="n">
        <v>21.27</v>
      </c>
      <c r="T529" t="n">
        <v>1915.53</v>
      </c>
      <c r="U529" t="n">
        <v>0.7</v>
      </c>
      <c r="V529" t="n">
        <v>0.76</v>
      </c>
      <c r="W529" t="n">
        <v>0.12</v>
      </c>
      <c r="X529" t="n">
        <v>0.11</v>
      </c>
      <c r="Y529" t="n">
        <v>1</v>
      </c>
      <c r="Z529" t="n">
        <v>10</v>
      </c>
    </row>
    <row r="530">
      <c r="A530" t="n">
        <v>32</v>
      </c>
      <c r="B530" t="n">
        <v>70</v>
      </c>
      <c r="C530" t="inlineStr">
        <is>
          <t xml:space="preserve">CONCLUIDO	</t>
        </is>
      </c>
      <c r="D530" t="n">
        <v>9.557399999999999</v>
      </c>
      <c r="E530" t="n">
        <v>10.46</v>
      </c>
      <c r="F530" t="n">
        <v>8</v>
      </c>
      <c r="G530" t="n">
        <v>60.03</v>
      </c>
      <c r="H530" t="n">
        <v>1.04</v>
      </c>
      <c r="I530" t="n">
        <v>8</v>
      </c>
      <c r="J530" t="n">
        <v>152.85</v>
      </c>
      <c r="K530" t="n">
        <v>47.83</v>
      </c>
      <c r="L530" t="n">
        <v>9</v>
      </c>
      <c r="M530" t="n">
        <v>6</v>
      </c>
      <c r="N530" t="n">
        <v>26.03</v>
      </c>
      <c r="O530" t="n">
        <v>19085.83</v>
      </c>
      <c r="P530" t="n">
        <v>82.98</v>
      </c>
      <c r="Q530" t="n">
        <v>198.05</v>
      </c>
      <c r="R530" t="n">
        <v>32.02</v>
      </c>
      <c r="S530" t="n">
        <v>21.27</v>
      </c>
      <c r="T530" t="n">
        <v>2656.91</v>
      </c>
      <c r="U530" t="n">
        <v>0.66</v>
      </c>
      <c r="V530" t="n">
        <v>0.76</v>
      </c>
      <c r="W530" t="n">
        <v>0.12</v>
      </c>
      <c r="X530" t="n">
        <v>0.15</v>
      </c>
      <c r="Y530" t="n">
        <v>1</v>
      </c>
      <c r="Z530" t="n">
        <v>10</v>
      </c>
    </row>
    <row r="531">
      <c r="A531" t="n">
        <v>33</v>
      </c>
      <c r="B531" t="n">
        <v>70</v>
      </c>
      <c r="C531" t="inlineStr">
        <is>
          <t xml:space="preserve">CONCLUIDO	</t>
        </is>
      </c>
      <c r="D531" t="n">
        <v>9.555199999999999</v>
      </c>
      <c r="E531" t="n">
        <v>10.47</v>
      </c>
      <c r="F531" t="n">
        <v>8.01</v>
      </c>
      <c r="G531" t="n">
        <v>60.05</v>
      </c>
      <c r="H531" t="n">
        <v>1.07</v>
      </c>
      <c r="I531" t="n">
        <v>8</v>
      </c>
      <c r="J531" t="n">
        <v>153.2</v>
      </c>
      <c r="K531" t="n">
        <v>47.83</v>
      </c>
      <c r="L531" t="n">
        <v>9.25</v>
      </c>
      <c r="M531" t="n">
        <v>6</v>
      </c>
      <c r="N531" t="n">
        <v>26.12</v>
      </c>
      <c r="O531" t="n">
        <v>19128.96</v>
      </c>
      <c r="P531" t="n">
        <v>82.87</v>
      </c>
      <c r="Q531" t="n">
        <v>198.05</v>
      </c>
      <c r="R531" t="n">
        <v>32.11</v>
      </c>
      <c r="S531" t="n">
        <v>21.27</v>
      </c>
      <c r="T531" t="n">
        <v>2704.92</v>
      </c>
      <c r="U531" t="n">
        <v>0.66</v>
      </c>
      <c r="V531" t="n">
        <v>0.76</v>
      </c>
      <c r="W531" t="n">
        <v>0.12</v>
      </c>
      <c r="X531" t="n">
        <v>0.15</v>
      </c>
      <c r="Y531" t="n">
        <v>1</v>
      </c>
      <c r="Z531" t="n">
        <v>10</v>
      </c>
    </row>
    <row r="532">
      <c r="A532" t="n">
        <v>34</v>
      </c>
      <c r="B532" t="n">
        <v>70</v>
      </c>
      <c r="C532" t="inlineStr">
        <is>
          <t xml:space="preserve">CONCLUIDO	</t>
        </is>
      </c>
      <c r="D532" t="n">
        <v>9.558199999999999</v>
      </c>
      <c r="E532" t="n">
        <v>10.46</v>
      </c>
      <c r="F532" t="n">
        <v>8</v>
      </c>
      <c r="G532" t="n">
        <v>60.02</v>
      </c>
      <c r="H532" t="n">
        <v>1.1</v>
      </c>
      <c r="I532" t="n">
        <v>8</v>
      </c>
      <c r="J532" t="n">
        <v>153.55</v>
      </c>
      <c r="K532" t="n">
        <v>47.83</v>
      </c>
      <c r="L532" t="n">
        <v>9.5</v>
      </c>
      <c r="M532" t="n">
        <v>6</v>
      </c>
      <c r="N532" t="n">
        <v>26.22</v>
      </c>
      <c r="O532" t="n">
        <v>19172.12</v>
      </c>
      <c r="P532" t="n">
        <v>82.25</v>
      </c>
      <c r="Q532" t="n">
        <v>198.05</v>
      </c>
      <c r="R532" t="n">
        <v>31.93</v>
      </c>
      <c r="S532" t="n">
        <v>21.27</v>
      </c>
      <c r="T532" t="n">
        <v>2610.71</v>
      </c>
      <c r="U532" t="n">
        <v>0.67</v>
      </c>
      <c r="V532" t="n">
        <v>0.76</v>
      </c>
      <c r="W532" t="n">
        <v>0.12</v>
      </c>
      <c r="X532" t="n">
        <v>0.15</v>
      </c>
      <c r="Y532" t="n">
        <v>1</v>
      </c>
      <c r="Z532" t="n">
        <v>10</v>
      </c>
    </row>
    <row r="533">
      <c r="A533" t="n">
        <v>35</v>
      </c>
      <c r="B533" t="n">
        <v>70</v>
      </c>
      <c r="C533" t="inlineStr">
        <is>
          <t xml:space="preserve">CONCLUIDO	</t>
        </is>
      </c>
      <c r="D533" t="n">
        <v>9.616199999999999</v>
      </c>
      <c r="E533" t="n">
        <v>10.4</v>
      </c>
      <c r="F533" t="n">
        <v>7.97</v>
      </c>
      <c r="G533" t="n">
        <v>68.3</v>
      </c>
      <c r="H533" t="n">
        <v>1.12</v>
      </c>
      <c r="I533" t="n">
        <v>7</v>
      </c>
      <c r="J533" t="n">
        <v>153.9</v>
      </c>
      <c r="K533" t="n">
        <v>47.83</v>
      </c>
      <c r="L533" t="n">
        <v>9.75</v>
      </c>
      <c r="M533" t="n">
        <v>5</v>
      </c>
      <c r="N533" t="n">
        <v>26.32</v>
      </c>
      <c r="O533" t="n">
        <v>19215.32</v>
      </c>
      <c r="P533" t="n">
        <v>81.31</v>
      </c>
      <c r="Q533" t="n">
        <v>198.05</v>
      </c>
      <c r="R533" t="n">
        <v>30.79</v>
      </c>
      <c r="S533" t="n">
        <v>21.27</v>
      </c>
      <c r="T533" t="n">
        <v>2046.92</v>
      </c>
      <c r="U533" t="n">
        <v>0.6899999999999999</v>
      </c>
      <c r="V533" t="n">
        <v>0.76</v>
      </c>
      <c r="W533" t="n">
        <v>0.12</v>
      </c>
      <c r="X533" t="n">
        <v>0.12</v>
      </c>
      <c r="Y533" t="n">
        <v>1</v>
      </c>
      <c r="Z533" t="n">
        <v>10</v>
      </c>
    </row>
    <row r="534">
      <c r="A534" t="n">
        <v>36</v>
      </c>
      <c r="B534" t="n">
        <v>70</v>
      </c>
      <c r="C534" t="inlineStr">
        <is>
          <t xml:space="preserve">CONCLUIDO	</t>
        </is>
      </c>
      <c r="D534" t="n">
        <v>9.614100000000001</v>
      </c>
      <c r="E534" t="n">
        <v>10.4</v>
      </c>
      <c r="F534" t="n">
        <v>7.97</v>
      </c>
      <c r="G534" t="n">
        <v>68.31999999999999</v>
      </c>
      <c r="H534" t="n">
        <v>1.15</v>
      </c>
      <c r="I534" t="n">
        <v>7</v>
      </c>
      <c r="J534" t="n">
        <v>154.25</v>
      </c>
      <c r="K534" t="n">
        <v>47.83</v>
      </c>
      <c r="L534" t="n">
        <v>10</v>
      </c>
      <c r="M534" t="n">
        <v>5</v>
      </c>
      <c r="N534" t="n">
        <v>26.43</v>
      </c>
      <c r="O534" t="n">
        <v>19258.55</v>
      </c>
      <c r="P534" t="n">
        <v>81.37</v>
      </c>
      <c r="Q534" t="n">
        <v>198.05</v>
      </c>
      <c r="R534" t="n">
        <v>30.92</v>
      </c>
      <c r="S534" t="n">
        <v>21.27</v>
      </c>
      <c r="T534" t="n">
        <v>2115.2</v>
      </c>
      <c r="U534" t="n">
        <v>0.6899999999999999</v>
      </c>
      <c r="V534" t="n">
        <v>0.76</v>
      </c>
      <c r="W534" t="n">
        <v>0.12</v>
      </c>
      <c r="X534" t="n">
        <v>0.12</v>
      </c>
      <c r="Y534" t="n">
        <v>1</v>
      </c>
      <c r="Z534" t="n">
        <v>10</v>
      </c>
    </row>
    <row r="535">
      <c r="A535" t="n">
        <v>37</v>
      </c>
      <c r="B535" t="n">
        <v>70</v>
      </c>
      <c r="C535" t="inlineStr">
        <is>
          <t xml:space="preserve">CONCLUIDO	</t>
        </is>
      </c>
      <c r="D535" t="n">
        <v>9.6365</v>
      </c>
      <c r="E535" t="n">
        <v>10.38</v>
      </c>
      <c r="F535" t="n">
        <v>7.95</v>
      </c>
      <c r="G535" t="n">
        <v>68.11</v>
      </c>
      <c r="H535" t="n">
        <v>1.17</v>
      </c>
      <c r="I535" t="n">
        <v>7</v>
      </c>
      <c r="J535" t="n">
        <v>154.6</v>
      </c>
      <c r="K535" t="n">
        <v>47.83</v>
      </c>
      <c r="L535" t="n">
        <v>10.25</v>
      </c>
      <c r="M535" t="n">
        <v>5</v>
      </c>
      <c r="N535" t="n">
        <v>26.53</v>
      </c>
      <c r="O535" t="n">
        <v>19301.82</v>
      </c>
      <c r="P535" t="n">
        <v>81.08</v>
      </c>
      <c r="Q535" t="n">
        <v>198.05</v>
      </c>
      <c r="R535" t="n">
        <v>30.14</v>
      </c>
      <c r="S535" t="n">
        <v>21.27</v>
      </c>
      <c r="T535" t="n">
        <v>1725.24</v>
      </c>
      <c r="U535" t="n">
        <v>0.71</v>
      </c>
      <c r="V535" t="n">
        <v>0.76</v>
      </c>
      <c r="W535" t="n">
        <v>0.12</v>
      </c>
      <c r="X535" t="n">
        <v>0.09</v>
      </c>
      <c r="Y535" t="n">
        <v>1</v>
      </c>
      <c r="Z535" t="n">
        <v>10</v>
      </c>
    </row>
    <row r="536">
      <c r="A536" t="n">
        <v>38</v>
      </c>
      <c r="B536" t="n">
        <v>70</v>
      </c>
      <c r="C536" t="inlineStr">
        <is>
          <t xml:space="preserve">CONCLUIDO	</t>
        </is>
      </c>
      <c r="D536" t="n">
        <v>9.5946</v>
      </c>
      <c r="E536" t="n">
        <v>10.42</v>
      </c>
      <c r="F536" t="n">
        <v>7.99</v>
      </c>
      <c r="G536" t="n">
        <v>68.5</v>
      </c>
      <c r="H536" t="n">
        <v>1.2</v>
      </c>
      <c r="I536" t="n">
        <v>7</v>
      </c>
      <c r="J536" t="n">
        <v>154.95</v>
      </c>
      <c r="K536" t="n">
        <v>47.83</v>
      </c>
      <c r="L536" t="n">
        <v>10.5</v>
      </c>
      <c r="M536" t="n">
        <v>5</v>
      </c>
      <c r="N536" t="n">
        <v>26.63</v>
      </c>
      <c r="O536" t="n">
        <v>19345.12</v>
      </c>
      <c r="P536" t="n">
        <v>81.41</v>
      </c>
      <c r="Q536" t="n">
        <v>198.05</v>
      </c>
      <c r="R536" t="n">
        <v>31.65</v>
      </c>
      <c r="S536" t="n">
        <v>21.27</v>
      </c>
      <c r="T536" t="n">
        <v>2479.49</v>
      </c>
      <c r="U536" t="n">
        <v>0.67</v>
      </c>
      <c r="V536" t="n">
        <v>0.76</v>
      </c>
      <c r="W536" t="n">
        <v>0.12</v>
      </c>
      <c r="X536" t="n">
        <v>0.14</v>
      </c>
      <c r="Y536" t="n">
        <v>1</v>
      </c>
      <c r="Z536" t="n">
        <v>10</v>
      </c>
    </row>
    <row r="537">
      <c r="A537" t="n">
        <v>39</v>
      </c>
      <c r="B537" t="n">
        <v>70</v>
      </c>
      <c r="C537" t="inlineStr">
        <is>
          <t xml:space="preserve">CONCLUIDO	</t>
        </is>
      </c>
      <c r="D537" t="n">
        <v>9.6036</v>
      </c>
      <c r="E537" t="n">
        <v>10.41</v>
      </c>
      <c r="F537" t="n">
        <v>7.98</v>
      </c>
      <c r="G537" t="n">
        <v>68.42</v>
      </c>
      <c r="H537" t="n">
        <v>1.23</v>
      </c>
      <c r="I537" t="n">
        <v>7</v>
      </c>
      <c r="J537" t="n">
        <v>155.31</v>
      </c>
      <c r="K537" t="n">
        <v>47.83</v>
      </c>
      <c r="L537" t="n">
        <v>10.75</v>
      </c>
      <c r="M537" t="n">
        <v>5</v>
      </c>
      <c r="N537" t="n">
        <v>26.73</v>
      </c>
      <c r="O537" t="n">
        <v>19388.45</v>
      </c>
      <c r="P537" t="n">
        <v>80.88</v>
      </c>
      <c r="Q537" t="n">
        <v>198.05</v>
      </c>
      <c r="R537" t="n">
        <v>31.36</v>
      </c>
      <c r="S537" t="n">
        <v>21.27</v>
      </c>
      <c r="T537" t="n">
        <v>2335.25</v>
      </c>
      <c r="U537" t="n">
        <v>0.68</v>
      </c>
      <c r="V537" t="n">
        <v>0.76</v>
      </c>
      <c r="W537" t="n">
        <v>0.12</v>
      </c>
      <c r="X537" t="n">
        <v>0.13</v>
      </c>
      <c r="Y537" t="n">
        <v>1</v>
      </c>
      <c r="Z537" t="n">
        <v>10</v>
      </c>
    </row>
    <row r="538">
      <c r="A538" t="n">
        <v>40</v>
      </c>
      <c r="B538" t="n">
        <v>70</v>
      </c>
      <c r="C538" t="inlineStr">
        <is>
          <t xml:space="preserve">CONCLUIDO	</t>
        </is>
      </c>
      <c r="D538" t="n">
        <v>9.6031</v>
      </c>
      <c r="E538" t="n">
        <v>10.41</v>
      </c>
      <c r="F538" t="n">
        <v>7.98</v>
      </c>
      <c r="G538" t="n">
        <v>68.42</v>
      </c>
      <c r="H538" t="n">
        <v>1.25</v>
      </c>
      <c r="I538" t="n">
        <v>7</v>
      </c>
      <c r="J538" t="n">
        <v>155.66</v>
      </c>
      <c r="K538" t="n">
        <v>47.83</v>
      </c>
      <c r="L538" t="n">
        <v>11</v>
      </c>
      <c r="M538" t="n">
        <v>5</v>
      </c>
      <c r="N538" t="n">
        <v>26.83</v>
      </c>
      <c r="O538" t="n">
        <v>19431.82</v>
      </c>
      <c r="P538" t="n">
        <v>80.48999999999999</v>
      </c>
      <c r="Q538" t="n">
        <v>198.09</v>
      </c>
      <c r="R538" t="n">
        <v>31.29</v>
      </c>
      <c r="S538" t="n">
        <v>21.27</v>
      </c>
      <c r="T538" t="n">
        <v>2297.62</v>
      </c>
      <c r="U538" t="n">
        <v>0.68</v>
      </c>
      <c r="V538" t="n">
        <v>0.76</v>
      </c>
      <c r="W538" t="n">
        <v>0.12</v>
      </c>
      <c r="X538" t="n">
        <v>0.13</v>
      </c>
      <c r="Y538" t="n">
        <v>1</v>
      </c>
      <c r="Z538" t="n">
        <v>10</v>
      </c>
    </row>
    <row r="539">
      <c r="A539" t="n">
        <v>41</v>
      </c>
      <c r="B539" t="n">
        <v>70</v>
      </c>
      <c r="C539" t="inlineStr">
        <is>
          <t xml:space="preserve">CONCLUIDO	</t>
        </is>
      </c>
      <c r="D539" t="n">
        <v>9.607900000000001</v>
      </c>
      <c r="E539" t="n">
        <v>10.41</v>
      </c>
      <c r="F539" t="n">
        <v>7.98</v>
      </c>
      <c r="G539" t="n">
        <v>68.38</v>
      </c>
      <c r="H539" t="n">
        <v>1.28</v>
      </c>
      <c r="I539" t="n">
        <v>7</v>
      </c>
      <c r="J539" t="n">
        <v>156.01</v>
      </c>
      <c r="K539" t="n">
        <v>47.83</v>
      </c>
      <c r="L539" t="n">
        <v>11.25</v>
      </c>
      <c r="M539" t="n">
        <v>5</v>
      </c>
      <c r="N539" t="n">
        <v>26.93</v>
      </c>
      <c r="O539" t="n">
        <v>19475.23</v>
      </c>
      <c r="P539" t="n">
        <v>80.02</v>
      </c>
      <c r="Q539" t="n">
        <v>198.06</v>
      </c>
      <c r="R539" t="n">
        <v>31.19</v>
      </c>
      <c r="S539" t="n">
        <v>21.27</v>
      </c>
      <c r="T539" t="n">
        <v>2245.8</v>
      </c>
      <c r="U539" t="n">
        <v>0.68</v>
      </c>
      <c r="V539" t="n">
        <v>0.76</v>
      </c>
      <c r="W539" t="n">
        <v>0.12</v>
      </c>
      <c r="X539" t="n">
        <v>0.12</v>
      </c>
      <c r="Y539" t="n">
        <v>1</v>
      </c>
      <c r="Z539" t="n">
        <v>10</v>
      </c>
    </row>
    <row r="540">
      <c r="A540" t="n">
        <v>42</v>
      </c>
      <c r="B540" t="n">
        <v>70</v>
      </c>
      <c r="C540" t="inlineStr">
        <is>
          <t xml:space="preserve">CONCLUIDO	</t>
        </is>
      </c>
      <c r="D540" t="n">
        <v>9.6624</v>
      </c>
      <c r="E540" t="n">
        <v>10.35</v>
      </c>
      <c r="F540" t="n">
        <v>7.95</v>
      </c>
      <c r="G540" t="n">
        <v>79.48</v>
      </c>
      <c r="H540" t="n">
        <v>1.3</v>
      </c>
      <c r="I540" t="n">
        <v>6</v>
      </c>
      <c r="J540" t="n">
        <v>156.36</v>
      </c>
      <c r="K540" t="n">
        <v>47.83</v>
      </c>
      <c r="L540" t="n">
        <v>11.5</v>
      </c>
      <c r="M540" t="n">
        <v>4</v>
      </c>
      <c r="N540" t="n">
        <v>27.03</v>
      </c>
      <c r="O540" t="n">
        <v>19518.67</v>
      </c>
      <c r="P540" t="n">
        <v>79.16</v>
      </c>
      <c r="Q540" t="n">
        <v>198.05</v>
      </c>
      <c r="R540" t="n">
        <v>30.12</v>
      </c>
      <c r="S540" t="n">
        <v>21.27</v>
      </c>
      <c r="T540" t="n">
        <v>1718.14</v>
      </c>
      <c r="U540" t="n">
        <v>0.71</v>
      </c>
      <c r="V540" t="n">
        <v>0.76</v>
      </c>
      <c r="W540" t="n">
        <v>0.12</v>
      </c>
      <c r="X540" t="n">
        <v>0.1</v>
      </c>
      <c r="Y540" t="n">
        <v>1</v>
      </c>
      <c r="Z540" t="n">
        <v>10</v>
      </c>
    </row>
    <row r="541">
      <c r="A541" t="n">
        <v>43</v>
      </c>
      <c r="B541" t="n">
        <v>70</v>
      </c>
      <c r="C541" t="inlineStr">
        <is>
          <t xml:space="preserve">CONCLUIDO	</t>
        </is>
      </c>
      <c r="D541" t="n">
        <v>9.672000000000001</v>
      </c>
      <c r="E541" t="n">
        <v>10.34</v>
      </c>
      <c r="F541" t="n">
        <v>7.94</v>
      </c>
      <c r="G541" t="n">
        <v>79.38</v>
      </c>
      <c r="H541" t="n">
        <v>1.33</v>
      </c>
      <c r="I541" t="n">
        <v>6</v>
      </c>
      <c r="J541" t="n">
        <v>156.71</v>
      </c>
      <c r="K541" t="n">
        <v>47.83</v>
      </c>
      <c r="L541" t="n">
        <v>11.75</v>
      </c>
      <c r="M541" t="n">
        <v>4</v>
      </c>
      <c r="N541" t="n">
        <v>27.14</v>
      </c>
      <c r="O541" t="n">
        <v>19562.15</v>
      </c>
      <c r="P541" t="n">
        <v>79.11</v>
      </c>
      <c r="Q541" t="n">
        <v>198.05</v>
      </c>
      <c r="R541" t="n">
        <v>29.89</v>
      </c>
      <c r="S541" t="n">
        <v>21.27</v>
      </c>
      <c r="T541" t="n">
        <v>1605.46</v>
      </c>
      <c r="U541" t="n">
        <v>0.71</v>
      </c>
      <c r="V541" t="n">
        <v>0.77</v>
      </c>
      <c r="W541" t="n">
        <v>0.12</v>
      </c>
      <c r="X541" t="n">
        <v>0.08</v>
      </c>
      <c r="Y541" t="n">
        <v>1</v>
      </c>
      <c r="Z541" t="n">
        <v>10</v>
      </c>
    </row>
    <row r="542">
      <c r="A542" t="n">
        <v>44</v>
      </c>
      <c r="B542" t="n">
        <v>70</v>
      </c>
      <c r="C542" t="inlineStr">
        <is>
          <t xml:space="preserve">CONCLUIDO	</t>
        </is>
      </c>
      <c r="D542" t="n">
        <v>9.655099999999999</v>
      </c>
      <c r="E542" t="n">
        <v>10.36</v>
      </c>
      <c r="F542" t="n">
        <v>7.96</v>
      </c>
      <c r="G542" t="n">
        <v>79.56</v>
      </c>
      <c r="H542" t="n">
        <v>1.35</v>
      </c>
      <c r="I542" t="n">
        <v>6</v>
      </c>
      <c r="J542" t="n">
        <v>157.07</v>
      </c>
      <c r="K542" t="n">
        <v>47.83</v>
      </c>
      <c r="L542" t="n">
        <v>12</v>
      </c>
      <c r="M542" t="n">
        <v>4</v>
      </c>
      <c r="N542" t="n">
        <v>27.24</v>
      </c>
      <c r="O542" t="n">
        <v>19605.66</v>
      </c>
      <c r="P542" t="n">
        <v>79.25</v>
      </c>
      <c r="Q542" t="n">
        <v>198.05</v>
      </c>
      <c r="R542" t="n">
        <v>30.49</v>
      </c>
      <c r="S542" t="n">
        <v>21.27</v>
      </c>
      <c r="T542" t="n">
        <v>1902.99</v>
      </c>
      <c r="U542" t="n">
        <v>0.7</v>
      </c>
      <c r="V542" t="n">
        <v>0.76</v>
      </c>
      <c r="W542" t="n">
        <v>0.12</v>
      </c>
      <c r="X542" t="n">
        <v>0.1</v>
      </c>
      <c r="Y542" t="n">
        <v>1</v>
      </c>
      <c r="Z542" t="n">
        <v>10</v>
      </c>
    </row>
    <row r="543">
      <c r="A543" t="n">
        <v>45</v>
      </c>
      <c r="B543" t="n">
        <v>70</v>
      </c>
      <c r="C543" t="inlineStr">
        <is>
          <t xml:space="preserve">CONCLUIDO	</t>
        </is>
      </c>
      <c r="D543" t="n">
        <v>9.649699999999999</v>
      </c>
      <c r="E543" t="n">
        <v>10.36</v>
      </c>
      <c r="F543" t="n">
        <v>7.96</v>
      </c>
      <c r="G543" t="n">
        <v>79.61</v>
      </c>
      <c r="H543" t="n">
        <v>1.38</v>
      </c>
      <c r="I543" t="n">
        <v>6</v>
      </c>
      <c r="J543" t="n">
        <v>157.42</v>
      </c>
      <c r="K543" t="n">
        <v>47.83</v>
      </c>
      <c r="L543" t="n">
        <v>12.25</v>
      </c>
      <c r="M543" t="n">
        <v>4</v>
      </c>
      <c r="N543" t="n">
        <v>27.34</v>
      </c>
      <c r="O543" t="n">
        <v>19649.2</v>
      </c>
      <c r="P543" t="n">
        <v>79.3</v>
      </c>
      <c r="Q543" t="n">
        <v>198.07</v>
      </c>
      <c r="R543" t="n">
        <v>30.72</v>
      </c>
      <c r="S543" t="n">
        <v>21.27</v>
      </c>
      <c r="T543" t="n">
        <v>2015.65</v>
      </c>
      <c r="U543" t="n">
        <v>0.6899999999999999</v>
      </c>
      <c r="V543" t="n">
        <v>0.76</v>
      </c>
      <c r="W543" t="n">
        <v>0.12</v>
      </c>
      <c r="X543" t="n">
        <v>0.11</v>
      </c>
      <c r="Y543" t="n">
        <v>1</v>
      </c>
      <c r="Z543" t="n">
        <v>10</v>
      </c>
    </row>
    <row r="544">
      <c r="A544" t="n">
        <v>46</v>
      </c>
      <c r="B544" t="n">
        <v>70</v>
      </c>
      <c r="C544" t="inlineStr">
        <is>
          <t xml:space="preserve">CONCLUIDO	</t>
        </is>
      </c>
      <c r="D544" t="n">
        <v>9.659800000000001</v>
      </c>
      <c r="E544" t="n">
        <v>10.35</v>
      </c>
      <c r="F544" t="n">
        <v>7.95</v>
      </c>
      <c r="G544" t="n">
        <v>79.51000000000001</v>
      </c>
      <c r="H544" t="n">
        <v>1.4</v>
      </c>
      <c r="I544" t="n">
        <v>6</v>
      </c>
      <c r="J544" t="n">
        <v>157.77</v>
      </c>
      <c r="K544" t="n">
        <v>47.83</v>
      </c>
      <c r="L544" t="n">
        <v>12.5</v>
      </c>
      <c r="M544" t="n">
        <v>4</v>
      </c>
      <c r="N544" t="n">
        <v>27.45</v>
      </c>
      <c r="O544" t="n">
        <v>19692.79</v>
      </c>
      <c r="P544" t="n">
        <v>79.13</v>
      </c>
      <c r="Q544" t="n">
        <v>198.05</v>
      </c>
      <c r="R544" t="n">
        <v>30.29</v>
      </c>
      <c r="S544" t="n">
        <v>21.27</v>
      </c>
      <c r="T544" t="n">
        <v>1803.79</v>
      </c>
      <c r="U544" t="n">
        <v>0.7</v>
      </c>
      <c r="V544" t="n">
        <v>0.76</v>
      </c>
      <c r="W544" t="n">
        <v>0.12</v>
      </c>
      <c r="X544" t="n">
        <v>0.1</v>
      </c>
      <c r="Y544" t="n">
        <v>1</v>
      </c>
      <c r="Z544" t="n">
        <v>10</v>
      </c>
    </row>
    <row r="545">
      <c r="A545" t="n">
        <v>47</v>
      </c>
      <c r="B545" t="n">
        <v>70</v>
      </c>
      <c r="C545" t="inlineStr">
        <is>
          <t xml:space="preserve">CONCLUIDO	</t>
        </is>
      </c>
      <c r="D545" t="n">
        <v>9.649900000000001</v>
      </c>
      <c r="E545" t="n">
        <v>10.36</v>
      </c>
      <c r="F545" t="n">
        <v>7.96</v>
      </c>
      <c r="G545" t="n">
        <v>79.61</v>
      </c>
      <c r="H545" t="n">
        <v>1.43</v>
      </c>
      <c r="I545" t="n">
        <v>6</v>
      </c>
      <c r="J545" t="n">
        <v>158.13</v>
      </c>
      <c r="K545" t="n">
        <v>47.83</v>
      </c>
      <c r="L545" t="n">
        <v>12.75</v>
      </c>
      <c r="M545" t="n">
        <v>4</v>
      </c>
      <c r="N545" t="n">
        <v>27.55</v>
      </c>
      <c r="O545" t="n">
        <v>19736.4</v>
      </c>
      <c r="P545" t="n">
        <v>78.68000000000001</v>
      </c>
      <c r="Q545" t="n">
        <v>198.05</v>
      </c>
      <c r="R545" t="n">
        <v>30.64</v>
      </c>
      <c r="S545" t="n">
        <v>21.27</v>
      </c>
      <c r="T545" t="n">
        <v>1980.43</v>
      </c>
      <c r="U545" t="n">
        <v>0.6899999999999999</v>
      </c>
      <c r="V545" t="n">
        <v>0.76</v>
      </c>
      <c r="W545" t="n">
        <v>0.12</v>
      </c>
      <c r="X545" t="n">
        <v>0.11</v>
      </c>
      <c r="Y545" t="n">
        <v>1</v>
      </c>
      <c r="Z545" t="n">
        <v>10</v>
      </c>
    </row>
    <row r="546">
      <c r="A546" t="n">
        <v>48</v>
      </c>
      <c r="B546" t="n">
        <v>70</v>
      </c>
      <c r="C546" t="inlineStr">
        <is>
          <t xml:space="preserve">CONCLUIDO	</t>
        </is>
      </c>
      <c r="D546" t="n">
        <v>9.6668</v>
      </c>
      <c r="E546" t="n">
        <v>10.34</v>
      </c>
      <c r="F546" t="n">
        <v>7.94</v>
      </c>
      <c r="G546" t="n">
        <v>79.43000000000001</v>
      </c>
      <c r="H546" t="n">
        <v>1.45</v>
      </c>
      <c r="I546" t="n">
        <v>6</v>
      </c>
      <c r="J546" t="n">
        <v>158.48</v>
      </c>
      <c r="K546" t="n">
        <v>47.83</v>
      </c>
      <c r="L546" t="n">
        <v>13</v>
      </c>
      <c r="M546" t="n">
        <v>4</v>
      </c>
      <c r="N546" t="n">
        <v>27.65</v>
      </c>
      <c r="O546" t="n">
        <v>19780.06</v>
      </c>
      <c r="P546" t="n">
        <v>78.18000000000001</v>
      </c>
      <c r="Q546" t="n">
        <v>198.05</v>
      </c>
      <c r="R546" t="n">
        <v>29.93</v>
      </c>
      <c r="S546" t="n">
        <v>21.27</v>
      </c>
      <c r="T546" t="n">
        <v>1625.1</v>
      </c>
      <c r="U546" t="n">
        <v>0.71</v>
      </c>
      <c r="V546" t="n">
        <v>0.76</v>
      </c>
      <c r="W546" t="n">
        <v>0.12</v>
      </c>
      <c r="X546" t="n">
        <v>0.09</v>
      </c>
      <c r="Y546" t="n">
        <v>1</v>
      </c>
      <c r="Z546" t="n">
        <v>10</v>
      </c>
    </row>
    <row r="547">
      <c r="A547" t="n">
        <v>49</v>
      </c>
      <c r="B547" t="n">
        <v>70</v>
      </c>
      <c r="C547" t="inlineStr">
        <is>
          <t xml:space="preserve">CONCLUIDO	</t>
        </is>
      </c>
      <c r="D547" t="n">
        <v>9.660500000000001</v>
      </c>
      <c r="E547" t="n">
        <v>10.35</v>
      </c>
      <c r="F547" t="n">
        <v>7.95</v>
      </c>
      <c r="G547" t="n">
        <v>79.5</v>
      </c>
      <c r="H547" t="n">
        <v>1.48</v>
      </c>
      <c r="I547" t="n">
        <v>6</v>
      </c>
      <c r="J547" t="n">
        <v>158.84</v>
      </c>
      <c r="K547" t="n">
        <v>47.83</v>
      </c>
      <c r="L547" t="n">
        <v>13.25</v>
      </c>
      <c r="M547" t="n">
        <v>4</v>
      </c>
      <c r="N547" t="n">
        <v>27.76</v>
      </c>
      <c r="O547" t="n">
        <v>19823.75</v>
      </c>
      <c r="P547" t="n">
        <v>77.89</v>
      </c>
      <c r="Q547" t="n">
        <v>198.07</v>
      </c>
      <c r="R547" t="n">
        <v>30.34</v>
      </c>
      <c r="S547" t="n">
        <v>21.27</v>
      </c>
      <c r="T547" t="n">
        <v>1830.11</v>
      </c>
      <c r="U547" t="n">
        <v>0.7</v>
      </c>
      <c r="V547" t="n">
        <v>0.76</v>
      </c>
      <c r="W547" t="n">
        <v>0.12</v>
      </c>
      <c r="X547" t="n">
        <v>0.1</v>
      </c>
      <c r="Y547" t="n">
        <v>1</v>
      </c>
      <c r="Z547" t="n">
        <v>10</v>
      </c>
    </row>
    <row r="548">
      <c r="A548" t="n">
        <v>50</v>
      </c>
      <c r="B548" t="n">
        <v>70</v>
      </c>
      <c r="C548" t="inlineStr">
        <is>
          <t xml:space="preserve">CONCLUIDO	</t>
        </is>
      </c>
      <c r="D548" t="n">
        <v>9.649100000000001</v>
      </c>
      <c r="E548" t="n">
        <v>10.36</v>
      </c>
      <c r="F548" t="n">
        <v>7.96</v>
      </c>
      <c r="G548" t="n">
        <v>79.62</v>
      </c>
      <c r="H548" t="n">
        <v>1.5</v>
      </c>
      <c r="I548" t="n">
        <v>6</v>
      </c>
      <c r="J548" t="n">
        <v>159.19</v>
      </c>
      <c r="K548" t="n">
        <v>47.83</v>
      </c>
      <c r="L548" t="n">
        <v>13.5</v>
      </c>
      <c r="M548" t="n">
        <v>4</v>
      </c>
      <c r="N548" t="n">
        <v>27.86</v>
      </c>
      <c r="O548" t="n">
        <v>19867.59</v>
      </c>
      <c r="P548" t="n">
        <v>77.5</v>
      </c>
      <c r="Q548" t="n">
        <v>198.06</v>
      </c>
      <c r="R548" t="n">
        <v>30.66</v>
      </c>
      <c r="S548" t="n">
        <v>21.27</v>
      </c>
      <c r="T548" t="n">
        <v>1987.91</v>
      </c>
      <c r="U548" t="n">
        <v>0.6899999999999999</v>
      </c>
      <c r="V548" t="n">
        <v>0.76</v>
      </c>
      <c r="W548" t="n">
        <v>0.12</v>
      </c>
      <c r="X548" t="n">
        <v>0.11</v>
      </c>
      <c r="Y548" t="n">
        <v>1</v>
      </c>
      <c r="Z548" t="n">
        <v>10</v>
      </c>
    </row>
    <row r="549">
      <c r="A549" t="n">
        <v>51</v>
      </c>
      <c r="B549" t="n">
        <v>70</v>
      </c>
      <c r="C549" t="inlineStr">
        <is>
          <t xml:space="preserve">CONCLUIDO	</t>
        </is>
      </c>
      <c r="D549" t="n">
        <v>9.6957</v>
      </c>
      <c r="E549" t="n">
        <v>10.31</v>
      </c>
      <c r="F549" t="n">
        <v>7.94</v>
      </c>
      <c r="G549" t="n">
        <v>95.29000000000001</v>
      </c>
      <c r="H549" t="n">
        <v>1.53</v>
      </c>
      <c r="I549" t="n">
        <v>5</v>
      </c>
      <c r="J549" t="n">
        <v>159.55</v>
      </c>
      <c r="K549" t="n">
        <v>47.83</v>
      </c>
      <c r="L549" t="n">
        <v>13.75</v>
      </c>
      <c r="M549" t="n">
        <v>3</v>
      </c>
      <c r="N549" t="n">
        <v>27.97</v>
      </c>
      <c r="O549" t="n">
        <v>19911.36</v>
      </c>
      <c r="P549" t="n">
        <v>76.53</v>
      </c>
      <c r="Q549" t="n">
        <v>198.05</v>
      </c>
      <c r="R549" t="n">
        <v>30.03</v>
      </c>
      <c r="S549" t="n">
        <v>21.27</v>
      </c>
      <c r="T549" t="n">
        <v>1676.97</v>
      </c>
      <c r="U549" t="n">
        <v>0.71</v>
      </c>
      <c r="V549" t="n">
        <v>0.76</v>
      </c>
      <c r="W549" t="n">
        <v>0.12</v>
      </c>
      <c r="X549" t="n">
        <v>0.09</v>
      </c>
      <c r="Y549" t="n">
        <v>1</v>
      </c>
      <c r="Z549" t="n">
        <v>10</v>
      </c>
    </row>
    <row r="550">
      <c r="A550" t="n">
        <v>52</v>
      </c>
      <c r="B550" t="n">
        <v>70</v>
      </c>
      <c r="C550" t="inlineStr">
        <is>
          <t xml:space="preserve">CONCLUIDO	</t>
        </is>
      </c>
      <c r="D550" t="n">
        <v>9.710000000000001</v>
      </c>
      <c r="E550" t="n">
        <v>10.3</v>
      </c>
      <c r="F550" t="n">
        <v>7.93</v>
      </c>
      <c r="G550" t="n">
        <v>95.11</v>
      </c>
      <c r="H550" t="n">
        <v>1.55</v>
      </c>
      <c r="I550" t="n">
        <v>5</v>
      </c>
      <c r="J550" t="n">
        <v>159.9</v>
      </c>
      <c r="K550" t="n">
        <v>47.83</v>
      </c>
      <c r="L550" t="n">
        <v>14</v>
      </c>
      <c r="M550" t="n">
        <v>3</v>
      </c>
      <c r="N550" t="n">
        <v>28.07</v>
      </c>
      <c r="O550" t="n">
        <v>19955.16</v>
      </c>
      <c r="P550" t="n">
        <v>76.41</v>
      </c>
      <c r="Q550" t="n">
        <v>198.05</v>
      </c>
      <c r="R550" t="n">
        <v>29.53</v>
      </c>
      <c r="S550" t="n">
        <v>21.27</v>
      </c>
      <c r="T550" t="n">
        <v>1426.93</v>
      </c>
      <c r="U550" t="n">
        <v>0.72</v>
      </c>
      <c r="V550" t="n">
        <v>0.77</v>
      </c>
      <c r="W550" t="n">
        <v>0.12</v>
      </c>
      <c r="X550" t="n">
        <v>0.07000000000000001</v>
      </c>
      <c r="Y550" t="n">
        <v>1</v>
      </c>
      <c r="Z550" t="n">
        <v>10</v>
      </c>
    </row>
    <row r="551">
      <c r="A551" t="n">
        <v>53</v>
      </c>
      <c r="B551" t="n">
        <v>70</v>
      </c>
      <c r="C551" t="inlineStr">
        <is>
          <t xml:space="preserve">CONCLUIDO	</t>
        </is>
      </c>
      <c r="D551" t="n">
        <v>9.7087</v>
      </c>
      <c r="E551" t="n">
        <v>10.3</v>
      </c>
      <c r="F551" t="n">
        <v>7.93</v>
      </c>
      <c r="G551" t="n">
        <v>95.13</v>
      </c>
      <c r="H551" t="n">
        <v>1.58</v>
      </c>
      <c r="I551" t="n">
        <v>5</v>
      </c>
      <c r="J551" t="n">
        <v>160.26</v>
      </c>
      <c r="K551" t="n">
        <v>47.83</v>
      </c>
      <c r="L551" t="n">
        <v>14.25</v>
      </c>
      <c r="M551" t="n">
        <v>3</v>
      </c>
      <c r="N551" t="n">
        <v>28.18</v>
      </c>
      <c r="O551" t="n">
        <v>19998.99</v>
      </c>
      <c r="P551" t="n">
        <v>76.56</v>
      </c>
      <c r="Q551" t="n">
        <v>198.05</v>
      </c>
      <c r="R551" t="n">
        <v>29.48</v>
      </c>
      <c r="S551" t="n">
        <v>21.27</v>
      </c>
      <c r="T551" t="n">
        <v>1403.65</v>
      </c>
      <c r="U551" t="n">
        <v>0.72</v>
      </c>
      <c r="V551" t="n">
        <v>0.77</v>
      </c>
      <c r="W551" t="n">
        <v>0.12</v>
      </c>
      <c r="X551" t="n">
        <v>0.07000000000000001</v>
      </c>
      <c r="Y551" t="n">
        <v>1</v>
      </c>
      <c r="Z551" t="n">
        <v>10</v>
      </c>
    </row>
    <row r="552">
      <c r="A552" t="n">
        <v>54</v>
      </c>
      <c r="B552" t="n">
        <v>70</v>
      </c>
      <c r="C552" t="inlineStr">
        <is>
          <t xml:space="preserve">CONCLUIDO	</t>
        </is>
      </c>
      <c r="D552" t="n">
        <v>9.715</v>
      </c>
      <c r="E552" t="n">
        <v>10.29</v>
      </c>
      <c r="F552" t="n">
        <v>7.92</v>
      </c>
      <c r="G552" t="n">
        <v>95.05</v>
      </c>
      <c r="H552" t="n">
        <v>1.6</v>
      </c>
      <c r="I552" t="n">
        <v>5</v>
      </c>
      <c r="J552" t="n">
        <v>160.61</v>
      </c>
      <c r="K552" t="n">
        <v>47.83</v>
      </c>
      <c r="L552" t="n">
        <v>14.5</v>
      </c>
      <c r="M552" t="n">
        <v>3</v>
      </c>
      <c r="N552" t="n">
        <v>28.28</v>
      </c>
      <c r="O552" t="n">
        <v>20042.86</v>
      </c>
      <c r="P552" t="n">
        <v>76.48999999999999</v>
      </c>
      <c r="Q552" t="n">
        <v>198.05</v>
      </c>
      <c r="R552" t="n">
        <v>29.36</v>
      </c>
      <c r="S552" t="n">
        <v>21.27</v>
      </c>
      <c r="T552" t="n">
        <v>1342.13</v>
      </c>
      <c r="U552" t="n">
        <v>0.72</v>
      </c>
      <c r="V552" t="n">
        <v>0.77</v>
      </c>
      <c r="W552" t="n">
        <v>0.12</v>
      </c>
      <c r="X552" t="n">
        <v>0.07000000000000001</v>
      </c>
      <c r="Y552" t="n">
        <v>1</v>
      </c>
      <c r="Z552" t="n">
        <v>10</v>
      </c>
    </row>
    <row r="553">
      <c r="A553" t="n">
        <v>55</v>
      </c>
      <c r="B553" t="n">
        <v>70</v>
      </c>
      <c r="C553" t="inlineStr">
        <is>
          <t xml:space="preserve">CONCLUIDO	</t>
        </is>
      </c>
      <c r="D553" t="n">
        <v>9.6951</v>
      </c>
      <c r="E553" t="n">
        <v>10.31</v>
      </c>
      <c r="F553" t="n">
        <v>7.94</v>
      </c>
      <c r="G553" t="n">
        <v>95.3</v>
      </c>
      <c r="H553" t="n">
        <v>1.62</v>
      </c>
      <c r="I553" t="n">
        <v>5</v>
      </c>
      <c r="J553" t="n">
        <v>160.97</v>
      </c>
      <c r="K553" t="n">
        <v>47.83</v>
      </c>
      <c r="L553" t="n">
        <v>14.75</v>
      </c>
      <c r="M553" t="n">
        <v>3</v>
      </c>
      <c r="N553" t="n">
        <v>28.39</v>
      </c>
      <c r="O553" t="n">
        <v>20086.77</v>
      </c>
      <c r="P553" t="n">
        <v>76.53</v>
      </c>
      <c r="Q553" t="n">
        <v>198.05</v>
      </c>
      <c r="R553" t="n">
        <v>30.05</v>
      </c>
      <c r="S553" t="n">
        <v>21.27</v>
      </c>
      <c r="T553" t="n">
        <v>1686.35</v>
      </c>
      <c r="U553" t="n">
        <v>0.71</v>
      </c>
      <c r="V553" t="n">
        <v>0.76</v>
      </c>
      <c r="W553" t="n">
        <v>0.12</v>
      </c>
      <c r="X553" t="n">
        <v>0.09</v>
      </c>
      <c r="Y553" t="n">
        <v>1</v>
      </c>
      <c r="Z553" t="n">
        <v>10</v>
      </c>
    </row>
    <row r="554">
      <c r="A554" t="n">
        <v>56</v>
      </c>
      <c r="B554" t="n">
        <v>70</v>
      </c>
      <c r="C554" t="inlineStr">
        <is>
          <t xml:space="preserve">CONCLUIDO	</t>
        </is>
      </c>
      <c r="D554" t="n">
        <v>9.700900000000001</v>
      </c>
      <c r="E554" t="n">
        <v>10.31</v>
      </c>
      <c r="F554" t="n">
        <v>7.94</v>
      </c>
      <c r="G554" t="n">
        <v>95.23</v>
      </c>
      <c r="H554" t="n">
        <v>1.65</v>
      </c>
      <c r="I554" t="n">
        <v>5</v>
      </c>
      <c r="J554" t="n">
        <v>161.32</v>
      </c>
      <c r="K554" t="n">
        <v>47.83</v>
      </c>
      <c r="L554" t="n">
        <v>15</v>
      </c>
      <c r="M554" t="n">
        <v>3</v>
      </c>
      <c r="N554" t="n">
        <v>28.5</v>
      </c>
      <c r="O554" t="n">
        <v>20130.71</v>
      </c>
      <c r="P554" t="n">
        <v>76.44</v>
      </c>
      <c r="Q554" t="n">
        <v>198.05</v>
      </c>
      <c r="R554" t="n">
        <v>29.87</v>
      </c>
      <c r="S554" t="n">
        <v>21.27</v>
      </c>
      <c r="T554" t="n">
        <v>1599.03</v>
      </c>
      <c r="U554" t="n">
        <v>0.71</v>
      </c>
      <c r="V554" t="n">
        <v>0.77</v>
      </c>
      <c r="W554" t="n">
        <v>0.12</v>
      </c>
      <c r="X554" t="n">
        <v>0.08</v>
      </c>
      <c r="Y554" t="n">
        <v>1</v>
      </c>
      <c r="Z554" t="n">
        <v>10</v>
      </c>
    </row>
    <row r="555">
      <c r="A555" t="n">
        <v>57</v>
      </c>
      <c r="B555" t="n">
        <v>70</v>
      </c>
      <c r="C555" t="inlineStr">
        <is>
          <t xml:space="preserve">CONCLUIDO	</t>
        </is>
      </c>
      <c r="D555" t="n">
        <v>9.700100000000001</v>
      </c>
      <c r="E555" t="n">
        <v>10.31</v>
      </c>
      <c r="F555" t="n">
        <v>7.94</v>
      </c>
      <c r="G555" t="n">
        <v>95.23999999999999</v>
      </c>
      <c r="H555" t="n">
        <v>1.67</v>
      </c>
      <c r="I555" t="n">
        <v>5</v>
      </c>
      <c r="J555" t="n">
        <v>161.68</v>
      </c>
      <c r="K555" t="n">
        <v>47.83</v>
      </c>
      <c r="L555" t="n">
        <v>15.25</v>
      </c>
      <c r="M555" t="n">
        <v>3</v>
      </c>
      <c r="N555" t="n">
        <v>28.6</v>
      </c>
      <c r="O555" t="n">
        <v>20174.69</v>
      </c>
      <c r="P555" t="n">
        <v>76.43000000000001</v>
      </c>
      <c r="Q555" t="n">
        <v>198.05</v>
      </c>
      <c r="R555" t="n">
        <v>29.87</v>
      </c>
      <c r="S555" t="n">
        <v>21.27</v>
      </c>
      <c r="T555" t="n">
        <v>1597.29</v>
      </c>
      <c r="U555" t="n">
        <v>0.71</v>
      </c>
      <c r="V555" t="n">
        <v>0.77</v>
      </c>
      <c r="W555" t="n">
        <v>0.12</v>
      </c>
      <c r="X555" t="n">
        <v>0.08</v>
      </c>
      <c r="Y555" t="n">
        <v>1</v>
      </c>
      <c r="Z555" t="n">
        <v>10</v>
      </c>
    </row>
    <row r="556">
      <c r="A556" t="n">
        <v>58</v>
      </c>
      <c r="B556" t="n">
        <v>70</v>
      </c>
      <c r="C556" t="inlineStr">
        <is>
          <t xml:space="preserve">CONCLUIDO	</t>
        </is>
      </c>
      <c r="D556" t="n">
        <v>9.709300000000001</v>
      </c>
      <c r="E556" t="n">
        <v>10.3</v>
      </c>
      <c r="F556" t="n">
        <v>7.93</v>
      </c>
      <c r="G556" t="n">
        <v>95.12</v>
      </c>
      <c r="H556" t="n">
        <v>1.69</v>
      </c>
      <c r="I556" t="n">
        <v>5</v>
      </c>
      <c r="J556" t="n">
        <v>162.04</v>
      </c>
      <c r="K556" t="n">
        <v>47.83</v>
      </c>
      <c r="L556" t="n">
        <v>15.5</v>
      </c>
      <c r="M556" t="n">
        <v>3</v>
      </c>
      <c r="N556" t="n">
        <v>28.71</v>
      </c>
      <c r="O556" t="n">
        <v>20218.71</v>
      </c>
      <c r="P556" t="n">
        <v>76.15000000000001</v>
      </c>
      <c r="Q556" t="n">
        <v>198.05</v>
      </c>
      <c r="R556" t="n">
        <v>29.52</v>
      </c>
      <c r="S556" t="n">
        <v>21.27</v>
      </c>
      <c r="T556" t="n">
        <v>1423.63</v>
      </c>
      <c r="U556" t="n">
        <v>0.72</v>
      </c>
      <c r="V556" t="n">
        <v>0.77</v>
      </c>
      <c r="W556" t="n">
        <v>0.12</v>
      </c>
      <c r="X556" t="n">
        <v>0.07000000000000001</v>
      </c>
      <c r="Y556" t="n">
        <v>1</v>
      </c>
      <c r="Z556" t="n">
        <v>10</v>
      </c>
    </row>
    <row r="557">
      <c r="A557" t="n">
        <v>59</v>
      </c>
      <c r="B557" t="n">
        <v>70</v>
      </c>
      <c r="C557" t="inlineStr">
        <is>
          <t xml:space="preserve">CONCLUIDO	</t>
        </is>
      </c>
      <c r="D557" t="n">
        <v>9.712899999999999</v>
      </c>
      <c r="E557" t="n">
        <v>10.3</v>
      </c>
      <c r="F557" t="n">
        <v>7.92</v>
      </c>
      <c r="G557" t="n">
        <v>95.06999999999999</v>
      </c>
      <c r="H557" t="n">
        <v>1.72</v>
      </c>
      <c r="I557" t="n">
        <v>5</v>
      </c>
      <c r="J557" t="n">
        <v>162.4</v>
      </c>
      <c r="K557" t="n">
        <v>47.83</v>
      </c>
      <c r="L557" t="n">
        <v>15.75</v>
      </c>
      <c r="M557" t="n">
        <v>3</v>
      </c>
      <c r="N557" t="n">
        <v>28.82</v>
      </c>
      <c r="O557" t="n">
        <v>20262.76</v>
      </c>
      <c r="P557" t="n">
        <v>75.83</v>
      </c>
      <c r="Q557" t="n">
        <v>198.05</v>
      </c>
      <c r="R557" t="n">
        <v>29.43</v>
      </c>
      <c r="S557" t="n">
        <v>21.27</v>
      </c>
      <c r="T557" t="n">
        <v>1375.98</v>
      </c>
      <c r="U557" t="n">
        <v>0.72</v>
      </c>
      <c r="V557" t="n">
        <v>0.77</v>
      </c>
      <c r="W557" t="n">
        <v>0.12</v>
      </c>
      <c r="X557" t="n">
        <v>0.07000000000000001</v>
      </c>
      <c r="Y557" t="n">
        <v>1</v>
      </c>
      <c r="Z557" t="n">
        <v>10</v>
      </c>
    </row>
    <row r="558">
      <c r="A558" t="n">
        <v>60</v>
      </c>
      <c r="B558" t="n">
        <v>70</v>
      </c>
      <c r="C558" t="inlineStr">
        <is>
          <t xml:space="preserve">CONCLUIDO	</t>
        </is>
      </c>
      <c r="D558" t="n">
        <v>9.6891</v>
      </c>
      <c r="E558" t="n">
        <v>10.32</v>
      </c>
      <c r="F558" t="n">
        <v>7.95</v>
      </c>
      <c r="G558" t="n">
        <v>95.38</v>
      </c>
      <c r="H558" t="n">
        <v>1.74</v>
      </c>
      <c r="I558" t="n">
        <v>5</v>
      </c>
      <c r="J558" t="n">
        <v>162.75</v>
      </c>
      <c r="K558" t="n">
        <v>47.83</v>
      </c>
      <c r="L558" t="n">
        <v>16</v>
      </c>
      <c r="M558" t="n">
        <v>3</v>
      </c>
      <c r="N558" t="n">
        <v>28.92</v>
      </c>
      <c r="O558" t="n">
        <v>20306.85</v>
      </c>
      <c r="P558" t="n">
        <v>75.51000000000001</v>
      </c>
      <c r="Q558" t="n">
        <v>198.05</v>
      </c>
      <c r="R558" t="n">
        <v>30.28</v>
      </c>
      <c r="S558" t="n">
        <v>21.27</v>
      </c>
      <c r="T558" t="n">
        <v>1804.39</v>
      </c>
      <c r="U558" t="n">
        <v>0.7</v>
      </c>
      <c r="V558" t="n">
        <v>0.76</v>
      </c>
      <c r="W558" t="n">
        <v>0.12</v>
      </c>
      <c r="X558" t="n">
        <v>0.1</v>
      </c>
      <c r="Y558" t="n">
        <v>1</v>
      </c>
      <c r="Z558" t="n">
        <v>10</v>
      </c>
    </row>
    <row r="559">
      <c r="A559" t="n">
        <v>61</v>
      </c>
      <c r="B559" t="n">
        <v>70</v>
      </c>
      <c r="C559" t="inlineStr">
        <is>
          <t xml:space="preserve">CONCLUIDO	</t>
        </is>
      </c>
      <c r="D559" t="n">
        <v>9.698</v>
      </c>
      <c r="E559" t="n">
        <v>10.31</v>
      </c>
      <c r="F559" t="n">
        <v>7.94</v>
      </c>
      <c r="G559" t="n">
        <v>95.26000000000001</v>
      </c>
      <c r="H559" t="n">
        <v>1.77</v>
      </c>
      <c r="I559" t="n">
        <v>5</v>
      </c>
      <c r="J559" t="n">
        <v>163.11</v>
      </c>
      <c r="K559" t="n">
        <v>47.83</v>
      </c>
      <c r="L559" t="n">
        <v>16.25</v>
      </c>
      <c r="M559" t="n">
        <v>3</v>
      </c>
      <c r="N559" t="n">
        <v>29.03</v>
      </c>
      <c r="O559" t="n">
        <v>20350.97</v>
      </c>
      <c r="P559" t="n">
        <v>74.8</v>
      </c>
      <c r="Q559" t="n">
        <v>198.05</v>
      </c>
      <c r="R559" t="n">
        <v>29.95</v>
      </c>
      <c r="S559" t="n">
        <v>21.27</v>
      </c>
      <c r="T559" t="n">
        <v>1638.25</v>
      </c>
      <c r="U559" t="n">
        <v>0.71</v>
      </c>
      <c r="V559" t="n">
        <v>0.76</v>
      </c>
      <c r="W559" t="n">
        <v>0.12</v>
      </c>
      <c r="X559" t="n">
        <v>0.09</v>
      </c>
      <c r="Y559" t="n">
        <v>1</v>
      </c>
      <c r="Z559" t="n">
        <v>10</v>
      </c>
    </row>
    <row r="560">
      <c r="A560" t="n">
        <v>62</v>
      </c>
      <c r="B560" t="n">
        <v>70</v>
      </c>
      <c r="C560" t="inlineStr">
        <is>
          <t xml:space="preserve">CONCLUIDO	</t>
        </is>
      </c>
      <c r="D560" t="n">
        <v>9.696199999999999</v>
      </c>
      <c r="E560" t="n">
        <v>10.31</v>
      </c>
      <c r="F560" t="n">
        <v>7.94</v>
      </c>
      <c r="G560" t="n">
        <v>95.29000000000001</v>
      </c>
      <c r="H560" t="n">
        <v>1.79</v>
      </c>
      <c r="I560" t="n">
        <v>5</v>
      </c>
      <c r="J560" t="n">
        <v>163.47</v>
      </c>
      <c r="K560" t="n">
        <v>47.83</v>
      </c>
      <c r="L560" t="n">
        <v>16.5</v>
      </c>
      <c r="M560" t="n">
        <v>3</v>
      </c>
      <c r="N560" t="n">
        <v>29.14</v>
      </c>
      <c r="O560" t="n">
        <v>20395.14</v>
      </c>
      <c r="P560" t="n">
        <v>74.58</v>
      </c>
      <c r="Q560" t="n">
        <v>198.05</v>
      </c>
      <c r="R560" t="n">
        <v>30.01</v>
      </c>
      <c r="S560" t="n">
        <v>21.27</v>
      </c>
      <c r="T560" t="n">
        <v>1668.77</v>
      </c>
      <c r="U560" t="n">
        <v>0.71</v>
      </c>
      <c r="V560" t="n">
        <v>0.76</v>
      </c>
      <c r="W560" t="n">
        <v>0.12</v>
      </c>
      <c r="X560" t="n">
        <v>0.09</v>
      </c>
      <c r="Y560" t="n">
        <v>1</v>
      </c>
      <c r="Z560" t="n">
        <v>10</v>
      </c>
    </row>
    <row r="561">
      <c r="A561" t="n">
        <v>63</v>
      </c>
      <c r="B561" t="n">
        <v>70</v>
      </c>
      <c r="C561" t="inlineStr">
        <is>
          <t xml:space="preserve">CONCLUIDO	</t>
        </is>
      </c>
      <c r="D561" t="n">
        <v>9.7066</v>
      </c>
      <c r="E561" t="n">
        <v>10.3</v>
      </c>
      <c r="F561" t="n">
        <v>7.93</v>
      </c>
      <c r="G561" t="n">
        <v>95.15000000000001</v>
      </c>
      <c r="H561" t="n">
        <v>1.81</v>
      </c>
      <c r="I561" t="n">
        <v>5</v>
      </c>
      <c r="J561" t="n">
        <v>163.83</v>
      </c>
      <c r="K561" t="n">
        <v>47.83</v>
      </c>
      <c r="L561" t="n">
        <v>16.75</v>
      </c>
      <c r="M561" t="n">
        <v>3</v>
      </c>
      <c r="N561" t="n">
        <v>29.25</v>
      </c>
      <c r="O561" t="n">
        <v>20439.33</v>
      </c>
      <c r="P561" t="n">
        <v>73.72</v>
      </c>
      <c r="Q561" t="n">
        <v>198.05</v>
      </c>
      <c r="R561" t="n">
        <v>29.63</v>
      </c>
      <c r="S561" t="n">
        <v>21.27</v>
      </c>
      <c r="T561" t="n">
        <v>1480.12</v>
      </c>
      <c r="U561" t="n">
        <v>0.72</v>
      </c>
      <c r="V561" t="n">
        <v>0.77</v>
      </c>
      <c r="W561" t="n">
        <v>0.12</v>
      </c>
      <c r="X561" t="n">
        <v>0.08</v>
      </c>
      <c r="Y561" t="n">
        <v>1</v>
      </c>
      <c r="Z561" t="n">
        <v>10</v>
      </c>
    </row>
    <row r="562">
      <c r="A562" t="n">
        <v>64</v>
      </c>
      <c r="B562" t="n">
        <v>70</v>
      </c>
      <c r="C562" t="inlineStr">
        <is>
          <t xml:space="preserve">CONCLUIDO	</t>
        </is>
      </c>
      <c r="D562" t="n">
        <v>9.701700000000001</v>
      </c>
      <c r="E562" t="n">
        <v>10.31</v>
      </c>
      <c r="F562" t="n">
        <v>7.93</v>
      </c>
      <c r="G562" t="n">
        <v>95.22</v>
      </c>
      <c r="H562" t="n">
        <v>1.83</v>
      </c>
      <c r="I562" t="n">
        <v>5</v>
      </c>
      <c r="J562" t="n">
        <v>164.19</v>
      </c>
      <c r="K562" t="n">
        <v>47.83</v>
      </c>
      <c r="L562" t="n">
        <v>17</v>
      </c>
      <c r="M562" t="n">
        <v>3</v>
      </c>
      <c r="N562" t="n">
        <v>29.36</v>
      </c>
      <c r="O562" t="n">
        <v>20483.57</v>
      </c>
      <c r="P562" t="n">
        <v>73.18000000000001</v>
      </c>
      <c r="Q562" t="n">
        <v>198.05</v>
      </c>
      <c r="R562" t="n">
        <v>29.82</v>
      </c>
      <c r="S562" t="n">
        <v>21.27</v>
      </c>
      <c r="T562" t="n">
        <v>1572.57</v>
      </c>
      <c r="U562" t="n">
        <v>0.71</v>
      </c>
      <c r="V562" t="n">
        <v>0.77</v>
      </c>
      <c r="W562" t="n">
        <v>0.12</v>
      </c>
      <c r="X562" t="n">
        <v>0.08</v>
      </c>
      <c r="Y562" t="n">
        <v>1</v>
      </c>
      <c r="Z562" t="n">
        <v>10</v>
      </c>
    </row>
    <row r="563">
      <c r="A563" t="n">
        <v>65</v>
      </c>
      <c r="B563" t="n">
        <v>70</v>
      </c>
      <c r="C563" t="inlineStr">
        <is>
          <t xml:space="preserve">CONCLUIDO	</t>
        </is>
      </c>
      <c r="D563" t="n">
        <v>9.6858</v>
      </c>
      <c r="E563" t="n">
        <v>10.32</v>
      </c>
      <c r="F563" t="n">
        <v>7.95</v>
      </c>
      <c r="G563" t="n">
        <v>95.42</v>
      </c>
      <c r="H563" t="n">
        <v>1.86</v>
      </c>
      <c r="I563" t="n">
        <v>5</v>
      </c>
      <c r="J563" t="n">
        <v>164.54</v>
      </c>
      <c r="K563" t="n">
        <v>47.83</v>
      </c>
      <c r="L563" t="n">
        <v>17.25</v>
      </c>
      <c r="M563" t="n">
        <v>2</v>
      </c>
      <c r="N563" t="n">
        <v>29.47</v>
      </c>
      <c r="O563" t="n">
        <v>20527.85</v>
      </c>
      <c r="P563" t="n">
        <v>72.73</v>
      </c>
      <c r="Q563" t="n">
        <v>198.07</v>
      </c>
      <c r="R563" t="n">
        <v>30.36</v>
      </c>
      <c r="S563" t="n">
        <v>21.27</v>
      </c>
      <c r="T563" t="n">
        <v>1845.47</v>
      </c>
      <c r="U563" t="n">
        <v>0.7</v>
      </c>
      <c r="V563" t="n">
        <v>0.76</v>
      </c>
      <c r="W563" t="n">
        <v>0.12</v>
      </c>
      <c r="X563" t="n">
        <v>0.1</v>
      </c>
      <c r="Y563" t="n">
        <v>1</v>
      </c>
      <c r="Z563" t="n">
        <v>10</v>
      </c>
    </row>
    <row r="564">
      <c r="A564" t="n">
        <v>66</v>
      </c>
      <c r="B564" t="n">
        <v>70</v>
      </c>
      <c r="C564" t="inlineStr">
        <is>
          <t xml:space="preserve">CONCLUIDO	</t>
        </is>
      </c>
      <c r="D564" t="n">
        <v>9.750299999999999</v>
      </c>
      <c r="E564" t="n">
        <v>10.26</v>
      </c>
      <c r="F564" t="n">
        <v>7.91</v>
      </c>
      <c r="G564" t="n">
        <v>118.68</v>
      </c>
      <c r="H564" t="n">
        <v>1.88</v>
      </c>
      <c r="I564" t="n">
        <v>4</v>
      </c>
      <c r="J564" t="n">
        <v>164.9</v>
      </c>
      <c r="K564" t="n">
        <v>47.83</v>
      </c>
      <c r="L564" t="n">
        <v>17.5</v>
      </c>
      <c r="M564" t="n">
        <v>1</v>
      </c>
      <c r="N564" t="n">
        <v>29.58</v>
      </c>
      <c r="O564" t="n">
        <v>20572.16</v>
      </c>
      <c r="P564" t="n">
        <v>72.33</v>
      </c>
      <c r="Q564" t="n">
        <v>198.05</v>
      </c>
      <c r="R564" t="n">
        <v>29.04</v>
      </c>
      <c r="S564" t="n">
        <v>21.27</v>
      </c>
      <c r="T564" t="n">
        <v>1189.9</v>
      </c>
      <c r="U564" t="n">
        <v>0.73</v>
      </c>
      <c r="V564" t="n">
        <v>0.77</v>
      </c>
      <c r="W564" t="n">
        <v>0.12</v>
      </c>
      <c r="X564" t="n">
        <v>0.06</v>
      </c>
      <c r="Y564" t="n">
        <v>1</v>
      </c>
      <c r="Z564" t="n">
        <v>10</v>
      </c>
    </row>
    <row r="565">
      <c r="A565" t="n">
        <v>67</v>
      </c>
      <c r="B565" t="n">
        <v>70</v>
      </c>
      <c r="C565" t="inlineStr">
        <is>
          <t xml:space="preserve">CONCLUIDO	</t>
        </is>
      </c>
      <c r="D565" t="n">
        <v>9.7492</v>
      </c>
      <c r="E565" t="n">
        <v>10.26</v>
      </c>
      <c r="F565" t="n">
        <v>7.91</v>
      </c>
      <c r="G565" t="n">
        <v>118.7</v>
      </c>
      <c r="H565" t="n">
        <v>1.9</v>
      </c>
      <c r="I565" t="n">
        <v>4</v>
      </c>
      <c r="J565" t="n">
        <v>165.26</v>
      </c>
      <c r="K565" t="n">
        <v>47.83</v>
      </c>
      <c r="L565" t="n">
        <v>17.75</v>
      </c>
      <c r="M565" t="n">
        <v>0</v>
      </c>
      <c r="N565" t="n">
        <v>29.69</v>
      </c>
      <c r="O565" t="n">
        <v>20616.5</v>
      </c>
      <c r="P565" t="n">
        <v>72.55</v>
      </c>
      <c r="Q565" t="n">
        <v>198.07</v>
      </c>
      <c r="R565" t="n">
        <v>29.02</v>
      </c>
      <c r="S565" t="n">
        <v>21.27</v>
      </c>
      <c r="T565" t="n">
        <v>1176.9</v>
      </c>
      <c r="U565" t="n">
        <v>0.73</v>
      </c>
      <c r="V565" t="n">
        <v>0.77</v>
      </c>
      <c r="W565" t="n">
        <v>0.12</v>
      </c>
      <c r="X565" t="n">
        <v>0.06</v>
      </c>
      <c r="Y565" t="n">
        <v>1</v>
      </c>
      <c r="Z565" t="n">
        <v>10</v>
      </c>
    </row>
    <row r="566">
      <c r="A566" t="n">
        <v>0</v>
      </c>
      <c r="B566" t="n">
        <v>90</v>
      </c>
      <c r="C566" t="inlineStr">
        <is>
          <t xml:space="preserve">CONCLUIDO	</t>
        </is>
      </c>
      <c r="D566" t="n">
        <v>6.4891</v>
      </c>
      <c r="E566" t="n">
        <v>15.41</v>
      </c>
      <c r="F566" t="n">
        <v>9.720000000000001</v>
      </c>
      <c r="G566" t="n">
        <v>6.34</v>
      </c>
      <c r="H566" t="n">
        <v>0.1</v>
      </c>
      <c r="I566" t="n">
        <v>92</v>
      </c>
      <c r="J566" t="n">
        <v>176.73</v>
      </c>
      <c r="K566" t="n">
        <v>52.44</v>
      </c>
      <c r="L566" t="n">
        <v>1</v>
      </c>
      <c r="M566" t="n">
        <v>90</v>
      </c>
      <c r="N566" t="n">
        <v>33.29</v>
      </c>
      <c r="O566" t="n">
        <v>22031.19</v>
      </c>
      <c r="P566" t="n">
        <v>126.69</v>
      </c>
      <c r="Q566" t="n">
        <v>198.1</v>
      </c>
      <c r="R566" t="n">
        <v>85.31999999999999</v>
      </c>
      <c r="S566" t="n">
        <v>21.27</v>
      </c>
      <c r="T566" t="n">
        <v>28889.63</v>
      </c>
      <c r="U566" t="n">
        <v>0.25</v>
      </c>
      <c r="V566" t="n">
        <v>0.62</v>
      </c>
      <c r="W566" t="n">
        <v>0.26</v>
      </c>
      <c r="X566" t="n">
        <v>1.86</v>
      </c>
      <c r="Y566" t="n">
        <v>1</v>
      </c>
      <c r="Z566" t="n">
        <v>10</v>
      </c>
    </row>
    <row r="567">
      <c r="A567" t="n">
        <v>1</v>
      </c>
      <c r="B567" t="n">
        <v>90</v>
      </c>
      <c r="C567" t="inlineStr">
        <is>
          <t xml:space="preserve">CONCLUIDO	</t>
        </is>
      </c>
      <c r="D567" t="n">
        <v>7.0705</v>
      </c>
      <c r="E567" t="n">
        <v>14.14</v>
      </c>
      <c r="F567" t="n">
        <v>9.23</v>
      </c>
      <c r="G567" t="n">
        <v>7.91</v>
      </c>
      <c r="H567" t="n">
        <v>0.13</v>
      </c>
      <c r="I567" t="n">
        <v>70</v>
      </c>
      <c r="J567" t="n">
        <v>177.1</v>
      </c>
      <c r="K567" t="n">
        <v>52.44</v>
      </c>
      <c r="L567" t="n">
        <v>1.25</v>
      </c>
      <c r="M567" t="n">
        <v>68</v>
      </c>
      <c r="N567" t="n">
        <v>33.41</v>
      </c>
      <c r="O567" t="n">
        <v>22076.81</v>
      </c>
      <c r="P567" t="n">
        <v>120.11</v>
      </c>
      <c r="Q567" t="n">
        <v>198.09</v>
      </c>
      <c r="R567" t="n">
        <v>70.27</v>
      </c>
      <c r="S567" t="n">
        <v>21.27</v>
      </c>
      <c r="T567" t="n">
        <v>21474.57</v>
      </c>
      <c r="U567" t="n">
        <v>0.3</v>
      </c>
      <c r="V567" t="n">
        <v>0.66</v>
      </c>
      <c r="W567" t="n">
        <v>0.22</v>
      </c>
      <c r="X567" t="n">
        <v>1.38</v>
      </c>
      <c r="Y567" t="n">
        <v>1</v>
      </c>
      <c r="Z567" t="n">
        <v>10</v>
      </c>
    </row>
    <row r="568">
      <c r="A568" t="n">
        <v>2</v>
      </c>
      <c r="B568" t="n">
        <v>90</v>
      </c>
      <c r="C568" t="inlineStr">
        <is>
          <t xml:space="preserve">CONCLUIDO	</t>
        </is>
      </c>
      <c r="D568" t="n">
        <v>7.446</v>
      </c>
      <c r="E568" t="n">
        <v>13.43</v>
      </c>
      <c r="F568" t="n">
        <v>8.98</v>
      </c>
      <c r="G568" t="n">
        <v>9.460000000000001</v>
      </c>
      <c r="H568" t="n">
        <v>0.15</v>
      </c>
      <c r="I568" t="n">
        <v>57</v>
      </c>
      <c r="J568" t="n">
        <v>177.47</v>
      </c>
      <c r="K568" t="n">
        <v>52.44</v>
      </c>
      <c r="L568" t="n">
        <v>1.5</v>
      </c>
      <c r="M568" t="n">
        <v>55</v>
      </c>
      <c r="N568" t="n">
        <v>33.53</v>
      </c>
      <c r="O568" t="n">
        <v>22122.46</v>
      </c>
      <c r="P568" t="n">
        <v>116.65</v>
      </c>
      <c r="Q568" t="n">
        <v>198.06</v>
      </c>
      <c r="R568" t="n">
        <v>62.39</v>
      </c>
      <c r="S568" t="n">
        <v>21.27</v>
      </c>
      <c r="T568" t="n">
        <v>17600.29</v>
      </c>
      <c r="U568" t="n">
        <v>0.34</v>
      </c>
      <c r="V568" t="n">
        <v>0.68</v>
      </c>
      <c r="W568" t="n">
        <v>0.2</v>
      </c>
      <c r="X568" t="n">
        <v>1.13</v>
      </c>
      <c r="Y568" t="n">
        <v>1</v>
      </c>
      <c r="Z568" t="n">
        <v>10</v>
      </c>
    </row>
    <row r="569">
      <c r="A569" t="n">
        <v>3</v>
      </c>
      <c r="B569" t="n">
        <v>90</v>
      </c>
      <c r="C569" t="inlineStr">
        <is>
          <t xml:space="preserve">CONCLUIDO	</t>
        </is>
      </c>
      <c r="D569" t="n">
        <v>7.7403</v>
      </c>
      <c r="E569" t="n">
        <v>12.92</v>
      </c>
      <c r="F569" t="n">
        <v>8.789999999999999</v>
      </c>
      <c r="G569" t="n">
        <v>10.99</v>
      </c>
      <c r="H569" t="n">
        <v>0.17</v>
      </c>
      <c r="I569" t="n">
        <v>48</v>
      </c>
      <c r="J569" t="n">
        <v>177.84</v>
      </c>
      <c r="K569" t="n">
        <v>52.44</v>
      </c>
      <c r="L569" t="n">
        <v>1.75</v>
      </c>
      <c r="M569" t="n">
        <v>46</v>
      </c>
      <c r="N569" t="n">
        <v>33.65</v>
      </c>
      <c r="O569" t="n">
        <v>22168.15</v>
      </c>
      <c r="P569" t="n">
        <v>113.99</v>
      </c>
      <c r="Q569" t="n">
        <v>198.13</v>
      </c>
      <c r="R569" t="n">
        <v>56.58</v>
      </c>
      <c r="S569" t="n">
        <v>21.27</v>
      </c>
      <c r="T569" t="n">
        <v>14737.63</v>
      </c>
      <c r="U569" t="n">
        <v>0.38</v>
      </c>
      <c r="V569" t="n">
        <v>0.6899999999999999</v>
      </c>
      <c r="W569" t="n">
        <v>0.18</v>
      </c>
      <c r="X569" t="n">
        <v>0.9399999999999999</v>
      </c>
      <c r="Y569" t="n">
        <v>1</v>
      </c>
      <c r="Z569" t="n">
        <v>10</v>
      </c>
    </row>
    <row r="570">
      <c r="A570" t="n">
        <v>4</v>
      </c>
      <c r="B570" t="n">
        <v>90</v>
      </c>
      <c r="C570" t="inlineStr">
        <is>
          <t xml:space="preserve">CONCLUIDO	</t>
        </is>
      </c>
      <c r="D570" t="n">
        <v>7.9911</v>
      </c>
      <c r="E570" t="n">
        <v>12.51</v>
      </c>
      <c r="F570" t="n">
        <v>8.640000000000001</v>
      </c>
      <c r="G570" t="n">
        <v>12.64</v>
      </c>
      <c r="H570" t="n">
        <v>0.2</v>
      </c>
      <c r="I570" t="n">
        <v>41</v>
      </c>
      <c r="J570" t="n">
        <v>178.21</v>
      </c>
      <c r="K570" t="n">
        <v>52.44</v>
      </c>
      <c r="L570" t="n">
        <v>2</v>
      </c>
      <c r="M570" t="n">
        <v>39</v>
      </c>
      <c r="N570" t="n">
        <v>33.77</v>
      </c>
      <c r="O570" t="n">
        <v>22213.89</v>
      </c>
      <c r="P570" t="n">
        <v>111.71</v>
      </c>
      <c r="Q570" t="n">
        <v>198.05</v>
      </c>
      <c r="R570" t="n">
        <v>51.52</v>
      </c>
      <c r="S570" t="n">
        <v>21.27</v>
      </c>
      <c r="T570" t="n">
        <v>12241.4</v>
      </c>
      <c r="U570" t="n">
        <v>0.41</v>
      </c>
      <c r="V570" t="n">
        <v>0.7</v>
      </c>
      <c r="W570" t="n">
        <v>0.17</v>
      </c>
      <c r="X570" t="n">
        <v>0.78</v>
      </c>
      <c r="Y570" t="n">
        <v>1</v>
      </c>
      <c r="Z570" t="n">
        <v>10</v>
      </c>
    </row>
    <row r="571">
      <c r="A571" t="n">
        <v>5</v>
      </c>
      <c r="B571" t="n">
        <v>90</v>
      </c>
      <c r="C571" t="inlineStr">
        <is>
          <t xml:space="preserve">CONCLUIDO	</t>
        </is>
      </c>
      <c r="D571" t="n">
        <v>8.244999999999999</v>
      </c>
      <c r="E571" t="n">
        <v>12.13</v>
      </c>
      <c r="F571" t="n">
        <v>8.43</v>
      </c>
      <c r="G571" t="n">
        <v>14.05</v>
      </c>
      <c r="H571" t="n">
        <v>0.22</v>
      </c>
      <c r="I571" t="n">
        <v>36</v>
      </c>
      <c r="J571" t="n">
        <v>178.59</v>
      </c>
      <c r="K571" t="n">
        <v>52.44</v>
      </c>
      <c r="L571" t="n">
        <v>2.25</v>
      </c>
      <c r="M571" t="n">
        <v>34</v>
      </c>
      <c r="N571" t="n">
        <v>33.89</v>
      </c>
      <c r="O571" t="n">
        <v>22259.66</v>
      </c>
      <c r="P571" t="n">
        <v>108.83</v>
      </c>
      <c r="Q571" t="n">
        <v>198.07</v>
      </c>
      <c r="R571" t="n">
        <v>44.87</v>
      </c>
      <c r="S571" t="n">
        <v>21.27</v>
      </c>
      <c r="T571" t="n">
        <v>8940.5</v>
      </c>
      <c r="U571" t="n">
        <v>0.47</v>
      </c>
      <c r="V571" t="n">
        <v>0.72</v>
      </c>
      <c r="W571" t="n">
        <v>0.16</v>
      </c>
      <c r="X571" t="n">
        <v>0.57</v>
      </c>
      <c r="Y571" t="n">
        <v>1</v>
      </c>
      <c r="Z571" t="n">
        <v>10</v>
      </c>
    </row>
    <row r="572">
      <c r="A572" t="n">
        <v>6</v>
      </c>
      <c r="B572" t="n">
        <v>90</v>
      </c>
      <c r="C572" t="inlineStr">
        <is>
          <t xml:space="preserve">CONCLUIDO	</t>
        </is>
      </c>
      <c r="D572" t="n">
        <v>8.224600000000001</v>
      </c>
      <c r="E572" t="n">
        <v>12.16</v>
      </c>
      <c r="F572" t="n">
        <v>8.56</v>
      </c>
      <c r="G572" t="n">
        <v>15.57</v>
      </c>
      <c r="H572" t="n">
        <v>0.25</v>
      </c>
      <c r="I572" t="n">
        <v>33</v>
      </c>
      <c r="J572" t="n">
        <v>178.96</v>
      </c>
      <c r="K572" t="n">
        <v>52.44</v>
      </c>
      <c r="L572" t="n">
        <v>2.5</v>
      </c>
      <c r="M572" t="n">
        <v>31</v>
      </c>
      <c r="N572" t="n">
        <v>34.02</v>
      </c>
      <c r="O572" t="n">
        <v>22305.48</v>
      </c>
      <c r="P572" t="n">
        <v>110.51</v>
      </c>
      <c r="Q572" t="n">
        <v>198.08</v>
      </c>
      <c r="R572" t="n">
        <v>49.45</v>
      </c>
      <c r="S572" t="n">
        <v>21.27</v>
      </c>
      <c r="T572" t="n">
        <v>11250.26</v>
      </c>
      <c r="U572" t="n">
        <v>0.43</v>
      </c>
      <c r="V572" t="n">
        <v>0.71</v>
      </c>
      <c r="W572" t="n">
        <v>0.17</v>
      </c>
      <c r="X572" t="n">
        <v>0.71</v>
      </c>
      <c r="Y572" t="n">
        <v>1</v>
      </c>
      <c r="Z572" t="n">
        <v>10</v>
      </c>
    </row>
    <row r="573">
      <c r="A573" t="n">
        <v>7</v>
      </c>
      <c r="B573" t="n">
        <v>90</v>
      </c>
      <c r="C573" t="inlineStr">
        <is>
          <t xml:space="preserve">CONCLUIDO	</t>
        </is>
      </c>
      <c r="D573" t="n">
        <v>8.3764</v>
      </c>
      <c r="E573" t="n">
        <v>11.94</v>
      </c>
      <c r="F573" t="n">
        <v>8.449999999999999</v>
      </c>
      <c r="G573" t="n">
        <v>16.9</v>
      </c>
      <c r="H573" t="n">
        <v>0.27</v>
      </c>
      <c r="I573" t="n">
        <v>30</v>
      </c>
      <c r="J573" t="n">
        <v>179.33</v>
      </c>
      <c r="K573" t="n">
        <v>52.44</v>
      </c>
      <c r="L573" t="n">
        <v>2.75</v>
      </c>
      <c r="M573" t="n">
        <v>28</v>
      </c>
      <c r="N573" t="n">
        <v>34.14</v>
      </c>
      <c r="O573" t="n">
        <v>22351.34</v>
      </c>
      <c r="P573" t="n">
        <v>108.79</v>
      </c>
      <c r="Q573" t="n">
        <v>198.06</v>
      </c>
      <c r="R573" t="n">
        <v>46.01</v>
      </c>
      <c r="S573" t="n">
        <v>21.27</v>
      </c>
      <c r="T573" t="n">
        <v>9543.49</v>
      </c>
      <c r="U573" t="n">
        <v>0.46</v>
      </c>
      <c r="V573" t="n">
        <v>0.72</v>
      </c>
      <c r="W573" t="n">
        <v>0.15</v>
      </c>
      <c r="X573" t="n">
        <v>0.6</v>
      </c>
      <c r="Y573" t="n">
        <v>1</v>
      </c>
      <c r="Z573" t="n">
        <v>10</v>
      </c>
    </row>
    <row r="574">
      <c r="A574" t="n">
        <v>8</v>
      </c>
      <c r="B574" t="n">
        <v>90</v>
      </c>
      <c r="C574" t="inlineStr">
        <is>
          <t xml:space="preserve">CONCLUIDO	</t>
        </is>
      </c>
      <c r="D574" t="n">
        <v>8.5032</v>
      </c>
      <c r="E574" t="n">
        <v>11.76</v>
      </c>
      <c r="F574" t="n">
        <v>8.380000000000001</v>
      </c>
      <c r="G574" t="n">
        <v>18.62</v>
      </c>
      <c r="H574" t="n">
        <v>0.3</v>
      </c>
      <c r="I574" t="n">
        <v>27</v>
      </c>
      <c r="J574" t="n">
        <v>179.7</v>
      </c>
      <c r="K574" t="n">
        <v>52.44</v>
      </c>
      <c r="L574" t="n">
        <v>3</v>
      </c>
      <c r="M574" t="n">
        <v>25</v>
      </c>
      <c r="N574" t="n">
        <v>34.26</v>
      </c>
      <c r="O574" t="n">
        <v>22397.24</v>
      </c>
      <c r="P574" t="n">
        <v>107.79</v>
      </c>
      <c r="Q574" t="n">
        <v>198.05</v>
      </c>
      <c r="R574" t="n">
        <v>43.72</v>
      </c>
      <c r="S574" t="n">
        <v>21.27</v>
      </c>
      <c r="T574" t="n">
        <v>8414.049999999999</v>
      </c>
      <c r="U574" t="n">
        <v>0.49</v>
      </c>
      <c r="V574" t="n">
        <v>0.72</v>
      </c>
      <c r="W574" t="n">
        <v>0.15</v>
      </c>
      <c r="X574" t="n">
        <v>0.53</v>
      </c>
      <c r="Y574" t="n">
        <v>1</v>
      </c>
      <c r="Z574" t="n">
        <v>10</v>
      </c>
    </row>
    <row r="575">
      <c r="A575" t="n">
        <v>9</v>
      </c>
      <c r="B575" t="n">
        <v>90</v>
      </c>
      <c r="C575" t="inlineStr">
        <is>
          <t xml:space="preserve">CONCLUIDO	</t>
        </is>
      </c>
      <c r="D575" t="n">
        <v>8.586399999999999</v>
      </c>
      <c r="E575" t="n">
        <v>11.65</v>
      </c>
      <c r="F575" t="n">
        <v>8.34</v>
      </c>
      <c r="G575" t="n">
        <v>20.01</v>
      </c>
      <c r="H575" t="n">
        <v>0.32</v>
      </c>
      <c r="I575" t="n">
        <v>25</v>
      </c>
      <c r="J575" t="n">
        <v>180.07</v>
      </c>
      <c r="K575" t="n">
        <v>52.44</v>
      </c>
      <c r="L575" t="n">
        <v>3.25</v>
      </c>
      <c r="M575" t="n">
        <v>23</v>
      </c>
      <c r="N575" t="n">
        <v>34.38</v>
      </c>
      <c r="O575" t="n">
        <v>22443.18</v>
      </c>
      <c r="P575" t="n">
        <v>107.01</v>
      </c>
      <c r="Q575" t="n">
        <v>198.06</v>
      </c>
      <c r="R575" t="n">
        <v>42.46</v>
      </c>
      <c r="S575" t="n">
        <v>21.27</v>
      </c>
      <c r="T575" t="n">
        <v>7790.88</v>
      </c>
      <c r="U575" t="n">
        <v>0.5</v>
      </c>
      <c r="V575" t="n">
        <v>0.73</v>
      </c>
      <c r="W575" t="n">
        <v>0.15</v>
      </c>
      <c r="X575" t="n">
        <v>0.48</v>
      </c>
      <c r="Y575" t="n">
        <v>1</v>
      </c>
      <c r="Z575" t="n">
        <v>10</v>
      </c>
    </row>
    <row r="576">
      <c r="A576" t="n">
        <v>10</v>
      </c>
      <c r="B576" t="n">
        <v>90</v>
      </c>
      <c r="C576" t="inlineStr">
        <is>
          <t xml:space="preserve">CONCLUIDO	</t>
        </is>
      </c>
      <c r="D576" t="n">
        <v>8.6668</v>
      </c>
      <c r="E576" t="n">
        <v>11.54</v>
      </c>
      <c r="F576" t="n">
        <v>8.300000000000001</v>
      </c>
      <c r="G576" t="n">
        <v>21.65</v>
      </c>
      <c r="H576" t="n">
        <v>0.34</v>
      </c>
      <c r="I576" t="n">
        <v>23</v>
      </c>
      <c r="J576" t="n">
        <v>180.45</v>
      </c>
      <c r="K576" t="n">
        <v>52.44</v>
      </c>
      <c r="L576" t="n">
        <v>3.5</v>
      </c>
      <c r="M576" t="n">
        <v>21</v>
      </c>
      <c r="N576" t="n">
        <v>34.51</v>
      </c>
      <c r="O576" t="n">
        <v>22489.16</v>
      </c>
      <c r="P576" t="n">
        <v>106.36</v>
      </c>
      <c r="Q576" t="n">
        <v>198.05</v>
      </c>
      <c r="R576" t="n">
        <v>41.2</v>
      </c>
      <c r="S576" t="n">
        <v>21.27</v>
      </c>
      <c r="T576" t="n">
        <v>7175.07</v>
      </c>
      <c r="U576" t="n">
        <v>0.52</v>
      </c>
      <c r="V576" t="n">
        <v>0.73</v>
      </c>
      <c r="W576" t="n">
        <v>0.14</v>
      </c>
      <c r="X576" t="n">
        <v>0.45</v>
      </c>
      <c r="Y576" t="n">
        <v>1</v>
      </c>
      <c r="Z576" t="n">
        <v>10</v>
      </c>
    </row>
    <row r="577">
      <c r="A577" t="n">
        <v>11</v>
      </c>
      <c r="B577" t="n">
        <v>90</v>
      </c>
      <c r="C577" t="inlineStr">
        <is>
          <t xml:space="preserve">CONCLUIDO	</t>
        </is>
      </c>
      <c r="D577" t="n">
        <v>8.711</v>
      </c>
      <c r="E577" t="n">
        <v>11.48</v>
      </c>
      <c r="F577" t="n">
        <v>8.279999999999999</v>
      </c>
      <c r="G577" t="n">
        <v>22.57</v>
      </c>
      <c r="H577" t="n">
        <v>0.37</v>
      </c>
      <c r="I577" t="n">
        <v>22</v>
      </c>
      <c r="J577" t="n">
        <v>180.82</v>
      </c>
      <c r="K577" t="n">
        <v>52.44</v>
      </c>
      <c r="L577" t="n">
        <v>3.75</v>
      </c>
      <c r="M577" t="n">
        <v>20</v>
      </c>
      <c r="N577" t="n">
        <v>34.63</v>
      </c>
      <c r="O577" t="n">
        <v>22535.19</v>
      </c>
      <c r="P577" t="n">
        <v>105.99</v>
      </c>
      <c r="Q577" t="n">
        <v>198.05</v>
      </c>
      <c r="R577" t="n">
        <v>40.62</v>
      </c>
      <c r="S577" t="n">
        <v>21.27</v>
      </c>
      <c r="T577" t="n">
        <v>6885.85</v>
      </c>
      <c r="U577" t="n">
        <v>0.52</v>
      </c>
      <c r="V577" t="n">
        <v>0.73</v>
      </c>
      <c r="W577" t="n">
        <v>0.14</v>
      </c>
      <c r="X577" t="n">
        <v>0.42</v>
      </c>
      <c r="Y577" t="n">
        <v>1</v>
      </c>
      <c r="Z577" t="n">
        <v>10</v>
      </c>
    </row>
    <row r="578">
      <c r="A578" t="n">
        <v>12</v>
      </c>
      <c r="B578" t="n">
        <v>90</v>
      </c>
      <c r="C578" t="inlineStr">
        <is>
          <t xml:space="preserve">CONCLUIDO	</t>
        </is>
      </c>
      <c r="D578" t="n">
        <v>8.8032</v>
      </c>
      <c r="E578" t="n">
        <v>11.36</v>
      </c>
      <c r="F578" t="n">
        <v>8.23</v>
      </c>
      <c r="G578" t="n">
        <v>24.68</v>
      </c>
      <c r="H578" t="n">
        <v>0.39</v>
      </c>
      <c r="I578" t="n">
        <v>20</v>
      </c>
      <c r="J578" t="n">
        <v>181.19</v>
      </c>
      <c r="K578" t="n">
        <v>52.44</v>
      </c>
      <c r="L578" t="n">
        <v>4</v>
      </c>
      <c r="M578" t="n">
        <v>18</v>
      </c>
      <c r="N578" t="n">
        <v>34.75</v>
      </c>
      <c r="O578" t="n">
        <v>22581.25</v>
      </c>
      <c r="P578" t="n">
        <v>105.04</v>
      </c>
      <c r="Q578" t="n">
        <v>198.05</v>
      </c>
      <c r="R578" t="n">
        <v>38.93</v>
      </c>
      <c r="S578" t="n">
        <v>21.27</v>
      </c>
      <c r="T578" t="n">
        <v>6055.1</v>
      </c>
      <c r="U578" t="n">
        <v>0.55</v>
      </c>
      <c r="V578" t="n">
        <v>0.74</v>
      </c>
      <c r="W578" t="n">
        <v>0.14</v>
      </c>
      <c r="X578" t="n">
        <v>0.37</v>
      </c>
      <c r="Y578" t="n">
        <v>1</v>
      </c>
      <c r="Z578" t="n">
        <v>10</v>
      </c>
    </row>
    <row r="579">
      <c r="A579" t="n">
        <v>13</v>
      </c>
      <c r="B579" t="n">
        <v>90</v>
      </c>
      <c r="C579" t="inlineStr">
        <is>
          <t xml:space="preserve">CONCLUIDO	</t>
        </is>
      </c>
      <c r="D579" t="n">
        <v>8.857799999999999</v>
      </c>
      <c r="E579" t="n">
        <v>11.29</v>
      </c>
      <c r="F579" t="n">
        <v>8.19</v>
      </c>
      <c r="G579" t="n">
        <v>25.87</v>
      </c>
      <c r="H579" t="n">
        <v>0.42</v>
      </c>
      <c r="I579" t="n">
        <v>19</v>
      </c>
      <c r="J579" t="n">
        <v>181.57</v>
      </c>
      <c r="K579" t="n">
        <v>52.44</v>
      </c>
      <c r="L579" t="n">
        <v>4.25</v>
      </c>
      <c r="M579" t="n">
        <v>17</v>
      </c>
      <c r="N579" t="n">
        <v>34.88</v>
      </c>
      <c r="O579" t="n">
        <v>22627.36</v>
      </c>
      <c r="P579" t="n">
        <v>104.58</v>
      </c>
      <c r="Q579" t="n">
        <v>198.05</v>
      </c>
      <c r="R579" t="n">
        <v>37.62</v>
      </c>
      <c r="S579" t="n">
        <v>21.27</v>
      </c>
      <c r="T579" t="n">
        <v>5403.08</v>
      </c>
      <c r="U579" t="n">
        <v>0.57</v>
      </c>
      <c r="V579" t="n">
        <v>0.74</v>
      </c>
      <c r="W579" t="n">
        <v>0.14</v>
      </c>
      <c r="X579" t="n">
        <v>0.34</v>
      </c>
      <c r="Y579" t="n">
        <v>1</v>
      </c>
      <c r="Z579" t="n">
        <v>10</v>
      </c>
    </row>
    <row r="580">
      <c r="A580" t="n">
        <v>14</v>
      </c>
      <c r="B580" t="n">
        <v>90</v>
      </c>
      <c r="C580" t="inlineStr">
        <is>
          <t xml:space="preserve">CONCLUIDO	</t>
        </is>
      </c>
      <c r="D580" t="n">
        <v>8.874599999999999</v>
      </c>
      <c r="E580" t="n">
        <v>11.27</v>
      </c>
      <c r="F580" t="n">
        <v>8.210000000000001</v>
      </c>
      <c r="G580" t="n">
        <v>27.36</v>
      </c>
      <c r="H580" t="n">
        <v>0.44</v>
      </c>
      <c r="I580" t="n">
        <v>18</v>
      </c>
      <c r="J580" t="n">
        <v>181.94</v>
      </c>
      <c r="K580" t="n">
        <v>52.44</v>
      </c>
      <c r="L580" t="n">
        <v>4.5</v>
      </c>
      <c r="M580" t="n">
        <v>16</v>
      </c>
      <c r="N580" t="n">
        <v>35</v>
      </c>
      <c r="O580" t="n">
        <v>22673.63</v>
      </c>
      <c r="P580" t="n">
        <v>104.57</v>
      </c>
      <c r="Q580" t="n">
        <v>198.05</v>
      </c>
      <c r="R580" t="n">
        <v>38.76</v>
      </c>
      <c r="S580" t="n">
        <v>21.27</v>
      </c>
      <c r="T580" t="n">
        <v>5978.03</v>
      </c>
      <c r="U580" t="n">
        <v>0.55</v>
      </c>
      <c r="V580" t="n">
        <v>0.74</v>
      </c>
      <c r="W580" t="n">
        <v>0.13</v>
      </c>
      <c r="X580" t="n">
        <v>0.35</v>
      </c>
      <c r="Y580" t="n">
        <v>1</v>
      </c>
      <c r="Z580" t="n">
        <v>10</v>
      </c>
    </row>
    <row r="581">
      <c r="A581" t="n">
        <v>15</v>
      </c>
      <c r="B581" t="n">
        <v>90</v>
      </c>
      <c r="C581" t="inlineStr">
        <is>
          <t xml:space="preserve">CONCLUIDO	</t>
        </is>
      </c>
      <c r="D581" t="n">
        <v>8.920400000000001</v>
      </c>
      <c r="E581" t="n">
        <v>11.21</v>
      </c>
      <c r="F581" t="n">
        <v>8.19</v>
      </c>
      <c r="G581" t="n">
        <v>28.89</v>
      </c>
      <c r="H581" t="n">
        <v>0.46</v>
      </c>
      <c r="I581" t="n">
        <v>17</v>
      </c>
      <c r="J581" t="n">
        <v>182.32</v>
      </c>
      <c r="K581" t="n">
        <v>52.44</v>
      </c>
      <c r="L581" t="n">
        <v>4.75</v>
      </c>
      <c r="M581" t="n">
        <v>15</v>
      </c>
      <c r="N581" t="n">
        <v>35.12</v>
      </c>
      <c r="O581" t="n">
        <v>22719.83</v>
      </c>
      <c r="P581" t="n">
        <v>104.06</v>
      </c>
      <c r="Q581" t="n">
        <v>198.07</v>
      </c>
      <c r="R581" t="n">
        <v>37.58</v>
      </c>
      <c r="S581" t="n">
        <v>21.27</v>
      </c>
      <c r="T581" t="n">
        <v>5390.73</v>
      </c>
      <c r="U581" t="n">
        <v>0.57</v>
      </c>
      <c r="V581" t="n">
        <v>0.74</v>
      </c>
      <c r="W581" t="n">
        <v>0.14</v>
      </c>
      <c r="X581" t="n">
        <v>0.33</v>
      </c>
      <c r="Y581" t="n">
        <v>1</v>
      </c>
      <c r="Z581" t="n">
        <v>10</v>
      </c>
    </row>
    <row r="582">
      <c r="A582" t="n">
        <v>16</v>
      </c>
      <c r="B582" t="n">
        <v>90</v>
      </c>
      <c r="C582" t="inlineStr">
        <is>
          <t xml:space="preserve">CONCLUIDO	</t>
        </is>
      </c>
      <c r="D582" t="n">
        <v>8.964399999999999</v>
      </c>
      <c r="E582" t="n">
        <v>11.16</v>
      </c>
      <c r="F582" t="n">
        <v>8.17</v>
      </c>
      <c r="G582" t="n">
        <v>30.62</v>
      </c>
      <c r="H582" t="n">
        <v>0.49</v>
      </c>
      <c r="I582" t="n">
        <v>16</v>
      </c>
      <c r="J582" t="n">
        <v>182.69</v>
      </c>
      <c r="K582" t="n">
        <v>52.44</v>
      </c>
      <c r="L582" t="n">
        <v>5</v>
      </c>
      <c r="M582" t="n">
        <v>14</v>
      </c>
      <c r="N582" t="n">
        <v>35.25</v>
      </c>
      <c r="O582" t="n">
        <v>22766.06</v>
      </c>
      <c r="P582" t="n">
        <v>103.75</v>
      </c>
      <c r="Q582" t="n">
        <v>198.05</v>
      </c>
      <c r="R582" t="n">
        <v>37.01</v>
      </c>
      <c r="S582" t="n">
        <v>21.27</v>
      </c>
      <c r="T582" t="n">
        <v>5110.54</v>
      </c>
      <c r="U582" t="n">
        <v>0.57</v>
      </c>
      <c r="V582" t="n">
        <v>0.74</v>
      </c>
      <c r="W582" t="n">
        <v>0.14</v>
      </c>
      <c r="X582" t="n">
        <v>0.31</v>
      </c>
      <c r="Y582" t="n">
        <v>1</v>
      </c>
      <c r="Z582" t="n">
        <v>10</v>
      </c>
    </row>
    <row r="583">
      <c r="A583" t="n">
        <v>17</v>
      </c>
      <c r="B583" t="n">
        <v>90</v>
      </c>
      <c r="C583" t="inlineStr">
        <is>
          <t xml:space="preserve">CONCLUIDO	</t>
        </is>
      </c>
      <c r="D583" t="n">
        <v>8.967700000000001</v>
      </c>
      <c r="E583" t="n">
        <v>11.15</v>
      </c>
      <c r="F583" t="n">
        <v>8.16</v>
      </c>
      <c r="G583" t="n">
        <v>30.61</v>
      </c>
      <c r="H583" t="n">
        <v>0.51</v>
      </c>
      <c r="I583" t="n">
        <v>16</v>
      </c>
      <c r="J583" t="n">
        <v>183.07</v>
      </c>
      <c r="K583" t="n">
        <v>52.44</v>
      </c>
      <c r="L583" t="n">
        <v>5.25</v>
      </c>
      <c r="M583" t="n">
        <v>14</v>
      </c>
      <c r="N583" t="n">
        <v>35.37</v>
      </c>
      <c r="O583" t="n">
        <v>22812.34</v>
      </c>
      <c r="P583" t="n">
        <v>103.39</v>
      </c>
      <c r="Q583" t="n">
        <v>198.06</v>
      </c>
      <c r="R583" t="n">
        <v>37.02</v>
      </c>
      <c r="S583" t="n">
        <v>21.27</v>
      </c>
      <c r="T583" t="n">
        <v>5120.16</v>
      </c>
      <c r="U583" t="n">
        <v>0.57</v>
      </c>
      <c r="V583" t="n">
        <v>0.74</v>
      </c>
      <c r="W583" t="n">
        <v>0.13</v>
      </c>
      <c r="X583" t="n">
        <v>0.31</v>
      </c>
      <c r="Y583" t="n">
        <v>1</v>
      </c>
      <c r="Z583" t="n">
        <v>10</v>
      </c>
    </row>
    <row r="584">
      <c r="A584" t="n">
        <v>18</v>
      </c>
      <c r="B584" t="n">
        <v>90</v>
      </c>
      <c r="C584" t="inlineStr">
        <is>
          <t xml:space="preserve">CONCLUIDO	</t>
        </is>
      </c>
      <c r="D584" t="n">
        <v>9.014900000000001</v>
      </c>
      <c r="E584" t="n">
        <v>11.09</v>
      </c>
      <c r="F584" t="n">
        <v>8.140000000000001</v>
      </c>
      <c r="G584" t="n">
        <v>32.56</v>
      </c>
      <c r="H584" t="n">
        <v>0.53</v>
      </c>
      <c r="I584" t="n">
        <v>15</v>
      </c>
      <c r="J584" t="n">
        <v>183.44</v>
      </c>
      <c r="K584" t="n">
        <v>52.44</v>
      </c>
      <c r="L584" t="n">
        <v>5.5</v>
      </c>
      <c r="M584" t="n">
        <v>13</v>
      </c>
      <c r="N584" t="n">
        <v>35.5</v>
      </c>
      <c r="O584" t="n">
        <v>22858.66</v>
      </c>
      <c r="P584" t="n">
        <v>102.99</v>
      </c>
      <c r="Q584" t="n">
        <v>198.05</v>
      </c>
      <c r="R584" t="n">
        <v>36.11</v>
      </c>
      <c r="S584" t="n">
        <v>21.27</v>
      </c>
      <c r="T584" t="n">
        <v>4670.49</v>
      </c>
      <c r="U584" t="n">
        <v>0.59</v>
      </c>
      <c r="V584" t="n">
        <v>0.75</v>
      </c>
      <c r="W584" t="n">
        <v>0.13</v>
      </c>
      <c r="X584" t="n">
        <v>0.29</v>
      </c>
      <c r="Y584" t="n">
        <v>1</v>
      </c>
      <c r="Z584" t="n">
        <v>10</v>
      </c>
    </row>
    <row r="585">
      <c r="A585" t="n">
        <v>19</v>
      </c>
      <c r="B585" t="n">
        <v>90</v>
      </c>
      <c r="C585" t="inlineStr">
        <is>
          <t xml:space="preserve">CONCLUIDO	</t>
        </is>
      </c>
      <c r="D585" t="n">
        <v>9.0646</v>
      </c>
      <c r="E585" t="n">
        <v>11.03</v>
      </c>
      <c r="F585" t="n">
        <v>8.109999999999999</v>
      </c>
      <c r="G585" t="n">
        <v>34.77</v>
      </c>
      <c r="H585" t="n">
        <v>0.55</v>
      </c>
      <c r="I585" t="n">
        <v>14</v>
      </c>
      <c r="J585" t="n">
        <v>183.82</v>
      </c>
      <c r="K585" t="n">
        <v>52.44</v>
      </c>
      <c r="L585" t="n">
        <v>5.75</v>
      </c>
      <c r="M585" t="n">
        <v>12</v>
      </c>
      <c r="N585" t="n">
        <v>35.63</v>
      </c>
      <c r="O585" t="n">
        <v>22905.03</v>
      </c>
      <c r="P585" t="n">
        <v>102.64</v>
      </c>
      <c r="Q585" t="n">
        <v>198.07</v>
      </c>
      <c r="R585" t="n">
        <v>35.36</v>
      </c>
      <c r="S585" t="n">
        <v>21.27</v>
      </c>
      <c r="T585" t="n">
        <v>4296.22</v>
      </c>
      <c r="U585" t="n">
        <v>0.6</v>
      </c>
      <c r="V585" t="n">
        <v>0.75</v>
      </c>
      <c r="W585" t="n">
        <v>0.13</v>
      </c>
      <c r="X585" t="n">
        <v>0.26</v>
      </c>
      <c r="Y585" t="n">
        <v>1</v>
      </c>
      <c r="Z585" t="n">
        <v>10</v>
      </c>
    </row>
    <row r="586">
      <c r="A586" t="n">
        <v>20</v>
      </c>
      <c r="B586" t="n">
        <v>90</v>
      </c>
      <c r="C586" t="inlineStr">
        <is>
          <t xml:space="preserve">CONCLUIDO	</t>
        </is>
      </c>
      <c r="D586" t="n">
        <v>9.0641</v>
      </c>
      <c r="E586" t="n">
        <v>11.03</v>
      </c>
      <c r="F586" t="n">
        <v>8.109999999999999</v>
      </c>
      <c r="G586" t="n">
        <v>34.77</v>
      </c>
      <c r="H586" t="n">
        <v>0.58</v>
      </c>
      <c r="I586" t="n">
        <v>14</v>
      </c>
      <c r="J586" t="n">
        <v>184.19</v>
      </c>
      <c r="K586" t="n">
        <v>52.44</v>
      </c>
      <c r="L586" t="n">
        <v>6</v>
      </c>
      <c r="M586" t="n">
        <v>12</v>
      </c>
      <c r="N586" t="n">
        <v>35.75</v>
      </c>
      <c r="O586" t="n">
        <v>22951.43</v>
      </c>
      <c r="P586" t="n">
        <v>102.47</v>
      </c>
      <c r="Q586" t="n">
        <v>198.05</v>
      </c>
      <c r="R586" t="n">
        <v>35.42</v>
      </c>
      <c r="S586" t="n">
        <v>21.27</v>
      </c>
      <c r="T586" t="n">
        <v>4327.28</v>
      </c>
      <c r="U586" t="n">
        <v>0.6</v>
      </c>
      <c r="V586" t="n">
        <v>0.75</v>
      </c>
      <c r="W586" t="n">
        <v>0.13</v>
      </c>
      <c r="X586" t="n">
        <v>0.26</v>
      </c>
      <c r="Y586" t="n">
        <v>1</v>
      </c>
      <c r="Z586" t="n">
        <v>10</v>
      </c>
    </row>
    <row r="587">
      <c r="A587" t="n">
        <v>21</v>
      </c>
      <c r="B587" t="n">
        <v>90</v>
      </c>
      <c r="C587" t="inlineStr">
        <is>
          <t xml:space="preserve">CONCLUIDO	</t>
        </is>
      </c>
      <c r="D587" t="n">
        <v>9.1234</v>
      </c>
      <c r="E587" t="n">
        <v>10.96</v>
      </c>
      <c r="F587" t="n">
        <v>8.08</v>
      </c>
      <c r="G587" t="n">
        <v>37.28</v>
      </c>
      <c r="H587" t="n">
        <v>0.6</v>
      </c>
      <c r="I587" t="n">
        <v>13</v>
      </c>
      <c r="J587" t="n">
        <v>184.57</v>
      </c>
      <c r="K587" t="n">
        <v>52.44</v>
      </c>
      <c r="L587" t="n">
        <v>6.25</v>
      </c>
      <c r="M587" t="n">
        <v>11</v>
      </c>
      <c r="N587" t="n">
        <v>35.88</v>
      </c>
      <c r="O587" t="n">
        <v>22997.88</v>
      </c>
      <c r="P587" t="n">
        <v>101.74</v>
      </c>
      <c r="Q587" t="n">
        <v>198.05</v>
      </c>
      <c r="R587" t="n">
        <v>34.16</v>
      </c>
      <c r="S587" t="n">
        <v>21.27</v>
      </c>
      <c r="T587" t="n">
        <v>3702.52</v>
      </c>
      <c r="U587" t="n">
        <v>0.62</v>
      </c>
      <c r="V587" t="n">
        <v>0.75</v>
      </c>
      <c r="W587" t="n">
        <v>0.13</v>
      </c>
      <c r="X587" t="n">
        <v>0.23</v>
      </c>
      <c r="Y587" t="n">
        <v>1</v>
      </c>
      <c r="Z587" t="n">
        <v>10</v>
      </c>
    </row>
    <row r="588">
      <c r="A588" t="n">
        <v>22</v>
      </c>
      <c r="B588" t="n">
        <v>90</v>
      </c>
      <c r="C588" t="inlineStr">
        <is>
          <t xml:space="preserve">CONCLUIDO	</t>
        </is>
      </c>
      <c r="D588" t="n">
        <v>9.1287</v>
      </c>
      <c r="E588" t="n">
        <v>10.95</v>
      </c>
      <c r="F588" t="n">
        <v>8.07</v>
      </c>
      <c r="G588" t="n">
        <v>37.25</v>
      </c>
      <c r="H588" t="n">
        <v>0.62</v>
      </c>
      <c r="I588" t="n">
        <v>13</v>
      </c>
      <c r="J588" t="n">
        <v>184.95</v>
      </c>
      <c r="K588" t="n">
        <v>52.44</v>
      </c>
      <c r="L588" t="n">
        <v>6.5</v>
      </c>
      <c r="M588" t="n">
        <v>11</v>
      </c>
      <c r="N588" t="n">
        <v>36.01</v>
      </c>
      <c r="O588" t="n">
        <v>23044.38</v>
      </c>
      <c r="P588" t="n">
        <v>101.33</v>
      </c>
      <c r="Q588" t="n">
        <v>198.05</v>
      </c>
      <c r="R588" t="n">
        <v>34.2</v>
      </c>
      <c r="S588" t="n">
        <v>21.27</v>
      </c>
      <c r="T588" t="n">
        <v>3724.55</v>
      </c>
      <c r="U588" t="n">
        <v>0.62</v>
      </c>
      <c r="V588" t="n">
        <v>0.75</v>
      </c>
      <c r="W588" t="n">
        <v>0.12</v>
      </c>
      <c r="X588" t="n">
        <v>0.22</v>
      </c>
      <c r="Y588" t="n">
        <v>1</v>
      </c>
      <c r="Z588" t="n">
        <v>10</v>
      </c>
    </row>
    <row r="589">
      <c r="A589" t="n">
        <v>23</v>
      </c>
      <c r="B589" t="n">
        <v>90</v>
      </c>
      <c r="C589" t="inlineStr">
        <is>
          <t xml:space="preserve">CONCLUIDO	</t>
        </is>
      </c>
      <c r="D589" t="n">
        <v>9.1554</v>
      </c>
      <c r="E589" t="n">
        <v>10.92</v>
      </c>
      <c r="F589" t="n">
        <v>8.08</v>
      </c>
      <c r="G589" t="n">
        <v>40.38</v>
      </c>
      <c r="H589" t="n">
        <v>0.65</v>
      </c>
      <c r="I589" t="n">
        <v>12</v>
      </c>
      <c r="J589" t="n">
        <v>185.33</v>
      </c>
      <c r="K589" t="n">
        <v>52.44</v>
      </c>
      <c r="L589" t="n">
        <v>6.75</v>
      </c>
      <c r="M589" t="n">
        <v>10</v>
      </c>
      <c r="N589" t="n">
        <v>36.13</v>
      </c>
      <c r="O589" t="n">
        <v>23090.91</v>
      </c>
      <c r="P589" t="n">
        <v>101.33</v>
      </c>
      <c r="Q589" t="n">
        <v>198.05</v>
      </c>
      <c r="R589" t="n">
        <v>34.26</v>
      </c>
      <c r="S589" t="n">
        <v>21.27</v>
      </c>
      <c r="T589" t="n">
        <v>3757.78</v>
      </c>
      <c r="U589" t="n">
        <v>0.62</v>
      </c>
      <c r="V589" t="n">
        <v>0.75</v>
      </c>
      <c r="W589" t="n">
        <v>0.12</v>
      </c>
      <c r="X589" t="n">
        <v>0.22</v>
      </c>
      <c r="Y589" t="n">
        <v>1</v>
      </c>
      <c r="Z589" t="n">
        <v>10</v>
      </c>
    </row>
    <row r="590">
      <c r="A590" t="n">
        <v>24</v>
      </c>
      <c r="B590" t="n">
        <v>90</v>
      </c>
      <c r="C590" t="inlineStr">
        <is>
          <t xml:space="preserve">CONCLUIDO	</t>
        </is>
      </c>
      <c r="D590" t="n">
        <v>9.1487</v>
      </c>
      <c r="E590" t="n">
        <v>10.93</v>
      </c>
      <c r="F590" t="n">
        <v>8.08</v>
      </c>
      <c r="G590" t="n">
        <v>40.42</v>
      </c>
      <c r="H590" t="n">
        <v>0.67</v>
      </c>
      <c r="I590" t="n">
        <v>12</v>
      </c>
      <c r="J590" t="n">
        <v>185.7</v>
      </c>
      <c r="K590" t="n">
        <v>52.44</v>
      </c>
      <c r="L590" t="n">
        <v>7</v>
      </c>
      <c r="M590" t="n">
        <v>10</v>
      </c>
      <c r="N590" t="n">
        <v>36.26</v>
      </c>
      <c r="O590" t="n">
        <v>23137.49</v>
      </c>
      <c r="P590" t="n">
        <v>101.43</v>
      </c>
      <c r="Q590" t="n">
        <v>198.05</v>
      </c>
      <c r="R590" t="n">
        <v>34.51</v>
      </c>
      <c r="S590" t="n">
        <v>21.27</v>
      </c>
      <c r="T590" t="n">
        <v>3883.8</v>
      </c>
      <c r="U590" t="n">
        <v>0.62</v>
      </c>
      <c r="V590" t="n">
        <v>0.75</v>
      </c>
      <c r="W590" t="n">
        <v>0.13</v>
      </c>
      <c r="X590" t="n">
        <v>0.23</v>
      </c>
      <c r="Y590" t="n">
        <v>1</v>
      </c>
      <c r="Z590" t="n">
        <v>10</v>
      </c>
    </row>
    <row r="591">
      <c r="A591" t="n">
        <v>25</v>
      </c>
      <c r="B591" t="n">
        <v>90</v>
      </c>
      <c r="C591" t="inlineStr">
        <is>
          <t xml:space="preserve">CONCLUIDO	</t>
        </is>
      </c>
      <c r="D591" t="n">
        <v>9.2003</v>
      </c>
      <c r="E591" t="n">
        <v>10.87</v>
      </c>
      <c r="F591" t="n">
        <v>8.06</v>
      </c>
      <c r="G591" t="n">
        <v>43.95</v>
      </c>
      <c r="H591" t="n">
        <v>0.6899999999999999</v>
      </c>
      <c r="I591" t="n">
        <v>11</v>
      </c>
      <c r="J591" t="n">
        <v>186.08</v>
      </c>
      <c r="K591" t="n">
        <v>52.44</v>
      </c>
      <c r="L591" t="n">
        <v>7.25</v>
      </c>
      <c r="M591" t="n">
        <v>9</v>
      </c>
      <c r="N591" t="n">
        <v>36.39</v>
      </c>
      <c r="O591" t="n">
        <v>23184.11</v>
      </c>
      <c r="P591" t="n">
        <v>100.67</v>
      </c>
      <c r="Q591" t="n">
        <v>198.05</v>
      </c>
      <c r="R591" t="n">
        <v>33.67</v>
      </c>
      <c r="S591" t="n">
        <v>21.27</v>
      </c>
      <c r="T591" t="n">
        <v>3467.48</v>
      </c>
      <c r="U591" t="n">
        <v>0.63</v>
      </c>
      <c r="V591" t="n">
        <v>0.75</v>
      </c>
      <c r="W591" t="n">
        <v>0.12</v>
      </c>
      <c r="X591" t="n">
        <v>0.2</v>
      </c>
      <c r="Y591" t="n">
        <v>1</v>
      </c>
      <c r="Z591" t="n">
        <v>10</v>
      </c>
    </row>
    <row r="592">
      <c r="A592" t="n">
        <v>26</v>
      </c>
      <c r="B592" t="n">
        <v>90</v>
      </c>
      <c r="C592" t="inlineStr">
        <is>
          <t xml:space="preserve">CONCLUIDO	</t>
        </is>
      </c>
      <c r="D592" t="n">
        <v>9.199400000000001</v>
      </c>
      <c r="E592" t="n">
        <v>10.87</v>
      </c>
      <c r="F592" t="n">
        <v>8.06</v>
      </c>
      <c r="G592" t="n">
        <v>43.96</v>
      </c>
      <c r="H592" t="n">
        <v>0.71</v>
      </c>
      <c r="I592" t="n">
        <v>11</v>
      </c>
      <c r="J592" t="n">
        <v>186.46</v>
      </c>
      <c r="K592" t="n">
        <v>52.44</v>
      </c>
      <c r="L592" t="n">
        <v>7.5</v>
      </c>
      <c r="M592" t="n">
        <v>9</v>
      </c>
      <c r="N592" t="n">
        <v>36.52</v>
      </c>
      <c r="O592" t="n">
        <v>23230.78</v>
      </c>
      <c r="P592" t="n">
        <v>100.68</v>
      </c>
      <c r="Q592" t="n">
        <v>198.05</v>
      </c>
      <c r="R592" t="n">
        <v>33.7</v>
      </c>
      <c r="S592" t="n">
        <v>21.27</v>
      </c>
      <c r="T592" t="n">
        <v>3485.03</v>
      </c>
      <c r="U592" t="n">
        <v>0.63</v>
      </c>
      <c r="V592" t="n">
        <v>0.75</v>
      </c>
      <c r="W592" t="n">
        <v>0.13</v>
      </c>
      <c r="X592" t="n">
        <v>0.21</v>
      </c>
      <c r="Y592" t="n">
        <v>1</v>
      </c>
      <c r="Z592" t="n">
        <v>10</v>
      </c>
    </row>
    <row r="593">
      <c r="A593" t="n">
        <v>27</v>
      </c>
      <c r="B593" t="n">
        <v>90</v>
      </c>
      <c r="C593" t="inlineStr">
        <is>
          <t xml:space="preserve">CONCLUIDO	</t>
        </is>
      </c>
      <c r="D593" t="n">
        <v>9.198499999999999</v>
      </c>
      <c r="E593" t="n">
        <v>10.87</v>
      </c>
      <c r="F593" t="n">
        <v>8.06</v>
      </c>
      <c r="G593" t="n">
        <v>43.96</v>
      </c>
      <c r="H593" t="n">
        <v>0.74</v>
      </c>
      <c r="I593" t="n">
        <v>11</v>
      </c>
      <c r="J593" t="n">
        <v>186.84</v>
      </c>
      <c r="K593" t="n">
        <v>52.44</v>
      </c>
      <c r="L593" t="n">
        <v>7.75</v>
      </c>
      <c r="M593" t="n">
        <v>9</v>
      </c>
      <c r="N593" t="n">
        <v>36.65</v>
      </c>
      <c r="O593" t="n">
        <v>23277.49</v>
      </c>
      <c r="P593" t="n">
        <v>100.57</v>
      </c>
      <c r="Q593" t="n">
        <v>198.05</v>
      </c>
      <c r="R593" t="n">
        <v>33.68</v>
      </c>
      <c r="S593" t="n">
        <v>21.27</v>
      </c>
      <c r="T593" t="n">
        <v>3472.65</v>
      </c>
      <c r="U593" t="n">
        <v>0.63</v>
      </c>
      <c r="V593" t="n">
        <v>0.75</v>
      </c>
      <c r="W593" t="n">
        <v>0.13</v>
      </c>
      <c r="X593" t="n">
        <v>0.21</v>
      </c>
      <c r="Y593" t="n">
        <v>1</v>
      </c>
      <c r="Z593" t="n">
        <v>10</v>
      </c>
    </row>
    <row r="594">
      <c r="A594" t="n">
        <v>28</v>
      </c>
      <c r="B594" t="n">
        <v>90</v>
      </c>
      <c r="C594" t="inlineStr">
        <is>
          <t xml:space="preserve">CONCLUIDO	</t>
        </is>
      </c>
      <c r="D594" t="n">
        <v>9.256399999999999</v>
      </c>
      <c r="E594" t="n">
        <v>10.8</v>
      </c>
      <c r="F594" t="n">
        <v>8.029999999999999</v>
      </c>
      <c r="G594" t="n">
        <v>48.16</v>
      </c>
      <c r="H594" t="n">
        <v>0.76</v>
      </c>
      <c r="I594" t="n">
        <v>10</v>
      </c>
      <c r="J594" t="n">
        <v>187.22</v>
      </c>
      <c r="K594" t="n">
        <v>52.44</v>
      </c>
      <c r="L594" t="n">
        <v>8</v>
      </c>
      <c r="M594" t="n">
        <v>8</v>
      </c>
      <c r="N594" t="n">
        <v>36.78</v>
      </c>
      <c r="O594" t="n">
        <v>23324.24</v>
      </c>
      <c r="P594" t="n">
        <v>99.94</v>
      </c>
      <c r="Q594" t="n">
        <v>198.05</v>
      </c>
      <c r="R594" t="n">
        <v>32.67</v>
      </c>
      <c r="S594" t="n">
        <v>21.27</v>
      </c>
      <c r="T594" t="n">
        <v>2971.79</v>
      </c>
      <c r="U594" t="n">
        <v>0.65</v>
      </c>
      <c r="V594" t="n">
        <v>0.76</v>
      </c>
      <c r="W594" t="n">
        <v>0.12</v>
      </c>
      <c r="X594" t="n">
        <v>0.17</v>
      </c>
      <c r="Y594" t="n">
        <v>1</v>
      </c>
      <c r="Z594" t="n">
        <v>10</v>
      </c>
    </row>
    <row r="595">
      <c r="A595" t="n">
        <v>29</v>
      </c>
      <c r="B595" t="n">
        <v>90</v>
      </c>
      <c r="C595" t="inlineStr">
        <is>
          <t xml:space="preserve">CONCLUIDO	</t>
        </is>
      </c>
      <c r="D595" t="n">
        <v>9.2597</v>
      </c>
      <c r="E595" t="n">
        <v>10.8</v>
      </c>
      <c r="F595" t="n">
        <v>8.02</v>
      </c>
      <c r="G595" t="n">
        <v>48.14</v>
      </c>
      <c r="H595" t="n">
        <v>0.78</v>
      </c>
      <c r="I595" t="n">
        <v>10</v>
      </c>
      <c r="J595" t="n">
        <v>187.6</v>
      </c>
      <c r="K595" t="n">
        <v>52.44</v>
      </c>
      <c r="L595" t="n">
        <v>8.25</v>
      </c>
      <c r="M595" t="n">
        <v>8</v>
      </c>
      <c r="N595" t="n">
        <v>36.9</v>
      </c>
      <c r="O595" t="n">
        <v>23371.04</v>
      </c>
      <c r="P595" t="n">
        <v>100.04</v>
      </c>
      <c r="Q595" t="n">
        <v>198.05</v>
      </c>
      <c r="R595" t="n">
        <v>32.48</v>
      </c>
      <c r="S595" t="n">
        <v>21.27</v>
      </c>
      <c r="T595" t="n">
        <v>2876.2</v>
      </c>
      <c r="U595" t="n">
        <v>0.65</v>
      </c>
      <c r="V595" t="n">
        <v>0.76</v>
      </c>
      <c r="W595" t="n">
        <v>0.13</v>
      </c>
      <c r="X595" t="n">
        <v>0.17</v>
      </c>
      <c r="Y595" t="n">
        <v>1</v>
      </c>
      <c r="Z595" t="n">
        <v>10</v>
      </c>
    </row>
    <row r="596">
      <c r="A596" t="n">
        <v>30</v>
      </c>
      <c r="B596" t="n">
        <v>90</v>
      </c>
      <c r="C596" t="inlineStr">
        <is>
          <t xml:space="preserve">CONCLUIDO	</t>
        </is>
      </c>
      <c r="D596" t="n">
        <v>9.2738</v>
      </c>
      <c r="E596" t="n">
        <v>10.78</v>
      </c>
      <c r="F596" t="n">
        <v>8.01</v>
      </c>
      <c r="G596" t="n">
        <v>48.04</v>
      </c>
      <c r="H596" t="n">
        <v>0.8</v>
      </c>
      <c r="I596" t="n">
        <v>10</v>
      </c>
      <c r="J596" t="n">
        <v>187.98</v>
      </c>
      <c r="K596" t="n">
        <v>52.44</v>
      </c>
      <c r="L596" t="n">
        <v>8.5</v>
      </c>
      <c r="M596" t="n">
        <v>8</v>
      </c>
      <c r="N596" t="n">
        <v>37.03</v>
      </c>
      <c r="O596" t="n">
        <v>23417.88</v>
      </c>
      <c r="P596" t="n">
        <v>99.56</v>
      </c>
      <c r="Q596" t="n">
        <v>198.05</v>
      </c>
      <c r="R596" t="n">
        <v>32.08</v>
      </c>
      <c r="S596" t="n">
        <v>21.27</v>
      </c>
      <c r="T596" t="n">
        <v>2675.55</v>
      </c>
      <c r="U596" t="n">
        <v>0.66</v>
      </c>
      <c r="V596" t="n">
        <v>0.76</v>
      </c>
      <c r="W596" t="n">
        <v>0.12</v>
      </c>
      <c r="X596" t="n">
        <v>0.15</v>
      </c>
      <c r="Y596" t="n">
        <v>1</v>
      </c>
      <c r="Z596" t="n">
        <v>10</v>
      </c>
    </row>
    <row r="597">
      <c r="A597" t="n">
        <v>31</v>
      </c>
      <c r="B597" t="n">
        <v>90</v>
      </c>
      <c r="C597" t="inlineStr">
        <is>
          <t xml:space="preserve">CONCLUIDO	</t>
        </is>
      </c>
      <c r="D597" t="n">
        <v>9.2431</v>
      </c>
      <c r="E597" t="n">
        <v>10.82</v>
      </c>
      <c r="F597" t="n">
        <v>8.039999999999999</v>
      </c>
      <c r="G597" t="n">
        <v>48.26</v>
      </c>
      <c r="H597" t="n">
        <v>0.82</v>
      </c>
      <c r="I597" t="n">
        <v>10</v>
      </c>
      <c r="J597" t="n">
        <v>188.36</v>
      </c>
      <c r="K597" t="n">
        <v>52.44</v>
      </c>
      <c r="L597" t="n">
        <v>8.75</v>
      </c>
      <c r="M597" t="n">
        <v>8</v>
      </c>
      <c r="N597" t="n">
        <v>37.16</v>
      </c>
      <c r="O597" t="n">
        <v>23464.76</v>
      </c>
      <c r="P597" t="n">
        <v>99.69</v>
      </c>
      <c r="Q597" t="n">
        <v>198.07</v>
      </c>
      <c r="R597" t="n">
        <v>33.19</v>
      </c>
      <c r="S597" t="n">
        <v>21.27</v>
      </c>
      <c r="T597" t="n">
        <v>3230.84</v>
      </c>
      <c r="U597" t="n">
        <v>0.64</v>
      </c>
      <c r="V597" t="n">
        <v>0.76</v>
      </c>
      <c r="W597" t="n">
        <v>0.12</v>
      </c>
      <c r="X597" t="n">
        <v>0.19</v>
      </c>
      <c r="Y597" t="n">
        <v>1</v>
      </c>
      <c r="Z597" t="n">
        <v>10</v>
      </c>
    </row>
    <row r="598">
      <c r="A598" t="n">
        <v>32</v>
      </c>
      <c r="B598" t="n">
        <v>90</v>
      </c>
      <c r="C598" t="inlineStr">
        <is>
          <t xml:space="preserve">CONCLUIDO	</t>
        </is>
      </c>
      <c r="D598" t="n">
        <v>9.294600000000001</v>
      </c>
      <c r="E598" t="n">
        <v>10.76</v>
      </c>
      <c r="F598" t="n">
        <v>8.02</v>
      </c>
      <c r="G598" t="n">
        <v>53.46</v>
      </c>
      <c r="H598" t="n">
        <v>0.85</v>
      </c>
      <c r="I598" t="n">
        <v>9</v>
      </c>
      <c r="J598" t="n">
        <v>188.74</v>
      </c>
      <c r="K598" t="n">
        <v>52.44</v>
      </c>
      <c r="L598" t="n">
        <v>9</v>
      </c>
      <c r="M598" t="n">
        <v>7</v>
      </c>
      <c r="N598" t="n">
        <v>37.3</v>
      </c>
      <c r="O598" t="n">
        <v>23511.69</v>
      </c>
      <c r="P598" t="n">
        <v>99.05</v>
      </c>
      <c r="Q598" t="n">
        <v>198.05</v>
      </c>
      <c r="R598" t="n">
        <v>32.41</v>
      </c>
      <c r="S598" t="n">
        <v>21.27</v>
      </c>
      <c r="T598" t="n">
        <v>2848.59</v>
      </c>
      <c r="U598" t="n">
        <v>0.66</v>
      </c>
      <c r="V598" t="n">
        <v>0.76</v>
      </c>
      <c r="W598" t="n">
        <v>0.12</v>
      </c>
      <c r="X598" t="n">
        <v>0.17</v>
      </c>
      <c r="Y598" t="n">
        <v>1</v>
      </c>
      <c r="Z598" t="n">
        <v>10</v>
      </c>
    </row>
    <row r="599">
      <c r="A599" t="n">
        <v>33</v>
      </c>
      <c r="B599" t="n">
        <v>90</v>
      </c>
      <c r="C599" t="inlineStr">
        <is>
          <t xml:space="preserve">CONCLUIDO	</t>
        </is>
      </c>
      <c r="D599" t="n">
        <v>9.2944</v>
      </c>
      <c r="E599" t="n">
        <v>10.76</v>
      </c>
      <c r="F599" t="n">
        <v>8.02</v>
      </c>
      <c r="G599" t="n">
        <v>53.46</v>
      </c>
      <c r="H599" t="n">
        <v>0.87</v>
      </c>
      <c r="I599" t="n">
        <v>9</v>
      </c>
      <c r="J599" t="n">
        <v>189.12</v>
      </c>
      <c r="K599" t="n">
        <v>52.44</v>
      </c>
      <c r="L599" t="n">
        <v>9.25</v>
      </c>
      <c r="M599" t="n">
        <v>7</v>
      </c>
      <c r="N599" t="n">
        <v>37.43</v>
      </c>
      <c r="O599" t="n">
        <v>23558.67</v>
      </c>
      <c r="P599" t="n">
        <v>99.20999999999999</v>
      </c>
      <c r="Q599" t="n">
        <v>198.05</v>
      </c>
      <c r="R599" t="n">
        <v>32.45</v>
      </c>
      <c r="S599" t="n">
        <v>21.27</v>
      </c>
      <c r="T599" t="n">
        <v>2869.32</v>
      </c>
      <c r="U599" t="n">
        <v>0.66</v>
      </c>
      <c r="V599" t="n">
        <v>0.76</v>
      </c>
      <c r="W599" t="n">
        <v>0.12</v>
      </c>
      <c r="X599" t="n">
        <v>0.17</v>
      </c>
      <c r="Y599" t="n">
        <v>1</v>
      </c>
      <c r="Z599" t="n">
        <v>10</v>
      </c>
    </row>
    <row r="600">
      <c r="A600" t="n">
        <v>34</v>
      </c>
      <c r="B600" t="n">
        <v>90</v>
      </c>
      <c r="C600" t="inlineStr">
        <is>
          <t xml:space="preserve">CONCLUIDO	</t>
        </is>
      </c>
      <c r="D600" t="n">
        <v>9.297000000000001</v>
      </c>
      <c r="E600" t="n">
        <v>10.76</v>
      </c>
      <c r="F600" t="n">
        <v>8.02</v>
      </c>
      <c r="G600" t="n">
        <v>53.44</v>
      </c>
      <c r="H600" t="n">
        <v>0.89</v>
      </c>
      <c r="I600" t="n">
        <v>9</v>
      </c>
      <c r="J600" t="n">
        <v>189.5</v>
      </c>
      <c r="K600" t="n">
        <v>52.44</v>
      </c>
      <c r="L600" t="n">
        <v>9.5</v>
      </c>
      <c r="M600" t="n">
        <v>7</v>
      </c>
      <c r="N600" t="n">
        <v>37.56</v>
      </c>
      <c r="O600" t="n">
        <v>23605.68</v>
      </c>
      <c r="P600" t="n">
        <v>99.06999999999999</v>
      </c>
      <c r="Q600" t="n">
        <v>198.07</v>
      </c>
      <c r="R600" t="n">
        <v>32.33</v>
      </c>
      <c r="S600" t="n">
        <v>21.27</v>
      </c>
      <c r="T600" t="n">
        <v>2809.09</v>
      </c>
      <c r="U600" t="n">
        <v>0.66</v>
      </c>
      <c r="V600" t="n">
        <v>0.76</v>
      </c>
      <c r="W600" t="n">
        <v>0.12</v>
      </c>
      <c r="X600" t="n">
        <v>0.16</v>
      </c>
      <c r="Y600" t="n">
        <v>1</v>
      </c>
      <c r="Z600" t="n">
        <v>10</v>
      </c>
    </row>
    <row r="601">
      <c r="A601" t="n">
        <v>35</v>
      </c>
      <c r="B601" t="n">
        <v>90</v>
      </c>
      <c r="C601" t="inlineStr">
        <is>
          <t xml:space="preserve">CONCLUIDO	</t>
        </is>
      </c>
      <c r="D601" t="n">
        <v>9.293699999999999</v>
      </c>
      <c r="E601" t="n">
        <v>10.76</v>
      </c>
      <c r="F601" t="n">
        <v>8.02</v>
      </c>
      <c r="G601" t="n">
        <v>53.46</v>
      </c>
      <c r="H601" t="n">
        <v>0.91</v>
      </c>
      <c r="I601" t="n">
        <v>9</v>
      </c>
      <c r="J601" t="n">
        <v>189.88</v>
      </c>
      <c r="K601" t="n">
        <v>52.44</v>
      </c>
      <c r="L601" t="n">
        <v>9.75</v>
      </c>
      <c r="M601" t="n">
        <v>7</v>
      </c>
      <c r="N601" t="n">
        <v>37.69</v>
      </c>
      <c r="O601" t="n">
        <v>23652.75</v>
      </c>
      <c r="P601" t="n">
        <v>98.75</v>
      </c>
      <c r="Q601" t="n">
        <v>198.05</v>
      </c>
      <c r="R601" t="n">
        <v>32.46</v>
      </c>
      <c r="S601" t="n">
        <v>21.27</v>
      </c>
      <c r="T601" t="n">
        <v>2872.17</v>
      </c>
      <c r="U601" t="n">
        <v>0.66</v>
      </c>
      <c r="V601" t="n">
        <v>0.76</v>
      </c>
      <c r="W601" t="n">
        <v>0.12</v>
      </c>
      <c r="X601" t="n">
        <v>0.17</v>
      </c>
      <c r="Y601" t="n">
        <v>1</v>
      </c>
      <c r="Z601" t="n">
        <v>10</v>
      </c>
    </row>
    <row r="602">
      <c r="A602" t="n">
        <v>36</v>
      </c>
      <c r="B602" t="n">
        <v>90</v>
      </c>
      <c r="C602" t="inlineStr">
        <is>
          <t xml:space="preserve">CONCLUIDO	</t>
        </is>
      </c>
      <c r="D602" t="n">
        <v>9.292199999999999</v>
      </c>
      <c r="E602" t="n">
        <v>10.76</v>
      </c>
      <c r="F602" t="n">
        <v>8.02</v>
      </c>
      <c r="G602" t="n">
        <v>53.47</v>
      </c>
      <c r="H602" t="n">
        <v>0.93</v>
      </c>
      <c r="I602" t="n">
        <v>9</v>
      </c>
      <c r="J602" t="n">
        <v>190.26</v>
      </c>
      <c r="K602" t="n">
        <v>52.44</v>
      </c>
      <c r="L602" t="n">
        <v>10</v>
      </c>
      <c r="M602" t="n">
        <v>7</v>
      </c>
      <c r="N602" t="n">
        <v>37.82</v>
      </c>
      <c r="O602" t="n">
        <v>23699.85</v>
      </c>
      <c r="P602" t="n">
        <v>98.37</v>
      </c>
      <c r="Q602" t="n">
        <v>198.06</v>
      </c>
      <c r="R602" t="n">
        <v>32.56</v>
      </c>
      <c r="S602" t="n">
        <v>21.27</v>
      </c>
      <c r="T602" t="n">
        <v>2921.65</v>
      </c>
      <c r="U602" t="n">
        <v>0.65</v>
      </c>
      <c r="V602" t="n">
        <v>0.76</v>
      </c>
      <c r="W602" t="n">
        <v>0.12</v>
      </c>
      <c r="X602" t="n">
        <v>0.17</v>
      </c>
      <c r="Y602" t="n">
        <v>1</v>
      </c>
      <c r="Z602" t="n">
        <v>10</v>
      </c>
    </row>
    <row r="603">
      <c r="A603" t="n">
        <v>37</v>
      </c>
      <c r="B603" t="n">
        <v>90</v>
      </c>
      <c r="C603" t="inlineStr">
        <is>
          <t xml:space="preserve">CONCLUIDO	</t>
        </is>
      </c>
      <c r="D603" t="n">
        <v>9.364800000000001</v>
      </c>
      <c r="E603" t="n">
        <v>10.68</v>
      </c>
      <c r="F603" t="n">
        <v>7.97</v>
      </c>
      <c r="G603" t="n">
        <v>59.8</v>
      </c>
      <c r="H603" t="n">
        <v>0.95</v>
      </c>
      <c r="I603" t="n">
        <v>8</v>
      </c>
      <c r="J603" t="n">
        <v>190.65</v>
      </c>
      <c r="K603" t="n">
        <v>52.44</v>
      </c>
      <c r="L603" t="n">
        <v>10.25</v>
      </c>
      <c r="M603" t="n">
        <v>6</v>
      </c>
      <c r="N603" t="n">
        <v>37.95</v>
      </c>
      <c r="O603" t="n">
        <v>23747</v>
      </c>
      <c r="P603" t="n">
        <v>98</v>
      </c>
      <c r="Q603" t="n">
        <v>198.05</v>
      </c>
      <c r="R603" t="n">
        <v>30.76</v>
      </c>
      <c r="S603" t="n">
        <v>21.27</v>
      </c>
      <c r="T603" t="n">
        <v>2029.47</v>
      </c>
      <c r="U603" t="n">
        <v>0.6899999999999999</v>
      </c>
      <c r="V603" t="n">
        <v>0.76</v>
      </c>
      <c r="W603" t="n">
        <v>0.12</v>
      </c>
      <c r="X603" t="n">
        <v>0.12</v>
      </c>
      <c r="Y603" t="n">
        <v>1</v>
      </c>
      <c r="Z603" t="n">
        <v>10</v>
      </c>
    </row>
    <row r="604">
      <c r="A604" t="n">
        <v>38</v>
      </c>
      <c r="B604" t="n">
        <v>90</v>
      </c>
      <c r="C604" t="inlineStr">
        <is>
          <t xml:space="preserve">CONCLUIDO	</t>
        </is>
      </c>
      <c r="D604" t="n">
        <v>9.351900000000001</v>
      </c>
      <c r="E604" t="n">
        <v>10.69</v>
      </c>
      <c r="F604" t="n">
        <v>7.99</v>
      </c>
      <c r="G604" t="n">
        <v>59.91</v>
      </c>
      <c r="H604" t="n">
        <v>0.98</v>
      </c>
      <c r="I604" t="n">
        <v>8</v>
      </c>
      <c r="J604" t="n">
        <v>191.03</v>
      </c>
      <c r="K604" t="n">
        <v>52.44</v>
      </c>
      <c r="L604" t="n">
        <v>10.5</v>
      </c>
      <c r="M604" t="n">
        <v>6</v>
      </c>
      <c r="N604" t="n">
        <v>38.09</v>
      </c>
      <c r="O604" t="n">
        <v>23794.2</v>
      </c>
      <c r="P604" t="n">
        <v>97.92</v>
      </c>
      <c r="Q604" t="n">
        <v>198.05</v>
      </c>
      <c r="R604" t="n">
        <v>31.58</v>
      </c>
      <c r="S604" t="n">
        <v>21.27</v>
      </c>
      <c r="T604" t="n">
        <v>2436.87</v>
      </c>
      <c r="U604" t="n">
        <v>0.67</v>
      </c>
      <c r="V604" t="n">
        <v>0.76</v>
      </c>
      <c r="W604" t="n">
        <v>0.12</v>
      </c>
      <c r="X604" t="n">
        <v>0.14</v>
      </c>
      <c r="Y604" t="n">
        <v>1</v>
      </c>
      <c r="Z604" t="n">
        <v>10</v>
      </c>
    </row>
    <row r="605">
      <c r="A605" t="n">
        <v>39</v>
      </c>
      <c r="B605" t="n">
        <v>90</v>
      </c>
      <c r="C605" t="inlineStr">
        <is>
          <t xml:space="preserve">CONCLUIDO	</t>
        </is>
      </c>
      <c r="D605" t="n">
        <v>9.342599999999999</v>
      </c>
      <c r="E605" t="n">
        <v>10.7</v>
      </c>
      <c r="F605" t="n">
        <v>8</v>
      </c>
      <c r="G605" t="n">
        <v>59.99</v>
      </c>
      <c r="H605" t="n">
        <v>1</v>
      </c>
      <c r="I605" t="n">
        <v>8</v>
      </c>
      <c r="J605" t="n">
        <v>191.41</v>
      </c>
      <c r="K605" t="n">
        <v>52.44</v>
      </c>
      <c r="L605" t="n">
        <v>10.75</v>
      </c>
      <c r="M605" t="n">
        <v>6</v>
      </c>
      <c r="N605" t="n">
        <v>38.22</v>
      </c>
      <c r="O605" t="n">
        <v>23841.44</v>
      </c>
      <c r="P605" t="n">
        <v>97.97</v>
      </c>
      <c r="Q605" t="n">
        <v>198.05</v>
      </c>
      <c r="R605" t="n">
        <v>31.81</v>
      </c>
      <c r="S605" t="n">
        <v>21.27</v>
      </c>
      <c r="T605" t="n">
        <v>2553.57</v>
      </c>
      <c r="U605" t="n">
        <v>0.67</v>
      </c>
      <c r="V605" t="n">
        <v>0.76</v>
      </c>
      <c r="W605" t="n">
        <v>0.12</v>
      </c>
      <c r="X605" t="n">
        <v>0.15</v>
      </c>
      <c r="Y605" t="n">
        <v>1</v>
      </c>
      <c r="Z605" t="n">
        <v>10</v>
      </c>
    </row>
    <row r="606">
      <c r="A606" t="n">
        <v>40</v>
      </c>
      <c r="B606" t="n">
        <v>90</v>
      </c>
      <c r="C606" t="inlineStr">
        <is>
          <t xml:space="preserve">CONCLUIDO	</t>
        </is>
      </c>
      <c r="D606" t="n">
        <v>9.338800000000001</v>
      </c>
      <c r="E606" t="n">
        <v>10.71</v>
      </c>
      <c r="F606" t="n">
        <v>8</v>
      </c>
      <c r="G606" t="n">
        <v>60.02</v>
      </c>
      <c r="H606" t="n">
        <v>1.02</v>
      </c>
      <c r="I606" t="n">
        <v>8</v>
      </c>
      <c r="J606" t="n">
        <v>191.79</v>
      </c>
      <c r="K606" t="n">
        <v>52.44</v>
      </c>
      <c r="L606" t="n">
        <v>11</v>
      </c>
      <c r="M606" t="n">
        <v>6</v>
      </c>
      <c r="N606" t="n">
        <v>38.35</v>
      </c>
      <c r="O606" t="n">
        <v>23888.73</v>
      </c>
      <c r="P606" t="n">
        <v>98.02</v>
      </c>
      <c r="Q606" t="n">
        <v>198.05</v>
      </c>
      <c r="R606" t="n">
        <v>31.94</v>
      </c>
      <c r="S606" t="n">
        <v>21.27</v>
      </c>
      <c r="T606" t="n">
        <v>2619.85</v>
      </c>
      <c r="U606" t="n">
        <v>0.67</v>
      </c>
      <c r="V606" t="n">
        <v>0.76</v>
      </c>
      <c r="W606" t="n">
        <v>0.12</v>
      </c>
      <c r="X606" t="n">
        <v>0.15</v>
      </c>
      <c r="Y606" t="n">
        <v>1</v>
      </c>
      <c r="Z606" t="n">
        <v>10</v>
      </c>
    </row>
    <row r="607">
      <c r="A607" t="n">
        <v>41</v>
      </c>
      <c r="B607" t="n">
        <v>90</v>
      </c>
      <c r="C607" t="inlineStr">
        <is>
          <t xml:space="preserve">CONCLUIDO	</t>
        </is>
      </c>
      <c r="D607" t="n">
        <v>9.3392</v>
      </c>
      <c r="E607" t="n">
        <v>10.71</v>
      </c>
      <c r="F607" t="n">
        <v>8</v>
      </c>
      <c r="G607" t="n">
        <v>60.02</v>
      </c>
      <c r="H607" t="n">
        <v>1.04</v>
      </c>
      <c r="I607" t="n">
        <v>8</v>
      </c>
      <c r="J607" t="n">
        <v>192.18</v>
      </c>
      <c r="K607" t="n">
        <v>52.44</v>
      </c>
      <c r="L607" t="n">
        <v>11.25</v>
      </c>
      <c r="M607" t="n">
        <v>6</v>
      </c>
      <c r="N607" t="n">
        <v>38.49</v>
      </c>
      <c r="O607" t="n">
        <v>23936.06</v>
      </c>
      <c r="P607" t="n">
        <v>97.44</v>
      </c>
      <c r="Q607" t="n">
        <v>198.05</v>
      </c>
      <c r="R607" t="n">
        <v>31.95</v>
      </c>
      <c r="S607" t="n">
        <v>21.27</v>
      </c>
      <c r="T607" t="n">
        <v>2624.53</v>
      </c>
      <c r="U607" t="n">
        <v>0.67</v>
      </c>
      <c r="V607" t="n">
        <v>0.76</v>
      </c>
      <c r="W607" t="n">
        <v>0.12</v>
      </c>
      <c r="X607" t="n">
        <v>0.15</v>
      </c>
      <c r="Y607" t="n">
        <v>1</v>
      </c>
      <c r="Z607" t="n">
        <v>10</v>
      </c>
    </row>
    <row r="608">
      <c r="A608" t="n">
        <v>42</v>
      </c>
      <c r="B608" t="n">
        <v>90</v>
      </c>
      <c r="C608" t="inlineStr">
        <is>
          <t xml:space="preserve">CONCLUIDO	</t>
        </is>
      </c>
      <c r="D608" t="n">
        <v>9.3368</v>
      </c>
      <c r="E608" t="n">
        <v>10.71</v>
      </c>
      <c r="F608" t="n">
        <v>8.01</v>
      </c>
      <c r="G608" t="n">
        <v>60.04</v>
      </c>
      <c r="H608" t="n">
        <v>1.06</v>
      </c>
      <c r="I608" t="n">
        <v>8</v>
      </c>
      <c r="J608" t="n">
        <v>192.56</v>
      </c>
      <c r="K608" t="n">
        <v>52.44</v>
      </c>
      <c r="L608" t="n">
        <v>11.5</v>
      </c>
      <c r="M608" t="n">
        <v>6</v>
      </c>
      <c r="N608" t="n">
        <v>38.62</v>
      </c>
      <c r="O608" t="n">
        <v>23983.44</v>
      </c>
      <c r="P608" t="n">
        <v>97.12</v>
      </c>
      <c r="Q608" t="n">
        <v>198.07</v>
      </c>
      <c r="R608" t="n">
        <v>32.03</v>
      </c>
      <c r="S608" t="n">
        <v>21.27</v>
      </c>
      <c r="T608" t="n">
        <v>2663.78</v>
      </c>
      <c r="U608" t="n">
        <v>0.66</v>
      </c>
      <c r="V608" t="n">
        <v>0.76</v>
      </c>
      <c r="W608" t="n">
        <v>0.12</v>
      </c>
      <c r="X608" t="n">
        <v>0.15</v>
      </c>
      <c r="Y608" t="n">
        <v>1</v>
      </c>
      <c r="Z608" t="n">
        <v>10</v>
      </c>
    </row>
    <row r="609">
      <c r="A609" t="n">
        <v>43</v>
      </c>
      <c r="B609" t="n">
        <v>90</v>
      </c>
      <c r="C609" t="inlineStr">
        <is>
          <t xml:space="preserve">CONCLUIDO	</t>
        </is>
      </c>
      <c r="D609" t="n">
        <v>9.395799999999999</v>
      </c>
      <c r="E609" t="n">
        <v>10.64</v>
      </c>
      <c r="F609" t="n">
        <v>7.97</v>
      </c>
      <c r="G609" t="n">
        <v>68.34999999999999</v>
      </c>
      <c r="H609" t="n">
        <v>1.08</v>
      </c>
      <c r="I609" t="n">
        <v>7</v>
      </c>
      <c r="J609" t="n">
        <v>192.95</v>
      </c>
      <c r="K609" t="n">
        <v>52.44</v>
      </c>
      <c r="L609" t="n">
        <v>11.75</v>
      </c>
      <c r="M609" t="n">
        <v>5</v>
      </c>
      <c r="N609" t="n">
        <v>38.75</v>
      </c>
      <c r="O609" t="n">
        <v>24030.86</v>
      </c>
      <c r="P609" t="n">
        <v>96.59</v>
      </c>
      <c r="Q609" t="n">
        <v>198.05</v>
      </c>
      <c r="R609" t="n">
        <v>30.98</v>
      </c>
      <c r="S609" t="n">
        <v>21.27</v>
      </c>
      <c r="T609" t="n">
        <v>2142.96</v>
      </c>
      <c r="U609" t="n">
        <v>0.6899999999999999</v>
      </c>
      <c r="V609" t="n">
        <v>0.76</v>
      </c>
      <c r="W609" t="n">
        <v>0.12</v>
      </c>
      <c r="X609" t="n">
        <v>0.12</v>
      </c>
      <c r="Y609" t="n">
        <v>1</v>
      </c>
      <c r="Z609" t="n">
        <v>10</v>
      </c>
    </row>
    <row r="610">
      <c r="A610" t="n">
        <v>44</v>
      </c>
      <c r="B610" t="n">
        <v>90</v>
      </c>
      <c r="C610" t="inlineStr">
        <is>
          <t xml:space="preserve">CONCLUIDO	</t>
        </is>
      </c>
      <c r="D610" t="n">
        <v>9.4039</v>
      </c>
      <c r="E610" t="n">
        <v>10.63</v>
      </c>
      <c r="F610" t="n">
        <v>7.96</v>
      </c>
      <c r="G610" t="n">
        <v>68.27</v>
      </c>
      <c r="H610" t="n">
        <v>1.1</v>
      </c>
      <c r="I610" t="n">
        <v>7</v>
      </c>
      <c r="J610" t="n">
        <v>193.33</v>
      </c>
      <c r="K610" t="n">
        <v>52.44</v>
      </c>
      <c r="L610" t="n">
        <v>12</v>
      </c>
      <c r="M610" t="n">
        <v>5</v>
      </c>
      <c r="N610" t="n">
        <v>38.89</v>
      </c>
      <c r="O610" t="n">
        <v>24078.33</v>
      </c>
      <c r="P610" t="n">
        <v>96.61</v>
      </c>
      <c r="Q610" t="n">
        <v>198.05</v>
      </c>
      <c r="R610" t="n">
        <v>30.64</v>
      </c>
      <c r="S610" t="n">
        <v>21.27</v>
      </c>
      <c r="T610" t="n">
        <v>1971.82</v>
      </c>
      <c r="U610" t="n">
        <v>0.6899999999999999</v>
      </c>
      <c r="V610" t="n">
        <v>0.76</v>
      </c>
      <c r="W610" t="n">
        <v>0.12</v>
      </c>
      <c r="X610" t="n">
        <v>0.11</v>
      </c>
      <c r="Y610" t="n">
        <v>1</v>
      </c>
      <c r="Z610" t="n">
        <v>10</v>
      </c>
    </row>
    <row r="611">
      <c r="A611" t="n">
        <v>45</v>
      </c>
      <c r="B611" t="n">
        <v>90</v>
      </c>
      <c r="C611" t="inlineStr">
        <is>
          <t xml:space="preserve">CONCLUIDO	</t>
        </is>
      </c>
      <c r="D611" t="n">
        <v>9.417199999999999</v>
      </c>
      <c r="E611" t="n">
        <v>10.62</v>
      </c>
      <c r="F611" t="n">
        <v>7.95</v>
      </c>
      <c r="G611" t="n">
        <v>68.14</v>
      </c>
      <c r="H611" t="n">
        <v>1.12</v>
      </c>
      <c r="I611" t="n">
        <v>7</v>
      </c>
      <c r="J611" t="n">
        <v>193.72</v>
      </c>
      <c r="K611" t="n">
        <v>52.44</v>
      </c>
      <c r="L611" t="n">
        <v>12.25</v>
      </c>
      <c r="M611" t="n">
        <v>5</v>
      </c>
      <c r="N611" t="n">
        <v>39.02</v>
      </c>
      <c r="O611" t="n">
        <v>24125.85</v>
      </c>
      <c r="P611" t="n">
        <v>96.34999999999999</v>
      </c>
      <c r="Q611" t="n">
        <v>198.06</v>
      </c>
      <c r="R611" t="n">
        <v>30.28</v>
      </c>
      <c r="S611" t="n">
        <v>21.27</v>
      </c>
      <c r="T611" t="n">
        <v>1791.15</v>
      </c>
      <c r="U611" t="n">
        <v>0.7</v>
      </c>
      <c r="V611" t="n">
        <v>0.76</v>
      </c>
      <c r="W611" t="n">
        <v>0.12</v>
      </c>
      <c r="X611" t="n">
        <v>0.1</v>
      </c>
      <c r="Y611" t="n">
        <v>1</v>
      </c>
      <c r="Z611" t="n">
        <v>10</v>
      </c>
    </row>
    <row r="612">
      <c r="A612" t="n">
        <v>46</v>
      </c>
      <c r="B612" t="n">
        <v>90</v>
      </c>
      <c r="C612" t="inlineStr">
        <is>
          <t xml:space="preserve">CONCLUIDO	</t>
        </is>
      </c>
      <c r="D612" t="n">
        <v>9.381600000000001</v>
      </c>
      <c r="E612" t="n">
        <v>10.66</v>
      </c>
      <c r="F612" t="n">
        <v>7.99</v>
      </c>
      <c r="G612" t="n">
        <v>68.48</v>
      </c>
      <c r="H612" t="n">
        <v>1.14</v>
      </c>
      <c r="I612" t="n">
        <v>7</v>
      </c>
      <c r="J612" t="n">
        <v>194.1</v>
      </c>
      <c r="K612" t="n">
        <v>52.44</v>
      </c>
      <c r="L612" t="n">
        <v>12.5</v>
      </c>
      <c r="M612" t="n">
        <v>5</v>
      </c>
      <c r="N612" t="n">
        <v>39.16</v>
      </c>
      <c r="O612" t="n">
        <v>24173.41</v>
      </c>
      <c r="P612" t="n">
        <v>96.77</v>
      </c>
      <c r="Q612" t="n">
        <v>198.05</v>
      </c>
      <c r="R612" t="n">
        <v>31.64</v>
      </c>
      <c r="S612" t="n">
        <v>21.27</v>
      </c>
      <c r="T612" t="n">
        <v>2471.38</v>
      </c>
      <c r="U612" t="n">
        <v>0.67</v>
      </c>
      <c r="V612" t="n">
        <v>0.76</v>
      </c>
      <c r="W612" t="n">
        <v>0.12</v>
      </c>
      <c r="X612" t="n">
        <v>0.14</v>
      </c>
      <c r="Y612" t="n">
        <v>1</v>
      </c>
      <c r="Z612" t="n">
        <v>10</v>
      </c>
    </row>
    <row r="613">
      <c r="A613" t="n">
        <v>47</v>
      </c>
      <c r="B613" t="n">
        <v>90</v>
      </c>
      <c r="C613" t="inlineStr">
        <is>
          <t xml:space="preserve">CONCLUIDO	</t>
        </is>
      </c>
      <c r="D613" t="n">
        <v>9.393800000000001</v>
      </c>
      <c r="E613" t="n">
        <v>10.65</v>
      </c>
      <c r="F613" t="n">
        <v>7.98</v>
      </c>
      <c r="G613" t="n">
        <v>68.36</v>
      </c>
      <c r="H613" t="n">
        <v>1.16</v>
      </c>
      <c r="I613" t="n">
        <v>7</v>
      </c>
      <c r="J613" t="n">
        <v>194.49</v>
      </c>
      <c r="K613" t="n">
        <v>52.44</v>
      </c>
      <c r="L613" t="n">
        <v>12.75</v>
      </c>
      <c r="M613" t="n">
        <v>5</v>
      </c>
      <c r="N613" t="n">
        <v>39.3</v>
      </c>
      <c r="O613" t="n">
        <v>24221.02</v>
      </c>
      <c r="P613" t="n">
        <v>96.28</v>
      </c>
      <c r="Q613" t="n">
        <v>198.05</v>
      </c>
      <c r="R613" t="n">
        <v>31.15</v>
      </c>
      <c r="S613" t="n">
        <v>21.27</v>
      </c>
      <c r="T613" t="n">
        <v>2227.73</v>
      </c>
      <c r="U613" t="n">
        <v>0.68</v>
      </c>
      <c r="V613" t="n">
        <v>0.76</v>
      </c>
      <c r="W613" t="n">
        <v>0.12</v>
      </c>
      <c r="X613" t="n">
        <v>0.12</v>
      </c>
      <c r="Y613" t="n">
        <v>1</v>
      </c>
      <c r="Z613" t="n">
        <v>10</v>
      </c>
    </row>
    <row r="614">
      <c r="A614" t="n">
        <v>48</v>
      </c>
      <c r="B614" t="n">
        <v>90</v>
      </c>
      <c r="C614" t="inlineStr">
        <is>
          <t xml:space="preserve">CONCLUIDO	</t>
        </is>
      </c>
      <c r="D614" t="n">
        <v>9.389900000000001</v>
      </c>
      <c r="E614" t="n">
        <v>10.65</v>
      </c>
      <c r="F614" t="n">
        <v>7.98</v>
      </c>
      <c r="G614" t="n">
        <v>68.40000000000001</v>
      </c>
      <c r="H614" t="n">
        <v>1.18</v>
      </c>
      <c r="I614" t="n">
        <v>7</v>
      </c>
      <c r="J614" t="n">
        <v>194.88</v>
      </c>
      <c r="K614" t="n">
        <v>52.44</v>
      </c>
      <c r="L614" t="n">
        <v>13</v>
      </c>
      <c r="M614" t="n">
        <v>5</v>
      </c>
      <c r="N614" t="n">
        <v>39.43</v>
      </c>
      <c r="O614" t="n">
        <v>24268.67</v>
      </c>
      <c r="P614" t="n">
        <v>96.09999999999999</v>
      </c>
      <c r="Q614" t="n">
        <v>198.05</v>
      </c>
      <c r="R614" t="n">
        <v>31.23</v>
      </c>
      <c r="S614" t="n">
        <v>21.27</v>
      </c>
      <c r="T614" t="n">
        <v>2267.75</v>
      </c>
      <c r="U614" t="n">
        <v>0.68</v>
      </c>
      <c r="V614" t="n">
        <v>0.76</v>
      </c>
      <c r="W614" t="n">
        <v>0.12</v>
      </c>
      <c r="X614" t="n">
        <v>0.13</v>
      </c>
      <c r="Y614" t="n">
        <v>1</v>
      </c>
      <c r="Z614" t="n">
        <v>10</v>
      </c>
    </row>
    <row r="615">
      <c r="A615" t="n">
        <v>49</v>
      </c>
      <c r="B615" t="n">
        <v>90</v>
      </c>
      <c r="C615" t="inlineStr">
        <is>
          <t xml:space="preserve">CONCLUIDO	</t>
        </is>
      </c>
      <c r="D615" t="n">
        <v>9.390700000000001</v>
      </c>
      <c r="E615" t="n">
        <v>10.65</v>
      </c>
      <c r="F615" t="n">
        <v>7.98</v>
      </c>
      <c r="G615" t="n">
        <v>68.40000000000001</v>
      </c>
      <c r="H615" t="n">
        <v>1.2</v>
      </c>
      <c r="I615" t="n">
        <v>7</v>
      </c>
      <c r="J615" t="n">
        <v>195.26</v>
      </c>
      <c r="K615" t="n">
        <v>52.44</v>
      </c>
      <c r="L615" t="n">
        <v>13.25</v>
      </c>
      <c r="M615" t="n">
        <v>5</v>
      </c>
      <c r="N615" t="n">
        <v>39.57</v>
      </c>
      <c r="O615" t="n">
        <v>24316.37</v>
      </c>
      <c r="P615" t="n">
        <v>95.81999999999999</v>
      </c>
      <c r="Q615" t="n">
        <v>198.06</v>
      </c>
      <c r="R615" t="n">
        <v>31.19</v>
      </c>
      <c r="S615" t="n">
        <v>21.27</v>
      </c>
      <c r="T615" t="n">
        <v>2248.81</v>
      </c>
      <c r="U615" t="n">
        <v>0.68</v>
      </c>
      <c r="V615" t="n">
        <v>0.76</v>
      </c>
      <c r="W615" t="n">
        <v>0.12</v>
      </c>
      <c r="X615" t="n">
        <v>0.13</v>
      </c>
      <c r="Y615" t="n">
        <v>1</v>
      </c>
      <c r="Z615" t="n">
        <v>10</v>
      </c>
    </row>
    <row r="616">
      <c r="A616" t="n">
        <v>50</v>
      </c>
      <c r="B616" t="n">
        <v>90</v>
      </c>
      <c r="C616" t="inlineStr">
        <is>
          <t xml:space="preserve">CONCLUIDO	</t>
        </is>
      </c>
      <c r="D616" t="n">
        <v>9.3909</v>
      </c>
      <c r="E616" t="n">
        <v>10.65</v>
      </c>
      <c r="F616" t="n">
        <v>7.98</v>
      </c>
      <c r="G616" t="n">
        <v>68.39</v>
      </c>
      <c r="H616" t="n">
        <v>1.22</v>
      </c>
      <c r="I616" t="n">
        <v>7</v>
      </c>
      <c r="J616" t="n">
        <v>195.65</v>
      </c>
      <c r="K616" t="n">
        <v>52.44</v>
      </c>
      <c r="L616" t="n">
        <v>13.5</v>
      </c>
      <c r="M616" t="n">
        <v>5</v>
      </c>
      <c r="N616" t="n">
        <v>39.71</v>
      </c>
      <c r="O616" t="n">
        <v>24364.12</v>
      </c>
      <c r="P616" t="n">
        <v>95.48</v>
      </c>
      <c r="Q616" t="n">
        <v>198.06</v>
      </c>
      <c r="R616" t="n">
        <v>31.25</v>
      </c>
      <c r="S616" t="n">
        <v>21.27</v>
      </c>
      <c r="T616" t="n">
        <v>2279.55</v>
      </c>
      <c r="U616" t="n">
        <v>0.68</v>
      </c>
      <c r="V616" t="n">
        <v>0.76</v>
      </c>
      <c r="W616" t="n">
        <v>0.12</v>
      </c>
      <c r="X616" t="n">
        <v>0.13</v>
      </c>
      <c r="Y616" t="n">
        <v>1</v>
      </c>
      <c r="Z616" t="n">
        <v>10</v>
      </c>
    </row>
    <row r="617">
      <c r="A617" t="n">
        <v>51</v>
      </c>
      <c r="B617" t="n">
        <v>90</v>
      </c>
      <c r="C617" t="inlineStr">
        <is>
          <t xml:space="preserve">CONCLUIDO	</t>
        </is>
      </c>
      <c r="D617" t="n">
        <v>9.448600000000001</v>
      </c>
      <c r="E617" t="n">
        <v>10.58</v>
      </c>
      <c r="F617" t="n">
        <v>7.95</v>
      </c>
      <c r="G617" t="n">
        <v>79.5</v>
      </c>
      <c r="H617" t="n">
        <v>1.25</v>
      </c>
      <c r="I617" t="n">
        <v>6</v>
      </c>
      <c r="J617" t="n">
        <v>196.04</v>
      </c>
      <c r="K617" t="n">
        <v>52.44</v>
      </c>
      <c r="L617" t="n">
        <v>13.75</v>
      </c>
      <c r="M617" t="n">
        <v>4</v>
      </c>
      <c r="N617" t="n">
        <v>39.84</v>
      </c>
      <c r="O617" t="n">
        <v>24411.91</v>
      </c>
      <c r="P617" t="n">
        <v>94.81</v>
      </c>
      <c r="Q617" t="n">
        <v>198.05</v>
      </c>
      <c r="R617" t="n">
        <v>30.18</v>
      </c>
      <c r="S617" t="n">
        <v>21.27</v>
      </c>
      <c r="T617" t="n">
        <v>1746.46</v>
      </c>
      <c r="U617" t="n">
        <v>0.7</v>
      </c>
      <c r="V617" t="n">
        <v>0.76</v>
      </c>
      <c r="W617" t="n">
        <v>0.12</v>
      </c>
      <c r="X617" t="n">
        <v>0.1</v>
      </c>
      <c r="Y617" t="n">
        <v>1</v>
      </c>
      <c r="Z617" t="n">
        <v>10</v>
      </c>
    </row>
    <row r="618">
      <c r="A618" t="n">
        <v>52</v>
      </c>
      <c r="B618" t="n">
        <v>90</v>
      </c>
      <c r="C618" t="inlineStr">
        <is>
          <t xml:space="preserve">CONCLUIDO	</t>
        </is>
      </c>
      <c r="D618" t="n">
        <v>9.468</v>
      </c>
      <c r="E618" t="n">
        <v>10.56</v>
      </c>
      <c r="F618" t="n">
        <v>7.93</v>
      </c>
      <c r="G618" t="n">
        <v>79.28</v>
      </c>
      <c r="H618" t="n">
        <v>1.27</v>
      </c>
      <c r="I618" t="n">
        <v>6</v>
      </c>
      <c r="J618" t="n">
        <v>196.42</v>
      </c>
      <c r="K618" t="n">
        <v>52.44</v>
      </c>
      <c r="L618" t="n">
        <v>14</v>
      </c>
      <c r="M618" t="n">
        <v>4</v>
      </c>
      <c r="N618" t="n">
        <v>39.98</v>
      </c>
      <c r="O618" t="n">
        <v>24459.75</v>
      </c>
      <c r="P618" t="n">
        <v>94.59</v>
      </c>
      <c r="Q618" t="n">
        <v>198.05</v>
      </c>
      <c r="R618" t="n">
        <v>29.58</v>
      </c>
      <c r="S618" t="n">
        <v>21.27</v>
      </c>
      <c r="T618" t="n">
        <v>1449.7</v>
      </c>
      <c r="U618" t="n">
        <v>0.72</v>
      </c>
      <c r="V618" t="n">
        <v>0.77</v>
      </c>
      <c r="W618" t="n">
        <v>0.11</v>
      </c>
      <c r="X618" t="n">
        <v>0.08</v>
      </c>
      <c r="Y618" t="n">
        <v>1</v>
      </c>
      <c r="Z618" t="n">
        <v>10</v>
      </c>
    </row>
    <row r="619">
      <c r="A619" t="n">
        <v>53</v>
      </c>
      <c r="B619" t="n">
        <v>90</v>
      </c>
      <c r="C619" t="inlineStr">
        <is>
          <t xml:space="preserve">CONCLUIDO	</t>
        </is>
      </c>
      <c r="D619" t="n">
        <v>9.4429</v>
      </c>
      <c r="E619" t="n">
        <v>10.59</v>
      </c>
      <c r="F619" t="n">
        <v>7.96</v>
      </c>
      <c r="G619" t="n">
        <v>79.56</v>
      </c>
      <c r="H619" t="n">
        <v>1.29</v>
      </c>
      <c r="I619" t="n">
        <v>6</v>
      </c>
      <c r="J619" t="n">
        <v>196.81</v>
      </c>
      <c r="K619" t="n">
        <v>52.44</v>
      </c>
      <c r="L619" t="n">
        <v>14.25</v>
      </c>
      <c r="M619" t="n">
        <v>4</v>
      </c>
      <c r="N619" t="n">
        <v>40.12</v>
      </c>
      <c r="O619" t="n">
        <v>24507.64</v>
      </c>
      <c r="P619" t="n">
        <v>94.97</v>
      </c>
      <c r="Q619" t="n">
        <v>198.05</v>
      </c>
      <c r="R619" t="n">
        <v>30.58</v>
      </c>
      <c r="S619" t="n">
        <v>21.27</v>
      </c>
      <c r="T619" t="n">
        <v>1948.22</v>
      </c>
      <c r="U619" t="n">
        <v>0.7</v>
      </c>
      <c r="V619" t="n">
        <v>0.76</v>
      </c>
      <c r="W619" t="n">
        <v>0.12</v>
      </c>
      <c r="X619" t="n">
        <v>0.1</v>
      </c>
      <c r="Y619" t="n">
        <v>1</v>
      </c>
      <c r="Z619" t="n">
        <v>10</v>
      </c>
    </row>
    <row r="620">
      <c r="A620" t="n">
        <v>54</v>
      </c>
      <c r="B620" t="n">
        <v>90</v>
      </c>
      <c r="C620" t="inlineStr">
        <is>
          <t xml:space="preserve">CONCLUIDO	</t>
        </is>
      </c>
      <c r="D620" t="n">
        <v>9.444100000000001</v>
      </c>
      <c r="E620" t="n">
        <v>10.59</v>
      </c>
      <c r="F620" t="n">
        <v>7.95</v>
      </c>
      <c r="G620" t="n">
        <v>79.55</v>
      </c>
      <c r="H620" t="n">
        <v>1.31</v>
      </c>
      <c r="I620" t="n">
        <v>6</v>
      </c>
      <c r="J620" t="n">
        <v>197.2</v>
      </c>
      <c r="K620" t="n">
        <v>52.44</v>
      </c>
      <c r="L620" t="n">
        <v>14.5</v>
      </c>
      <c r="M620" t="n">
        <v>4</v>
      </c>
      <c r="N620" t="n">
        <v>40.26</v>
      </c>
      <c r="O620" t="n">
        <v>24555.57</v>
      </c>
      <c r="P620" t="n">
        <v>94.88</v>
      </c>
      <c r="Q620" t="n">
        <v>198.05</v>
      </c>
      <c r="R620" t="n">
        <v>30.4</v>
      </c>
      <c r="S620" t="n">
        <v>21.27</v>
      </c>
      <c r="T620" t="n">
        <v>1859.46</v>
      </c>
      <c r="U620" t="n">
        <v>0.7</v>
      </c>
      <c r="V620" t="n">
        <v>0.76</v>
      </c>
      <c r="W620" t="n">
        <v>0.12</v>
      </c>
      <c r="X620" t="n">
        <v>0.1</v>
      </c>
      <c r="Y620" t="n">
        <v>1</v>
      </c>
      <c r="Z620" t="n">
        <v>10</v>
      </c>
    </row>
    <row r="621">
      <c r="A621" t="n">
        <v>55</v>
      </c>
      <c r="B621" t="n">
        <v>90</v>
      </c>
      <c r="C621" t="inlineStr">
        <is>
          <t xml:space="preserve">CONCLUIDO	</t>
        </is>
      </c>
      <c r="D621" t="n">
        <v>9.4359</v>
      </c>
      <c r="E621" t="n">
        <v>10.6</v>
      </c>
      <c r="F621" t="n">
        <v>7.96</v>
      </c>
      <c r="G621" t="n">
        <v>79.64</v>
      </c>
      <c r="H621" t="n">
        <v>1.33</v>
      </c>
      <c r="I621" t="n">
        <v>6</v>
      </c>
      <c r="J621" t="n">
        <v>197.59</v>
      </c>
      <c r="K621" t="n">
        <v>52.44</v>
      </c>
      <c r="L621" t="n">
        <v>14.75</v>
      </c>
      <c r="M621" t="n">
        <v>4</v>
      </c>
      <c r="N621" t="n">
        <v>40.4</v>
      </c>
      <c r="O621" t="n">
        <v>24603.55</v>
      </c>
      <c r="P621" t="n">
        <v>95.01000000000001</v>
      </c>
      <c r="Q621" t="n">
        <v>198.06</v>
      </c>
      <c r="R621" t="n">
        <v>30.79</v>
      </c>
      <c r="S621" t="n">
        <v>21.27</v>
      </c>
      <c r="T621" t="n">
        <v>2051.48</v>
      </c>
      <c r="U621" t="n">
        <v>0.6899999999999999</v>
      </c>
      <c r="V621" t="n">
        <v>0.76</v>
      </c>
      <c r="W621" t="n">
        <v>0.12</v>
      </c>
      <c r="X621" t="n">
        <v>0.11</v>
      </c>
      <c r="Y621" t="n">
        <v>1</v>
      </c>
      <c r="Z621" t="n">
        <v>10</v>
      </c>
    </row>
    <row r="622">
      <c r="A622" t="n">
        <v>56</v>
      </c>
      <c r="B622" t="n">
        <v>90</v>
      </c>
      <c r="C622" t="inlineStr">
        <is>
          <t xml:space="preserve">CONCLUIDO	</t>
        </is>
      </c>
      <c r="D622" t="n">
        <v>9.4453</v>
      </c>
      <c r="E622" t="n">
        <v>10.59</v>
      </c>
      <c r="F622" t="n">
        <v>7.95</v>
      </c>
      <c r="G622" t="n">
        <v>79.53</v>
      </c>
      <c r="H622" t="n">
        <v>1.35</v>
      </c>
      <c r="I622" t="n">
        <v>6</v>
      </c>
      <c r="J622" t="n">
        <v>197.98</v>
      </c>
      <c r="K622" t="n">
        <v>52.44</v>
      </c>
      <c r="L622" t="n">
        <v>15</v>
      </c>
      <c r="M622" t="n">
        <v>4</v>
      </c>
      <c r="N622" t="n">
        <v>40.54</v>
      </c>
      <c r="O622" t="n">
        <v>24651.58</v>
      </c>
      <c r="P622" t="n">
        <v>94.81999999999999</v>
      </c>
      <c r="Q622" t="n">
        <v>198.05</v>
      </c>
      <c r="R622" t="n">
        <v>30.38</v>
      </c>
      <c r="S622" t="n">
        <v>21.27</v>
      </c>
      <c r="T622" t="n">
        <v>1846.84</v>
      </c>
      <c r="U622" t="n">
        <v>0.7</v>
      </c>
      <c r="V622" t="n">
        <v>0.76</v>
      </c>
      <c r="W622" t="n">
        <v>0.12</v>
      </c>
      <c r="X622" t="n">
        <v>0.1</v>
      </c>
      <c r="Y622" t="n">
        <v>1</v>
      </c>
      <c r="Z622" t="n">
        <v>10</v>
      </c>
    </row>
    <row r="623">
      <c r="A623" t="n">
        <v>57</v>
      </c>
      <c r="B623" t="n">
        <v>90</v>
      </c>
      <c r="C623" t="inlineStr">
        <is>
          <t xml:space="preserve">CONCLUIDO	</t>
        </is>
      </c>
      <c r="D623" t="n">
        <v>9.440099999999999</v>
      </c>
      <c r="E623" t="n">
        <v>10.59</v>
      </c>
      <c r="F623" t="n">
        <v>7.96</v>
      </c>
      <c r="G623" t="n">
        <v>79.59</v>
      </c>
      <c r="H623" t="n">
        <v>1.36</v>
      </c>
      <c r="I623" t="n">
        <v>6</v>
      </c>
      <c r="J623" t="n">
        <v>198.37</v>
      </c>
      <c r="K623" t="n">
        <v>52.44</v>
      </c>
      <c r="L623" t="n">
        <v>15.25</v>
      </c>
      <c r="M623" t="n">
        <v>4</v>
      </c>
      <c r="N623" t="n">
        <v>40.68</v>
      </c>
      <c r="O623" t="n">
        <v>24699.65</v>
      </c>
      <c r="P623" t="n">
        <v>94.65000000000001</v>
      </c>
      <c r="Q623" t="n">
        <v>198.05</v>
      </c>
      <c r="R623" t="n">
        <v>30.61</v>
      </c>
      <c r="S623" t="n">
        <v>21.27</v>
      </c>
      <c r="T623" t="n">
        <v>1961.54</v>
      </c>
      <c r="U623" t="n">
        <v>0.6899999999999999</v>
      </c>
      <c r="V623" t="n">
        <v>0.76</v>
      </c>
      <c r="W623" t="n">
        <v>0.12</v>
      </c>
      <c r="X623" t="n">
        <v>0.11</v>
      </c>
      <c r="Y623" t="n">
        <v>1</v>
      </c>
      <c r="Z623" t="n">
        <v>10</v>
      </c>
    </row>
    <row r="624">
      <c r="A624" t="n">
        <v>58</v>
      </c>
      <c r="B624" t="n">
        <v>90</v>
      </c>
      <c r="C624" t="inlineStr">
        <is>
          <t xml:space="preserve">CONCLUIDO	</t>
        </is>
      </c>
      <c r="D624" t="n">
        <v>9.444100000000001</v>
      </c>
      <c r="E624" t="n">
        <v>10.59</v>
      </c>
      <c r="F624" t="n">
        <v>7.95</v>
      </c>
      <c r="G624" t="n">
        <v>79.55</v>
      </c>
      <c r="H624" t="n">
        <v>1.38</v>
      </c>
      <c r="I624" t="n">
        <v>6</v>
      </c>
      <c r="J624" t="n">
        <v>198.76</v>
      </c>
      <c r="K624" t="n">
        <v>52.44</v>
      </c>
      <c r="L624" t="n">
        <v>15.5</v>
      </c>
      <c r="M624" t="n">
        <v>4</v>
      </c>
      <c r="N624" t="n">
        <v>40.82</v>
      </c>
      <c r="O624" t="n">
        <v>24747.78</v>
      </c>
      <c r="P624" t="n">
        <v>94.34</v>
      </c>
      <c r="Q624" t="n">
        <v>198.05</v>
      </c>
      <c r="R624" t="n">
        <v>30.37</v>
      </c>
      <c r="S624" t="n">
        <v>21.27</v>
      </c>
      <c r="T624" t="n">
        <v>1843.83</v>
      </c>
      <c r="U624" t="n">
        <v>0.7</v>
      </c>
      <c r="V624" t="n">
        <v>0.76</v>
      </c>
      <c r="W624" t="n">
        <v>0.12</v>
      </c>
      <c r="X624" t="n">
        <v>0.1</v>
      </c>
      <c r="Y624" t="n">
        <v>1</v>
      </c>
      <c r="Z624" t="n">
        <v>10</v>
      </c>
    </row>
    <row r="625">
      <c r="A625" t="n">
        <v>59</v>
      </c>
      <c r="B625" t="n">
        <v>90</v>
      </c>
      <c r="C625" t="inlineStr">
        <is>
          <t xml:space="preserve">CONCLUIDO	</t>
        </is>
      </c>
      <c r="D625" t="n">
        <v>9.4587</v>
      </c>
      <c r="E625" t="n">
        <v>10.57</v>
      </c>
      <c r="F625" t="n">
        <v>7.94</v>
      </c>
      <c r="G625" t="n">
        <v>79.38</v>
      </c>
      <c r="H625" t="n">
        <v>1.4</v>
      </c>
      <c r="I625" t="n">
        <v>6</v>
      </c>
      <c r="J625" t="n">
        <v>199.15</v>
      </c>
      <c r="K625" t="n">
        <v>52.44</v>
      </c>
      <c r="L625" t="n">
        <v>15.75</v>
      </c>
      <c r="M625" t="n">
        <v>4</v>
      </c>
      <c r="N625" t="n">
        <v>40.96</v>
      </c>
      <c r="O625" t="n">
        <v>24795.95</v>
      </c>
      <c r="P625" t="n">
        <v>93.94</v>
      </c>
      <c r="Q625" t="n">
        <v>198.05</v>
      </c>
      <c r="R625" t="n">
        <v>29.8</v>
      </c>
      <c r="S625" t="n">
        <v>21.27</v>
      </c>
      <c r="T625" t="n">
        <v>1557.62</v>
      </c>
      <c r="U625" t="n">
        <v>0.71</v>
      </c>
      <c r="V625" t="n">
        <v>0.76</v>
      </c>
      <c r="W625" t="n">
        <v>0.12</v>
      </c>
      <c r="X625" t="n">
        <v>0.09</v>
      </c>
      <c r="Y625" t="n">
        <v>1</v>
      </c>
      <c r="Z625" t="n">
        <v>10</v>
      </c>
    </row>
    <row r="626">
      <c r="A626" t="n">
        <v>60</v>
      </c>
      <c r="B626" t="n">
        <v>90</v>
      </c>
      <c r="C626" t="inlineStr">
        <is>
          <t xml:space="preserve">CONCLUIDO	</t>
        </is>
      </c>
      <c r="D626" t="n">
        <v>9.4473</v>
      </c>
      <c r="E626" t="n">
        <v>10.58</v>
      </c>
      <c r="F626" t="n">
        <v>7.95</v>
      </c>
      <c r="G626" t="n">
        <v>79.51000000000001</v>
      </c>
      <c r="H626" t="n">
        <v>1.42</v>
      </c>
      <c r="I626" t="n">
        <v>6</v>
      </c>
      <c r="J626" t="n">
        <v>199.54</v>
      </c>
      <c r="K626" t="n">
        <v>52.44</v>
      </c>
      <c r="L626" t="n">
        <v>16</v>
      </c>
      <c r="M626" t="n">
        <v>4</v>
      </c>
      <c r="N626" t="n">
        <v>41.1</v>
      </c>
      <c r="O626" t="n">
        <v>24844.17</v>
      </c>
      <c r="P626" t="n">
        <v>93.76000000000001</v>
      </c>
      <c r="Q626" t="n">
        <v>198.05</v>
      </c>
      <c r="R626" t="n">
        <v>30.4</v>
      </c>
      <c r="S626" t="n">
        <v>21.27</v>
      </c>
      <c r="T626" t="n">
        <v>1857.94</v>
      </c>
      <c r="U626" t="n">
        <v>0.7</v>
      </c>
      <c r="V626" t="n">
        <v>0.76</v>
      </c>
      <c r="W626" t="n">
        <v>0.12</v>
      </c>
      <c r="X626" t="n">
        <v>0.1</v>
      </c>
      <c r="Y626" t="n">
        <v>1</v>
      </c>
      <c r="Z626" t="n">
        <v>10</v>
      </c>
    </row>
    <row r="627">
      <c r="A627" t="n">
        <v>61</v>
      </c>
      <c r="B627" t="n">
        <v>90</v>
      </c>
      <c r="C627" t="inlineStr">
        <is>
          <t xml:space="preserve">CONCLUIDO	</t>
        </is>
      </c>
      <c r="D627" t="n">
        <v>9.438700000000001</v>
      </c>
      <c r="E627" t="n">
        <v>10.59</v>
      </c>
      <c r="F627" t="n">
        <v>7.96</v>
      </c>
      <c r="G627" t="n">
        <v>79.61</v>
      </c>
      <c r="H627" t="n">
        <v>1.44</v>
      </c>
      <c r="I627" t="n">
        <v>6</v>
      </c>
      <c r="J627" t="n">
        <v>199.93</v>
      </c>
      <c r="K627" t="n">
        <v>52.44</v>
      </c>
      <c r="L627" t="n">
        <v>16.25</v>
      </c>
      <c r="M627" t="n">
        <v>4</v>
      </c>
      <c r="N627" t="n">
        <v>41.24</v>
      </c>
      <c r="O627" t="n">
        <v>24892.44</v>
      </c>
      <c r="P627" t="n">
        <v>93.56999999999999</v>
      </c>
      <c r="Q627" t="n">
        <v>198.05</v>
      </c>
      <c r="R627" t="n">
        <v>30.68</v>
      </c>
      <c r="S627" t="n">
        <v>21.27</v>
      </c>
      <c r="T627" t="n">
        <v>1998.09</v>
      </c>
      <c r="U627" t="n">
        <v>0.6899999999999999</v>
      </c>
      <c r="V627" t="n">
        <v>0.76</v>
      </c>
      <c r="W627" t="n">
        <v>0.12</v>
      </c>
      <c r="X627" t="n">
        <v>0.11</v>
      </c>
      <c r="Y627" t="n">
        <v>1</v>
      </c>
      <c r="Z627" t="n">
        <v>10</v>
      </c>
    </row>
    <row r="628">
      <c r="A628" t="n">
        <v>62</v>
      </c>
      <c r="B628" t="n">
        <v>90</v>
      </c>
      <c r="C628" t="inlineStr">
        <is>
          <t xml:space="preserve">CONCLUIDO	</t>
        </is>
      </c>
      <c r="D628" t="n">
        <v>9.435</v>
      </c>
      <c r="E628" t="n">
        <v>10.6</v>
      </c>
      <c r="F628" t="n">
        <v>7.96</v>
      </c>
      <c r="G628" t="n">
        <v>79.65000000000001</v>
      </c>
      <c r="H628" t="n">
        <v>1.46</v>
      </c>
      <c r="I628" t="n">
        <v>6</v>
      </c>
      <c r="J628" t="n">
        <v>200.32</v>
      </c>
      <c r="K628" t="n">
        <v>52.44</v>
      </c>
      <c r="L628" t="n">
        <v>16.5</v>
      </c>
      <c r="M628" t="n">
        <v>4</v>
      </c>
      <c r="N628" t="n">
        <v>41.38</v>
      </c>
      <c r="O628" t="n">
        <v>24940.75</v>
      </c>
      <c r="P628" t="n">
        <v>93.05</v>
      </c>
      <c r="Q628" t="n">
        <v>198.05</v>
      </c>
      <c r="R628" t="n">
        <v>30.85</v>
      </c>
      <c r="S628" t="n">
        <v>21.27</v>
      </c>
      <c r="T628" t="n">
        <v>2085.36</v>
      </c>
      <c r="U628" t="n">
        <v>0.6899999999999999</v>
      </c>
      <c r="V628" t="n">
        <v>0.76</v>
      </c>
      <c r="W628" t="n">
        <v>0.12</v>
      </c>
      <c r="X628" t="n">
        <v>0.11</v>
      </c>
      <c r="Y628" t="n">
        <v>1</v>
      </c>
      <c r="Z628" t="n">
        <v>10</v>
      </c>
    </row>
    <row r="629">
      <c r="A629" t="n">
        <v>63</v>
      </c>
      <c r="B629" t="n">
        <v>90</v>
      </c>
      <c r="C629" t="inlineStr">
        <is>
          <t xml:space="preserve">CONCLUIDO	</t>
        </is>
      </c>
      <c r="D629" t="n">
        <v>9.494899999999999</v>
      </c>
      <c r="E629" t="n">
        <v>10.53</v>
      </c>
      <c r="F629" t="n">
        <v>7.93</v>
      </c>
      <c r="G629" t="n">
        <v>95.2</v>
      </c>
      <c r="H629" t="n">
        <v>1.48</v>
      </c>
      <c r="I629" t="n">
        <v>5</v>
      </c>
      <c r="J629" t="n">
        <v>200.72</v>
      </c>
      <c r="K629" t="n">
        <v>52.44</v>
      </c>
      <c r="L629" t="n">
        <v>16.75</v>
      </c>
      <c r="M629" t="n">
        <v>3</v>
      </c>
      <c r="N629" t="n">
        <v>41.52</v>
      </c>
      <c r="O629" t="n">
        <v>24989.11</v>
      </c>
      <c r="P629" t="n">
        <v>92.45999999999999</v>
      </c>
      <c r="Q629" t="n">
        <v>198.05</v>
      </c>
      <c r="R629" t="n">
        <v>29.74</v>
      </c>
      <c r="S629" t="n">
        <v>21.27</v>
      </c>
      <c r="T629" t="n">
        <v>1534.76</v>
      </c>
      <c r="U629" t="n">
        <v>0.72</v>
      </c>
      <c r="V629" t="n">
        <v>0.77</v>
      </c>
      <c r="W629" t="n">
        <v>0.12</v>
      </c>
      <c r="X629" t="n">
        <v>0.08</v>
      </c>
      <c r="Y629" t="n">
        <v>1</v>
      </c>
      <c r="Z629" t="n">
        <v>10</v>
      </c>
    </row>
    <row r="630">
      <c r="A630" t="n">
        <v>64</v>
      </c>
      <c r="B630" t="n">
        <v>90</v>
      </c>
      <c r="C630" t="inlineStr">
        <is>
          <t xml:space="preserve">CONCLUIDO	</t>
        </is>
      </c>
      <c r="D630" t="n">
        <v>9.501200000000001</v>
      </c>
      <c r="E630" t="n">
        <v>10.52</v>
      </c>
      <c r="F630" t="n">
        <v>7.93</v>
      </c>
      <c r="G630" t="n">
        <v>95.12</v>
      </c>
      <c r="H630" t="n">
        <v>1.5</v>
      </c>
      <c r="I630" t="n">
        <v>5</v>
      </c>
      <c r="J630" t="n">
        <v>201.11</v>
      </c>
      <c r="K630" t="n">
        <v>52.44</v>
      </c>
      <c r="L630" t="n">
        <v>17</v>
      </c>
      <c r="M630" t="n">
        <v>3</v>
      </c>
      <c r="N630" t="n">
        <v>41.67</v>
      </c>
      <c r="O630" t="n">
        <v>25037.53</v>
      </c>
      <c r="P630" t="n">
        <v>92.5</v>
      </c>
      <c r="Q630" t="n">
        <v>198.05</v>
      </c>
      <c r="R630" t="n">
        <v>29.6</v>
      </c>
      <c r="S630" t="n">
        <v>21.27</v>
      </c>
      <c r="T630" t="n">
        <v>1461.14</v>
      </c>
      <c r="U630" t="n">
        <v>0.72</v>
      </c>
      <c r="V630" t="n">
        <v>0.77</v>
      </c>
      <c r="W630" t="n">
        <v>0.12</v>
      </c>
      <c r="X630" t="n">
        <v>0.07000000000000001</v>
      </c>
      <c r="Y630" t="n">
        <v>1</v>
      </c>
      <c r="Z630" t="n">
        <v>10</v>
      </c>
    </row>
    <row r="631">
      <c r="A631" t="n">
        <v>65</v>
      </c>
      <c r="B631" t="n">
        <v>90</v>
      </c>
      <c r="C631" t="inlineStr">
        <is>
          <t xml:space="preserve">CONCLUIDO	</t>
        </is>
      </c>
      <c r="D631" t="n">
        <v>9.494899999999999</v>
      </c>
      <c r="E631" t="n">
        <v>10.53</v>
      </c>
      <c r="F631" t="n">
        <v>7.93</v>
      </c>
      <c r="G631" t="n">
        <v>95.2</v>
      </c>
      <c r="H631" t="n">
        <v>1.52</v>
      </c>
      <c r="I631" t="n">
        <v>5</v>
      </c>
      <c r="J631" t="n">
        <v>201.5</v>
      </c>
      <c r="K631" t="n">
        <v>52.44</v>
      </c>
      <c r="L631" t="n">
        <v>17.25</v>
      </c>
      <c r="M631" t="n">
        <v>3</v>
      </c>
      <c r="N631" t="n">
        <v>41.81</v>
      </c>
      <c r="O631" t="n">
        <v>25085.99</v>
      </c>
      <c r="P631" t="n">
        <v>92.70999999999999</v>
      </c>
      <c r="Q631" t="n">
        <v>198.05</v>
      </c>
      <c r="R631" t="n">
        <v>29.7</v>
      </c>
      <c r="S631" t="n">
        <v>21.27</v>
      </c>
      <c r="T631" t="n">
        <v>1512.13</v>
      </c>
      <c r="U631" t="n">
        <v>0.72</v>
      </c>
      <c r="V631" t="n">
        <v>0.77</v>
      </c>
      <c r="W631" t="n">
        <v>0.12</v>
      </c>
      <c r="X631" t="n">
        <v>0.08</v>
      </c>
      <c r="Y631" t="n">
        <v>1</v>
      </c>
      <c r="Z631" t="n">
        <v>10</v>
      </c>
    </row>
    <row r="632">
      <c r="A632" t="n">
        <v>66</v>
      </c>
      <c r="B632" t="n">
        <v>90</v>
      </c>
      <c r="C632" t="inlineStr">
        <is>
          <t xml:space="preserve">CONCLUIDO	</t>
        </is>
      </c>
      <c r="D632" t="n">
        <v>9.512</v>
      </c>
      <c r="E632" t="n">
        <v>10.51</v>
      </c>
      <c r="F632" t="n">
        <v>7.91</v>
      </c>
      <c r="G632" t="n">
        <v>94.98</v>
      </c>
      <c r="H632" t="n">
        <v>1.54</v>
      </c>
      <c r="I632" t="n">
        <v>5</v>
      </c>
      <c r="J632" t="n">
        <v>201.9</v>
      </c>
      <c r="K632" t="n">
        <v>52.44</v>
      </c>
      <c r="L632" t="n">
        <v>17.5</v>
      </c>
      <c r="M632" t="n">
        <v>3</v>
      </c>
      <c r="N632" t="n">
        <v>41.95</v>
      </c>
      <c r="O632" t="n">
        <v>25134.5</v>
      </c>
      <c r="P632" t="n">
        <v>92.34999999999999</v>
      </c>
      <c r="Q632" t="n">
        <v>198.05</v>
      </c>
      <c r="R632" t="n">
        <v>29.15</v>
      </c>
      <c r="S632" t="n">
        <v>21.27</v>
      </c>
      <c r="T632" t="n">
        <v>1235.68</v>
      </c>
      <c r="U632" t="n">
        <v>0.73</v>
      </c>
      <c r="V632" t="n">
        <v>0.77</v>
      </c>
      <c r="W632" t="n">
        <v>0.11</v>
      </c>
      <c r="X632" t="n">
        <v>0.06</v>
      </c>
      <c r="Y632" t="n">
        <v>1</v>
      </c>
      <c r="Z632" t="n">
        <v>10</v>
      </c>
    </row>
    <row r="633">
      <c r="A633" t="n">
        <v>67</v>
      </c>
      <c r="B633" t="n">
        <v>90</v>
      </c>
      <c r="C633" t="inlineStr">
        <is>
          <t xml:space="preserve">CONCLUIDO	</t>
        </is>
      </c>
      <c r="D633" t="n">
        <v>9.4954</v>
      </c>
      <c r="E633" t="n">
        <v>10.53</v>
      </c>
      <c r="F633" t="n">
        <v>7.93</v>
      </c>
      <c r="G633" t="n">
        <v>95.2</v>
      </c>
      <c r="H633" t="n">
        <v>1.56</v>
      </c>
      <c r="I633" t="n">
        <v>5</v>
      </c>
      <c r="J633" t="n">
        <v>202.29</v>
      </c>
      <c r="K633" t="n">
        <v>52.44</v>
      </c>
      <c r="L633" t="n">
        <v>17.75</v>
      </c>
      <c r="M633" t="n">
        <v>3</v>
      </c>
      <c r="N633" t="n">
        <v>42.1</v>
      </c>
      <c r="O633" t="n">
        <v>25183.06</v>
      </c>
      <c r="P633" t="n">
        <v>92.67</v>
      </c>
      <c r="Q633" t="n">
        <v>198.05</v>
      </c>
      <c r="R633" t="n">
        <v>29.8</v>
      </c>
      <c r="S633" t="n">
        <v>21.27</v>
      </c>
      <c r="T633" t="n">
        <v>1560.94</v>
      </c>
      <c r="U633" t="n">
        <v>0.71</v>
      </c>
      <c r="V633" t="n">
        <v>0.77</v>
      </c>
      <c r="W633" t="n">
        <v>0.11</v>
      </c>
      <c r="X633" t="n">
        <v>0.08</v>
      </c>
      <c r="Y633" t="n">
        <v>1</v>
      </c>
      <c r="Z633" t="n">
        <v>10</v>
      </c>
    </row>
    <row r="634">
      <c r="A634" t="n">
        <v>68</v>
      </c>
      <c r="B634" t="n">
        <v>90</v>
      </c>
      <c r="C634" t="inlineStr">
        <is>
          <t xml:space="preserve">CONCLUIDO	</t>
        </is>
      </c>
      <c r="D634" t="n">
        <v>9.490399999999999</v>
      </c>
      <c r="E634" t="n">
        <v>10.54</v>
      </c>
      <c r="F634" t="n">
        <v>7.94</v>
      </c>
      <c r="G634" t="n">
        <v>95.26000000000001</v>
      </c>
      <c r="H634" t="n">
        <v>1.58</v>
      </c>
      <c r="I634" t="n">
        <v>5</v>
      </c>
      <c r="J634" t="n">
        <v>202.68</v>
      </c>
      <c r="K634" t="n">
        <v>52.44</v>
      </c>
      <c r="L634" t="n">
        <v>18</v>
      </c>
      <c r="M634" t="n">
        <v>3</v>
      </c>
      <c r="N634" t="n">
        <v>42.24</v>
      </c>
      <c r="O634" t="n">
        <v>25231.66</v>
      </c>
      <c r="P634" t="n">
        <v>92.73999999999999</v>
      </c>
      <c r="Q634" t="n">
        <v>198.06</v>
      </c>
      <c r="R634" t="n">
        <v>29.91</v>
      </c>
      <c r="S634" t="n">
        <v>21.27</v>
      </c>
      <c r="T634" t="n">
        <v>1619.52</v>
      </c>
      <c r="U634" t="n">
        <v>0.71</v>
      </c>
      <c r="V634" t="n">
        <v>0.76</v>
      </c>
      <c r="W634" t="n">
        <v>0.12</v>
      </c>
      <c r="X634" t="n">
        <v>0.09</v>
      </c>
      <c r="Y634" t="n">
        <v>1</v>
      </c>
      <c r="Z634" t="n">
        <v>10</v>
      </c>
    </row>
    <row r="635">
      <c r="A635" t="n">
        <v>69</v>
      </c>
      <c r="B635" t="n">
        <v>90</v>
      </c>
      <c r="C635" t="inlineStr">
        <is>
          <t xml:space="preserve">CONCLUIDO	</t>
        </is>
      </c>
      <c r="D635" t="n">
        <v>9.4932</v>
      </c>
      <c r="E635" t="n">
        <v>10.53</v>
      </c>
      <c r="F635" t="n">
        <v>7.94</v>
      </c>
      <c r="G635" t="n">
        <v>95.23</v>
      </c>
      <c r="H635" t="n">
        <v>1.6</v>
      </c>
      <c r="I635" t="n">
        <v>5</v>
      </c>
      <c r="J635" t="n">
        <v>203.08</v>
      </c>
      <c r="K635" t="n">
        <v>52.44</v>
      </c>
      <c r="L635" t="n">
        <v>18.25</v>
      </c>
      <c r="M635" t="n">
        <v>3</v>
      </c>
      <c r="N635" t="n">
        <v>42.39</v>
      </c>
      <c r="O635" t="n">
        <v>25280.45</v>
      </c>
      <c r="P635" t="n">
        <v>92.54000000000001</v>
      </c>
      <c r="Q635" t="n">
        <v>198.05</v>
      </c>
      <c r="R635" t="n">
        <v>29.87</v>
      </c>
      <c r="S635" t="n">
        <v>21.27</v>
      </c>
      <c r="T635" t="n">
        <v>1598.75</v>
      </c>
      <c r="U635" t="n">
        <v>0.71</v>
      </c>
      <c r="V635" t="n">
        <v>0.77</v>
      </c>
      <c r="W635" t="n">
        <v>0.12</v>
      </c>
      <c r="X635" t="n">
        <v>0.08</v>
      </c>
      <c r="Y635" t="n">
        <v>1</v>
      </c>
      <c r="Z635" t="n">
        <v>10</v>
      </c>
    </row>
    <row r="636">
      <c r="A636" t="n">
        <v>70</v>
      </c>
      <c r="B636" t="n">
        <v>90</v>
      </c>
      <c r="C636" t="inlineStr">
        <is>
          <t xml:space="preserve">CONCLUIDO	</t>
        </is>
      </c>
      <c r="D636" t="n">
        <v>9.491199999999999</v>
      </c>
      <c r="E636" t="n">
        <v>10.54</v>
      </c>
      <c r="F636" t="n">
        <v>7.94</v>
      </c>
      <c r="G636" t="n">
        <v>95.25</v>
      </c>
      <c r="H636" t="n">
        <v>1.61</v>
      </c>
      <c r="I636" t="n">
        <v>5</v>
      </c>
      <c r="J636" t="n">
        <v>203.47</v>
      </c>
      <c r="K636" t="n">
        <v>52.44</v>
      </c>
      <c r="L636" t="n">
        <v>18.5</v>
      </c>
      <c r="M636" t="n">
        <v>3</v>
      </c>
      <c r="N636" t="n">
        <v>42.53</v>
      </c>
      <c r="O636" t="n">
        <v>25329.15</v>
      </c>
      <c r="P636" t="n">
        <v>92.58</v>
      </c>
      <c r="Q636" t="n">
        <v>198.05</v>
      </c>
      <c r="R636" t="n">
        <v>29.9</v>
      </c>
      <c r="S636" t="n">
        <v>21.27</v>
      </c>
      <c r="T636" t="n">
        <v>1613.38</v>
      </c>
      <c r="U636" t="n">
        <v>0.71</v>
      </c>
      <c r="V636" t="n">
        <v>0.76</v>
      </c>
      <c r="W636" t="n">
        <v>0.12</v>
      </c>
      <c r="X636" t="n">
        <v>0.09</v>
      </c>
      <c r="Y636" t="n">
        <v>1</v>
      </c>
      <c r="Z636" t="n">
        <v>10</v>
      </c>
    </row>
    <row r="637">
      <c r="A637" t="n">
        <v>71</v>
      </c>
      <c r="B637" t="n">
        <v>90</v>
      </c>
      <c r="C637" t="inlineStr">
        <is>
          <t xml:space="preserve">CONCLUIDO	</t>
        </is>
      </c>
      <c r="D637" t="n">
        <v>9.494400000000001</v>
      </c>
      <c r="E637" t="n">
        <v>10.53</v>
      </c>
      <c r="F637" t="n">
        <v>7.93</v>
      </c>
      <c r="G637" t="n">
        <v>95.20999999999999</v>
      </c>
      <c r="H637" t="n">
        <v>1.63</v>
      </c>
      <c r="I637" t="n">
        <v>5</v>
      </c>
      <c r="J637" t="n">
        <v>203.87</v>
      </c>
      <c r="K637" t="n">
        <v>52.44</v>
      </c>
      <c r="L637" t="n">
        <v>18.75</v>
      </c>
      <c r="M637" t="n">
        <v>3</v>
      </c>
      <c r="N637" t="n">
        <v>42.68</v>
      </c>
      <c r="O637" t="n">
        <v>25377.91</v>
      </c>
      <c r="P637" t="n">
        <v>92.56</v>
      </c>
      <c r="Q637" t="n">
        <v>198.05</v>
      </c>
      <c r="R637" t="n">
        <v>29.78</v>
      </c>
      <c r="S637" t="n">
        <v>21.27</v>
      </c>
      <c r="T637" t="n">
        <v>1552.08</v>
      </c>
      <c r="U637" t="n">
        <v>0.71</v>
      </c>
      <c r="V637" t="n">
        <v>0.77</v>
      </c>
      <c r="W637" t="n">
        <v>0.12</v>
      </c>
      <c r="X637" t="n">
        <v>0.08</v>
      </c>
      <c r="Y637" t="n">
        <v>1</v>
      </c>
      <c r="Z637" t="n">
        <v>10</v>
      </c>
    </row>
    <row r="638">
      <c r="A638" t="n">
        <v>72</v>
      </c>
      <c r="B638" t="n">
        <v>90</v>
      </c>
      <c r="C638" t="inlineStr">
        <is>
          <t xml:space="preserve">CONCLUIDO	</t>
        </is>
      </c>
      <c r="D638" t="n">
        <v>9.4979</v>
      </c>
      <c r="E638" t="n">
        <v>10.53</v>
      </c>
      <c r="F638" t="n">
        <v>7.93</v>
      </c>
      <c r="G638" t="n">
        <v>95.16</v>
      </c>
      <c r="H638" t="n">
        <v>1.65</v>
      </c>
      <c r="I638" t="n">
        <v>5</v>
      </c>
      <c r="J638" t="n">
        <v>204.26</v>
      </c>
      <c r="K638" t="n">
        <v>52.44</v>
      </c>
      <c r="L638" t="n">
        <v>19</v>
      </c>
      <c r="M638" t="n">
        <v>3</v>
      </c>
      <c r="N638" t="n">
        <v>42.82</v>
      </c>
      <c r="O638" t="n">
        <v>25426.72</v>
      </c>
      <c r="P638" t="n">
        <v>92.45</v>
      </c>
      <c r="Q638" t="n">
        <v>198.05</v>
      </c>
      <c r="R638" t="n">
        <v>29.6</v>
      </c>
      <c r="S638" t="n">
        <v>21.27</v>
      </c>
      <c r="T638" t="n">
        <v>1461.03</v>
      </c>
      <c r="U638" t="n">
        <v>0.72</v>
      </c>
      <c r="V638" t="n">
        <v>0.77</v>
      </c>
      <c r="W638" t="n">
        <v>0.12</v>
      </c>
      <c r="X638" t="n">
        <v>0.08</v>
      </c>
      <c r="Y638" t="n">
        <v>1</v>
      </c>
      <c r="Z638" t="n">
        <v>10</v>
      </c>
    </row>
    <row r="639">
      <c r="A639" t="n">
        <v>73</v>
      </c>
      <c r="B639" t="n">
        <v>90</v>
      </c>
      <c r="C639" t="inlineStr">
        <is>
          <t xml:space="preserve">CONCLUIDO	</t>
        </is>
      </c>
      <c r="D639" t="n">
        <v>9.506</v>
      </c>
      <c r="E639" t="n">
        <v>10.52</v>
      </c>
      <c r="F639" t="n">
        <v>7.92</v>
      </c>
      <c r="G639" t="n">
        <v>95.06</v>
      </c>
      <c r="H639" t="n">
        <v>1.67</v>
      </c>
      <c r="I639" t="n">
        <v>5</v>
      </c>
      <c r="J639" t="n">
        <v>204.66</v>
      </c>
      <c r="K639" t="n">
        <v>52.44</v>
      </c>
      <c r="L639" t="n">
        <v>19.25</v>
      </c>
      <c r="M639" t="n">
        <v>3</v>
      </c>
      <c r="N639" t="n">
        <v>42.97</v>
      </c>
      <c r="O639" t="n">
        <v>25475.58</v>
      </c>
      <c r="P639" t="n">
        <v>92.04000000000001</v>
      </c>
      <c r="Q639" t="n">
        <v>198.05</v>
      </c>
      <c r="R639" t="n">
        <v>29.39</v>
      </c>
      <c r="S639" t="n">
        <v>21.27</v>
      </c>
      <c r="T639" t="n">
        <v>1356.09</v>
      </c>
      <c r="U639" t="n">
        <v>0.72</v>
      </c>
      <c r="V639" t="n">
        <v>0.77</v>
      </c>
      <c r="W639" t="n">
        <v>0.11</v>
      </c>
      <c r="X639" t="n">
        <v>0.07000000000000001</v>
      </c>
      <c r="Y639" t="n">
        <v>1</v>
      </c>
      <c r="Z639" t="n">
        <v>10</v>
      </c>
    </row>
    <row r="640">
      <c r="A640" t="n">
        <v>74</v>
      </c>
      <c r="B640" t="n">
        <v>90</v>
      </c>
      <c r="C640" t="inlineStr">
        <is>
          <t xml:space="preserve">CONCLUIDO	</t>
        </is>
      </c>
      <c r="D640" t="n">
        <v>9.4877</v>
      </c>
      <c r="E640" t="n">
        <v>10.54</v>
      </c>
      <c r="F640" t="n">
        <v>7.94</v>
      </c>
      <c r="G640" t="n">
        <v>95.3</v>
      </c>
      <c r="H640" t="n">
        <v>1.69</v>
      </c>
      <c r="I640" t="n">
        <v>5</v>
      </c>
      <c r="J640" t="n">
        <v>205.06</v>
      </c>
      <c r="K640" t="n">
        <v>52.44</v>
      </c>
      <c r="L640" t="n">
        <v>19.5</v>
      </c>
      <c r="M640" t="n">
        <v>3</v>
      </c>
      <c r="N640" t="n">
        <v>43.11</v>
      </c>
      <c r="O640" t="n">
        <v>25524.49</v>
      </c>
      <c r="P640" t="n">
        <v>92.03</v>
      </c>
      <c r="Q640" t="n">
        <v>198.08</v>
      </c>
      <c r="R640" t="n">
        <v>30.12</v>
      </c>
      <c r="S640" t="n">
        <v>21.27</v>
      </c>
      <c r="T640" t="n">
        <v>1721.16</v>
      </c>
      <c r="U640" t="n">
        <v>0.71</v>
      </c>
      <c r="V640" t="n">
        <v>0.76</v>
      </c>
      <c r="W640" t="n">
        <v>0.11</v>
      </c>
      <c r="X640" t="n">
        <v>0.09</v>
      </c>
      <c r="Y640" t="n">
        <v>1</v>
      </c>
      <c r="Z640" t="n">
        <v>10</v>
      </c>
    </row>
    <row r="641">
      <c r="A641" t="n">
        <v>75</v>
      </c>
      <c r="B641" t="n">
        <v>90</v>
      </c>
      <c r="C641" t="inlineStr">
        <is>
          <t xml:space="preserve">CONCLUIDO	</t>
        </is>
      </c>
      <c r="D641" t="n">
        <v>9.488899999999999</v>
      </c>
      <c r="E641" t="n">
        <v>10.54</v>
      </c>
      <c r="F641" t="n">
        <v>7.94</v>
      </c>
      <c r="G641" t="n">
        <v>95.28</v>
      </c>
      <c r="H641" t="n">
        <v>1.71</v>
      </c>
      <c r="I641" t="n">
        <v>5</v>
      </c>
      <c r="J641" t="n">
        <v>205.45</v>
      </c>
      <c r="K641" t="n">
        <v>52.44</v>
      </c>
      <c r="L641" t="n">
        <v>19.75</v>
      </c>
      <c r="M641" t="n">
        <v>3</v>
      </c>
      <c r="N641" t="n">
        <v>43.26</v>
      </c>
      <c r="O641" t="n">
        <v>25573.44</v>
      </c>
      <c r="P641" t="n">
        <v>91.76000000000001</v>
      </c>
      <c r="Q641" t="n">
        <v>198.05</v>
      </c>
      <c r="R641" t="n">
        <v>29.98</v>
      </c>
      <c r="S641" t="n">
        <v>21.27</v>
      </c>
      <c r="T641" t="n">
        <v>1653.98</v>
      </c>
      <c r="U641" t="n">
        <v>0.71</v>
      </c>
      <c r="V641" t="n">
        <v>0.76</v>
      </c>
      <c r="W641" t="n">
        <v>0.12</v>
      </c>
      <c r="X641" t="n">
        <v>0.09</v>
      </c>
      <c r="Y641" t="n">
        <v>1</v>
      </c>
      <c r="Z641" t="n">
        <v>10</v>
      </c>
    </row>
    <row r="642">
      <c r="A642" t="n">
        <v>76</v>
      </c>
      <c r="B642" t="n">
        <v>90</v>
      </c>
      <c r="C642" t="inlineStr">
        <is>
          <t xml:space="preserve">CONCLUIDO	</t>
        </is>
      </c>
      <c r="D642" t="n">
        <v>9.4892</v>
      </c>
      <c r="E642" t="n">
        <v>10.54</v>
      </c>
      <c r="F642" t="n">
        <v>7.94</v>
      </c>
      <c r="G642" t="n">
        <v>95.28</v>
      </c>
      <c r="H642" t="n">
        <v>1.73</v>
      </c>
      <c r="I642" t="n">
        <v>5</v>
      </c>
      <c r="J642" t="n">
        <v>205.85</v>
      </c>
      <c r="K642" t="n">
        <v>52.44</v>
      </c>
      <c r="L642" t="n">
        <v>20</v>
      </c>
      <c r="M642" t="n">
        <v>3</v>
      </c>
      <c r="N642" t="n">
        <v>43.41</v>
      </c>
      <c r="O642" t="n">
        <v>25622.45</v>
      </c>
      <c r="P642" t="n">
        <v>91.34</v>
      </c>
      <c r="Q642" t="n">
        <v>198.05</v>
      </c>
      <c r="R642" t="n">
        <v>30.02</v>
      </c>
      <c r="S642" t="n">
        <v>21.27</v>
      </c>
      <c r="T642" t="n">
        <v>1674.84</v>
      </c>
      <c r="U642" t="n">
        <v>0.71</v>
      </c>
      <c r="V642" t="n">
        <v>0.76</v>
      </c>
      <c r="W642" t="n">
        <v>0.12</v>
      </c>
      <c r="X642" t="n">
        <v>0.09</v>
      </c>
      <c r="Y642" t="n">
        <v>1</v>
      </c>
      <c r="Z642" t="n">
        <v>10</v>
      </c>
    </row>
    <row r="643">
      <c r="A643" t="n">
        <v>77</v>
      </c>
      <c r="B643" t="n">
        <v>90</v>
      </c>
      <c r="C643" t="inlineStr">
        <is>
          <t xml:space="preserve">CONCLUIDO	</t>
        </is>
      </c>
      <c r="D643" t="n">
        <v>9.4902</v>
      </c>
      <c r="E643" t="n">
        <v>10.54</v>
      </c>
      <c r="F643" t="n">
        <v>7.94</v>
      </c>
      <c r="G643" t="n">
        <v>95.27</v>
      </c>
      <c r="H643" t="n">
        <v>1.74</v>
      </c>
      <c r="I643" t="n">
        <v>5</v>
      </c>
      <c r="J643" t="n">
        <v>206.25</v>
      </c>
      <c r="K643" t="n">
        <v>52.44</v>
      </c>
      <c r="L643" t="n">
        <v>20.25</v>
      </c>
      <c r="M643" t="n">
        <v>3</v>
      </c>
      <c r="N643" t="n">
        <v>43.56</v>
      </c>
      <c r="O643" t="n">
        <v>25671.51</v>
      </c>
      <c r="P643" t="n">
        <v>91.17</v>
      </c>
      <c r="Q643" t="n">
        <v>198.05</v>
      </c>
      <c r="R643" t="n">
        <v>29.97</v>
      </c>
      <c r="S643" t="n">
        <v>21.27</v>
      </c>
      <c r="T643" t="n">
        <v>1645.61</v>
      </c>
      <c r="U643" t="n">
        <v>0.71</v>
      </c>
      <c r="V643" t="n">
        <v>0.76</v>
      </c>
      <c r="W643" t="n">
        <v>0.12</v>
      </c>
      <c r="X643" t="n">
        <v>0.09</v>
      </c>
      <c r="Y643" t="n">
        <v>1</v>
      </c>
      <c r="Z643" t="n">
        <v>10</v>
      </c>
    </row>
    <row r="644">
      <c r="A644" t="n">
        <v>78</v>
      </c>
      <c r="B644" t="n">
        <v>90</v>
      </c>
      <c r="C644" t="inlineStr">
        <is>
          <t xml:space="preserve">CONCLUIDO	</t>
        </is>
      </c>
      <c r="D644" t="n">
        <v>9.4962</v>
      </c>
      <c r="E644" t="n">
        <v>10.53</v>
      </c>
      <c r="F644" t="n">
        <v>7.93</v>
      </c>
      <c r="G644" t="n">
        <v>95.19</v>
      </c>
      <c r="H644" t="n">
        <v>1.76</v>
      </c>
      <c r="I644" t="n">
        <v>5</v>
      </c>
      <c r="J644" t="n">
        <v>206.65</v>
      </c>
      <c r="K644" t="n">
        <v>52.44</v>
      </c>
      <c r="L644" t="n">
        <v>20.5</v>
      </c>
      <c r="M644" t="n">
        <v>3</v>
      </c>
      <c r="N644" t="n">
        <v>43.71</v>
      </c>
      <c r="O644" t="n">
        <v>25720.62</v>
      </c>
      <c r="P644" t="n">
        <v>90.25</v>
      </c>
      <c r="Q644" t="n">
        <v>198.05</v>
      </c>
      <c r="R644" t="n">
        <v>29.69</v>
      </c>
      <c r="S644" t="n">
        <v>21.27</v>
      </c>
      <c r="T644" t="n">
        <v>1506.05</v>
      </c>
      <c r="U644" t="n">
        <v>0.72</v>
      </c>
      <c r="V644" t="n">
        <v>0.77</v>
      </c>
      <c r="W644" t="n">
        <v>0.12</v>
      </c>
      <c r="X644" t="n">
        <v>0.08</v>
      </c>
      <c r="Y644" t="n">
        <v>1</v>
      </c>
      <c r="Z644" t="n">
        <v>10</v>
      </c>
    </row>
    <row r="645">
      <c r="A645" t="n">
        <v>79</v>
      </c>
      <c r="B645" t="n">
        <v>90</v>
      </c>
      <c r="C645" t="inlineStr">
        <is>
          <t xml:space="preserve">CONCLUIDO	</t>
        </is>
      </c>
      <c r="D645" t="n">
        <v>9.5024</v>
      </c>
      <c r="E645" t="n">
        <v>10.52</v>
      </c>
      <c r="F645" t="n">
        <v>7.93</v>
      </c>
      <c r="G645" t="n">
        <v>95.09999999999999</v>
      </c>
      <c r="H645" t="n">
        <v>1.78</v>
      </c>
      <c r="I645" t="n">
        <v>5</v>
      </c>
      <c r="J645" t="n">
        <v>207.05</v>
      </c>
      <c r="K645" t="n">
        <v>52.44</v>
      </c>
      <c r="L645" t="n">
        <v>20.75</v>
      </c>
      <c r="M645" t="n">
        <v>3</v>
      </c>
      <c r="N645" t="n">
        <v>43.85</v>
      </c>
      <c r="O645" t="n">
        <v>25769.78</v>
      </c>
      <c r="P645" t="n">
        <v>89.94</v>
      </c>
      <c r="Q645" t="n">
        <v>198.05</v>
      </c>
      <c r="R645" t="n">
        <v>29.51</v>
      </c>
      <c r="S645" t="n">
        <v>21.27</v>
      </c>
      <c r="T645" t="n">
        <v>1416.44</v>
      </c>
      <c r="U645" t="n">
        <v>0.72</v>
      </c>
      <c r="V645" t="n">
        <v>0.77</v>
      </c>
      <c r="W645" t="n">
        <v>0.12</v>
      </c>
      <c r="X645" t="n">
        <v>0.07000000000000001</v>
      </c>
      <c r="Y645" t="n">
        <v>1</v>
      </c>
      <c r="Z645" t="n">
        <v>10</v>
      </c>
    </row>
    <row r="646">
      <c r="A646" t="n">
        <v>80</v>
      </c>
      <c r="B646" t="n">
        <v>90</v>
      </c>
      <c r="C646" t="inlineStr">
        <is>
          <t xml:space="preserve">CONCLUIDO	</t>
        </is>
      </c>
      <c r="D646" t="n">
        <v>9.4939</v>
      </c>
      <c r="E646" t="n">
        <v>10.53</v>
      </c>
      <c r="F646" t="n">
        <v>7.93</v>
      </c>
      <c r="G646" t="n">
        <v>95.22</v>
      </c>
      <c r="H646" t="n">
        <v>1.8</v>
      </c>
      <c r="I646" t="n">
        <v>5</v>
      </c>
      <c r="J646" t="n">
        <v>207.45</v>
      </c>
      <c r="K646" t="n">
        <v>52.44</v>
      </c>
      <c r="L646" t="n">
        <v>21</v>
      </c>
      <c r="M646" t="n">
        <v>3</v>
      </c>
      <c r="N646" t="n">
        <v>44</v>
      </c>
      <c r="O646" t="n">
        <v>25818.99</v>
      </c>
      <c r="P646" t="n">
        <v>89.72</v>
      </c>
      <c r="Q646" t="n">
        <v>198.05</v>
      </c>
      <c r="R646" t="n">
        <v>29.87</v>
      </c>
      <c r="S646" t="n">
        <v>21.27</v>
      </c>
      <c r="T646" t="n">
        <v>1599.26</v>
      </c>
      <c r="U646" t="n">
        <v>0.71</v>
      </c>
      <c r="V646" t="n">
        <v>0.77</v>
      </c>
      <c r="W646" t="n">
        <v>0.11</v>
      </c>
      <c r="X646" t="n">
        <v>0.08</v>
      </c>
      <c r="Y646" t="n">
        <v>1</v>
      </c>
      <c r="Z646" t="n">
        <v>10</v>
      </c>
    </row>
    <row r="647">
      <c r="A647" t="n">
        <v>81</v>
      </c>
      <c r="B647" t="n">
        <v>90</v>
      </c>
      <c r="C647" t="inlineStr">
        <is>
          <t xml:space="preserve">CONCLUIDO	</t>
        </is>
      </c>
      <c r="D647" t="n">
        <v>9.5465</v>
      </c>
      <c r="E647" t="n">
        <v>10.48</v>
      </c>
      <c r="F647" t="n">
        <v>7.91</v>
      </c>
      <c r="G647" t="n">
        <v>118.68</v>
      </c>
      <c r="H647" t="n">
        <v>1.82</v>
      </c>
      <c r="I647" t="n">
        <v>4</v>
      </c>
      <c r="J647" t="n">
        <v>207.84</v>
      </c>
      <c r="K647" t="n">
        <v>52.44</v>
      </c>
      <c r="L647" t="n">
        <v>21.25</v>
      </c>
      <c r="M647" t="n">
        <v>2</v>
      </c>
      <c r="N647" t="n">
        <v>44.15</v>
      </c>
      <c r="O647" t="n">
        <v>25868.26</v>
      </c>
      <c r="P647" t="n">
        <v>88.88</v>
      </c>
      <c r="Q647" t="n">
        <v>198.05</v>
      </c>
      <c r="R647" t="n">
        <v>29.12</v>
      </c>
      <c r="S647" t="n">
        <v>21.27</v>
      </c>
      <c r="T647" t="n">
        <v>1226.58</v>
      </c>
      <c r="U647" t="n">
        <v>0.73</v>
      </c>
      <c r="V647" t="n">
        <v>0.77</v>
      </c>
      <c r="W647" t="n">
        <v>0.11</v>
      </c>
      <c r="X647" t="n">
        <v>0.06</v>
      </c>
      <c r="Y647" t="n">
        <v>1</v>
      </c>
      <c r="Z647" t="n">
        <v>10</v>
      </c>
    </row>
    <row r="648">
      <c r="A648" t="n">
        <v>82</v>
      </c>
      <c r="B648" t="n">
        <v>90</v>
      </c>
      <c r="C648" t="inlineStr">
        <is>
          <t xml:space="preserve">CONCLUIDO	</t>
        </is>
      </c>
      <c r="D648" t="n">
        <v>9.545299999999999</v>
      </c>
      <c r="E648" t="n">
        <v>10.48</v>
      </c>
      <c r="F648" t="n">
        <v>7.91</v>
      </c>
      <c r="G648" t="n">
        <v>118.7</v>
      </c>
      <c r="H648" t="n">
        <v>1.83</v>
      </c>
      <c r="I648" t="n">
        <v>4</v>
      </c>
      <c r="J648" t="n">
        <v>208.24</v>
      </c>
      <c r="K648" t="n">
        <v>52.44</v>
      </c>
      <c r="L648" t="n">
        <v>21.5</v>
      </c>
      <c r="M648" t="n">
        <v>2</v>
      </c>
      <c r="N648" t="n">
        <v>44.3</v>
      </c>
      <c r="O648" t="n">
        <v>25917.57</v>
      </c>
      <c r="P648" t="n">
        <v>88.95999999999999</v>
      </c>
      <c r="Q648" t="n">
        <v>198.05</v>
      </c>
      <c r="R648" t="n">
        <v>29.2</v>
      </c>
      <c r="S648" t="n">
        <v>21.27</v>
      </c>
      <c r="T648" t="n">
        <v>1268.12</v>
      </c>
      <c r="U648" t="n">
        <v>0.73</v>
      </c>
      <c r="V648" t="n">
        <v>0.77</v>
      </c>
      <c r="W648" t="n">
        <v>0.11</v>
      </c>
      <c r="X648" t="n">
        <v>0.06</v>
      </c>
      <c r="Y648" t="n">
        <v>1</v>
      </c>
      <c r="Z648" t="n">
        <v>10</v>
      </c>
    </row>
    <row r="649">
      <c r="A649" t="n">
        <v>83</v>
      </c>
      <c r="B649" t="n">
        <v>90</v>
      </c>
      <c r="C649" t="inlineStr">
        <is>
          <t xml:space="preserve">CONCLUIDO	</t>
        </is>
      </c>
      <c r="D649" t="n">
        <v>9.5448</v>
      </c>
      <c r="E649" t="n">
        <v>10.48</v>
      </c>
      <c r="F649" t="n">
        <v>7.91</v>
      </c>
      <c r="G649" t="n">
        <v>118.71</v>
      </c>
      <c r="H649" t="n">
        <v>1.85</v>
      </c>
      <c r="I649" t="n">
        <v>4</v>
      </c>
      <c r="J649" t="n">
        <v>208.64</v>
      </c>
      <c r="K649" t="n">
        <v>52.44</v>
      </c>
      <c r="L649" t="n">
        <v>21.75</v>
      </c>
      <c r="M649" t="n">
        <v>2</v>
      </c>
      <c r="N649" t="n">
        <v>44.45</v>
      </c>
      <c r="O649" t="n">
        <v>25966.93</v>
      </c>
      <c r="P649" t="n">
        <v>89.06999999999999</v>
      </c>
      <c r="Q649" t="n">
        <v>198.06</v>
      </c>
      <c r="R649" t="n">
        <v>29.17</v>
      </c>
      <c r="S649" t="n">
        <v>21.27</v>
      </c>
      <c r="T649" t="n">
        <v>1253.97</v>
      </c>
      <c r="U649" t="n">
        <v>0.73</v>
      </c>
      <c r="V649" t="n">
        <v>0.77</v>
      </c>
      <c r="W649" t="n">
        <v>0.11</v>
      </c>
      <c r="X649" t="n">
        <v>0.06</v>
      </c>
      <c r="Y649" t="n">
        <v>1</v>
      </c>
      <c r="Z649" t="n">
        <v>10</v>
      </c>
    </row>
    <row r="650">
      <c r="A650" t="n">
        <v>84</v>
      </c>
      <c r="B650" t="n">
        <v>90</v>
      </c>
      <c r="C650" t="inlineStr">
        <is>
          <t xml:space="preserve">CONCLUIDO	</t>
        </is>
      </c>
      <c r="D650" t="n">
        <v>9.550800000000001</v>
      </c>
      <c r="E650" t="n">
        <v>10.47</v>
      </c>
      <c r="F650" t="n">
        <v>7.91</v>
      </c>
      <c r="G650" t="n">
        <v>118.61</v>
      </c>
      <c r="H650" t="n">
        <v>1.87</v>
      </c>
      <c r="I650" t="n">
        <v>4</v>
      </c>
      <c r="J650" t="n">
        <v>209.05</v>
      </c>
      <c r="K650" t="n">
        <v>52.44</v>
      </c>
      <c r="L650" t="n">
        <v>22</v>
      </c>
      <c r="M650" t="n">
        <v>2</v>
      </c>
      <c r="N650" t="n">
        <v>44.6</v>
      </c>
      <c r="O650" t="n">
        <v>26016.35</v>
      </c>
      <c r="P650" t="n">
        <v>88.98</v>
      </c>
      <c r="Q650" t="n">
        <v>198.05</v>
      </c>
      <c r="R650" t="n">
        <v>28.87</v>
      </c>
      <c r="S650" t="n">
        <v>21.27</v>
      </c>
      <c r="T650" t="n">
        <v>1101.87</v>
      </c>
      <c r="U650" t="n">
        <v>0.74</v>
      </c>
      <c r="V650" t="n">
        <v>0.77</v>
      </c>
      <c r="W650" t="n">
        <v>0.12</v>
      </c>
      <c r="X650" t="n">
        <v>0.05</v>
      </c>
      <c r="Y650" t="n">
        <v>1</v>
      </c>
      <c r="Z650" t="n">
        <v>10</v>
      </c>
    </row>
    <row r="651">
      <c r="A651" t="n">
        <v>85</v>
      </c>
      <c r="B651" t="n">
        <v>90</v>
      </c>
      <c r="C651" t="inlineStr">
        <is>
          <t xml:space="preserve">CONCLUIDO	</t>
        </is>
      </c>
      <c r="D651" t="n">
        <v>9.557700000000001</v>
      </c>
      <c r="E651" t="n">
        <v>10.46</v>
      </c>
      <c r="F651" t="n">
        <v>7.9</v>
      </c>
      <c r="G651" t="n">
        <v>118.5</v>
      </c>
      <c r="H651" t="n">
        <v>1.89</v>
      </c>
      <c r="I651" t="n">
        <v>4</v>
      </c>
      <c r="J651" t="n">
        <v>209.45</v>
      </c>
      <c r="K651" t="n">
        <v>52.44</v>
      </c>
      <c r="L651" t="n">
        <v>22.25</v>
      </c>
      <c r="M651" t="n">
        <v>2</v>
      </c>
      <c r="N651" t="n">
        <v>44.75</v>
      </c>
      <c r="O651" t="n">
        <v>26065.82</v>
      </c>
      <c r="P651" t="n">
        <v>88.81999999999999</v>
      </c>
      <c r="Q651" t="n">
        <v>198.05</v>
      </c>
      <c r="R651" t="n">
        <v>28.7</v>
      </c>
      <c r="S651" t="n">
        <v>21.27</v>
      </c>
      <c r="T651" t="n">
        <v>1015.5</v>
      </c>
      <c r="U651" t="n">
        <v>0.74</v>
      </c>
      <c r="V651" t="n">
        <v>0.77</v>
      </c>
      <c r="W651" t="n">
        <v>0.11</v>
      </c>
      <c r="X651" t="n">
        <v>0.05</v>
      </c>
      <c r="Y651" t="n">
        <v>1</v>
      </c>
      <c r="Z651" t="n">
        <v>10</v>
      </c>
    </row>
    <row r="652">
      <c r="A652" t="n">
        <v>86</v>
      </c>
      <c r="B652" t="n">
        <v>90</v>
      </c>
      <c r="C652" t="inlineStr">
        <is>
          <t xml:space="preserve">CONCLUIDO	</t>
        </is>
      </c>
      <c r="D652" t="n">
        <v>9.547000000000001</v>
      </c>
      <c r="E652" t="n">
        <v>10.47</v>
      </c>
      <c r="F652" t="n">
        <v>7.91</v>
      </c>
      <c r="G652" t="n">
        <v>118.67</v>
      </c>
      <c r="H652" t="n">
        <v>1.9</v>
      </c>
      <c r="I652" t="n">
        <v>4</v>
      </c>
      <c r="J652" t="n">
        <v>209.85</v>
      </c>
      <c r="K652" t="n">
        <v>52.44</v>
      </c>
      <c r="L652" t="n">
        <v>22.5</v>
      </c>
      <c r="M652" t="n">
        <v>2</v>
      </c>
      <c r="N652" t="n">
        <v>44.91</v>
      </c>
      <c r="O652" t="n">
        <v>26115.34</v>
      </c>
      <c r="P652" t="n">
        <v>88.83</v>
      </c>
      <c r="Q652" t="n">
        <v>198.05</v>
      </c>
      <c r="R652" t="n">
        <v>29.13</v>
      </c>
      <c r="S652" t="n">
        <v>21.27</v>
      </c>
      <c r="T652" t="n">
        <v>1230.72</v>
      </c>
      <c r="U652" t="n">
        <v>0.73</v>
      </c>
      <c r="V652" t="n">
        <v>0.77</v>
      </c>
      <c r="W652" t="n">
        <v>0.11</v>
      </c>
      <c r="X652" t="n">
        <v>0.06</v>
      </c>
      <c r="Y652" t="n">
        <v>1</v>
      </c>
      <c r="Z652" t="n">
        <v>10</v>
      </c>
    </row>
    <row r="653">
      <c r="A653" t="n">
        <v>87</v>
      </c>
      <c r="B653" t="n">
        <v>90</v>
      </c>
      <c r="C653" t="inlineStr">
        <is>
          <t xml:space="preserve">CONCLUIDO	</t>
        </is>
      </c>
      <c r="D653" t="n">
        <v>9.545999999999999</v>
      </c>
      <c r="E653" t="n">
        <v>10.48</v>
      </c>
      <c r="F653" t="n">
        <v>7.91</v>
      </c>
      <c r="G653" t="n">
        <v>118.69</v>
      </c>
      <c r="H653" t="n">
        <v>1.92</v>
      </c>
      <c r="I653" t="n">
        <v>4</v>
      </c>
      <c r="J653" t="n">
        <v>210.25</v>
      </c>
      <c r="K653" t="n">
        <v>52.44</v>
      </c>
      <c r="L653" t="n">
        <v>22.75</v>
      </c>
      <c r="M653" t="n">
        <v>2</v>
      </c>
      <c r="N653" t="n">
        <v>45.06</v>
      </c>
      <c r="O653" t="n">
        <v>26164.91</v>
      </c>
      <c r="P653" t="n">
        <v>88.84</v>
      </c>
      <c r="Q653" t="n">
        <v>198.05</v>
      </c>
      <c r="R653" t="n">
        <v>29.11</v>
      </c>
      <c r="S653" t="n">
        <v>21.27</v>
      </c>
      <c r="T653" t="n">
        <v>1223.77</v>
      </c>
      <c r="U653" t="n">
        <v>0.73</v>
      </c>
      <c r="V653" t="n">
        <v>0.77</v>
      </c>
      <c r="W653" t="n">
        <v>0.12</v>
      </c>
      <c r="X653" t="n">
        <v>0.06</v>
      </c>
      <c r="Y653" t="n">
        <v>1</v>
      </c>
      <c r="Z653" t="n">
        <v>10</v>
      </c>
    </row>
    <row r="654">
      <c r="A654" t="n">
        <v>88</v>
      </c>
      <c r="B654" t="n">
        <v>90</v>
      </c>
      <c r="C654" t="inlineStr">
        <is>
          <t xml:space="preserve">CONCLUIDO	</t>
        </is>
      </c>
      <c r="D654" t="n">
        <v>9.5435</v>
      </c>
      <c r="E654" t="n">
        <v>10.48</v>
      </c>
      <c r="F654" t="n">
        <v>7.92</v>
      </c>
      <c r="G654" t="n">
        <v>118.73</v>
      </c>
      <c r="H654" t="n">
        <v>1.94</v>
      </c>
      <c r="I654" t="n">
        <v>4</v>
      </c>
      <c r="J654" t="n">
        <v>210.65</v>
      </c>
      <c r="K654" t="n">
        <v>52.44</v>
      </c>
      <c r="L654" t="n">
        <v>23</v>
      </c>
      <c r="M654" t="n">
        <v>2</v>
      </c>
      <c r="N654" t="n">
        <v>45.21</v>
      </c>
      <c r="O654" t="n">
        <v>26214.54</v>
      </c>
      <c r="P654" t="n">
        <v>88.73999999999999</v>
      </c>
      <c r="Q654" t="n">
        <v>198.05</v>
      </c>
      <c r="R654" t="n">
        <v>29.27</v>
      </c>
      <c r="S654" t="n">
        <v>21.27</v>
      </c>
      <c r="T654" t="n">
        <v>1302.08</v>
      </c>
      <c r="U654" t="n">
        <v>0.73</v>
      </c>
      <c r="V654" t="n">
        <v>0.77</v>
      </c>
      <c r="W654" t="n">
        <v>0.11</v>
      </c>
      <c r="X654" t="n">
        <v>0.06</v>
      </c>
      <c r="Y654" t="n">
        <v>1</v>
      </c>
      <c r="Z654" t="n">
        <v>10</v>
      </c>
    </row>
    <row r="655">
      <c r="A655" t="n">
        <v>89</v>
      </c>
      <c r="B655" t="n">
        <v>90</v>
      </c>
      <c r="C655" t="inlineStr">
        <is>
          <t xml:space="preserve">CONCLUIDO	</t>
        </is>
      </c>
      <c r="D655" t="n">
        <v>9.5405</v>
      </c>
      <c r="E655" t="n">
        <v>10.48</v>
      </c>
      <c r="F655" t="n">
        <v>7.92</v>
      </c>
      <c r="G655" t="n">
        <v>118.78</v>
      </c>
      <c r="H655" t="n">
        <v>1.96</v>
      </c>
      <c r="I655" t="n">
        <v>4</v>
      </c>
      <c r="J655" t="n">
        <v>211.05</v>
      </c>
      <c r="K655" t="n">
        <v>52.44</v>
      </c>
      <c r="L655" t="n">
        <v>23.25</v>
      </c>
      <c r="M655" t="n">
        <v>2</v>
      </c>
      <c r="N655" t="n">
        <v>45.36</v>
      </c>
      <c r="O655" t="n">
        <v>26264.21</v>
      </c>
      <c r="P655" t="n">
        <v>88.65000000000001</v>
      </c>
      <c r="Q655" t="n">
        <v>198.05</v>
      </c>
      <c r="R655" t="n">
        <v>29.35</v>
      </c>
      <c r="S655" t="n">
        <v>21.27</v>
      </c>
      <c r="T655" t="n">
        <v>1342.73</v>
      </c>
      <c r="U655" t="n">
        <v>0.72</v>
      </c>
      <c r="V655" t="n">
        <v>0.77</v>
      </c>
      <c r="W655" t="n">
        <v>0.11</v>
      </c>
      <c r="X655" t="n">
        <v>0.07000000000000001</v>
      </c>
      <c r="Y655" t="n">
        <v>1</v>
      </c>
      <c r="Z655" t="n">
        <v>10</v>
      </c>
    </row>
    <row r="656">
      <c r="A656" t="n">
        <v>90</v>
      </c>
      <c r="B656" t="n">
        <v>90</v>
      </c>
      <c r="C656" t="inlineStr">
        <is>
          <t xml:space="preserve">CONCLUIDO	</t>
        </is>
      </c>
      <c r="D656" t="n">
        <v>9.552899999999999</v>
      </c>
      <c r="E656" t="n">
        <v>10.47</v>
      </c>
      <c r="F656" t="n">
        <v>7.91</v>
      </c>
      <c r="G656" t="n">
        <v>118.58</v>
      </c>
      <c r="H656" t="n">
        <v>1.97</v>
      </c>
      <c r="I656" t="n">
        <v>4</v>
      </c>
      <c r="J656" t="n">
        <v>211.46</v>
      </c>
      <c r="K656" t="n">
        <v>52.44</v>
      </c>
      <c r="L656" t="n">
        <v>23.5</v>
      </c>
      <c r="M656" t="n">
        <v>2</v>
      </c>
      <c r="N656" t="n">
        <v>45.52</v>
      </c>
      <c r="O656" t="n">
        <v>26313.94</v>
      </c>
      <c r="P656" t="n">
        <v>88.28</v>
      </c>
      <c r="Q656" t="n">
        <v>198.05</v>
      </c>
      <c r="R656" t="n">
        <v>28.8</v>
      </c>
      <c r="S656" t="n">
        <v>21.27</v>
      </c>
      <c r="T656" t="n">
        <v>1070</v>
      </c>
      <c r="U656" t="n">
        <v>0.74</v>
      </c>
      <c r="V656" t="n">
        <v>0.77</v>
      </c>
      <c r="W656" t="n">
        <v>0.12</v>
      </c>
      <c r="X656" t="n">
        <v>0.05</v>
      </c>
      <c r="Y656" t="n">
        <v>1</v>
      </c>
      <c r="Z656" t="n">
        <v>10</v>
      </c>
    </row>
    <row r="657">
      <c r="A657" t="n">
        <v>91</v>
      </c>
      <c r="B657" t="n">
        <v>90</v>
      </c>
      <c r="C657" t="inlineStr">
        <is>
          <t xml:space="preserve">CONCLUIDO	</t>
        </is>
      </c>
      <c r="D657" t="n">
        <v>9.5534</v>
      </c>
      <c r="E657" t="n">
        <v>10.47</v>
      </c>
      <c r="F657" t="n">
        <v>7.9</v>
      </c>
      <c r="G657" t="n">
        <v>118.57</v>
      </c>
      <c r="H657" t="n">
        <v>1.99</v>
      </c>
      <c r="I657" t="n">
        <v>4</v>
      </c>
      <c r="J657" t="n">
        <v>211.86</v>
      </c>
      <c r="K657" t="n">
        <v>52.44</v>
      </c>
      <c r="L657" t="n">
        <v>23.75</v>
      </c>
      <c r="M657" t="n">
        <v>2</v>
      </c>
      <c r="N657" t="n">
        <v>45.67</v>
      </c>
      <c r="O657" t="n">
        <v>26363.73</v>
      </c>
      <c r="P657" t="n">
        <v>88.17</v>
      </c>
      <c r="Q657" t="n">
        <v>198.05</v>
      </c>
      <c r="R657" t="n">
        <v>28.86</v>
      </c>
      <c r="S657" t="n">
        <v>21.27</v>
      </c>
      <c r="T657" t="n">
        <v>1097.3</v>
      </c>
      <c r="U657" t="n">
        <v>0.74</v>
      </c>
      <c r="V657" t="n">
        <v>0.77</v>
      </c>
      <c r="W657" t="n">
        <v>0.11</v>
      </c>
      <c r="X657" t="n">
        <v>0.05</v>
      </c>
      <c r="Y657" t="n">
        <v>1</v>
      </c>
      <c r="Z657" t="n">
        <v>10</v>
      </c>
    </row>
    <row r="658">
      <c r="A658" t="n">
        <v>92</v>
      </c>
      <c r="B658" t="n">
        <v>90</v>
      </c>
      <c r="C658" t="inlineStr">
        <is>
          <t xml:space="preserve">CONCLUIDO	</t>
        </is>
      </c>
      <c r="D658" t="n">
        <v>9.5427</v>
      </c>
      <c r="E658" t="n">
        <v>10.48</v>
      </c>
      <c r="F658" t="n">
        <v>7.92</v>
      </c>
      <c r="G658" t="n">
        <v>118.75</v>
      </c>
      <c r="H658" t="n">
        <v>2.01</v>
      </c>
      <c r="I658" t="n">
        <v>4</v>
      </c>
      <c r="J658" t="n">
        <v>212.27</v>
      </c>
      <c r="K658" t="n">
        <v>52.44</v>
      </c>
      <c r="L658" t="n">
        <v>24</v>
      </c>
      <c r="M658" t="n">
        <v>2</v>
      </c>
      <c r="N658" t="n">
        <v>45.82</v>
      </c>
      <c r="O658" t="n">
        <v>26413.56</v>
      </c>
      <c r="P658" t="n">
        <v>88.3</v>
      </c>
      <c r="Q658" t="n">
        <v>198.05</v>
      </c>
      <c r="R658" t="n">
        <v>29.23</v>
      </c>
      <c r="S658" t="n">
        <v>21.27</v>
      </c>
      <c r="T658" t="n">
        <v>1284.02</v>
      </c>
      <c r="U658" t="n">
        <v>0.73</v>
      </c>
      <c r="V658" t="n">
        <v>0.77</v>
      </c>
      <c r="W658" t="n">
        <v>0.12</v>
      </c>
      <c r="X658" t="n">
        <v>0.06</v>
      </c>
      <c r="Y658" t="n">
        <v>1</v>
      </c>
      <c r="Z658" t="n">
        <v>10</v>
      </c>
    </row>
    <row r="659">
      <c r="A659" t="n">
        <v>93</v>
      </c>
      <c r="B659" t="n">
        <v>90</v>
      </c>
      <c r="C659" t="inlineStr">
        <is>
          <t xml:space="preserve">CONCLUIDO	</t>
        </is>
      </c>
      <c r="D659" t="n">
        <v>9.5458</v>
      </c>
      <c r="E659" t="n">
        <v>10.48</v>
      </c>
      <c r="F659" t="n">
        <v>7.91</v>
      </c>
      <c r="G659" t="n">
        <v>118.7</v>
      </c>
      <c r="H659" t="n">
        <v>2.03</v>
      </c>
      <c r="I659" t="n">
        <v>4</v>
      </c>
      <c r="J659" t="n">
        <v>212.67</v>
      </c>
      <c r="K659" t="n">
        <v>52.44</v>
      </c>
      <c r="L659" t="n">
        <v>24.25</v>
      </c>
      <c r="M659" t="n">
        <v>2</v>
      </c>
      <c r="N659" t="n">
        <v>45.98</v>
      </c>
      <c r="O659" t="n">
        <v>26463.45</v>
      </c>
      <c r="P659" t="n">
        <v>88.15000000000001</v>
      </c>
      <c r="Q659" t="n">
        <v>198.05</v>
      </c>
      <c r="R659" t="n">
        <v>29.13</v>
      </c>
      <c r="S659" t="n">
        <v>21.27</v>
      </c>
      <c r="T659" t="n">
        <v>1234.02</v>
      </c>
      <c r="U659" t="n">
        <v>0.73</v>
      </c>
      <c r="V659" t="n">
        <v>0.77</v>
      </c>
      <c r="W659" t="n">
        <v>0.11</v>
      </c>
      <c r="X659" t="n">
        <v>0.06</v>
      </c>
      <c r="Y659" t="n">
        <v>1</v>
      </c>
      <c r="Z659" t="n">
        <v>10</v>
      </c>
    </row>
    <row r="660">
      <c r="A660" t="n">
        <v>94</v>
      </c>
      <c r="B660" t="n">
        <v>90</v>
      </c>
      <c r="C660" t="inlineStr">
        <is>
          <t xml:space="preserve">CONCLUIDO	</t>
        </is>
      </c>
      <c r="D660" t="n">
        <v>9.541700000000001</v>
      </c>
      <c r="E660" t="n">
        <v>10.48</v>
      </c>
      <c r="F660" t="n">
        <v>7.92</v>
      </c>
      <c r="G660" t="n">
        <v>118.76</v>
      </c>
      <c r="H660" t="n">
        <v>2.04</v>
      </c>
      <c r="I660" t="n">
        <v>4</v>
      </c>
      <c r="J660" t="n">
        <v>213.08</v>
      </c>
      <c r="K660" t="n">
        <v>52.44</v>
      </c>
      <c r="L660" t="n">
        <v>24.5</v>
      </c>
      <c r="M660" t="n">
        <v>2</v>
      </c>
      <c r="N660" t="n">
        <v>46.13</v>
      </c>
      <c r="O660" t="n">
        <v>26513.39</v>
      </c>
      <c r="P660" t="n">
        <v>88.13</v>
      </c>
      <c r="Q660" t="n">
        <v>198.05</v>
      </c>
      <c r="R660" t="n">
        <v>29.32</v>
      </c>
      <c r="S660" t="n">
        <v>21.27</v>
      </c>
      <c r="T660" t="n">
        <v>1329.03</v>
      </c>
      <c r="U660" t="n">
        <v>0.73</v>
      </c>
      <c r="V660" t="n">
        <v>0.77</v>
      </c>
      <c r="W660" t="n">
        <v>0.11</v>
      </c>
      <c r="X660" t="n">
        <v>0.06</v>
      </c>
      <c r="Y660" t="n">
        <v>1</v>
      </c>
      <c r="Z660" t="n">
        <v>10</v>
      </c>
    </row>
    <row r="661">
      <c r="A661" t="n">
        <v>95</v>
      </c>
      <c r="B661" t="n">
        <v>90</v>
      </c>
      <c r="C661" t="inlineStr">
        <is>
          <t xml:space="preserve">CONCLUIDO	</t>
        </is>
      </c>
      <c r="D661" t="n">
        <v>9.5397</v>
      </c>
      <c r="E661" t="n">
        <v>10.48</v>
      </c>
      <c r="F661" t="n">
        <v>7.92</v>
      </c>
      <c r="G661" t="n">
        <v>118.8</v>
      </c>
      <c r="H661" t="n">
        <v>2.06</v>
      </c>
      <c r="I661" t="n">
        <v>4</v>
      </c>
      <c r="J661" t="n">
        <v>213.48</v>
      </c>
      <c r="K661" t="n">
        <v>52.44</v>
      </c>
      <c r="L661" t="n">
        <v>24.75</v>
      </c>
      <c r="M661" t="n">
        <v>2</v>
      </c>
      <c r="N661" t="n">
        <v>46.29</v>
      </c>
      <c r="O661" t="n">
        <v>26563.39</v>
      </c>
      <c r="P661" t="n">
        <v>87.95999999999999</v>
      </c>
      <c r="Q661" t="n">
        <v>198.05</v>
      </c>
      <c r="R661" t="n">
        <v>29.37</v>
      </c>
      <c r="S661" t="n">
        <v>21.27</v>
      </c>
      <c r="T661" t="n">
        <v>1353.83</v>
      </c>
      <c r="U661" t="n">
        <v>0.72</v>
      </c>
      <c r="V661" t="n">
        <v>0.77</v>
      </c>
      <c r="W661" t="n">
        <v>0.11</v>
      </c>
      <c r="X661" t="n">
        <v>0.07000000000000001</v>
      </c>
      <c r="Y661" t="n">
        <v>1</v>
      </c>
      <c r="Z661" t="n">
        <v>10</v>
      </c>
    </row>
    <row r="662">
      <c r="A662" t="n">
        <v>96</v>
      </c>
      <c r="B662" t="n">
        <v>90</v>
      </c>
      <c r="C662" t="inlineStr">
        <is>
          <t xml:space="preserve">CONCLUIDO	</t>
        </is>
      </c>
      <c r="D662" t="n">
        <v>9.5526</v>
      </c>
      <c r="E662" t="n">
        <v>10.47</v>
      </c>
      <c r="F662" t="n">
        <v>7.91</v>
      </c>
      <c r="G662" t="n">
        <v>118.58</v>
      </c>
      <c r="H662" t="n">
        <v>2.08</v>
      </c>
      <c r="I662" t="n">
        <v>4</v>
      </c>
      <c r="J662" t="n">
        <v>213.89</v>
      </c>
      <c r="K662" t="n">
        <v>52.44</v>
      </c>
      <c r="L662" t="n">
        <v>25</v>
      </c>
      <c r="M662" t="n">
        <v>2</v>
      </c>
      <c r="N662" t="n">
        <v>46.44</v>
      </c>
      <c r="O662" t="n">
        <v>26613.43</v>
      </c>
      <c r="P662" t="n">
        <v>87.44</v>
      </c>
      <c r="Q662" t="n">
        <v>198.05</v>
      </c>
      <c r="R662" t="n">
        <v>28.83</v>
      </c>
      <c r="S662" t="n">
        <v>21.27</v>
      </c>
      <c r="T662" t="n">
        <v>1082.38</v>
      </c>
      <c r="U662" t="n">
        <v>0.74</v>
      </c>
      <c r="V662" t="n">
        <v>0.77</v>
      </c>
      <c r="W662" t="n">
        <v>0.12</v>
      </c>
      <c r="X662" t="n">
        <v>0.05</v>
      </c>
      <c r="Y662" t="n">
        <v>1</v>
      </c>
      <c r="Z662" t="n">
        <v>10</v>
      </c>
    </row>
    <row r="663">
      <c r="A663" t="n">
        <v>97</v>
      </c>
      <c r="B663" t="n">
        <v>90</v>
      </c>
      <c r="C663" t="inlineStr">
        <is>
          <t xml:space="preserve">CONCLUIDO	</t>
        </is>
      </c>
      <c r="D663" t="n">
        <v>9.551600000000001</v>
      </c>
      <c r="E663" t="n">
        <v>10.47</v>
      </c>
      <c r="F663" t="n">
        <v>7.91</v>
      </c>
      <c r="G663" t="n">
        <v>118.6</v>
      </c>
      <c r="H663" t="n">
        <v>2.09</v>
      </c>
      <c r="I663" t="n">
        <v>4</v>
      </c>
      <c r="J663" t="n">
        <v>214.29</v>
      </c>
      <c r="K663" t="n">
        <v>52.44</v>
      </c>
      <c r="L663" t="n">
        <v>25.25</v>
      </c>
      <c r="M663" t="n">
        <v>2</v>
      </c>
      <c r="N663" t="n">
        <v>46.6</v>
      </c>
      <c r="O663" t="n">
        <v>26663.54</v>
      </c>
      <c r="P663" t="n">
        <v>87.26000000000001</v>
      </c>
      <c r="Q663" t="n">
        <v>198.05</v>
      </c>
      <c r="R663" t="n">
        <v>28.95</v>
      </c>
      <c r="S663" t="n">
        <v>21.27</v>
      </c>
      <c r="T663" t="n">
        <v>1143.66</v>
      </c>
      <c r="U663" t="n">
        <v>0.73</v>
      </c>
      <c r="V663" t="n">
        <v>0.77</v>
      </c>
      <c r="W663" t="n">
        <v>0.11</v>
      </c>
      <c r="X663" t="n">
        <v>0.05</v>
      </c>
      <c r="Y663" t="n">
        <v>1</v>
      </c>
      <c r="Z663" t="n">
        <v>10</v>
      </c>
    </row>
    <row r="664">
      <c r="A664" t="n">
        <v>98</v>
      </c>
      <c r="B664" t="n">
        <v>90</v>
      </c>
      <c r="C664" t="inlineStr">
        <is>
          <t xml:space="preserve">CONCLUIDO	</t>
        </is>
      </c>
      <c r="D664" t="n">
        <v>9.5412</v>
      </c>
      <c r="E664" t="n">
        <v>10.48</v>
      </c>
      <c r="F664" t="n">
        <v>7.92</v>
      </c>
      <c r="G664" t="n">
        <v>118.77</v>
      </c>
      <c r="H664" t="n">
        <v>2.11</v>
      </c>
      <c r="I664" t="n">
        <v>4</v>
      </c>
      <c r="J664" t="n">
        <v>214.7</v>
      </c>
      <c r="K664" t="n">
        <v>52.44</v>
      </c>
      <c r="L664" t="n">
        <v>25.5</v>
      </c>
      <c r="M664" t="n">
        <v>2</v>
      </c>
      <c r="N664" t="n">
        <v>46.76</v>
      </c>
      <c r="O664" t="n">
        <v>26713.69</v>
      </c>
      <c r="P664" t="n">
        <v>87.20999999999999</v>
      </c>
      <c r="Q664" t="n">
        <v>198.05</v>
      </c>
      <c r="R664" t="n">
        <v>29.31</v>
      </c>
      <c r="S664" t="n">
        <v>21.27</v>
      </c>
      <c r="T664" t="n">
        <v>1325.05</v>
      </c>
      <c r="U664" t="n">
        <v>0.73</v>
      </c>
      <c r="V664" t="n">
        <v>0.77</v>
      </c>
      <c r="W664" t="n">
        <v>0.11</v>
      </c>
      <c r="X664" t="n">
        <v>0.07000000000000001</v>
      </c>
      <c r="Y664" t="n">
        <v>1</v>
      </c>
      <c r="Z664" t="n">
        <v>10</v>
      </c>
    </row>
    <row r="665">
      <c r="A665" t="n">
        <v>99</v>
      </c>
      <c r="B665" t="n">
        <v>90</v>
      </c>
      <c r="C665" t="inlineStr">
        <is>
          <t xml:space="preserve">CONCLUIDO	</t>
        </is>
      </c>
      <c r="D665" t="n">
        <v>9.542999999999999</v>
      </c>
      <c r="E665" t="n">
        <v>10.48</v>
      </c>
      <c r="F665" t="n">
        <v>7.92</v>
      </c>
      <c r="G665" t="n">
        <v>118.74</v>
      </c>
      <c r="H665" t="n">
        <v>2.13</v>
      </c>
      <c r="I665" t="n">
        <v>4</v>
      </c>
      <c r="J665" t="n">
        <v>215.11</v>
      </c>
      <c r="K665" t="n">
        <v>52.44</v>
      </c>
      <c r="L665" t="n">
        <v>25.75</v>
      </c>
      <c r="M665" t="n">
        <v>2</v>
      </c>
      <c r="N665" t="n">
        <v>46.91</v>
      </c>
      <c r="O665" t="n">
        <v>26763.9</v>
      </c>
      <c r="P665" t="n">
        <v>86.8</v>
      </c>
      <c r="Q665" t="n">
        <v>198.05</v>
      </c>
      <c r="R665" t="n">
        <v>29.23</v>
      </c>
      <c r="S665" t="n">
        <v>21.27</v>
      </c>
      <c r="T665" t="n">
        <v>1285.46</v>
      </c>
      <c r="U665" t="n">
        <v>0.73</v>
      </c>
      <c r="V665" t="n">
        <v>0.77</v>
      </c>
      <c r="W665" t="n">
        <v>0.11</v>
      </c>
      <c r="X665" t="n">
        <v>0.06</v>
      </c>
      <c r="Y665" t="n">
        <v>1</v>
      </c>
      <c r="Z665" t="n">
        <v>10</v>
      </c>
    </row>
    <row r="666">
      <c r="A666" t="n">
        <v>100</v>
      </c>
      <c r="B666" t="n">
        <v>90</v>
      </c>
      <c r="C666" t="inlineStr">
        <is>
          <t xml:space="preserve">CONCLUIDO	</t>
        </is>
      </c>
      <c r="D666" t="n">
        <v>9.539</v>
      </c>
      <c r="E666" t="n">
        <v>10.48</v>
      </c>
      <c r="F666" t="n">
        <v>7.92</v>
      </c>
      <c r="G666" t="n">
        <v>118.81</v>
      </c>
      <c r="H666" t="n">
        <v>2.14</v>
      </c>
      <c r="I666" t="n">
        <v>4</v>
      </c>
      <c r="J666" t="n">
        <v>215.51</v>
      </c>
      <c r="K666" t="n">
        <v>52.44</v>
      </c>
      <c r="L666" t="n">
        <v>26</v>
      </c>
      <c r="M666" t="n">
        <v>2</v>
      </c>
      <c r="N666" t="n">
        <v>47.07</v>
      </c>
      <c r="O666" t="n">
        <v>26814.17</v>
      </c>
      <c r="P666" t="n">
        <v>86.5</v>
      </c>
      <c r="Q666" t="n">
        <v>198.05</v>
      </c>
      <c r="R666" t="n">
        <v>29.42</v>
      </c>
      <c r="S666" t="n">
        <v>21.27</v>
      </c>
      <c r="T666" t="n">
        <v>1378.82</v>
      </c>
      <c r="U666" t="n">
        <v>0.72</v>
      </c>
      <c r="V666" t="n">
        <v>0.77</v>
      </c>
      <c r="W666" t="n">
        <v>0.11</v>
      </c>
      <c r="X666" t="n">
        <v>0.07000000000000001</v>
      </c>
      <c r="Y666" t="n">
        <v>1</v>
      </c>
      <c r="Z666" t="n">
        <v>10</v>
      </c>
    </row>
    <row r="667">
      <c r="A667" t="n">
        <v>101</v>
      </c>
      <c r="B667" t="n">
        <v>90</v>
      </c>
      <c r="C667" t="inlineStr">
        <is>
          <t xml:space="preserve">CONCLUIDO	</t>
        </is>
      </c>
      <c r="D667" t="n">
        <v>9.5458</v>
      </c>
      <c r="E667" t="n">
        <v>10.48</v>
      </c>
      <c r="F667" t="n">
        <v>7.91</v>
      </c>
      <c r="G667" t="n">
        <v>118.7</v>
      </c>
      <c r="H667" t="n">
        <v>2.16</v>
      </c>
      <c r="I667" t="n">
        <v>4</v>
      </c>
      <c r="J667" t="n">
        <v>215.92</v>
      </c>
      <c r="K667" t="n">
        <v>52.44</v>
      </c>
      <c r="L667" t="n">
        <v>26.25</v>
      </c>
      <c r="M667" t="n">
        <v>2</v>
      </c>
      <c r="N667" t="n">
        <v>47.23</v>
      </c>
      <c r="O667" t="n">
        <v>26864.49</v>
      </c>
      <c r="P667" t="n">
        <v>85.84999999999999</v>
      </c>
      <c r="Q667" t="n">
        <v>198.05</v>
      </c>
      <c r="R667" t="n">
        <v>29.08</v>
      </c>
      <c r="S667" t="n">
        <v>21.27</v>
      </c>
      <c r="T667" t="n">
        <v>1208.94</v>
      </c>
      <c r="U667" t="n">
        <v>0.73</v>
      </c>
      <c r="V667" t="n">
        <v>0.77</v>
      </c>
      <c r="W667" t="n">
        <v>0.12</v>
      </c>
      <c r="X667" t="n">
        <v>0.06</v>
      </c>
      <c r="Y667" t="n">
        <v>1</v>
      </c>
      <c r="Z667" t="n">
        <v>10</v>
      </c>
    </row>
    <row r="668">
      <c r="A668" t="n">
        <v>102</v>
      </c>
      <c r="B668" t="n">
        <v>90</v>
      </c>
      <c r="C668" t="inlineStr">
        <is>
          <t xml:space="preserve">CONCLUIDO	</t>
        </is>
      </c>
      <c r="D668" t="n">
        <v>9.5524</v>
      </c>
      <c r="E668" t="n">
        <v>10.47</v>
      </c>
      <c r="F668" t="n">
        <v>7.91</v>
      </c>
      <c r="G668" t="n">
        <v>118.59</v>
      </c>
      <c r="H668" t="n">
        <v>2.18</v>
      </c>
      <c r="I668" t="n">
        <v>4</v>
      </c>
      <c r="J668" t="n">
        <v>216.33</v>
      </c>
      <c r="K668" t="n">
        <v>52.44</v>
      </c>
      <c r="L668" t="n">
        <v>26.5</v>
      </c>
      <c r="M668" t="n">
        <v>2</v>
      </c>
      <c r="N668" t="n">
        <v>47.39</v>
      </c>
      <c r="O668" t="n">
        <v>26914.86</v>
      </c>
      <c r="P668" t="n">
        <v>85.83</v>
      </c>
      <c r="Q668" t="n">
        <v>198.05</v>
      </c>
      <c r="R668" t="n">
        <v>28.87</v>
      </c>
      <c r="S668" t="n">
        <v>21.27</v>
      </c>
      <c r="T668" t="n">
        <v>1105.18</v>
      </c>
      <c r="U668" t="n">
        <v>0.74</v>
      </c>
      <c r="V668" t="n">
        <v>0.77</v>
      </c>
      <c r="W668" t="n">
        <v>0.11</v>
      </c>
      <c r="X668" t="n">
        <v>0.05</v>
      </c>
      <c r="Y668" t="n">
        <v>1</v>
      </c>
      <c r="Z668" t="n">
        <v>10</v>
      </c>
    </row>
    <row r="669">
      <c r="A669" t="n">
        <v>103</v>
      </c>
      <c r="B669" t="n">
        <v>90</v>
      </c>
      <c r="C669" t="inlineStr">
        <is>
          <t xml:space="preserve">CONCLUIDO	</t>
        </is>
      </c>
      <c r="D669" t="n">
        <v>9.5496</v>
      </c>
      <c r="E669" t="n">
        <v>10.47</v>
      </c>
      <c r="F669" t="n">
        <v>7.91</v>
      </c>
      <c r="G669" t="n">
        <v>118.63</v>
      </c>
      <c r="H669" t="n">
        <v>2.19</v>
      </c>
      <c r="I669" t="n">
        <v>4</v>
      </c>
      <c r="J669" t="n">
        <v>216.74</v>
      </c>
      <c r="K669" t="n">
        <v>52.44</v>
      </c>
      <c r="L669" t="n">
        <v>26.75</v>
      </c>
      <c r="M669" t="n">
        <v>1</v>
      </c>
      <c r="N669" t="n">
        <v>47.55</v>
      </c>
      <c r="O669" t="n">
        <v>26965.29</v>
      </c>
      <c r="P669" t="n">
        <v>85.67</v>
      </c>
      <c r="Q669" t="n">
        <v>198.07</v>
      </c>
      <c r="R669" t="n">
        <v>28.98</v>
      </c>
      <c r="S669" t="n">
        <v>21.27</v>
      </c>
      <c r="T669" t="n">
        <v>1156.26</v>
      </c>
      <c r="U669" t="n">
        <v>0.73</v>
      </c>
      <c r="V669" t="n">
        <v>0.77</v>
      </c>
      <c r="W669" t="n">
        <v>0.11</v>
      </c>
      <c r="X669" t="n">
        <v>0.06</v>
      </c>
      <c r="Y669" t="n">
        <v>1</v>
      </c>
      <c r="Z669" t="n">
        <v>10</v>
      </c>
    </row>
    <row r="670">
      <c r="A670" t="n">
        <v>104</v>
      </c>
      <c r="B670" t="n">
        <v>90</v>
      </c>
      <c r="C670" t="inlineStr">
        <is>
          <t xml:space="preserve">CONCLUIDO	</t>
        </is>
      </c>
      <c r="D670" t="n">
        <v>9.5473</v>
      </c>
      <c r="E670" t="n">
        <v>10.47</v>
      </c>
      <c r="F670" t="n">
        <v>7.91</v>
      </c>
      <c r="G670" t="n">
        <v>118.67</v>
      </c>
      <c r="H670" t="n">
        <v>2.21</v>
      </c>
      <c r="I670" t="n">
        <v>4</v>
      </c>
      <c r="J670" t="n">
        <v>217.15</v>
      </c>
      <c r="K670" t="n">
        <v>52.44</v>
      </c>
      <c r="L670" t="n">
        <v>27</v>
      </c>
      <c r="M670" t="n">
        <v>0</v>
      </c>
      <c r="N670" t="n">
        <v>47.71</v>
      </c>
      <c r="O670" t="n">
        <v>27015.77</v>
      </c>
      <c r="P670" t="n">
        <v>85.8</v>
      </c>
      <c r="Q670" t="n">
        <v>198.07</v>
      </c>
      <c r="R670" t="n">
        <v>29.02</v>
      </c>
      <c r="S670" t="n">
        <v>21.27</v>
      </c>
      <c r="T670" t="n">
        <v>1176.83</v>
      </c>
      <c r="U670" t="n">
        <v>0.73</v>
      </c>
      <c r="V670" t="n">
        <v>0.77</v>
      </c>
      <c r="W670" t="n">
        <v>0.12</v>
      </c>
      <c r="X670" t="n">
        <v>0.06</v>
      </c>
      <c r="Y670" t="n">
        <v>1</v>
      </c>
      <c r="Z670" t="n">
        <v>10</v>
      </c>
    </row>
    <row r="671">
      <c r="A671" t="n">
        <v>0</v>
      </c>
      <c r="B671" t="n">
        <v>110</v>
      </c>
      <c r="C671" t="inlineStr">
        <is>
          <t xml:space="preserve">CONCLUIDO	</t>
        </is>
      </c>
      <c r="D671" t="n">
        <v>5.824</v>
      </c>
      <c r="E671" t="n">
        <v>17.17</v>
      </c>
      <c r="F671" t="n">
        <v>10.04</v>
      </c>
      <c r="G671" t="n">
        <v>5.63</v>
      </c>
      <c r="H671" t="n">
        <v>0.08</v>
      </c>
      <c r="I671" t="n">
        <v>107</v>
      </c>
      <c r="J671" t="n">
        <v>213.37</v>
      </c>
      <c r="K671" t="n">
        <v>56.13</v>
      </c>
      <c r="L671" t="n">
        <v>1</v>
      </c>
      <c r="M671" t="n">
        <v>105</v>
      </c>
      <c r="N671" t="n">
        <v>46.25</v>
      </c>
      <c r="O671" t="n">
        <v>26550.29</v>
      </c>
      <c r="P671" t="n">
        <v>147.78</v>
      </c>
      <c r="Q671" t="n">
        <v>198.13</v>
      </c>
      <c r="R671" t="n">
        <v>95.79000000000001</v>
      </c>
      <c r="S671" t="n">
        <v>21.27</v>
      </c>
      <c r="T671" t="n">
        <v>34047.86</v>
      </c>
      <c r="U671" t="n">
        <v>0.22</v>
      </c>
      <c r="V671" t="n">
        <v>0.61</v>
      </c>
      <c r="W671" t="n">
        <v>0.27</v>
      </c>
      <c r="X671" t="n">
        <v>2.18</v>
      </c>
      <c r="Y671" t="n">
        <v>1</v>
      </c>
      <c r="Z671" t="n">
        <v>10</v>
      </c>
    </row>
    <row r="672">
      <c r="A672" t="n">
        <v>1</v>
      </c>
      <c r="B672" t="n">
        <v>110</v>
      </c>
      <c r="C672" t="inlineStr">
        <is>
          <t xml:space="preserve">CONCLUIDO	</t>
        </is>
      </c>
      <c r="D672" t="n">
        <v>6.4439</v>
      </c>
      <c r="E672" t="n">
        <v>15.52</v>
      </c>
      <c r="F672" t="n">
        <v>9.49</v>
      </c>
      <c r="G672" t="n">
        <v>7.03</v>
      </c>
      <c r="H672" t="n">
        <v>0.1</v>
      </c>
      <c r="I672" t="n">
        <v>81</v>
      </c>
      <c r="J672" t="n">
        <v>213.78</v>
      </c>
      <c r="K672" t="n">
        <v>56.13</v>
      </c>
      <c r="L672" t="n">
        <v>1.25</v>
      </c>
      <c r="M672" t="n">
        <v>79</v>
      </c>
      <c r="N672" t="n">
        <v>46.4</v>
      </c>
      <c r="O672" t="n">
        <v>26600.32</v>
      </c>
      <c r="P672" t="n">
        <v>139.43</v>
      </c>
      <c r="Q672" t="n">
        <v>198.08</v>
      </c>
      <c r="R672" t="n">
        <v>78.02</v>
      </c>
      <c r="S672" t="n">
        <v>21.27</v>
      </c>
      <c r="T672" t="n">
        <v>25292.6</v>
      </c>
      <c r="U672" t="n">
        <v>0.27</v>
      </c>
      <c r="V672" t="n">
        <v>0.64</v>
      </c>
      <c r="W672" t="n">
        <v>0.24</v>
      </c>
      <c r="X672" t="n">
        <v>1.63</v>
      </c>
      <c r="Y672" t="n">
        <v>1</v>
      </c>
      <c r="Z672" t="n">
        <v>10</v>
      </c>
    </row>
    <row r="673">
      <c r="A673" t="n">
        <v>2</v>
      </c>
      <c r="B673" t="n">
        <v>110</v>
      </c>
      <c r="C673" t="inlineStr">
        <is>
          <t xml:space="preserve">CONCLUIDO	</t>
        </is>
      </c>
      <c r="D673" t="n">
        <v>6.8501</v>
      </c>
      <c r="E673" t="n">
        <v>14.6</v>
      </c>
      <c r="F673" t="n">
        <v>9.199999999999999</v>
      </c>
      <c r="G673" t="n">
        <v>8.359999999999999</v>
      </c>
      <c r="H673" t="n">
        <v>0.12</v>
      </c>
      <c r="I673" t="n">
        <v>66</v>
      </c>
      <c r="J673" t="n">
        <v>214.19</v>
      </c>
      <c r="K673" t="n">
        <v>56.13</v>
      </c>
      <c r="L673" t="n">
        <v>1.5</v>
      </c>
      <c r="M673" t="n">
        <v>64</v>
      </c>
      <c r="N673" t="n">
        <v>46.56</v>
      </c>
      <c r="O673" t="n">
        <v>26650.41</v>
      </c>
      <c r="P673" t="n">
        <v>135.04</v>
      </c>
      <c r="Q673" t="n">
        <v>198.1</v>
      </c>
      <c r="R673" t="n">
        <v>69.34</v>
      </c>
      <c r="S673" t="n">
        <v>21.27</v>
      </c>
      <c r="T673" t="n">
        <v>21026.92</v>
      </c>
      <c r="U673" t="n">
        <v>0.31</v>
      </c>
      <c r="V673" t="n">
        <v>0.66</v>
      </c>
      <c r="W673" t="n">
        <v>0.21</v>
      </c>
      <c r="X673" t="n">
        <v>1.34</v>
      </c>
      <c r="Y673" t="n">
        <v>1</v>
      </c>
      <c r="Z673" t="n">
        <v>10</v>
      </c>
    </row>
    <row r="674">
      <c r="A674" t="n">
        <v>3</v>
      </c>
      <c r="B674" t="n">
        <v>110</v>
      </c>
      <c r="C674" t="inlineStr">
        <is>
          <t xml:space="preserve">CONCLUIDO	</t>
        </is>
      </c>
      <c r="D674" t="n">
        <v>7.2075</v>
      </c>
      <c r="E674" t="n">
        <v>13.87</v>
      </c>
      <c r="F674" t="n">
        <v>8.94</v>
      </c>
      <c r="G674" t="n">
        <v>9.75</v>
      </c>
      <c r="H674" t="n">
        <v>0.14</v>
      </c>
      <c r="I674" t="n">
        <v>55</v>
      </c>
      <c r="J674" t="n">
        <v>214.59</v>
      </c>
      <c r="K674" t="n">
        <v>56.13</v>
      </c>
      <c r="L674" t="n">
        <v>1.75</v>
      </c>
      <c r="M674" t="n">
        <v>53</v>
      </c>
      <c r="N674" t="n">
        <v>46.72</v>
      </c>
      <c r="O674" t="n">
        <v>26700.55</v>
      </c>
      <c r="P674" t="n">
        <v>131.1</v>
      </c>
      <c r="Q674" t="n">
        <v>198.08</v>
      </c>
      <c r="R674" t="n">
        <v>61.02</v>
      </c>
      <c r="S674" t="n">
        <v>21.27</v>
      </c>
      <c r="T674" t="n">
        <v>16921.14</v>
      </c>
      <c r="U674" t="n">
        <v>0.35</v>
      </c>
      <c r="V674" t="n">
        <v>0.68</v>
      </c>
      <c r="W674" t="n">
        <v>0.2</v>
      </c>
      <c r="X674" t="n">
        <v>1.09</v>
      </c>
      <c r="Y674" t="n">
        <v>1</v>
      </c>
      <c r="Z674" t="n">
        <v>10</v>
      </c>
    </row>
    <row r="675">
      <c r="A675" t="n">
        <v>4</v>
      </c>
      <c r="B675" t="n">
        <v>110</v>
      </c>
      <c r="C675" t="inlineStr">
        <is>
          <t xml:space="preserve">CONCLUIDO	</t>
        </is>
      </c>
      <c r="D675" t="n">
        <v>7.4827</v>
      </c>
      <c r="E675" t="n">
        <v>13.36</v>
      </c>
      <c r="F675" t="n">
        <v>8.77</v>
      </c>
      <c r="G675" t="n">
        <v>11.19</v>
      </c>
      <c r="H675" t="n">
        <v>0.17</v>
      </c>
      <c r="I675" t="n">
        <v>47</v>
      </c>
      <c r="J675" t="n">
        <v>215</v>
      </c>
      <c r="K675" t="n">
        <v>56.13</v>
      </c>
      <c r="L675" t="n">
        <v>2</v>
      </c>
      <c r="M675" t="n">
        <v>45</v>
      </c>
      <c r="N675" t="n">
        <v>46.87</v>
      </c>
      <c r="O675" t="n">
        <v>26750.75</v>
      </c>
      <c r="P675" t="n">
        <v>128.41</v>
      </c>
      <c r="Q675" t="n">
        <v>198.05</v>
      </c>
      <c r="R675" t="n">
        <v>55.72</v>
      </c>
      <c r="S675" t="n">
        <v>21.27</v>
      </c>
      <c r="T675" t="n">
        <v>14310.66</v>
      </c>
      <c r="U675" t="n">
        <v>0.38</v>
      </c>
      <c r="V675" t="n">
        <v>0.6899999999999999</v>
      </c>
      <c r="W675" t="n">
        <v>0.18</v>
      </c>
      <c r="X675" t="n">
        <v>0.91</v>
      </c>
      <c r="Y675" t="n">
        <v>1</v>
      </c>
      <c r="Z675" t="n">
        <v>10</v>
      </c>
    </row>
    <row r="676">
      <c r="A676" t="n">
        <v>5</v>
      </c>
      <c r="B676" t="n">
        <v>110</v>
      </c>
      <c r="C676" t="inlineStr">
        <is>
          <t xml:space="preserve">CONCLUIDO	</t>
        </is>
      </c>
      <c r="D676" t="n">
        <v>7.6599</v>
      </c>
      <c r="E676" t="n">
        <v>13.06</v>
      </c>
      <c r="F676" t="n">
        <v>8.67</v>
      </c>
      <c r="G676" t="n">
        <v>12.38</v>
      </c>
      <c r="H676" t="n">
        <v>0.19</v>
      </c>
      <c r="I676" t="n">
        <v>42</v>
      </c>
      <c r="J676" t="n">
        <v>215.41</v>
      </c>
      <c r="K676" t="n">
        <v>56.13</v>
      </c>
      <c r="L676" t="n">
        <v>2.25</v>
      </c>
      <c r="M676" t="n">
        <v>40</v>
      </c>
      <c r="N676" t="n">
        <v>47.03</v>
      </c>
      <c r="O676" t="n">
        <v>26801</v>
      </c>
      <c r="P676" t="n">
        <v>126.82</v>
      </c>
      <c r="Q676" t="n">
        <v>198.07</v>
      </c>
      <c r="R676" t="n">
        <v>52.57</v>
      </c>
      <c r="S676" t="n">
        <v>21.27</v>
      </c>
      <c r="T676" t="n">
        <v>12760.78</v>
      </c>
      <c r="U676" t="n">
        <v>0.4</v>
      </c>
      <c r="V676" t="n">
        <v>0.7</v>
      </c>
      <c r="W676" t="n">
        <v>0.18</v>
      </c>
      <c r="X676" t="n">
        <v>0.82</v>
      </c>
      <c r="Y676" t="n">
        <v>1</v>
      </c>
      <c r="Z676" t="n">
        <v>10</v>
      </c>
    </row>
    <row r="677">
      <c r="A677" t="n">
        <v>6</v>
      </c>
      <c r="B677" t="n">
        <v>110</v>
      </c>
      <c r="C677" t="inlineStr">
        <is>
          <t xml:space="preserve">CONCLUIDO	</t>
        </is>
      </c>
      <c r="D677" t="n">
        <v>7.9058</v>
      </c>
      <c r="E677" t="n">
        <v>12.65</v>
      </c>
      <c r="F677" t="n">
        <v>8.470000000000001</v>
      </c>
      <c r="G677" t="n">
        <v>13.74</v>
      </c>
      <c r="H677" t="n">
        <v>0.21</v>
      </c>
      <c r="I677" t="n">
        <v>37</v>
      </c>
      <c r="J677" t="n">
        <v>215.82</v>
      </c>
      <c r="K677" t="n">
        <v>56.13</v>
      </c>
      <c r="L677" t="n">
        <v>2.5</v>
      </c>
      <c r="M677" t="n">
        <v>35</v>
      </c>
      <c r="N677" t="n">
        <v>47.19</v>
      </c>
      <c r="O677" t="n">
        <v>26851.31</v>
      </c>
      <c r="P677" t="n">
        <v>123.87</v>
      </c>
      <c r="Q677" t="n">
        <v>198.06</v>
      </c>
      <c r="R677" t="n">
        <v>46.15</v>
      </c>
      <c r="S677" t="n">
        <v>21.27</v>
      </c>
      <c r="T677" t="n">
        <v>9576.75</v>
      </c>
      <c r="U677" t="n">
        <v>0.46</v>
      </c>
      <c r="V677" t="n">
        <v>0.72</v>
      </c>
      <c r="W677" t="n">
        <v>0.17</v>
      </c>
      <c r="X677" t="n">
        <v>0.62</v>
      </c>
      <c r="Y677" t="n">
        <v>1</v>
      </c>
      <c r="Z677" t="n">
        <v>10</v>
      </c>
    </row>
    <row r="678">
      <c r="A678" t="n">
        <v>7</v>
      </c>
      <c r="B678" t="n">
        <v>110</v>
      </c>
      <c r="C678" t="inlineStr">
        <is>
          <t xml:space="preserve">CONCLUIDO	</t>
        </is>
      </c>
      <c r="D678" t="n">
        <v>7.8042</v>
      </c>
      <c r="E678" t="n">
        <v>12.81</v>
      </c>
      <c r="F678" t="n">
        <v>8.720000000000001</v>
      </c>
      <c r="G678" t="n">
        <v>14.95</v>
      </c>
      <c r="H678" t="n">
        <v>0.23</v>
      </c>
      <c r="I678" t="n">
        <v>35</v>
      </c>
      <c r="J678" t="n">
        <v>216.22</v>
      </c>
      <c r="K678" t="n">
        <v>56.13</v>
      </c>
      <c r="L678" t="n">
        <v>2.75</v>
      </c>
      <c r="M678" t="n">
        <v>33</v>
      </c>
      <c r="N678" t="n">
        <v>47.35</v>
      </c>
      <c r="O678" t="n">
        <v>26901.66</v>
      </c>
      <c r="P678" t="n">
        <v>127.42</v>
      </c>
      <c r="Q678" t="n">
        <v>198.05</v>
      </c>
      <c r="R678" t="n">
        <v>55.53</v>
      </c>
      <c r="S678" t="n">
        <v>21.27</v>
      </c>
      <c r="T678" t="n">
        <v>14278.4</v>
      </c>
      <c r="U678" t="n">
        <v>0.38</v>
      </c>
      <c r="V678" t="n">
        <v>0.7</v>
      </c>
      <c r="W678" t="n">
        <v>0.16</v>
      </c>
      <c r="X678" t="n">
        <v>0.87</v>
      </c>
      <c r="Y678" t="n">
        <v>1</v>
      </c>
      <c r="Z678" t="n">
        <v>10</v>
      </c>
    </row>
    <row r="679">
      <c r="A679" t="n">
        <v>8</v>
      </c>
      <c r="B679" t="n">
        <v>110</v>
      </c>
      <c r="C679" t="inlineStr">
        <is>
          <t xml:space="preserve">CONCLUIDO	</t>
        </is>
      </c>
      <c r="D679" t="n">
        <v>8.0654</v>
      </c>
      <c r="E679" t="n">
        <v>12.4</v>
      </c>
      <c r="F679" t="n">
        <v>8.48</v>
      </c>
      <c r="G679" t="n">
        <v>16.41</v>
      </c>
      <c r="H679" t="n">
        <v>0.25</v>
      </c>
      <c r="I679" t="n">
        <v>31</v>
      </c>
      <c r="J679" t="n">
        <v>216.63</v>
      </c>
      <c r="K679" t="n">
        <v>56.13</v>
      </c>
      <c r="L679" t="n">
        <v>3</v>
      </c>
      <c r="M679" t="n">
        <v>29</v>
      </c>
      <c r="N679" t="n">
        <v>47.51</v>
      </c>
      <c r="O679" t="n">
        <v>26952.08</v>
      </c>
      <c r="P679" t="n">
        <v>123.61</v>
      </c>
      <c r="Q679" t="n">
        <v>198.05</v>
      </c>
      <c r="R679" t="n">
        <v>46.9</v>
      </c>
      <c r="S679" t="n">
        <v>21.27</v>
      </c>
      <c r="T679" t="n">
        <v>9984.370000000001</v>
      </c>
      <c r="U679" t="n">
        <v>0.45</v>
      </c>
      <c r="V679" t="n">
        <v>0.72</v>
      </c>
      <c r="W679" t="n">
        <v>0.15</v>
      </c>
      <c r="X679" t="n">
        <v>0.62</v>
      </c>
      <c r="Y679" t="n">
        <v>1</v>
      </c>
      <c r="Z679" t="n">
        <v>10</v>
      </c>
    </row>
    <row r="680">
      <c r="A680" t="n">
        <v>9</v>
      </c>
      <c r="B680" t="n">
        <v>110</v>
      </c>
      <c r="C680" t="inlineStr">
        <is>
          <t xml:space="preserve">CONCLUIDO	</t>
        </is>
      </c>
      <c r="D680" t="n">
        <v>8.1995</v>
      </c>
      <c r="E680" t="n">
        <v>12.2</v>
      </c>
      <c r="F680" t="n">
        <v>8.4</v>
      </c>
      <c r="G680" t="n">
        <v>18</v>
      </c>
      <c r="H680" t="n">
        <v>0.27</v>
      </c>
      <c r="I680" t="n">
        <v>28</v>
      </c>
      <c r="J680" t="n">
        <v>217.04</v>
      </c>
      <c r="K680" t="n">
        <v>56.13</v>
      </c>
      <c r="L680" t="n">
        <v>3.25</v>
      </c>
      <c r="M680" t="n">
        <v>26</v>
      </c>
      <c r="N680" t="n">
        <v>47.66</v>
      </c>
      <c r="O680" t="n">
        <v>27002.55</v>
      </c>
      <c r="P680" t="n">
        <v>122.42</v>
      </c>
      <c r="Q680" t="n">
        <v>198.06</v>
      </c>
      <c r="R680" t="n">
        <v>44.4</v>
      </c>
      <c r="S680" t="n">
        <v>21.27</v>
      </c>
      <c r="T680" t="n">
        <v>8749.690000000001</v>
      </c>
      <c r="U680" t="n">
        <v>0.48</v>
      </c>
      <c r="V680" t="n">
        <v>0.72</v>
      </c>
      <c r="W680" t="n">
        <v>0.15</v>
      </c>
      <c r="X680" t="n">
        <v>0.55</v>
      </c>
      <c r="Y680" t="n">
        <v>1</v>
      </c>
      <c r="Z680" t="n">
        <v>10</v>
      </c>
    </row>
    <row r="681">
      <c r="A681" t="n">
        <v>10</v>
      </c>
      <c r="B681" t="n">
        <v>110</v>
      </c>
      <c r="C681" t="inlineStr">
        <is>
          <t xml:space="preserve">CONCLUIDO	</t>
        </is>
      </c>
      <c r="D681" t="n">
        <v>8.2852</v>
      </c>
      <c r="E681" t="n">
        <v>12.07</v>
      </c>
      <c r="F681" t="n">
        <v>8.359999999999999</v>
      </c>
      <c r="G681" t="n">
        <v>19.29</v>
      </c>
      <c r="H681" t="n">
        <v>0.29</v>
      </c>
      <c r="I681" t="n">
        <v>26</v>
      </c>
      <c r="J681" t="n">
        <v>217.45</v>
      </c>
      <c r="K681" t="n">
        <v>56.13</v>
      </c>
      <c r="L681" t="n">
        <v>3.5</v>
      </c>
      <c r="M681" t="n">
        <v>24</v>
      </c>
      <c r="N681" t="n">
        <v>47.82</v>
      </c>
      <c r="O681" t="n">
        <v>27053.07</v>
      </c>
      <c r="P681" t="n">
        <v>121.7</v>
      </c>
      <c r="Q681" t="n">
        <v>198.06</v>
      </c>
      <c r="R681" t="n">
        <v>43.14</v>
      </c>
      <c r="S681" t="n">
        <v>21.27</v>
      </c>
      <c r="T681" t="n">
        <v>8127.68</v>
      </c>
      <c r="U681" t="n">
        <v>0.49</v>
      </c>
      <c r="V681" t="n">
        <v>0.73</v>
      </c>
      <c r="W681" t="n">
        <v>0.15</v>
      </c>
      <c r="X681" t="n">
        <v>0.51</v>
      </c>
      <c r="Y681" t="n">
        <v>1</v>
      </c>
      <c r="Z681" t="n">
        <v>10</v>
      </c>
    </row>
    <row r="682">
      <c r="A682" t="n">
        <v>11</v>
      </c>
      <c r="B682" t="n">
        <v>110</v>
      </c>
      <c r="C682" t="inlineStr">
        <is>
          <t xml:space="preserve">CONCLUIDO	</t>
        </is>
      </c>
      <c r="D682" t="n">
        <v>8.3239</v>
      </c>
      <c r="E682" t="n">
        <v>12.01</v>
      </c>
      <c r="F682" t="n">
        <v>8.35</v>
      </c>
      <c r="G682" t="n">
        <v>20.03</v>
      </c>
      <c r="H682" t="n">
        <v>0.31</v>
      </c>
      <c r="I682" t="n">
        <v>25</v>
      </c>
      <c r="J682" t="n">
        <v>217.86</v>
      </c>
      <c r="K682" t="n">
        <v>56.13</v>
      </c>
      <c r="L682" t="n">
        <v>3.75</v>
      </c>
      <c r="M682" t="n">
        <v>23</v>
      </c>
      <c r="N682" t="n">
        <v>47.98</v>
      </c>
      <c r="O682" t="n">
        <v>27103.65</v>
      </c>
      <c r="P682" t="n">
        <v>121.35</v>
      </c>
      <c r="Q682" t="n">
        <v>198.05</v>
      </c>
      <c r="R682" t="n">
        <v>42.61</v>
      </c>
      <c r="S682" t="n">
        <v>21.27</v>
      </c>
      <c r="T682" t="n">
        <v>7867.53</v>
      </c>
      <c r="U682" t="n">
        <v>0.5</v>
      </c>
      <c r="V682" t="n">
        <v>0.73</v>
      </c>
      <c r="W682" t="n">
        <v>0.15</v>
      </c>
      <c r="X682" t="n">
        <v>0.49</v>
      </c>
      <c r="Y682" t="n">
        <v>1</v>
      </c>
      <c r="Z682" t="n">
        <v>10</v>
      </c>
    </row>
    <row r="683">
      <c r="A683" t="n">
        <v>12</v>
      </c>
      <c r="B683" t="n">
        <v>110</v>
      </c>
      <c r="C683" t="inlineStr">
        <is>
          <t xml:space="preserve">CONCLUIDO	</t>
        </is>
      </c>
      <c r="D683" t="n">
        <v>8.4161</v>
      </c>
      <c r="E683" t="n">
        <v>11.88</v>
      </c>
      <c r="F683" t="n">
        <v>8.300000000000001</v>
      </c>
      <c r="G683" t="n">
        <v>21.65</v>
      </c>
      <c r="H683" t="n">
        <v>0.33</v>
      </c>
      <c r="I683" t="n">
        <v>23</v>
      </c>
      <c r="J683" t="n">
        <v>218.27</v>
      </c>
      <c r="K683" t="n">
        <v>56.13</v>
      </c>
      <c r="L683" t="n">
        <v>4</v>
      </c>
      <c r="M683" t="n">
        <v>21</v>
      </c>
      <c r="N683" t="n">
        <v>48.15</v>
      </c>
      <c r="O683" t="n">
        <v>27154.29</v>
      </c>
      <c r="P683" t="n">
        <v>120.58</v>
      </c>
      <c r="Q683" t="n">
        <v>198.05</v>
      </c>
      <c r="R683" t="n">
        <v>41.2</v>
      </c>
      <c r="S683" t="n">
        <v>21.27</v>
      </c>
      <c r="T683" t="n">
        <v>7172.13</v>
      </c>
      <c r="U683" t="n">
        <v>0.52</v>
      </c>
      <c r="V683" t="n">
        <v>0.73</v>
      </c>
      <c r="W683" t="n">
        <v>0.14</v>
      </c>
      <c r="X683" t="n">
        <v>0.45</v>
      </c>
      <c r="Y683" t="n">
        <v>1</v>
      </c>
      <c r="Z683" t="n">
        <v>10</v>
      </c>
    </row>
    <row r="684">
      <c r="A684" t="n">
        <v>13</v>
      </c>
      <c r="B684" t="n">
        <v>110</v>
      </c>
      <c r="C684" t="inlineStr">
        <is>
          <t xml:space="preserve">CONCLUIDO	</t>
        </is>
      </c>
      <c r="D684" t="n">
        <v>8.4612</v>
      </c>
      <c r="E684" t="n">
        <v>11.82</v>
      </c>
      <c r="F684" t="n">
        <v>8.279999999999999</v>
      </c>
      <c r="G684" t="n">
        <v>22.57</v>
      </c>
      <c r="H684" t="n">
        <v>0.35</v>
      </c>
      <c r="I684" t="n">
        <v>22</v>
      </c>
      <c r="J684" t="n">
        <v>218.68</v>
      </c>
      <c r="K684" t="n">
        <v>56.13</v>
      </c>
      <c r="L684" t="n">
        <v>4.25</v>
      </c>
      <c r="M684" t="n">
        <v>20</v>
      </c>
      <c r="N684" t="n">
        <v>48.31</v>
      </c>
      <c r="O684" t="n">
        <v>27204.98</v>
      </c>
      <c r="P684" t="n">
        <v>120.22</v>
      </c>
      <c r="Q684" t="n">
        <v>198.05</v>
      </c>
      <c r="R684" t="n">
        <v>40.58</v>
      </c>
      <c r="S684" t="n">
        <v>21.27</v>
      </c>
      <c r="T684" t="n">
        <v>6866.8</v>
      </c>
      <c r="U684" t="n">
        <v>0.52</v>
      </c>
      <c r="V684" t="n">
        <v>0.73</v>
      </c>
      <c r="W684" t="n">
        <v>0.14</v>
      </c>
      <c r="X684" t="n">
        <v>0.42</v>
      </c>
      <c r="Y684" t="n">
        <v>1</v>
      </c>
      <c r="Z684" t="n">
        <v>10</v>
      </c>
    </row>
    <row r="685">
      <c r="A685" t="n">
        <v>14</v>
      </c>
      <c r="B685" t="n">
        <v>110</v>
      </c>
      <c r="C685" t="inlineStr">
        <is>
          <t xml:space="preserve">CONCLUIDO	</t>
        </is>
      </c>
      <c r="D685" t="n">
        <v>8.560600000000001</v>
      </c>
      <c r="E685" t="n">
        <v>11.68</v>
      </c>
      <c r="F685" t="n">
        <v>8.220000000000001</v>
      </c>
      <c r="G685" t="n">
        <v>24.67</v>
      </c>
      <c r="H685" t="n">
        <v>0.36</v>
      </c>
      <c r="I685" t="n">
        <v>20</v>
      </c>
      <c r="J685" t="n">
        <v>219.09</v>
      </c>
      <c r="K685" t="n">
        <v>56.13</v>
      </c>
      <c r="L685" t="n">
        <v>4.5</v>
      </c>
      <c r="M685" t="n">
        <v>18</v>
      </c>
      <c r="N685" t="n">
        <v>48.47</v>
      </c>
      <c r="O685" t="n">
        <v>27255.72</v>
      </c>
      <c r="P685" t="n">
        <v>119.27</v>
      </c>
      <c r="Q685" t="n">
        <v>198.08</v>
      </c>
      <c r="R685" t="n">
        <v>38.73</v>
      </c>
      <c r="S685" t="n">
        <v>21.27</v>
      </c>
      <c r="T685" t="n">
        <v>5954.89</v>
      </c>
      <c r="U685" t="n">
        <v>0.55</v>
      </c>
      <c r="V685" t="n">
        <v>0.74</v>
      </c>
      <c r="W685" t="n">
        <v>0.14</v>
      </c>
      <c r="X685" t="n">
        <v>0.37</v>
      </c>
      <c r="Y685" t="n">
        <v>1</v>
      </c>
      <c r="Z685" t="n">
        <v>10</v>
      </c>
    </row>
    <row r="686">
      <c r="A686" t="n">
        <v>15</v>
      </c>
      <c r="B686" t="n">
        <v>110</v>
      </c>
      <c r="C686" t="inlineStr">
        <is>
          <t xml:space="preserve">CONCLUIDO	</t>
        </is>
      </c>
      <c r="D686" t="n">
        <v>8.6143</v>
      </c>
      <c r="E686" t="n">
        <v>11.61</v>
      </c>
      <c r="F686" t="n">
        <v>8.19</v>
      </c>
      <c r="G686" t="n">
        <v>25.87</v>
      </c>
      <c r="H686" t="n">
        <v>0.38</v>
      </c>
      <c r="I686" t="n">
        <v>19</v>
      </c>
      <c r="J686" t="n">
        <v>219.51</v>
      </c>
      <c r="K686" t="n">
        <v>56.13</v>
      </c>
      <c r="L686" t="n">
        <v>4.75</v>
      </c>
      <c r="M686" t="n">
        <v>17</v>
      </c>
      <c r="N686" t="n">
        <v>48.63</v>
      </c>
      <c r="O686" t="n">
        <v>27306.53</v>
      </c>
      <c r="P686" t="n">
        <v>118.62</v>
      </c>
      <c r="Q686" t="n">
        <v>198.05</v>
      </c>
      <c r="R686" t="n">
        <v>37.78</v>
      </c>
      <c r="S686" t="n">
        <v>21.27</v>
      </c>
      <c r="T686" t="n">
        <v>5480.61</v>
      </c>
      <c r="U686" t="n">
        <v>0.5600000000000001</v>
      </c>
      <c r="V686" t="n">
        <v>0.74</v>
      </c>
      <c r="W686" t="n">
        <v>0.14</v>
      </c>
      <c r="X686" t="n">
        <v>0.34</v>
      </c>
      <c r="Y686" t="n">
        <v>1</v>
      </c>
      <c r="Z686" t="n">
        <v>10</v>
      </c>
    </row>
    <row r="687">
      <c r="A687" t="n">
        <v>16</v>
      </c>
      <c r="B687" t="n">
        <v>110</v>
      </c>
      <c r="C687" t="inlineStr">
        <is>
          <t xml:space="preserve">CONCLUIDO	</t>
        </is>
      </c>
      <c r="D687" t="n">
        <v>8.7011</v>
      </c>
      <c r="E687" t="n">
        <v>11.49</v>
      </c>
      <c r="F687" t="n">
        <v>8.119999999999999</v>
      </c>
      <c r="G687" t="n">
        <v>27.07</v>
      </c>
      <c r="H687" t="n">
        <v>0.4</v>
      </c>
      <c r="I687" t="n">
        <v>18</v>
      </c>
      <c r="J687" t="n">
        <v>219.92</v>
      </c>
      <c r="K687" t="n">
        <v>56.13</v>
      </c>
      <c r="L687" t="n">
        <v>5</v>
      </c>
      <c r="M687" t="n">
        <v>16</v>
      </c>
      <c r="N687" t="n">
        <v>48.79</v>
      </c>
      <c r="O687" t="n">
        <v>27357.39</v>
      </c>
      <c r="P687" t="n">
        <v>117.49</v>
      </c>
      <c r="Q687" t="n">
        <v>198.07</v>
      </c>
      <c r="R687" t="n">
        <v>35.54</v>
      </c>
      <c r="S687" t="n">
        <v>21.27</v>
      </c>
      <c r="T687" t="n">
        <v>4368.33</v>
      </c>
      <c r="U687" t="n">
        <v>0.6</v>
      </c>
      <c r="V687" t="n">
        <v>0.75</v>
      </c>
      <c r="W687" t="n">
        <v>0.13</v>
      </c>
      <c r="X687" t="n">
        <v>0.27</v>
      </c>
      <c r="Y687" t="n">
        <v>1</v>
      </c>
      <c r="Z687" t="n">
        <v>10</v>
      </c>
    </row>
    <row r="688">
      <c r="A688" t="n">
        <v>17</v>
      </c>
      <c r="B688" t="n">
        <v>110</v>
      </c>
      <c r="C688" t="inlineStr">
        <is>
          <t xml:space="preserve">CONCLUIDO	</t>
        </is>
      </c>
      <c r="D688" t="n">
        <v>8.635400000000001</v>
      </c>
      <c r="E688" t="n">
        <v>11.58</v>
      </c>
      <c r="F688" t="n">
        <v>8.210000000000001</v>
      </c>
      <c r="G688" t="n">
        <v>27.36</v>
      </c>
      <c r="H688" t="n">
        <v>0.42</v>
      </c>
      <c r="I688" t="n">
        <v>18</v>
      </c>
      <c r="J688" t="n">
        <v>220.33</v>
      </c>
      <c r="K688" t="n">
        <v>56.13</v>
      </c>
      <c r="L688" t="n">
        <v>5.25</v>
      </c>
      <c r="M688" t="n">
        <v>16</v>
      </c>
      <c r="N688" t="n">
        <v>48.95</v>
      </c>
      <c r="O688" t="n">
        <v>27408.3</v>
      </c>
      <c r="P688" t="n">
        <v>118.64</v>
      </c>
      <c r="Q688" t="n">
        <v>198.07</v>
      </c>
      <c r="R688" t="n">
        <v>38.44</v>
      </c>
      <c r="S688" t="n">
        <v>21.27</v>
      </c>
      <c r="T688" t="n">
        <v>5820.11</v>
      </c>
      <c r="U688" t="n">
        <v>0.55</v>
      </c>
      <c r="V688" t="n">
        <v>0.74</v>
      </c>
      <c r="W688" t="n">
        <v>0.13</v>
      </c>
      <c r="X688" t="n">
        <v>0.35</v>
      </c>
      <c r="Y688" t="n">
        <v>1</v>
      </c>
      <c r="Z688" t="n">
        <v>10</v>
      </c>
    </row>
    <row r="689">
      <c r="A689" t="n">
        <v>18</v>
      </c>
      <c r="B689" t="n">
        <v>110</v>
      </c>
      <c r="C689" t="inlineStr">
        <is>
          <t xml:space="preserve">CONCLUIDO	</t>
        </is>
      </c>
      <c r="D689" t="n">
        <v>8.6797</v>
      </c>
      <c r="E689" t="n">
        <v>11.52</v>
      </c>
      <c r="F689" t="n">
        <v>8.19</v>
      </c>
      <c r="G689" t="n">
        <v>28.91</v>
      </c>
      <c r="H689" t="n">
        <v>0.44</v>
      </c>
      <c r="I689" t="n">
        <v>17</v>
      </c>
      <c r="J689" t="n">
        <v>220.74</v>
      </c>
      <c r="K689" t="n">
        <v>56.13</v>
      </c>
      <c r="L689" t="n">
        <v>5.5</v>
      </c>
      <c r="M689" t="n">
        <v>15</v>
      </c>
      <c r="N689" t="n">
        <v>49.12</v>
      </c>
      <c r="O689" t="n">
        <v>27459.27</v>
      </c>
      <c r="P689" t="n">
        <v>118.34</v>
      </c>
      <c r="Q689" t="n">
        <v>198.06</v>
      </c>
      <c r="R689" t="n">
        <v>37.86</v>
      </c>
      <c r="S689" t="n">
        <v>21.27</v>
      </c>
      <c r="T689" t="n">
        <v>5531.79</v>
      </c>
      <c r="U689" t="n">
        <v>0.5600000000000001</v>
      </c>
      <c r="V689" t="n">
        <v>0.74</v>
      </c>
      <c r="W689" t="n">
        <v>0.13</v>
      </c>
      <c r="X689" t="n">
        <v>0.34</v>
      </c>
      <c r="Y689" t="n">
        <v>1</v>
      </c>
      <c r="Z689" t="n">
        <v>10</v>
      </c>
    </row>
    <row r="690">
      <c r="A690" t="n">
        <v>19</v>
      </c>
      <c r="B690" t="n">
        <v>110</v>
      </c>
      <c r="C690" t="inlineStr">
        <is>
          <t xml:space="preserve">CONCLUIDO	</t>
        </is>
      </c>
      <c r="D690" t="n">
        <v>8.736599999999999</v>
      </c>
      <c r="E690" t="n">
        <v>11.45</v>
      </c>
      <c r="F690" t="n">
        <v>8.16</v>
      </c>
      <c r="G690" t="n">
        <v>30.59</v>
      </c>
      <c r="H690" t="n">
        <v>0.46</v>
      </c>
      <c r="I690" t="n">
        <v>16</v>
      </c>
      <c r="J690" t="n">
        <v>221.16</v>
      </c>
      <c r="K690" t="n">
        <v>56.13</v>
      </c>
      <c r="L690" t="n">
        <v>5.75</v>
      </c>
      <c r="M690" t="n">
        <v>14</v>
      </c>
      <c r="N690" t="n">
        <v>49.28</v>
      </c>
      <c r="O690" t="n">
        <v>27510.3</v>
      </c>
      <c r="P690" t="n">
        <v>117.59</v>
      </c>
      <c r="Q690" t="n">
        <v>198.05</v>
      </c>
      <c r="R690" t="n">
        <v>36.72</v>
      </c>
      <c r="S690" t="n">
        <v>21.27</v>
      </c>
      <c r="T690" t="n">
        <v>4969.91</v>
      </c>
      <c r="U690" t="n">
        <v>0.58</v>
      </c>
      <c r="V690" t="n">
        <v>0.74</v>
      </c>
      <c r="W690" t="n">
        <v>0.14</v>
      </c>
      <c r="X690" t="n">
        <v>0.3</v>
      </c>
      <c r="Y690" t="n">
        <v>1</v>
      </c>
      <c r="Z690" t="n">
        <v>10</v>
      </c>
    </row>
    <row r="691">
      <c r="A691" t="n">
        <v>20</v>
      </c>
      <c r="B691" t="n">
        <v>110</v>
      </c>
      <c r="C691" t="inlineStr">
        <is>
          <t xml:space="preserve">CONCLUIDO	</t>
        </is>
      </c>
      <c r="D691" t="n">
        <v>8.7865</v>
      </c>
      <c r="E691" t="n">
        <v>11.38</v>
      </c>
      <c r="F691" t="n">
        <v>8.130000000000001</v>
      </c>
      <c r="G691" t="n">
        <v>32.54</v>
      </c>
      <c r="H691" t="n">
        <v>0.48</v>
      </c>
      <c r="I691" t="n">
        <v>15</v>
      </c>
      <c r="J691" t="n">
        <v>221.57</v>
      </c>
      <c r="K691" t="n">
        <v>56.13</v>
      </c>
      <c r="L691" t="n">
        <v>6</v>
      </c>
      <c r="M691" t="n">
        <v>13</v>
      </c>
      <c r="N691" t="n">
        <v>49.45</v>
      </c>
      <c r="O691" t="n">
        <v>27561.39</v>
      </c>
      <c r="P691" t="n">
        <v>117.2</v>
      </c>
      <c r="Q691" t="n">
        <v>198.05</v>
      </c>
      <c r="R691" t="n">
        <v>36.08</v>
      </c>
      <c r="S691" t="n">
        <v>21.27</v>
      </c>
      <c r="T691" t="n">
        <v>4651.98</v>
      </c>
      <c r="U691" t="n">
        <v>0.59</v>
      </c>
      <c r="V691" t="n">
        <v>0.75</v>
      </c>
      <c r="W691" t="n">
        <v>0.13</v>
      </c>
      <c r="X691" t="n">
        <v>0.28</v>
      </c>
      <c r="Y691" t="n">
        <v>1</v>
      </c>
      <c r="Z691" t="n">
        <v>10</v>
      </c>
    </row>
    <row r="692">
      <c r="A692" t="n">
        <v>21</v>
      </c>
      <c r="B692" t="n">
        <v>110</v>
      </c>
      <c r="C692" t="inlineStr">
        <is>
          <t xml:space="preserve">CONCLUIDO	</t>
        </is>
      </c>
      <c r="D692" t="n">
        <v>8.7798</v>
      </c>
      <c r="E692" t="n">
        <v>11.39</v>
      </c>
      <c r="F692" t="n">
        <v>8.140000000000001</v>
      </c>
      <c r="G692" t="n">
        <v>32.57</v>
      </c>
      <c r="H692" t="n">
        <v>0.5</v>
      </c>
      <c r="I692" t="n">
        <v>15</v>
      </c>
      <c r="J692" t="n">
        <v>221.99</v>
      </c>
      <c r="K692" t="n">
        <v>56.13</v>
      </c>
      <c r="L692" t="n">
        <v>6.25</v>
      </c>
      <c r="M692" t="n">
        <v>13</v>
      </c>
      <c r="N692" t="n">
        <v>49.61</v>
      </c>
      <c r="O692" t="n">
        <v>27612.53</v>
      </c>
      <c r="P692" t="n">
        <v>117.28</v>
      </c>
      <c r="Q692" t="n">
        <v>198.09</v>
      </c>
      <c r="R692" t="n">
        <v>36.25</v>
      </c>
      <c r="S692" t="n">
        <v>21.27</v>
      </c>
      <c r="T692" t="n">
        <v>4736.28</v>
      </c>
      <c r="U692" t="n">
        <v>0.59</v>
      </c>
      <c r="V692" t="n">
        <v>0.75</v>
      </c>
      <c r="W692" t="n">
        <v>0.13</v>
      </c>
      <c r="X692" t="n">
        <v>0.29</v>
      </c>
      <c r="Y692" t="n">
        <v>1</v>
      </c>
      <c r="Z692" t="n">
        <v>10</v>
      </c>
    </row>
    <row r="693">
      <c r="A693" t="n">
        <v>22</v>
      </c>
      <c r="B693" t="n">
        <v>110</v>
      </c>
      <c r="C693" t="inlineStr">
        <is>
          <t xml:space="preserve">CONCLUIDO	</t>
        </is>
      </c>
      <c r="D693" t="n">
        <v>8.835900000000001</v>
      </c>
      <c r="E693" t="n">
        <v>11.32</v>
      </c>
      <c r="F693" t="n">
        <v>8.109999999999999</v>
      </c>
      <c r="G693" t="n">
        <v>34.77</v>
      </c>
      <c r="H693" t="n">
        <v>0.52</v>
      </c>
      <c r="I693" t="n">
        <v>14</v>
      </c>
      <c r="J693" t="n">
        <v>222.4</v>
      </c>
      <c r="K693" t="n">
        <v>56.13</v>
      </c>
      <c r="L693" t="n">
        <v>6.5</v>
      </c>
      <c r="M693" t="n">
        <v>12</v>
      </c>
      <c r="N693" t="n">
        <v>49.78</v>
      </c>
      <c r="O693" t="n">
        <v>27663.85</v>
      </c>
      <c r="P693" t="n">
        <v>116.77</v>
      </c>
      <c r="Q693" t="n">
        <v>198.05</v>
      </c>
      <c r="R693" t="n">
        <v>35.36</v>
      </c>
      <c r="S693" t="n">
        <v>21.27</v>
      </c>
      <c r="T693" t="n">
        <v>4296.41</v>
      </c>
      <c r="U693" t="n">
        <v>0.6</v>
      </c>
      <c r="V693" t="n">
        <v>0.75</v>
      </c>
      <c r="W693" t="n">
        <v>0.13</v>
      </c>
      <c r="X693" t="n">
        <v>0.26</v>
      </c>
      <c r="Y693" t="n">
        <v>1</v>
      </c>
      <c r="Z693" t="n">
        <v>10</v>
      </c>
    </row>
    <row r="694">
      <c r="A694" t="n">
        <v>23</v>
      </c>
      <c r="B694" t="n">
        <v>110</v>
      </c>
      <c r="C694" t="inlineStr">
        <is>
          <t xml:space="preserve">CONCLUIDO	</t>
        </is>
      </c>
      <c r="D694" t="n">
        <v>8.829800000000001</v>
      </c>
      <c r="E694" t="n">
        <v>11.33</v>
      </c>
      <c r="F694" t="n">
        <v>8.119999999999999</v>
      </c>
      <c r="G694" t="n">
        <v>34.81</v>
      </c>
      <c r="H694" t="n">
        <v>0.54</v>
      </c>
      <c r="I694" t="n">
        <v>14</v>
      </c>
      <c r="J694" t="n">
        <v>222.82</v>
      </c>
      <c r="K694" t="n">
        <v>56.13</v>
      </c>
      <c r="L694" t="n">
        <v>6.75</v>
      </c>
      <c r="M694" t="n">
        <v>12</v>
      </c>
      <c r="N694" t="n">
        <v>49.94</v>
      </c>
      <c r="O694" t="n">
        <v>27715.11</v>
      </c>
      <c r="P694" t="n">
        <v>116.85</v>
      </c>
      <c r="Q694" t="n">
        <v>198.06</v>
      </c>
      <c r="R694" t="n">
        <v>35.54</v>
      </c>
      <c r="S694" t="n">
        <v>21.27</v>
      </c>
      <c r="T694" t="n">
        <v>4386.02</v>
      </c>
      <c r="U694" t="n">
        <v>0.6</v>
      </c>
      <c r="V694" t="n">
        <v>0.75</v>
      </c>
      <c r="W694" t="n">
        <v>0.13</v>
      </c>
      <c r="X694" t="n">
        <v>0.27</v>
      </c>
      <c r="Y694" t="n">
        <v>1</v>
      </c>
      <c r="Z694" t="n">
        <v>10</v>
      </c>
    </row>
    <row r="695">
      <c r="A695" t="n">
        <v>24</v>
      </c>
      <c r="B695" t="n">
        <v>110</v>
      </c>
      <c r="C695" t="inlineStr">
        <is>
          <t xml:space="preserve">CONCLUIDO	</t>
        </is>
      </c>
      <c r="D695" t="n">
        <v>8.891500000000001</v>
      </c>
      <c r="E695" t="n">
        <v>11.25</v>
      </c>
      <c r="F695" t="n">
        <v>8.09</v>
      </c>
      <c r="G695" t="n">
        <v>37.32</v>
      </c>
      <c r="H695" t="n">
        <v>0.5600000000000001</v>
      </c>
      <c r="I695" t="n">
        <v>13</v>
      </c>
      <c r="J695" t="n">
        <v>223.23</v>
      </c>
      <c r="K695" t="n">
        <v>56.13</v>
      </c>
      <c r="L695" t="n">
        <v>7</v>
      </c>
      <c r="M695" t="n">
        <v>11</v>
      </c>
      <c r="N695" t="n">
        <v>50.11</v>
      </c>
      <c r="O695" t="n">
        <v>27766.43</v>
      </c>
      <c r="P695" t="n">
        <v>116.14</v>
      </c>
      <c r="Q695" t="n">
        <v>198.05</v>
      </c>
      <c r="R695" t="n">
        <v>34.46</v>
      </c>
      <c r="S695" t="n">
        <v>21.27</v>
      </c>
      <c r="T695" t="n">
        <v>3851.08</v>
      </c>
      <c r="U695" t="n">
        <v>0.62</v>
      </c>
      <c r="V695" t="n">
        <v>0.75</v>
      </c>
      <c r="W695" t="n">
        <v>0.13</v>
      </c>
      <c r="X695" t="n">
        <v>0.23</v>
      </c>
      <c r="Y695" t="n">
        <v>1</v>
      </c>
      <c r="Z695" t="n">
        <v>10</v>
      </c>
    </row>
    <row r="696">
      <c r="A696" t="n">
        <v>25</v>
      </c>
      <c r="B696" t="n">
        <v>110</v>
      </c>
      <c r="C696" t="inlineStr">
        <is>
          <t xml:space="preserve">CONCLUIDO	</t>
        </is>
      </c>
      <c r="D696" t="n">
        <v>8.9138</v>
      </c>
      <c r="E696" t="n">
        <v>11.22</v>
      </c>
      <c r="F696" t="n">
        <v>8.06</v>
      </c>
      <c r="G696" t="n">
        <v>37.19</v>
      </c>
      <c r="H696" t="n">
        <v>0.58</v>
      </c>
      <c r="I696" t="n">
        <v>13</v>
      </c>
      <c r="J696" t="n">
        <v>223.65</v>
      </c>
      <c r="K696" t="n">
        <v>56.13</v>
      </c>
      <c r="L696" t="n">
        <v>7.25</v>
      </c>
      <c r="M696" t="n">
        <v>11</v>
      </c>
      <c r="N696" t="n">
        <v>50.27</v>
      </c>
      <c r="O696" t="n">
        <v>27817.81</v>
      </c>
      <c r="P696" t="n">
        <v>115.56</v>
      </c>
      <c r="Q696" t="n">
        <v>198.07</v>
      </c>
      <c r="R696" t="n">
        <v>33.35</v>
      </c>
      <c r="S696" t="n">
        <v>21.27</v>
      </c>
      <c r="T696" t="n">
        <v>3297.78</v>
      </c>
      <c r="U696" t="n">
        <v>0.64</v>
      </c>
      <c r="V696" t="n">
        <v>0.75</v>
      </c>
      <c r="W696" t="n">
        <v>0.13</v>
      </c>
      <c r="X696" t="n">
        <v>0.2</v>
      </c>
      <c r="Y696" t="n">
        <v>1</v>
      </c>
      <c r="Z696" t="n">
        <v>10</v>
      </c>
    </row>
    <row r="697">
      <c r="A697" t="n">
        <v>26</v>
      </c>
      <c r="B697" t="n">
        <v>110</v>
      </c>
      <c r="C697" t="inlineStr">
        <is>
          <t xml:space="preserve">CONCLUIDO	</t>
        </is>
      </c>
      <c r="D697" t="n">
        <v>8.868499999999999</v>
      </c>
      <c r="E697" t="n">
        <v>11.28</v>
      </c>
      <c r="F697" t="n">
        <v>8.109999999999999</v>
      </c>
      <c r="G697" t="n">
        <v>37.45</v>
      </c>
      <c r="H697" t="n">
        <v>0.59</v>
      </c>
      <c r="I697" t="n">
        <v>13</v>
      </c>
      <c r="J697" t="n">
        <v>224.07</v>
      </c>
      <c r="K697" t="n">
        <v>56.13</v>
      </c>
      <c r="L697" t="n">
        <v>7.5</v>
      </c>
      <c r="M697" t="n">
        <v>11</v>
      </c>
      <c r="N697" t="n">
        <v>50.44</v>
      </c>
      <c r="O697" t="n">
        <v>27869.24</v>
      </c>
      <c r="P697" t="n">
        <v>116.13</v>
      </c>
      <c r="Q697" t="n">
        <v>198.05</v>
      </c>
      <c r="R697" t="n">
        <v>35.78</v>
      </c>
      <c r="S697" t="n">
        <v>21.27</v>
      </c>
      <c r="T697" t="n">
        <v>4515.2</v>
      </c>
      <c r="U697" t="n">
        <v>0.59</v>
      </c>
      <c r="V697" t="n">
        <v>0.75</v>
      </c>
      <c r="W697" t="n">
        <v>0.12</v>
      </c>
      <c r="X697" t="n">
        <v>0.26</v>
      </c>
      <c r="Y697" t="n">
        <v>1</v>
      </c>
      <c r="Z697" t="n">
        <v>10</v>
      </c>
    </row>
    <row r="698">
      <c r="A698" t="n">
        <v>27</v>
      </c>
      <c r="B698" t="n">
        <v>110</v>
      </c>
      <c r="C698" t="inlineStr">
        <is>
          <t xml:space="preserve">CONCLUIDO	</t>
        </is>
      </c>
      <c r="D698" t="n">
        <v>8.9255</v>
      </c>
      <c r="E698" t="n">
        <v>11.2</v>
      </c>
      <c r="F698" t="n">
        <v>8.08</v>
      </c>
      <c r="G698" t="n">
        <v>40.42</v>
      </c>
      <c r="H698" t="n">
        <v>0.61</v>
      </c>
      <c r="I698" t="n">
        <v>12</v>
      </c>
      <c r="J698" t="n">
        <v>224.49</v>
      </c>
      <c r="K698" t="n">
        <v>56.13</v>
      </c>
      <c r="L698" t="n">
        <v>7.75</v>
      </c>
      <c r="M698" t="n">
        <v>10</v>
      </c>
      <c r="N698" t="n">
        <v>50.61</v>
      </c>
      <c r="O698" t="n">
        <v>27920.73</v>
      </c>
      <c r="P698" t="n">
        <v>115.76</v>
      </c>
      <c r="Q698" t="n">
        <v>198.06</v>
      </c>
      <c r="R698" t="n">
        <v>34.58</v>
      </c>
      <c r="S698" t="n">
        <v>21.27</v>
      </c>
      <c r="T698" t="n">
        <v>3916.26</v>
      </c>
      <c r="U698" t="n">
        <v>0.62</v>
      </c>
      <c r="V698" t="n">
        <v>0.75</v>
      </c>
      <c r="W698" t="n">
        <v>0.13</v>
      </c>
      <c r="X698" t="n">
        <v>0.23</v>
      </c>
      <c r="Y698" t="n">
        <v>1</v>
      </c>
      <c r="Z698" t="n">
        <v>10</v>
      </c>
    </row>
    <row r="699">
      <c r="A699" t="n">
        <v>28</v>
      </c>
      <c r="B699" t="n">
        <v>110</v>
      </c>
      <c r="C699" t="inlineStr">
        <is>
          <t xml:space="preserve">CONCLUIDO	</t>
        </is>
      </c>
      <c r="D699" t="n">
        <v>8.925700000000001</v>
      </c>
      <c r="E699" t="n">
        <v>11.2</v>
      </c>
      <c r="F699" t="n">
        <v>8.08</v>
      </c>
      <c r="G699" t="n">
        <v>40.42</v>
      </c>
      <c r="H699" t="n">
        <v>0.63</v>
      </c>
      <c r="I699" t="n">
        <v>12</v>
      </c>
      <c r="J699" t="n">
        <v>224.9</v>
      </c>
      <c r="K699" t="n">
        <v>56.13</v>
      </c>
      <c r="L699" t="n">
        <v>8</v>
      </c>
      <c r="M699" t="n">
        <v>10</v>
      </c>
      <c r="N699" t="n">
        <v>50.78</v>
      </c>
      <c r="O699" t="n">
        <v>27972.28</v>
      </c>
      <c r="P699" t="n">
        <v>115.72</v>
      </c>
      <c r="Q699" t="n">
        <v>198.05</v>
      </c>
      <c r="R699" t="n">
        <v>34.51</v>
      </c>
      <c r="S699" t="n">
        <v>21.27</v>
      </c>
      <c r="T699" t="n">
        <v>3885.18</v>
      </c>
      <c r="U699" t="n">
        <v>0.62</v>
      </c>
      <c r="V699" t="n">
        <v>0.75</v>
      </c>
      <c r="W699" t="n">
        <v>0.13</v>
      </c>
      <c r="X699" t="n">
        <v>0.23</v>
      </c>
      <c r="Y699" t="n">
        <v>1</v>
      </c>
      <c r="Z699" t="n">
        <v>10</v>
      </c>
    </row>
    <row r="700">
      <c r="A700" t="n">
        <v>29</v>
      </c>
      <c r="B700" t="n">
        <v>110</v>
      </c>
      <c r="C700" t="inlineStr">
        <is>
          <t xml:space="preserve">CONCLUIDO	</t>
        </is>
      </c>
      <c r="D700" t="n">
        <v>8.9823</v>
      </c>
      <c r="E700" t="n">
        <v>11.13</v>
      </c>
      <c r="F700" t="n">
        <v>8.06</v>
      </c>
      <c r="G700" t="n">
        <v>43.94</v>
      </c>
      <c r="H700" t="n">
        <v>0.65</v>
      </c>
      <c r="I700" t="n">
        <v>11</v>
      </c>
      <c r="J700" t="n">
        <v>225.32</v>
      </c>
      <c r="K700" t="n">
        <v>56.13</v>
      </c>
      <c r="L700" t="n">
        <v>8.25</v>
      </c>
      <c r="M700" t="n">
        <v>9</v>
      </c>
      <c r="N700" t="n">
        <v>50.95</v>
      </c>
      <c r="O700" t="n">
        <v>28023.89</v>
      </c>
      <c r="P700" t="n">
        <v>115.04</v>
      </c>
      <c r="Q700" t="n">
        <v>198.08</v>
      </c>
      <c r="R700" t="n">
        <v>33.56</v>
      </c>
      <c r="S700" t="n">
        <v>21.27</v>
      </c>
      <c r="T700" t="n">
        <v>3412.61</v>
      </c>
      <c r="U700" t="n">
        <v>0.63</v>
      </c>
      <c r="V700" t="n">
        <v>0.75</v>
      </c>
      <c r="W700" t="n">
        <v>0.13</v>
      </c>
      <c r="X700" t="n">
        <v>0.2</v>
      </c>
      <c r="Y700" t="n">
        <v>1</v>
      </c>
      <c r="Z700" t="n">
        <v>10</v>
      </c>
    </row>
    <row r="701">
      <c r="A701" t="n">
        <v>30</v>
      </c>
      <c r="B701" t="n">
        <v>110</v>
      </c>
      <c r="C701" t="inlineStr">
        <is>
          <t xml:space="preserve">CONCLUIDO	</t>
        </is>
      </c>
      <c r="D701" t="n">
        <v>8.976699999999999</v>
      </c>
      <c r="E701" t="n">
        <v>11.14</v>
      </c>
      <c r="F701" t="n">
        <v>8.06</v>
      </c>
      <c r="G701" t="n">
        <v>43.98</v>
      </c>
      <c r="H701" t="n">
        <v>0.67</v>
      </c>
      <c r="I701" t="n">
        <v>11</v>
      </c>
      <c r="J701" t="n">
        <v>225.74</v>
      </c>
      <c r="K701" t="n">
        <v>56.13</v>
      </c>
      <c r="L701" t="n">
        <v>8.5</v>
      </c>
      <c r="M701" t="n">
        <v>9</v>
      </c>
      <c r="N701" t="n">
        <v>51.11</v>
      </c>
      <c r="O701" t="n">
        <v>28075.56</v>
      </c>
      <c r="P701" t="n">
        <v>115.06</v>
      </c>
      <c r="Q701" t="n">
        <v>198.05</v>
      </c>
      <c r="R701" t="n">
        <v>33.79</v>
      </c>
      <c r="S701" t="n">
        <v>21.27</v>
      </c>
      <c r="T701" t="n">
        <v>3529.59</v>
      </c>
      <c r="U701" t="n">
        <v>0.63</v>
      </c>
      <c r="V701" t="n">
        <v>0.75</v>
      </c>
      <c r="W701" t="n">
        <v>0.13</v>
      </c>
      <c r="X701" t="n">
        <v>0.21</v>
      </c>
      <c r="Y701" t="n">
        <v>1</v>
      </c>
      <c r="Z701" t="n">
        <v>10</v>
      </c>
    </row>
    <row r="702">
      <c r="A702" t="n">
        <v>31</v>
      </c>
      <c r="B702" t="n">
        <v>110</v>
      </c>
      <c r="C702" t="inlineStr">
        <is>
          <t xml:space="preserve">CONCLUIDO	</t>
        </is>
      </c>
      <c r="D702" t="n">
        <v>8.984299999999999</v>
      </c>
      <c r="E702" t="n">
        <v>11.13</v>
      </c>
      <c r="F702" t="n">
        <v>8.050000000000001</v>
      </c>
      <c r="G702" t="n">
        <v>43.93</v>
      </c>
      <c r="H702" t="n">
        <v>0.6899999999999999</v>
      </c>
      <c r="I702" t="n">
        <v>11</v>
      </c>
      <c r="J702" t="n">
        <v>226.16</v>
      </c>
      <c r="K702" t="n">
        <v>56.13</v>
      </c>
      <c r="L702" t="n">
        <v>8.75</v>
      </c>
      <c r="M702" t="n">
        <v>9</v>
      </c>
      <c r="N702" t="n">
        <v>51.28</v>
      </c>
      <c r="O702" t="n">
        <v>28127.29</v>
      </c>
      <c r="P702" t="n">
        <v>114.86</v>
      </c>
      <c r="Q702" t="n">
        <v>198.07</v>
      </c>
      <c r="R702" t="n">
        <v>33.56</v>
      </c>
      <c r="S702" t="n">
        <v>21.27</v>
      </c>
      <c r="T702" t="n">
        <v>3412.38</v>
      </c>
      <c r="U702" t="n">
        <v>0.63</v>
      </c>
      <c r="V702" t="n">
        <v>0.75</v>
      </c>
      <c r="W702" t="n">
        <v>0.12</v>
      </c>
      <c r="X702" t="n">
        <v>0.2</v>
      </c>
      <c r="Y702" t="n">
        <v>1</v>
      </c>
      <c r="Z702" t="n">
        <v>10</v>
      </c>
    </row>
    <row r="703">
      <c r="A703" t="n">
        <v>32</v>
      </c>
      <c r="B703" t="n">
        <v>110</v>
      </c>
      <c r="C703" t="inlineStr">
        <is>
          <t xml:space="preserve">CONCLUIDO	</t>
        </is>
      </c>
      <c r="D703" t="n">
        <v>8.976900000000001</v>
      </c>
      <c r="E703" t="n">
        <v>11.14</v>
      </c>
      <c r="F703" t="n">
        <v>8.06</v>
      </c>
      <c r="G703" t="n">
        <v>43.98</v>
      </c>
      <c r="H703" t="n">
        <v>0.71</v>
      </c>
      <c r="I703" t="n">
        <v>11</v>
      </c>
      <c r="J703" t="n">
        <v>226.58</v>
      </c>
      <c r="K703" t="n">
        <v>56.13</v>
      </c>
      <c r="L703" t="n">
        <v>9</v>
      </c>
      <c r="M703" t="n">
        <v>9</v>
      </c>
      <c r="N703" t="n">
        <v>51.45</v>
      </c>
      <c r="O703" t="n">
        <v>28179.08</v>
      </c>
      <c r="P703" t="n">
        <v>115.01</v>
      </c>
      <c r="Q703" t="n">
        <v>198.06</v>
      </c>
      <c r="R703" t="n">
        <v>33.81</v>
      </c>
      <c r="S703" t="n">
        <v>21.27</v>
      </c>
      <c r="T703" t="n">
        <v>3540.06</v>
      </c>
      <c r="U703" t="n">
        <v>0.63</v>
      </c>
      <c r="V703" t="n">
        <v>0.75</v>
      </c>
      <c r="W703" t="n">
        <v>0.13</v>
      </c>
      <c r="X703" t="n">
        <v>0.21</v>
      </c>
      <c r="Y703" t="n">
        <v>1</v>
      </c>
      <c r="Z703" t="n">
        <v>10</v>
      </c>
    </row>
    <row r="704">
      <c r="A704" t="n">
        <v>33</v>
      </c>
      <c r="B704" t="n">
        <v>110</v>
      </c>
      <c r="C704" t="inlineStr">
        <is>
          <t xml:space="preserve">CONCLUIDO	</t>
        </is>
      </c>
      <c r="D704" t="n">
        <v>9.0357</v>
      </c>
      <c r="E704" t="n">
        <v>11.07</v>
      </c>
      <c r="F704" t="n">
        <v>8.029999999999999</v>
      </c>
      <c r="G704" t="n">
        <v>48.19</v>
      </c>
      <c r="H704" t="n">
        <v>0.72</v>
      </c>
      <c r="I704" t="n">
        <v>10</v>
      </c>
      <c r="J704" t="n">
        <v>227</v>
      </c>
      <c r="K704" t="n">
        <v>56.13</v>
      </c>
      <c r="L704" t="n">
        <v>9.25</v>
      </c>
      <c r="M704" t="n">
        <v>8</v>
      </c>
      <c r="N704" t="n">
        <v>51.62</v>
      </c>
      <c r="O704" t="n">
        <v>28230.92</v>
      </c>
      <c r="P704" t="n">
        <v>114.49</v>
      </c>
      <c r="Q704" t="n">
        <v>198.05</v>
      </c>
      <c r="R704" t="n">
        <v>32.83</v>
      </c>
      <c r="S704" t="n">
        <v>21.27</v>
      </c>
      <c r="T704" t="n">
        <v>3053.89</v>
      </c>
      <c r="U704" t="n">
        <v>0.65</v>
      </c>
      <c r="V704" t="n">
        <v>0.76</v>
      </c>
      <c r="W704" t="n">
        <v>0.12</v>
      </c>
      <c r="X704" t="n">
        <v>0.18</v>
      </c>
      <c r="Y704" t="n">
        <v>1</v>
      </c>
      <c r="Z704" t="n">
        <v>10</v>
      </c>
    </row>
    <row r="705">
      <c r="A705" t="n">
        <v>34</v>
      </c>
      <c r="B705" t="n">
        <v>110</v>
      </c>
      <c r="C705" t="inlineStr">
        <is>
          <t xml:space="preserve">CONCLUIDO	</t>
        </is>
      </c>
      <c r="D705" t="n">
        <v>9.046099999999999</v>
      </c>
      <c r="E705" t="n">
        <v>11.05</v>
      </c>
      <c r="F705" t="n">
        <v>8.02</v>
      </c>
      <c r="G705" t="n">
        <v>48.12</v>
      </c>
      <c r="H705" t="n">
        <v>0.74</v>
      </c>
      <c r="I705" t="n">
        <v>10</v>
      </c>
      <c r="J705" t="n">
        <v>227.42</v>
      </c>
      <c r="K705" t="n">
        <v>56.13</v>
      </c>
      <c r="L705" t="n">
        <v>9.5</v>
      </c>
      <c r="M705" t="n">
        <v>8</v>
      </c>
      <c r="N705" t="n">
        <v>51.8</v>
      </c>
      <c r="O705" t="n">
        <v>28282.83</v>
      </c>
      <c r="P705" t="n">
        <v>114.36</v>
      </c>
      <c r="Q705" t="n">
        <v>198.05</v>
      </c>
      <c r="R705" t="n">
        <v>32.29</v>
      </c>
      <c r="S705" t="n">
        <v>21.27</v>
      </c>
      <c r="T705" t="n">
        <v>2783.96</v>
      </c>
      <c r="U705" t="n">
        <v>0.66</v>
      </c>
      <c r="V705" t="n">
        <v>0.76</v>
      </c>
      <c r="W705" t="n">
        <v>0.13</v>
      </c>
      <c r="X705" t="n">
        <v>0.17</v>
      </c>
      <c r="Y705" t="n">
        <v>1</v>
      </c>
      <c r="Z705" t="n">
        <v>10</v>
      </c>
    </row>
    <row r="706">
      <c r="A706" t="n">
        <v>35</v>
      </c>
      <c r="B706" t="n">
        <v>110</v>
      </c>
      <c r="C706" t="inlineStr">
        <is>
          <t xml:space="preserve">CONCLUIDO	</t>
        </is>
      </c>
      <c r="D706" t="n">
        <v>9.0527</v>
      </c>
      <c r="E706" t="n">
        <v>11.05</v>
      </c>
      <c r="F706" t="n">
        <v>8.01</v>
      </c>
      <c r="G706" t="n">
        <v>48.07</v>
      </c>
      <c r="H706" t="n">
        <v>0.76</v>
      </c>
      <c r="I706" t="n">
        <v>10</v>
      </c>
      <c r="J706" t="n">
        <v>227.84</v>
      </c>
      <c r="K706" t="n">
        <v>56.13</v>
      </c>
      <c r="L706" t="n">
        <v>9.75</v>
      </c>
      <c r="M706" t="n">
        <v>8</v>
      </c>
      <c r="N706" t="n">
        <v>51.97</v>
      </c>
      <c r="O706" t="n">
        <v>28334.8</v>
      </c>
      <c r="P706" t="n">
        <v>114.03</v>
      </c>
      <c r="Q706" t="n">
        <v>198.05</v>
      </c>
      <c r="R706" t="n">
        <v>32.23</v>
      </c>
      <c r="S706" t="n">
        <v>21.27</v>
      </c>
      <c r="T706" t="n">
        <v>2752.73</v>
      </c>
      <c r="U706" t="n">
        <v>0.66</v>
      </c>
      <c r="V706" t="n">
        <v>0.76</v>
      </c>
      <c r="W706" t="n">
        <v>0.12</v>
      </c>
      <c r="X706" t="n">
        <v>0.16</v>
      </c>
      <c r="Y706" t="n">
        <v>1</v>
      </c>
      <c r="Z706" t="n">
        <v>10</v>
      </c>
    </row>
    <row r="707">
      <c r="A707" t="n">
        <v>36</v>
      </c>
      <c r="B707" t="n">
        <v>110</v>
      </c>
      <c r="C707" t="inlineStr">
        <is>
          <t xml:space="preserve">CONCLUIDO	</t>
        </is>
      </c>
      <c r="D707" t="n">
        <v>9.025700000000001</v>
      </c>
      <c r="E707" t="n">
        <v>11.08</v>
      </c>
      <c r="F707" t="n">
        <v>8.039999999999999</v>
      </c>
      <c r="G707" t="n">
        <v>48.27</v>
      </c>
      <c r="H707" t="n">
        <v>0.78</v>
      </c>
      <c r="I707" t="n">
        <v>10</v>
      </c>
      <c r="J707" t="n">
        <v>228.27</v>
      </c>
      <c r="K707" t="n">
        <v>56.13</v>
      </c>
      <c r="L707" t="n">
        <v>10</v>
      </c>
      <c r="M707" t="n">
        <v>8</v>
      </c>
      <c r="N707" t="n">
        <v>52.14</v>
      </c>
      <c r="O707" t="n">
        <v>28386.82</v>
      </c>
      <c r="P707" t="n">
        <v>114.2</v>
      </c>
      <c r="Q707" t="n">
        <v>198.05</v>
      </c>
      <c r="R707" t="n">
        <v>33.26</v>
      </c>
      <c r="S707" t="n">
        <v>21.27</v>
      </c>
      <c r="T707" t="n">
        <v>3267.71</v>
      </c>
      <c r="U707" t="n">
        <v>0.64</v>
      </c>
      <c r="V707" t="n">
        <v>0.75</v>
      </c>
      <c r="W707" t="n">
        <v>0.12</v>
      </c>
      <c r="X707" t="n">
        <v>0.19</v>
      </c>
      <c r="Y707" t="n">
        <v>1</v>
      </c>
      <c r="Z707" t="n">
        <v>10</v>
      </c>
    </row>
    <row r="708">
      <c r="A708" t="n">
        <v>37</v>
      </c>
      <c r="B708" t="n">
        <v>110</v>
      </c>
      <c r="C708" t="inlineStr">
        <is>
          <t xml:space="preserve">CONCLUIDO	</t>
        </is>
      </c>
      <c r="D708" t="n">
        <v>9.0756</v>
      </c>
      <c r="E708" t="n">
        <v>11.02</v>
      </c>
      <c r="F708" t="n">
        <v>8.029999999999999</v>
      </c>
      <c r="G708" t="n">
        <v>53.51</v>
      </c>
      <c r="H708" t="n">
        <v>0.8</v>
      </c>
      <c r="I708" t="n">
        <v>9</v>
      </c>
      <c r="J708" t="n">
        <v>228.69</v>
      </c>
      <c r="K708" t="n">
        <v>56.13</v>
      </c>
      <c r="L708" t="n">
        <v>10.25</v>
      </c>
      <c r="M708" t="n">
        <v>7</v>
      </c>
      <c r="N708" t="n">
        <v>52.31</v>
      </c>
      <c r="O708" t="n">
        <v>28438.91</v>
      </c>
      <c r="P708" t="n">
        <v>113.7</v>
      </c>
      <c r="Q708" t="n">
        <v>198.05</v>
      </c>
      <c r="R708" t="n">
        <v>32.66</v>
      </c>
      <c r="S708" t="n">
        <v>21.27</v>
      </c>
      <c r="T708" t="n">
        <v>2970.62</v>
      </c>
      <c r="U708" t="n">
        <v>0.65</v>
      </c>
      <c r="V708" t="n">
        <v>0.76</v>
      </c>
      <c r="W708" t="n">
        <v>0.12</v>
      </c>
      <c r="X708" t="n">
        <v>0.17</v>
      </c>
      <c r="Y708" t="n">
        <v>1</v>
      </c>
      <c r="Z708" t="n">
        <v>10</v>
      </c>
    </row>
    <row r="709">
      <c r="A709" t="n">
        <v>38</v>
      </c>
      <c r="B709" t="n">
        <v>110</v>
      </c>
      <c r="C709" t="inlineStr">
        <is>
          <t xml:space="preserve">CONCLUIDO	</t>
        </is>
      </c>
      <c r="D709" t="n">
        <v>9.083600000000001</v>
      </c>
      <c r="E709" t="n">
        <v>11.01</v>
      </c>
      <c r="F709" t="n">
        <v>8.02</v>
      </c>
      <c r="G709" t="n">
        <v>53.44</v>
      </c>
      <c r="H709" t="n">
        <v>0.8100000000000001</v>
      </c>
      <c r="I709" t="n">
        <v>9</v>
      </c>
      <c r="J709" t="n">
        <v>229.11</v>
      </c>
      <c r="K709" t="n">
        <v>56.13</v>
      </c>
      <c r="L709" t="n">
        <v>10.5</v>
      </c>
      <c r="M709" t="n">
        <v>7</v>
      </c>
      <c r="N709" t="n">
        <v>52.48</v>
      </c>
      <c r="O709" t="n">
        <v>28491.06</v>
      </c>
      <c r="P709" t="n">
        <v>113.61</v>
      </c>
      <c r="Q709" t="n">
        <v>198.06</v>
      </c>
      <c r="R709" t="n">
        <v>32.44</v>
      </c>
      <c r="S709" t="n">
        <v>21.27</v>
      </c>
      <c r="T709" t="n">
        <v>2862</v>
      </c>
      <c r="U709" t="n">
        <v>0.66</v>
      </c>
      <c r="V709" t="n">
        <v>0.76</v>
      </c>
      <c r="W709" t="n">
        <v>0.12</v>
      </c>
      <c r="X709" t="n">
        <v>0.16</v>
      </c>
      <c r="Y709" t="n">
        <v>1</v>
      </c>
      <c r="Z709" t="n">
        <v>10</v>
      </c>
    </row>
    <row r="710">
      <c r="A710" t="n">
        <v>39</v>
      </c>
      <c r="B710" t="n">
        <v>110</v>
      </c>
      <c r="C710" t="inlineStr">
        <is>
          <t xml:space="preserve">CONCLUIDO	</t>
        </is>
      </c>
      <c r="D710" t="n">
        <v>9.0824</v>
      </c>
      <c r="E710" t="n">
        <v>11.01</v>
      </c>
      <c r="F710" t="n">
        <v>8.02</v>
      </c>
      <c r="G710" t="n">
        <v>53.45</v>
      </c>
      <c r="H710" t="n">
        <v>0.83</v>
      </c>
      <c r="I710" t="n">
        <v>9</v>
      </c>
      <c r="J710" t="n">
        <v>229.53</v>
      </c>
      <c r="K710" t="n">
        <v>56.13</v>
      </c>
      <c r="L710" t="n">
        <v>10.75</v>
      </c>
      <c r="M710" t="n">
        <v>7</v>
      </c>
      <c r="N710" t="n">
        <v>52.66</v>
      </c>
      <c r="O710" t="n">
        <v>28543.27</v>
      </c>
      <c r="P710" t="n">
        <v>113.72</v>
      </c>
      <c r="Q710" t="n">
        <v>198.06</v>
      </c>
      <c r="R710" t="n">
        <v>32.43</v>
      </c>
      <c r="S710" t="n">
        <v>21.27</v>
      </c>
      <c r="T710" t="n">
        <v>2859.27</v>
      </c>
      <c r="U710" t="n">
        <v>0.66</v>
      </c>
      <c r="V710" t="n">
        <v>0.76</v>
      </c>
      <c r="W710" t="n">
        <v>0.12</v>
      </c>
      <c r="X710" t="n">
        <v>0.16</v>
      </c>
      <c r="Y710" t="n">
        <v>1</v>
      </c>
      <c r="Z710" t="n">
        <v>10</v>
      </c>
    </row>
    <row r="711">
      <c r="A711" t="n">
        <v>40</v>
      </c>
      <c r="B711" t="n">
        <v>110</v>
      </c>
      <c r="C711" t="inlineStr">
        <is>
          <t xml:space="preserve">CONCLUIDO	</t>
        </is>
      </c>
      <c r="D711" t="n">
        <v>9.083299999999999</v>
      </c>
      <c r="E711" t="n">
        <v>11.01</v>
      </c>
      <c r="F711" t="n">
        <v>8.02</v>
      </c>
      <c r="G711" t="n">
        <v>53.44</v>
      </c>
      <c r="H711" t="n">
        <v>0.85</v>
      </c>
      <c r="I711" t="n">
        <v>9</v>
      </c>
      <c r="J711" t="n">
        <v>229.96</v>
      </c>
      <c r="K711" t="n">
        <v>56.13</v>
      </c>
      <c r="L711" t="n">
        <v>11</v>
      </c>
      <c r="M711" t="n">
        <v>7</v>
      </c>
      <c r="N711" t="n">
        <v>52.83</v>
      </c>
      <c r="O711" t="n">
        <v>28595.54</v>
      </c>
      <c r="P711" t="n">
        <v>113.47</v>
      </c>
      <c r="Q711" t="n">
        <v>198.05</v>
      </c>
      <c r="R711" t="n">
        <v>32.33</v>
      </c>
      <c r="S711" t="n">
        <v>21.27</v>
      </c>
      <c r="T711" t="n">
        <v>2808.24</v>
      </c>
      <c r="U711" t="n">
        <v>0.66</v>
      </c>
      <c r="V711" t="n">
        <v>0.76</v>
      </c>
      <c r="W711" t="n">
        <v>0.12</v>
      </c>
      <c r="X711" t="n">
        <v>0.16</v>
      </c>
      <c r="Y711" t="n">
        <v>1</v>
      </c>
      <c r="Z711" t="n">
        <v>10</v>
      </c>
    </row>
    <row r="712">
      <c r="A712" t="n">
        <v>41</v>
      </c>
      <c r="B712" t="n">
        <v>110</v>
      </c>
      <c r="C712" t="inlineStr">
        <is>
          <t xml:space="preserve">CONCLUIDO	</t>
        </is>
      </c>
      <c r="D712" t="n">
        <v>9.0824</v>
      </c>
      <c r="E712" t="n">
        <v>11.01</v>
      </c>
      <c r="F712" t="n">
        <v>8.02</v>
      </c>
      <c r="G712" t="n">
        <v>53.45</v>
      </c>
      <c r="H712" t="n">
        <v>0.87</v>
      </c>
      <c r="I712" t="n">
        <v>9</v>
      </c>
      <c r="J712" t="n">
        <v>230.38</v>
      </c>
      <c r="K712" t="n">
        <v>56.13</v>
      </c>
      <c r="L712" t="n">
        <v>11.25</v>
      </c>
      <c r="M712" t="n">
        <v>7</v>
      </c>
      <c r="N712" t="n">
        <v>53</v>
      </c>
      <c r="O712" t="n">
        <v>28647.87</v>
      </c>
      <c r="P712" t="n">
        <v>113.23</v>
      </c>
      <c r="Q712" t="n">
        <v>198.05</v>
      </c>
      <c r="R712" t="n">
        <v>32.42</v>
      </c>
      <c r="S712" t="n">
        <v>21.27</v>
      </c>
      <c r="T712" t="n">
        <v>2854.37</v>
      </c>
      <c r="U712" t="n">
        <v>0.66</v>
      </c>
      <c r="V712" t="n">
        <v>0.76</v>
      </c>
      <c r="W712" t="n">
        <v>0.12</v>
      </c>
      <c r="X712" t="n">
        <v>0.16</v>
      </c>
      <c r="Y712" t="n">
        <v>1</v>
      </c>
      <c r="Z712" t="n">
        <v>10</v>
      </c>
    </row>
    <row r="713">
      <c r="A713" t="n">
        <v>42</v>
      </c>
      <c r="B713" t="n">
        <v>110</v>
      </c>
      <c r="C713" t="inlineStr">
        <is>
          <t xml:space="preserve">CONCLUIDO	</t>
        </is>
      </c>
      <c r="D713" t="n">
        <v>9.1419</v>
      </c>
      <c r="E713" t="n">
        <v>10.94</v>
      </c>
      <c r="F713" t="n">
        <v>7.99</v>
      </c>
      <c r="G713" t="n">
        <v>59.91</v>
      </c>
      <c r="H713" t="n">
        <v>0.89</v>
      </c>
      <c r="I713" t="n">
        <v>8</v>
      </c>
      <c r="J713" t="n">
        <v>230.81</v>
      </c>
      <c r="K713" t="n">
        <v>56.13</v>
      </c>
      <c r="L713" t="n">
        <v>11.5</v>
      </c>
      <c r="M713" t="n">
        <v>6</v>
      </c>
      <c r="N713" t="n">
        <v>53.18</v>
      </c>
      <c r="O713" t="n">
        <v>28700.26</v>
      </c>
      <c r="P713" t="n">
        <v>112.5</v>
      </c>
      <c r="Q713" t="n">
        <v>198.05</v>
      </c>
      <c r="R713" t="n">
        <v>31.42</v>
      </c>
      <c r="S713" t="n">
        <v>21.27</v>
      </c>
      <c r="T713" t="n">
        <v>2359.42</v>
      </c>
      <c r="U713" t="n">
        <v>0.68</v>
      </c>
      <c r="V713" t="n">
        <v>0.76</v>
      </c>
      <c r="W713" t="n">
        <v>0.12</v>
      </c>
      <c r="X713" t="n">
        <v>0.14</v>
      </c>
      <c r="Y713" t="n">
        <v>1</v>
      </c>
      <c r="Z713" t="n">
        <v>10</v>
      </c>
    </row>
    <row r="714">
      <c r="A714" t="n">
        <v>43</v>
      </c>
      <c r="B714" t="n">
        <v>110</v>
      </c>
      <c r="C714" t="inlineStr">
        <is>
          <t xml:space="preserve">CONCLUIDO	</t>
        </is>
      </c>
      <c r="D714" t="n">
        <v>9.1515</v>
      </c>
      <c r="E714" t="n">
        <v>10.93</v>
      </c>
      <c r="F714" t="n">
        <v>7.98</v>
      </c>
      <c r="G714" t="n">
        <v>59.83</v>
      </c>
      <c r="H714" t="n">
        <v>0.9</v>
      </c>
      <c r="I714" t="n">
        <v>8</v>
      </c>
      <c r="J714" t="n">
        <v>231.23</v>
      </c>
      <c r="K714" t="n">
        <v>56.13</v>
      </c>
      <c r="L714" t="n">
        <v>11.75</v>
      </c>
      <c r="M714" t="n">
        <v>6</v>
      </c>
      <c r="N714" t="n">
        <v>53.36</v>
      </c>
      <c r="O714" t="n">
        <v>28752.71</v>
      </c>
      <c r="P714" t="n">
        <v>112.62</v>
      </c>
      <c r="Q714" t="n">
        <v>198.05</v>
      </c>
      <c r="R714" t="n">
        <v>30.99</v>
      </c>
      <c r="S714" t="n">
        <v>21.27</v>
      </c>
      <c r="T714" t="n">
        <v>2142.39</v>
      </c>
      <c r="U714" t="n">
        <v>0.6899999999999999</v>
      </c>
      <c r="V714" t="n">
        <v>0.76</v>
      </c>
      <c r="W714" t="n">
        <v>0.12</v>
      </c>
      <c r="X714" t="n">
        <v>0.12</v>
      </c>
      <c r="Y714" t="n">
        <v>1</v>
      </c>
      <c r="Z714" t="n">
        <v>10</v>
      </c>
    </row>
    <row r="715">
      <c r="A715" t="n">
        <v>44</v>
      </c>
      <c r="B715" t="n">
        <v>110</v>
      </c>
      <c r="C715" t="inlineStr">
        <is>
          <t xml:space="preserve">CONCLUIDO	</t>
        </is>
      </c>
      <c r="D715" t="n">
        <v>9.1568</v>
      </c>
      <c r="E715" t="n">
        <v>10.92</v>
      </c>
      <c r="F715" t="n">
        <v>7.97</v>
      </c>
      <c r="G715" t="n">
        <v>59.78</v>
      </c>
      <c r="H715" t="n">
        <v>0.92</v>
      </c>
      <c r="I715" t="n">
        <v>8</v>
      </c>
      <c r="J715" t="n">
        <v>231.66</v>
      </c>
      <c r="K715" t="n">
        <v>56.13</v>
      </c>
      <c r="L715" t="n">
        <v>12</v>
      </c>
      <c r="M715" t="n">
        <v>6</v>
      </c>
      <c r="N715" t="n">
        <v>53.53</v>
      </c>
      <c r="O715" t="n">
        <v>28805.23</v>
      </c>
      <c r="P715" t="n">
        <v>112.41</v>
      </c>
      <c r="Q715" t="n">
        <v>198.05</v>
      </c>
      <c r="R715" t="n">
        <v>30.91</v>
      </c>
      <c r="S715" t="n">
        <v>21.27</v>
      </c>
      <c r="T715" t="n">
        <v>2101.79</v>
      </c>
      <c r="U715" t="n">
        <v>0.6899999999999999</v>
      </c>
      <c r="V715" t="n">
        <v>0.76</v>
      </c>
      <c r="W715" t="n">
        <v>0.12</v>
      </c>
      <c r="X715" t="n">
        <v>0.12</v>
      </c>
      <c r="Y715" t="n">
        <v>1</v>
      </c>
      <c r="Z715" t="n">
        <v>10</v>
      </c>
    </row>
    <row r="716">
      <c r="A716" t="n">
        <v>45</v>
      </c>
      <c r="B716" t="n">
        <v>110</v>
      </c>
      <c r="C716" t="inlineStr">
        <is>
          <t xml:space="preserve">CONCLUIDO	</t>
        </is>
      </c>
      <c r="D716" t="n">
        <v>9.127599999999999</v>
      </c>
      <c r="E716" t="n">
        <v>10.96</v>
      </c>
      <c r="F716" t="n">
        <v>8.01</v>
      </c>
      <c r="G716" t="n">
        <v>60.04</v>
      </c>
      <c r="H716" t="n">
        <v>0.9399999999999999</v>
      </c>
      <c r="I716" t="n">
        <v>8</v>
      </c>
      <c r="J716" t="n">
        <v>232.08</v>
      </c>
      <c r="K716" t="n">
        <v>56.13</v>
      </c>
      <c r="L716" t="n">
        <v>12.25</v>
      </c>
      <c r="M716" t="n">
        <v>6</v>
      </c>
      <c r="N716" t="n">
        <v>53.71</v>
      </c>
      <c r="O716" t="n">
        <v>28857.81</v>
      </c>
      <c r="P716" t="n">
        <v>112.82</v>
      </c>
      <c r="Q716" t="n">
        <v>198.05</v>
      </c>
      <c r="R716" t="n">
        <v>32.09</v>
      </c>
      <c r="S716" t="n">
        <v>21.27</v>
      </c>
      <c r="T716" t="n">
        <v>2691.15</v>
      </c>
      <c r="U716" t="n">
        <v>0.66</v>
      </c>
      <c r="V716" t="n">
        <v>0.76</v>
      </c>
      <c r="W716" t="n">
        <v>0.12</v>
      </c>
      <c r="X716" t="n">
        <v>0.15</v>
      </c>
      <c r="Y716" t="n">
        <v>1</v>
      </c>
      <c r="Z716" t="n">
        <v>10</v>
      </c>
    </row>
    <row r="717">
      <c r="A717" t="n">
        <v>46</v>
      </c>
      <c r="B717" t="n">
        <v>110</v>
      </c>
      <c r="C717" t="inlineStr">
        <is>
          <t xml:space="preserve">CONCLUIDO	</t>
        </is>
      </c>
      <c r="D717" t="n">
        <v>9.130100000000001</v>
      </c>
      <c r="E717" t="n">
        <v>10.95</v>
      </c>
      <c r="F717" t="n">
        <v>8</v>
      </c>
      <c r="G717" t="n">
        <v>60.02</v>
      </c>
      <c r="H717" t="n">
        <v>0.96</v>
      </c>
      <c r="I717" t="n">
        <v>8</v>
      </c>
      <c r="J717" t="n">
        <v>232.51</v>
      </c>
      <c r="K717" t="n">
        <v>56.13</v>
      </c>
      <c r="L717" t="n">
        <v>12.5</v>
      </c>
      <c r="M717" t="n">
        <v>6</v>
      </c>
      <c r="N717" t="n">
        <v>53.88</v>
      </c>
      <c r="O717" t="n">
        <v>28910.45</v>
      </c>
      <c r="P717" t="n">
        <v>112.67</v>
      </c>
      <c r="Q717" t="n">
        <v>198.05</v>
      </c>
      <c r="R717" t="n">
        <v>32</v>
      </c>
      <c r="S717" t="n">
        <v>21.27</v>
      </c>
      <c r="T717" t="n">
        <v>2645.66</v>
      </c>
      <c r="U717" t="n">
        <v>0.66</v>
      </c>
      <c r="V717" t="n">
        <v>0.76</v>
      </c>
      <c r="W717" t="n">
        <v>0.12</v>
      </c>
      <c r="X717" t="n">
        <v>0.15</v>
      </c>
      <c r="Y717" t="n">
        <v>1</v>
      </c>
      <c r="Z717" t="n">
        <v>10</v>
      </c>
    </row>
    <row r="718">
      <c r="A718" t="n">
        <v>47</v>
      </c>
      <c r="B718" t="n">
        <v>110</v>
      </c>
      <c r="C718" t="inlineStr">
        <is>
          <t xml:space="preserve">CONCLUIDO	</t>
        </is>
      </c>
      <c r="D718" t="n">
        <v>9.133599999999999</v>
      </c>
      <c r="E718" t="n">
        <v>10.95</v>
      </c>
      <c r="F718" t="n">
        <v>8</v>
      </c>
      <c r="G718" t="n">
        <v>59.99</v>
      </c>
      <c r="H718" t="n">
        <v>0.97</v>
      </c>
      <c r="I718" t="n">
        <v>8</v>
      </c>
      <c r="J718" t="n">
        <v>232.94</v>
      </c>
      <c r="K718" t="n">
        <v>56.13</v>
      </c>
      <c r="L718" t="n">
        <v>12.75</v>
      </c>
      <c r="M718" t="n">
        <v>6</v>
      </c>
      <c r="N718" t="n">
        <v>54.06</v>
      </c>
      <c r="O718" t="n">
        <v>28963.15</v>
      </c>
      <c r="P718" t="n">
        <v>112.55</v>
      </c>
      <c r="Q718" t="n">
        <v>198.05</v>
      </c>
      <c r="R718" t="n">
        <v>31.86</v>
      </c>
      <c r="S718" t="n">
        <v>21.27</v>
      </c>
      <c r="T718" t="n">
        <v>2575.93</v>
      </c>
      <c r="U718" t="n">
        <v>0.67</v>
      </c>
      <c r="V718" t="n">
        <v>0.76</v>
      </c>
      <c r="W718" t="n">
        <v>0.12</v>
      </c>
      <c r="X718" t="n">
        <v>0.15</v>
      </c>
      <c r="Y718" t="n">
        <v>1</v>
      </c>
      <c r="Z718" t="n">
        <v>10</v>
      </c>
    </row>
    <row r="719">
      <c r="A719" t="n">
        <v>48</v>
      </c>
      <c r="B719" t="n">
        <v>110</v>
      </c>
      <c r="C719" t="inlineStr">
        <is>
          <t xml:space="preserve">CONCLUIDO	</t>
        </is>
      </c>
      <c r="D719" t="n">
        <v>9.129200000000001</v>
      </c>
      <c r="E719" t="n">
        <v>10.95</v>
      </c>
      <c r="F719" t="n">
        <v>8</v>
      </c>
      <c r="G719" t="n">
        <v>60.02</v>
      </c>
      <c r="H719" t="n">
        <v>0.99</v>
      </c>
      <c r="I719" t="n">
        <v>8</v>
      </c>
      <c r="J719" t="n">
        <v>233.37</v>
      </c>
      <c r="K719" t="n">
        <v>56.13</v>
      </c>
      <c r="L719" t="n">
        <v>13</v>
      </c>
      <c r="M719" t="n">
        <v>6</v>
      </c>
      <c r="N719" t="n">
        <v>54.24</v>
      </c>
      <c r="O719" t="n">
        <v>29015.91</v>
      </c>
      <c r="P719" t="n">
        <v>112.26</v>
      </c>
      <c r="Q719" t="n">
        <v>198.05</v>
      </c>
      <c r="R719" t="n">
        <v>31.95</v>
      </c>
      <c r="S719" t="n">
        <v>21.27</v>
      </c>
      <c r="T719" t="n">
        <v>2624.71</v>
      </c>
      <c r="U719" t="n">
        <v>0.67</v>
      </c>
      <c r="V719" t="n">
        <v>0.76</v>
      </c>
      <c r="W719" t="n">
        <v>0.12</v>
      </c>
      <c r="X719" t="n">
        <v>0.15</v>
      </c>
      <c r="Y719" t="n">
        <v>1</v>
      </c>
      <c r="Z719" t="n">
        <v>10</v>
      </c>
    </row>
    <row r="720">
      <c r="A720" t="n">
        <v>49</v>
      </c>
      <c r="B720" t="n">
        <v>110</v>
      </c>
      <c r="C720" t="inlineStr">
        <is>
          <t xml:space="preserve">CONCLUIDO	</t>
        </is>
      </c>
      <c r="D720" t="n">
        <v>9.129200000000001</v>
      </c>
      <c r="E720" t="n">
        <v>10.95</v>
      </c>
      <c r="F720" t="n">
        <v>8</v>
      </c>
      <c r="G720" t="n">
        <v>60.02</v>
      </c>
      <c r="H720" t="n">
        <v>1.01</v>
      </c>
      <c r="I720" t="n">
        <v>8</v>
      </c>
      <c r="J720" t="n">
        <v>233.79</v>
      </c>
      <c r="K720" t="n">
        <v>56.13</v>
      </c>
      <c r="L720" t="n">
        <v>13.25</v>
      </c>
      <c r="M720" t="n">
        <v>6</v>
      </c>
      <c r="N720" t="n">
        <v>54.42</v>
      </c>
      <c r="O720" t="n">
        <v>29068.74</v>
      </c>
      <c r="P720" t="n">
        <v>112.02</v>
      </c>
      <c r="Q720" t="n">
        <v>198.06</v>
      </c>
      <c r="R720" t="n">
        <v>31.96</v>
      </c>
      <c r="S720" t="n">
        <v>21.27</v>
      </c>
      <c r="T720" t="n">
        <v>2627.11</v>
      </c>
      <c r="U720" t="n">
        <v>0.67</v>
      </c>
      <c r="V720" t="n">
        <v>0.76</v>
      </c>
      <c r="W720" t="n">
        <v>0.12</v>
      </c>
      <c r="X720" t="n">
        <v>0.15</v>
      </c>
      <c r="Y720" t="n">
        <v>1</v>
      </c>
      <c r="Z720" t="n">
        <v>10</v>
      </c>
    </row>
    <row r="721">
      <c r="A721" t="n">
        <v>50</v>
      </c>
      <c r="B721" t="n">
        <v>110</v>
      </c>
      <c r="C721" t="inlineStr">
        <is>
          <t xml:space="preserve">CONCLUIDO	</t>
        </is>
      </c>
      <c r="D721" t="n">
        <v>9.1891</v>
      </c>
      <c r="E721" t="n">
        <v>10.88</v>
      </c>
      <c r="F721" t="n">
        <v>7.97</v>
      </c>
      <c r="G721" t="n">
        <v>68.34999999999999</v>
      </c>
      <c r="H721" t="n">
        <v>1.02</v>
      </c>
      <c r="I721" t="n">
        <v>7</v>
      </c>
      <c r="J721" t="n">
        <v>234.22</v>
      </c>
      <c r="K721" t="n">
        <v>56.13</v>
      </c>
      <c r="L721" t="n">
        <v>13.5</v>
      </c>
      <c r="M721" t="n">
        <v>5</v>
      </c>
      <c r="N721" t="n">
        <v>54.6</v>
      </c>
      <c r="O721" t="n">
        <v>29121.64</v>
      </c>
      <c r="P721" t="n">
        <v>111.49</v>
      </c>
      <c r="Q721" t="n">
        <v>198.05</v>
      </c>
      <c r="R721" t="n">
        <v>31.07</v>
      </c>
      <c r="S721" t="n">
        <v>21.27</v>
      </c>
      <c r="T721" t="n">
        <v>2190.48</v>
      </c>
      <c r="U721" t="n">
        <v>0.68</v>
      </c>
      <c r="V721" t="n">
        <v>0.76</v>
      </c>
      <c r="W721" t="n">
        <v>0.12</v>
      </c>
      <c r="X721" t="n">
        <v>0.12</v>
      </c>
      <c r="Y721" t="n">
        <v>1</v>
      </c>
      <c r="Z721" t="n">
        <v>10</v>
      </c>
    </row>
    <row r="722">
      <c r="A722" t="n">
        <v>51</v>
      </c>
      <c r="B722" t="n">
        <v>110</v>
      </c>
      <c r="C722" t="inlineStr">
        <is>
          <t xml:space="preserve">CONCLUIDO	</t>
        </is>
      </c>
      <c r="D722" t="n">
        <v>9.1912</v>
      </c>
      <c r="E722" t="n">
        <v>10.88</v>
      </c>
      <c r="F722" t="n">
        <v>7.97</v>
      </c>
      <c r="G722" t="n">
        <v>68.33</v>
      </c>
      <c r="H722" t="n">
        <v>1.04</v>
      </c>
      <c r="I722" t="n">
        <v>7</v>
      </c>
      <c r="J722" t="n">
        <v>234.65</v>
      </c>
      <c r="K722" t="n">
        <v>56.13</v>
      </c>
      <c r="L722" t="n">
        <v>13.75</v>
      </c>
      <c r="M722" t="n">
        <v>5</v>
      </c>
      <c r="N722" t="n">
        <v>54.78</v>
      </c>
      <c r="O722" t="n">
        <v>29174.59</v>
      </c>
      <c r="P722" t="n">
        <v>111.52</v>
      </c>
      <c r="Q722" t="n">
        <v>198.05</v>
      </c>
      <c r="R722" t="n">
        <v>30.93</v>
      </c>
      <c r="S722" t="n">
        <v>21.27</v>
      </c>
      <c r="T722" t="n">
        <v>2117.58</v>
      </c>
      <c r="U722" t="n">
        <v>0.6899999999999999</v>
      </c>
      <c r="V722" t="n">
        <v>0.76</v>
      </c>
      <c r="W722" t="n">
        <v>0.12</v>
      </c>
      <c r="X722" t="n">
        <v>0.12</v>
      </c>
      <c r="Y722" t="n">
        <v>1</v>
      </c>
      <c r="Z722" t="n">
        <v>10</v>
      </c>
    </row>
    <row r="723">
      <c r="A723" t="n">
        <v>52</v>
      </c>
      <c r="B723" t="n">
        <v>110</v>
      </c>
      <c r="C723" t="inlineStr">
        <is>
          <t xml:space="preserve">CONCLUIDO	</t>
        </is>
      </c>
      <c r="D723" t="n">
        <v>9.2105</v>
      </c>
      <c r="E723" t="n">
        <v>10.86</v>
      </c>
      <c r="F723" t="n">
        <v>7.95</v>
      </c>
      <c r="G723" t="n">
        <v>68.13</v>
      </c>
      <c r="H723" t="n">
        <v>1.06</v>
      </c>
      <c r="I723" t="n">
        <v>7</v>
      </c>
      <c r="J723" t="n">
        <v>235.08</v>
      </c>
      <c r="K723" t="n">
        <v>56.13</v>
      </c>
      <c r="L723" t="n">
        <v>14</v>
      </c>
      <c r="M723" t="n">
        <v>5</v>
      </c>
      <c r="N723" t="n">
        <v>54.96</v>
      </c>
      <c r="O723" t="n">
        <v>29227.61</v>
      </c>
      <c r="P723" t="n">
        <v>111.15</v>
      </c>
      <c r="Q723" t="n">
        <v>198.05</v>
      </c>
      <c r="R723" t="n">
        <v>30.1</v>
      </c>
      <c r="S723" t="n">
        <v>21.27</v>
      </c>
      <c r="T723" t="n">
        <v>1701.43</v>
      </c>
      <c r="U723" t="n">
        <v>0.71</v>
      </c>
      <c r="V723" t="n">
        <v>0.76</v>
      </c>
      <c r="W723" t="n">
        <v>0.12</v>
      </c>
      <c r="X723" t="n">
        <v>0.1</v>
      </c>
      <c r="Y723" t="n">
        <v>1</v>
      </c>
      <c r="Z723" t="n">
        <v>10</v>
      </c>
    </row>
    <row r="724">
      <c r="A724" t="n">
        <v>53</v>
      </c>
      <c r="B724" t="n">
        <v>110</v>
      </c>
      <c r="C724" t="inlineStr">
        <is>
          <t xml:space="preserve">CONCLUIDO	</t>
        </is>
      </c>
      <c r="D724" t="n">
        <v>9.200100000000001</v>
      </c>
      <c r="E724" t="n">
        <v>10.87</v>
      </c>
      <c r="F724" t="n">
        <v>7.96</v>
      </c>
      <c r="G724" t="n">
        <v>68.23999999999999</v>
      </c>
      <c r="H724" t="n">
        <v>1.08</v>
      </c>
      <c r="I724" t="n">
        <v>7</v>
      </c>
      <c r="J724" t="n">
        <v>235.51</v>
      </c>
      <c r="K724" t="n">
        <v>56.13</v>
      </c>
      <c r="L724" t="n">
        <v>14.25</v>
      </c>
      <c r="M724" t="n">
        <v>5</v>
      </c>
      <c r="N724" t="n">
        <v>55.14</v>
      </c>
      <c r="O724" t="n">
        <v>29280.69</v>
      </c>
      <c r="P724" t="n">
        <v>111.33</v>
      </c>
      <c r="Q724" t="n">
        <v>198.05</v>
      </c>
      <c r="R724" t="n">
        <v>30.68</v>
      </c>
      <c r="S724" t="n">
        <v>21.27</v>
      </c>
      <c r="T724" t="n">
        <v>1991.67</v>
      </c>
      <c r="U724" t="n">
        <v>0.6899999999999999</v>
      </c>
      <c r="V724" t="n">
        <v>0.76</v>
      </c>
      <c r="W724" t="n">
        <v>0.12</v>
      </c>
      <c r="X724" t="n">
        <v>0.11</v>
      </c>
      <c r="Y724" t="n">
        <v>1</v>
      </c>
      <c r="Z724" t="n">
        <v>10</v>
      </c>
    </row>
    <row r="725">
      <c r="A725" t="n">
        <v>54</v>
      </c>
      <c r="B725" t="n">
        <v>110</v>
      </c>
      <c r="C725" t="inlineStr">
        <is>
          <t xml:space="preserve">CONCLUIDO	</t>
        </is>
      </c>
      <c r="D725" t="n">
        <v>9.1769</v>
      </c>
      <c r="E725" t="n">
        <v>10.9</v>
      </c>
      <c r="F725" t="n">
        <v>7.99</v>
      </c>
      <c r="G725" t="n">
        <v>68.47</v>
      </c>
      <c r="H725" t="n">
        <v>1.09</v>
      </c>
      <c r="I725" t="n">
        <v>7</v>
      </c>
      <c r="J725" t="n">
        <v>235.94</v>
      </c>
      <c r="K725" t="n">
        <v>56.13</v>
      </c>
      <c r="L725" t="n">
        <v>14.5</v>
      </c>
      <c r="M725" t="n">
        <v>5</v>
      </c>
      <c r="N725" t="n">
        <v>55.32</v>
      </c>
      <c r="O725" t="n">
        <v>29333.84</v>
      </c>
      <c r="P725" t="n">
        <v>111.74</v>
      </c>
      <c r="Q725" t="n">
        <v>198.05</v>
      </c>
      <c r="R725" t="n">
        <v>31.52</v>
      </c>
      <c r="S725" t="n">
        <v>21.27</v>
      </c>
      <c r="T725" t="n">
        <v>2415.31</v>
      </c>
      <c r="U725" t="n">
        <v>0.67</v>
      </c>
      <c r="V725" t="n">
        <v>0.76</v>
      </c>
      <c r="W725" t="n">
        <v>0.12</v>
      </c>
      <c r="X725" t="n">
        <v>0.14</v>
      </c>
      <c r="Y725" t="n">
        <v>1</v>
      </c>
      <c r="Z725" t="n">
        <v>10</v>
      </c>
    </row>
    <row r="726">
      <c r="A726" t="n">
        <v>55</v>
      </c>
      <c r="B726" t="n">
        <v>110</v>
      </c>
      <c r="C726" t="inlineStr">
        <is>
          <t xml:space="preserve">CONCLUIDO	</t>
        </is>
      </c>
      <c r="D726" t="n">
        <v>9.187900000000001</v>
      </c>
      <c r="E726" t="n">
        <v>10.88</v>
      </c>
      <c r="F726" t="n">
        <v>7.98</v>
      </c>
      <c r="G726" t="n">
        <v>68.36</v>
      </c>
      <c r="H726" t="n">
        <v>1.11</v>
      </c>
      <c r="I726" t="n">
        <v>7</v>
      </c>
      <c r="J726" t="n">
        <v>236.37</v>
      </c>
      <c r="K726" t="n">
        <v>56.13</v>
      </c>
      <c r="L726" t="n">
        <v>14.75</v>
      </c>
      <c r="M726" t="n">
        <v>5</v>
      </c>
      <c r="N726" t="n">
        <v>55.5</v>
      </c>
      <c r="O726" t="n">
        <v>29387.05</v>
      </c>
      <c r="P726" t="n">
        <v>111.28</v>
      </c>
      <c r="Q726" t="n">
        <v>198.05</v>
      </c>
      <c r="R726" t="n">
        <v>31.14</v>
      </c>
      <c r="S726" t="n">
        <v>21.27</v>
      </c>
      <c r="T726" t="n">
        <v>2224.14</v>
      </c>
      <c r="U726" t="n">
        <v>0.68</v>
      </c>
      <c r="V726" t="n">
        <v>0.76</v>
      </c>
      <c r="W726" t="n">
        <v>0.12</v>
      </c>
      <c r="X726" t="n">
        <v>0.12</v>
      </c>
      <c r="Y726" t="n">
        <v>1</v>
      </c>
      <c r="Z726" t="n">
        <v>10</v>
      </c>
    </row>
    <row r="727">
      <c r="A727" t="n">
        <v>56</v>
      </c>
      <c r="B727" t="n">
        <v>110</v>
      </c>
      <c r="C727" t="inlineStr">
        <is>
          <t xml:space="preserve">CONCLUIDO	</t>
        </is>
      </c>
      <c r="D727" t="n">
        <v>9.183</v>
      </c>
      <c r="E727" t="n">
        <v>10.89</v>
      </c>
      <c r="F727" t="n">
        <v>7.98</v>
      </c>
      <c r="G727" t="n">
        <v>68.41</v>
      </c>
      <c r="H727" t="n">
        <v>1.13</v>
      </c>
      <c r="I727" t="n">
        <v>7</v>
      </c>
      <c r="J727" t="n">
        <v>236.81</v>
      </c>
      <c r="K727" t="n">
        <v>56.13</v>
      </c>
      <c r="L727" t="n">
        <v>15</v>
      </c>
      <c r="M727" t="n">
        <v>5</v>
      </c>
      <c r="N727" t="n">
        <v>55.68</v>
      </c>
      <c r="O727" t="n">
        <v>29440.33</v>
      </c>
      <c r="P727" t="n">
        <v>111.17</v>
      </c>
      <c r="Q727" t="n">
        <v>198.05</v>
      </c>
      <c r="R727" t="n">
        <v>31.26</v>
      </c>
      <c r="S727" t="n">
        <v>21.27</v>
      </c>
      <c r="T727" t="n">
        <v>2284.17</v>
      </c>
      <c r="U727" t="n">
        <v>0.68</v>
      </c>
      <c r="V727" t="n">
        <v>0.76</v>
      </c>
      <c r="W727" t="n">
        <v>0.12</v>
      </c>
      <c r="X727" t="n">
        <v>0.13</v>
      </c>
      <c r="Y727" t="n">
        <v>1</v>
      </c>
      <c r="Z727" t="n">
        <v>10</v>
      </c>
    </row>
    <row r="728">
      <c r="A728" t="n">
        <v>57</v>
      </c>
      <c r="B728" t="n">
        <v>110</v>
      </c>
      <c r="C728" t="inlineStr">
        <is>
          <t xml:space="preserve">CONCLUIDO	</t>
        </is>
      </c>
      <c r="D728" t="n">
        <v>9.181100000000001</v>
      </c>
      <c r="E728" t="n">
        <v>10.89</v>
      </c>
      <c r="F728" t="n">
        <v>7.98</v>
      </c>
      <c r="G728" t="n">
        <v>68.43000000000001</v>
      </c>
      <c r="H728" t="n">
        <v>1.14</v>
      </c>
      <c r="I728" t="n">
        <v>7</v>
      </c>
      <c r="J728" t="n">
        <v>237.24</v>
      </c>
      <c r="K728" t="n">
        <v>56.13</v>
      </c>
      <c r="L728" t="n">
        <v>15.25</v>
      </c>
      <c r="M728" t="n">
        <v>5</v>
      </c>
      <c r="N728" t="n">
        <v>55.86</v>
      </c>
      <c r="O728" t="n">
        <v>29493.67</v>
      </c>
      <c r="P728" t="n">
        <v>111.06</v>
      </c>
      <c r="Q728" t="n">
        <v>198.05</v>
      </c>
      <c r="R728" t="n">
        <v>31.39</v>
      </c>
      <c r="S728" t="n">
        <v>21.27</v>
      </c>
      <c r="T728" t="n">
        <v>2345.99</v>
      </c>
      <c r="U728" t="n">
        <v>0.68</v>
      </c>
      <c r="V728" t="n">
        <v>0.76</v>
      </c>
      <c r="W728" t="n">
        <v>0.12</v>
      </c>
      <c r="X728" t="n">
        <v>0.13</v>
      </c>
      <c r="Y728" t="n">
        <v>1</v>
      </c>
      <c r="Z728" t="n">
        <v>10</v>
      </c>
    </row>
    <row r="729">
      <c r="A729" t="n">
        <v>58</v>
      </c>
      <c r="B729" t="n">
        <v>110</v>
      </c>
      <c r="C729" t="inlineStr">
        <is>
          <t xml:space="preserve">CONCLUIDO	</t>
        </is>
      </c>
      <c r="D729" t="n">
        <v>9.1846</v>
      </c>
      <c r="E729" t="n">
        <v>10.89</v>
      </c>
      <c r="F729" t="n">
        <v>7.98</v>
      </c>
      <c r="G729" t="n">
        <v>68.40000000000001</v>
      </c>
      <c r="H729" t="n">
        <v>1.16</v>
      </c>
      <c r="I729" t="n">
        <v>7</v>
      </c>
      <c r="J729" t="n">
        <v>237.67</v>
      </c>
      <c r="K729" t="n">
        <v>56.13</v>
      </c>
      <c r="L729" t="n">
        <v>15.5</v>
      </c>
      <c r="M729" t="n">
        <v>5</v>
      </c>
      <c r="N729" t="n">
        <v>56.05</v>
      </c>
      <c r="O729" t="n">
        <v>29547.07</v>
      </c>
      <c r="P729" t="n">
        <v>110.83</v>
      </c>
      <c r="Q729" t="n">
        <v>198.05</v>
      </c>
      <c r="R729" t="n">
        <v>31.18</v>
      </c>
      <c r="S729" t="n">
        <v>21.27</v>
      </c>
      <c r="T729" t="n">
        <v>2241.07</v>
      </c>
      <c r="U729" t="n">
        <v>0.68</v>
      </c>
      <c r="V729" t="n">
        <v>0.76</v>
      </c>
      <c r="W729" t="n">
        <v>0.12</v>
      </c>
      <c r="X729" t="n">
        <v>0.13</v>
      </c>
      <c r="Y729" t="n">
        <v>1</v>
      </c>
      <c r="Z729" t="n">
        <v>10</v>
      </c>
    </row>
    <row r="730">
      <c r="A730" t="n">
        <v>59</v>
      </c>
      <c r="B730" t="n">
        <v>110</v>
      </c>
      <c r="C730" t="inlineStr">
        <is>
          <t xml:space="preserve">CONCLUIDO	</t>
        </is>
      </c>
      <c r="D730" t="n">
        <v>9.2438</v>
      </c>
      <c r="E730" t="n">
        <v>10.82</v>
      </c>
      <c r="F730" t="n">
        <v>7.95</v>
      </c>
      <c r="G730" t="n">
        <v>79.52</v>
      </c>
      <c r="H730" t="n">
        <v>1.18</v>
      </c>
      <c r="I730" t="n">
        <v>6</v>
      </c>
      <c r="J730" t="n">
        <v>238.11</v>
      </c>
      <c r="K730" t="n">
        <v>56.13</v>
      </c>
      <c r="L730" t="n">
        <v>15.75</v>
      </c>
      <c r="M730" t="n">
        <v>4</v>
      </c>
      <c r="N730" t="n">
        <v>56.23</v>
      </c>
      <c r="O730" t="n">
        <v>29600.54</v>
      </c>
      <c r="P730" t="n">
        <v>110.01</v>
      </c>
      <c r="Q730" t="n">
        <v>198.05</v>
      </c>
      <c r="R730" t="n">
        <v>30.32</v>
      </c>
      <c r="S730" t="n">
        <v>21.27</v>
      </c>
      <c r="T730" t="n">
        <v>1817.37</v>
      </c>
      <c r="U730" t="n">
        <v>0.7</v>
      </c>
      <c r="V730" t="n">
        <v>0.76</v>
      </c>
      <c r="W730" t="n">
        <v>0.12</v>
      </c>
      <c r="X730" t="n">
        <v>0.1</v>
      </c>
      <c r="Y730" t="n">
        <v>1</v>
      </c>
      <c r="Z730" t="n">
        <v>10</v>
      </c>
    </row>
    <row r="731">
      <c r="A731" t="n">
        <v>60</v>
      </c>
      <c r="B731" t="n">
        <v>110</v>
      </c>
      <c r="C731" t="inlineStr">
        <is>
          <t xml:space="preserve">CONCLUIDO	</t>
        </is>
      </c>
      <c r="D731" t="n">
        <v>9.2469</v>
      </c>
      <c r="E731" t="n">
        <v>10.81</v>
      </c>
      <c r="F731" t="n">
        <v>7.95</v>
      </c>
      <c r="G731" t="n">
        <v>79.48</v>
      </c>
      <c r="H731" t="n">
        <v>1.19</v>
      </c>
      <c r="I731" t="n">
        <v>6</v>
      </c>
      <c r="J731" t="n">
        <v>238.54</v>
      </c>
      <c r="K731" t="n">
        <v>56.13</v>
      </c>
      <c r="L731" t="n">
        <v>16</v>
      </c>
      <c r="M731" t="n">
        <v>4</v>
      </c>
      <c r="N731" t="n">
        <v>56.41</v>
      </c>
      <c r="O731" t="n">
        <v>29654.08</v>
      </c>
      <c r="P731" t="n">
        <v>109.87</v>
      </c>
      <c r="Q731" t="n">
        <v>198.05</v>
      </c>
      <c r="R731" t="n">
        <v>30.15</v>
      </c>
      <c r="S731" t="n">
        <v>21.27</v>
      </c>
      <c r="T731" t="n">
        <v>1734.02</v>
      </c>
      <c r="U731" t="n">
        <v>0.71</v>
      </c>
      <c r="V731" t="n">
        <v>0.76</v>
      </c>
      <c r="W731" t="n">
        <v>0.12</v>
      </c>
      <c r="X731" t="n">
        <v>0.1</v>
      </c>
      <c r="Y731" t="n">
        <v>1</v>
      </c>
      <c r="Z731" t="n">
        <v>10</v>
      </c>
    </row>
    <row r="732">
      <c r="A732" t="n">
        <v>61</v>
      </c>
      <c r="B732" t="n">
        <v>110</v>
      </c>
      <c r="C732" t="inlineStr">
        <is>
          <t xml:space="preserve">CONCLUIDO	</t>
        </is>
      </c>
      <c r="D732" t="n">
        <v>9.263999999999999</v>
      </c>
      <c r="E732" t="n">
        <v>10.79</v>
      </c>
      <c r="F732" t="n">
        <v>7.93</v>
      </c>
      <c r="G732" t="n">
        <v>79.28</v>
      </c>
      <c r="H732" t="n">
        <v>1.21</v>
      </c>
      <c r="I732" t="n">
        <v>6</v>
      </c>
      <c r="J732" t="n">
        <v>238.97</v>
      </c>
      <c r="K732" t="n">
        <v>56.13</v>
      </c>
      <c r="L732" t="n">
        <v>16.25</v>
      </c>
      <c r="M732" t="n">
        <v>4</v>
      </c>
      <c r="N732" t="n">
        <v>56.6</v>
      </c>
      <c r="O732" t="n">
        <v>29707.68</v>
      </c>
      <c r="P732" t="n">
        <v>109.74</v>
      </c>
      <c r="Q732" t="n">
        <v>198.05</v>
      </c>
      <c r="R732" t="n">
        <v>29.55</v>
      </c>
      <c r="S732" t="n">
        <v>21.27</v>
      </c>
      <c r="T732" t="n">
        <v>1433.79</v>
      </c>
      <c r="U732" t="n">
        <v>0.72</v>
      </c>
      <c r="V732" t="n">
        <v>0.77</v>
      </c>
      <c r="W732" t="n">
        <v>0.12</v>
      </c>
      <c r="X732" t="n">
        <v>0.08</v>
      </c>
      <c r="Y732" t="n">
        <v>1</v>
      </c>
      <c r="Z732" t="n">
        <v>10</v>
      </c>
    </row>
    <row r="733">
      <c r="A733" t="n">
        <v>62</v>
      </c>
      <c r="B733" t="n">
        <v>110</v>
      </c>
      <c r="C733" t="inlineStr">
        <is>
          <t xml:space="preserve">CONCLUIDO	</t>
        </is>
      </c>
      <c r="D733" t="n">
        <v>9.2462</v>
      </c>
      <c r="E733" t="n">
        <v>10.82</v>
      </c>
      <c r="F733" t="n">
        <v>7.95</v>
      </c>
      <c r="G733" t="n">
        <v>79.48999999999999</v>
      </c>
      <c r="H733" t="n">
        <v>1.23</v>
      </c>
      <c r="I733" t="n">
        <v>6</v>
      </c>
      <c r="J733" t="n">
        <v>239.41</v>
      </c>
      <c r="K733" t="n">
        <v>56.13</v>
      </c>
      <c r="L733" t="n">
        <v>16.5</v>
      </c>
      <c r="M733" t="n">
        <v>4</v>
      </c>
      <c r="N733" t="n">
        <v>56.78</v>
      </c>
      <c r="O733" t="n">
        <v>29761.35</v>
      </c>
      <c r="P733" t="n">
        <v>110.09</v>
      </c>
      <c r="Q733" t="n">
        <v>198.05</v>
      </c>
      <c r="R733" t="n">
        <v>30.31</v>
      </c>
      <c r="S733" t="n">
        <v>21.27</v>
      </c>
      <c r="T733" t="n">
        <v>1812.86</v>
      </c>
      <c r="U733" t="n">
        <v>0.7</v>
      </c>
      <c r="V733" t="n">
        <v>0.76</v>
      </c>
      <c r="W733" t="n">
        <v>0.12</v>
      </c>
      <c r="X733" t="n">
        <v>0.1</v>
      </c>
      <c r="Y733" t="n">
        <v>1</v>
      </c>
      <c r="Z733" t="n">
        <v>10</v>
      </c>
    </row>
    <row r="734">
      <c r="A734" t="n">
        <v>63</v>
      </c>
      <c r="B734" t="n">
        <v>110</v>
      </c>
      <c r="C734" t="inlineStr">
        <is>
          <t xml:space="preserve">CONCLUIDO	</t>
        </is>
      </c>
      <c r="D734" t="n">
        <v>9.239800000000001</v>
      </c>
      <c r="E734" t="n">
        <v>10.82</v>
      </c>
      <c r="F734" t="n">
        <v>7.96</v>
      </c>
      <c r="G734" t="n">
        <v>79.56999999999999</v>
      </c>
      <c r="H734" t="n">
        <v>1.24</v>
      </c>
      <c r="I734" t="n">
        <v>6</v>
      </c>
      <c r="J734" t="n">
        <v>239.85</v>
      </c>
      <c r="K734" t="n">
        <v>56.13</v>
      </c>
      <c r="L734" t="n">
        <v>16.75</v>
      </c>
      <c r="M734" t="n">
        <v>4</v>
      </c>
      <c r="N734" t="n">
        <v>56.97</v>
      </c>
      <c r="O734" t="n">
        <v>29815.09</v>
      </c>
      <c r="P734" t="n">
        <v>110.2</v>
      </c>
      <c r="Q734" t="n">
        <v>198.05</v>
      </c>
      <c r="R734" t="n">
        <v>30.56</v>
      </c>
      <c r="S734" t="n">
        <v>21.27</v>
      </c>
      <c r="T734" t="n">
        <v>1935.77</v>
      </c>
      <c r="U734" t="n">
        <v>0.7</v>
      </c>
      <c r="V734" t="n">
        <v>0.76</v>
      </c>
      <c r="W734" t="n">
        <v>0.12</v>
      </c>
      <c r="X734" t="n">
        <v>0.1</v>
      </c>
      <c r="Y734" t="n">
        <v>1</v>
      </c>
      <c r="Z734" t="n">
        <v>10</v>
      </c>
    </row>
    <row r="735">
      <c r="A735" t="n">
        <v>64</v>
      </c>
      <c r="B735" t="n">
        <v>110</v>
      </c>
      <c r="C735" t="inlineStr">
        <is>
          <t xml:space="preserve">CONCLUIDO	</t>
        </is>
      </c>
      <c r="D735" t="n">
        <v>9.2431</v>
      </c>
      <c r="E735" t="n">
        <v>10.82</v>
      </c>
      <c r="F735" t="n">
        <v>7.95</v>
      </c>
      <c r="G735" t="n">
        <v>79.53</v>
      </c>
      <c r="H735" t="n">
        <v>1.26</v>
      </c>
      <c r="I735" t="n">
        <v>6</v>
      </c>
      <c r="J735" t="n">
        <v>240.28</v>
      </c>
      <c r="K735" t="n">
        <v>56.13</v>
      </c>
      <c r="L735" t="n">
        <v>17</v>
      </c>
      <c r="M735" t="n">
        <v>4</v>
      </c>
      <c r="N735" t="n">
        <v>57.16</v>
      </c>
      <c r="O735" t="n">
        <v>29869.01</v>
      </c>
      <c r="P735" t="n">
        <v>110.16</v>
      </c>
      <c r="Q735" t="n">
        <v>198.05</v>
      </c>
      <c r="R735" t="n">
        <v>30.41</v>
      </c>
      <c r="S735" t="n">
        <v>21.27</v>
      </c>
      <c r="T735" t="n">
        <v>1862.48</v>
      </c>
      <c r="U735" t="n">
        <v>0.7</v>
      </c>
      <c r="V735" t="n">
        <v>0.76</v>
      </c>
      <c r="W735" t="n">
        <v>0.12</v>
      </c>
      <c r="X735" t="n">
        <v>0.1</v>
      </c>
      <c r="Y735" t="n">
        <v>1</v>
      </c>
      <c r="Z735" t="n">
        <v>10</v>
      </c>
    </row>
    <row r="736">
      <c r="A736" t="n">
        <v>65</v>
      </c>
      <c r="B736" t="n">
        <v>110</v>
      </c>
      <c r="C736" t="inlineStr">
        <is>
          <t xml:space="preserve">CONCLUIDO	</t>
        </is>
      </c>
      <c r="D736" t="n">
        <v>9.235300000000001</v>
      </c>
      <c r="E736" t="n">
        <v>10.83</v>
      </c>
      <c r="F736" t="n">
        <v>7.96</v>
      </c>
      <c r="G736" t="n">
        <v>79.62</v>
      </c>
      <c r="H736" t="n">
        <v>1.27</v>
      </c>
      <c r="I736" t="n">
        <v>6</v>
      </c>
      <c r="J736" t="n">
        <v>240.72</v>
      </c>
      <c r="K736" t="n">
        <v>56.13</v>
      </c>
      <c r="L736" t="n">
        <v>17.25</v>
      </c>
      <c r="M736" t="n">
        <v>4</v>
      </c>
      <c r="N736" t="n">
        <v>57.34</v>
      </c>
      <c r="O736" t="n">
        <v>29922.88</v>
      </c>
      <c r="P736" t="n">
        <v>110.41</v>
      </c>
      <c r="Q736" t="n">
        <v>198.05</v>
      </c>
      <c r="R736" t="n">
        <v>30.7</v>
      </c>
      <c r="S736" t="n">
        <v>21.27</v>
      </c>
      <c r="T736" t="n">
        <v>2010.1</v>
      </c>
      <c r="U736" t="n">
        <v>0.6899999999999999</v>
      </c>
      <c r="V736" t="n">
        <v>0.76</v>
      </c>
      <c r="W736" t="n">
        <v>0.12</v>
      </c>
      <c r="X736" t="n">
        <v>0.11</v>
      </c>
      <c r="Y736" t="n">
        <v>1</v>
      </c>
      <c r="Z736" t="n">
        <v>10</v>
      </c>
    </row>
    <row r="737">
      <c r="A737" t="n">
        <v>66</v>
      </c>
      <c r="B737" t="n">
        <v>110</v>
      </c>
      <c r="C737" t="inlineStr">
        <is>
          <t xml:space="preserve">CONCLUIDO	</t>
        </is>
      </c>
      <c r="D737" t="n">
        <v>9.2431</v>
      </c>
      <c r="E737" t="n">
        <v>10.82</v>
      </c>
      <c r="F737" t="n">
        <v>7.95</v>
      </c>
      <c r="G737" t="n">
        <v>79.53</v>
      </c>
      <c r="H737" t="n">
        <v>1.29</v>
      </c>
      <c r="I737" t="n">
        <v>6</v>
      </c>
      <c r="J737" t="n">
        <v>241.16</v>
      </c>
      <c r="K737" t="n">
        <v>56.13</v>
      </c>
      <c r="L737" t="n">
        <v>17.5</v>
      </c>
      <c r="M737" t="n">
        <v>4</v>
      </c>
      <c r="N737" t="n">
        <v>57.53</v>
      </c>
      <c r="O737" t="n">
        <v>29976.82</v>
      </c>
      <c r="P737" t="n">
        <v>110.15</v>
      </c>
      <c r="Q737" t="n">
        <v>198.05</v>
      </c>
      <c r="R737" t="n">
        <v>30.37</v>
      </c>
      <c r="S737" t="n">
        <v>21.27</v>
      </c>
      <c r="T737" t="n">
        <v>1843.56</v>
      </c>
      <c r="U737" t="n">
        <v>0.7</v>
      </c>
      <c r="V737" t="n">
        <v>0.76</v>
      </c>
      <c r="W737" t="n">
        <v>0.12</v>
      </c>
      <c r="X737" t="n">
        <v>0.1</v>
      </c>
      <c r="Y737" t="n">
        <v>1</v>
      </c>
      <c r="Z737" t="n">
        <v>10</v>
      </c>
    </row>
    <row r="738">
      <c r="A738" t="n">
        <v>67</v>
      </c>
      <c r="B738" t="n">
        <v>110</v>
      </c>
      <c r="C738" t="inlineStr">
        <is>
          <t xml:space="preserve">CONCLUIDO	</t>
        </is>
      </c>
      <c r="D738" t="n">
        <v>9.238300000000001</v>
      </c>
      <c r="E738" t="n">
        <v>10.82</v>
      </c>
      <c r="F738" t="n">
        <v>7.96</v>
      </c>
      <c r="G738" t="n">
        <v>79.58</v>
      </c>
      <c r="H738" t="n">
        <v>1.31</v>
      </c>
      <c r="I738" t="n">
        <v>6</v>
      </c>
      <c r="J738" t="n">
        <v>241.59</v>
      </c>
      <c r="K738" t="n">
        <v>56.13</v>
      </c>
      <c r="L738" t="n">
        <v>17.75</v>
      </c>
      <c r="M738" t="n">
        <v>4</v>
      </c>
      <c r="N738" t="n">
        <v>57.72</v>
      </c>
      <c r="O738" t="n">
        <v>30030.83</v>
      </c>
      <c r="P738" t="n">
        <v>110.02</v>
      </c>
      <c r="Q738" t="n">
        <v>198.05</v>
      </c>
      <c r="R738" t="n">
        <v>30.59</v>
      </c>
      <c r="S738" t="n">
        <v>21.27</v>
      </c>
      <c r="T738" t="n">
        <v>1952.08</v>
      </c>
      <c r="U738" t="n">
        <v>0.7</v>
      </c>
      <c r="V738" t="n">
        <v>0.76</v>
      </c>
      <c r="W738" t="n">
        <v>0.12</v>
      </c>
      <c r="X738" t="n">
        <v>0.11</v>
      </c>
      <c r="Y738" t="n">
        <v>1</v>
      </c>
      <c r="Z738" t="n">
        <v>10</v>
      </c>
    </row>
    <row r="739">
      <c r="A739" t="n">
        <v>68</v>
      </c>
      <c r="B739" t="n">
        <v>110</v>
      </c>
      <c r="C739" t="inlineStr">
        <is>
          <t xml:space="preserve">CONCLUIDO	</t>
        </is>
      </c>
      <c r="D739" t="n">
        <v>9.239800000000001</v>
      </c>
      <c r="E739" t="n">
        <v>10.82</v>
      </c>
      <c r="F739" t="n">
        <v>7.96</v>
      </c>
      <c r="G739" t="n">
        <v>79.56999999999999</v>
      </c>
      <c r="H739" t="n">
        <v>1.32</v>
      </c>
      <c r="I739" t="n">
        <v>6</v>
      </c>
      <c r="J739" t="n">
        <v>242.03</v>
      </c>
      <c r="K739" t="n">
        <v>56.13</v>
      </c>
      <c r="L739" t="n">
        <v>18</v>
      </c>
      <c r="M739" t="n">
        <v>4</v>
      </c>
      <c r="N739" t="n">
        <v>57.91</v>
      </c>
      <c r="O739" t="n">
        <v>30084.9</v>
      </c>
      <c r="P739" t="n">
        <v>109.83</v>
      </c>
      <c r="Q739" t="n">
        <v>198.05</v>
      </c>
      <c r="R739" t="n">
        <v>30.52</v>
      </c>
      <c r="S739" t="n">
        <v>21.27</v>
      </c>
      <c r="T739" t="n">
        <v>1918.56</v>
      </c>
      <c r="U739" t="n">
        <v>0.7</v>
      </c>
      <c r="V739" t="n">
        <v>0.76</v>
      </c>
      <c r="W739" t="n">
        <v>0.12</v>
      </c>
      <c r="X739" t="n">
        <v>0.1</v>
      </c>
      <c r="Y739" t="n">
        <v>1</v>
      </c>
      <c r="Z739" t="n">
        <v>10</v>
      </c>
    </row>
    <row r="740">
      <c r="A740" t="n">
        <v>69</v>
      </c>
      <c r="B740" t="n">
        <v>110</v>
      </c>
      <c r="C740" t="inlineStr">
        <is>
          <t xml:space="preserve">CONCLUIDO	</t>
        </is>
      </c>
      <c r="D740" t="n">
        <v>9.248799999999999</v>
      </c>
      <c r="E740" t="n">
        <v>10.81</v>
      </c>
      <c r="F740" t="n">
        <v>7.95</v>
      </c>
      <c r="G740" t="n">
        <v>79.45999999999999</v>
      </c>
      <c r="H740" t="n">
        <v>1.34</v>
      </c>
      <c r="I740" t="n">
        <v>6</v>
      </c>
      <c r="J740" t="n">
        <v>242.47</v>
      </c>
      <c r="K740" t="n">
        <v>56.13</v>
      </c>
      <c r="L740" t="n">
        <v>18.25</v>
      </c>
      <c r="M740" t="n">
        <v>4</v>
      </c>
      <c r="N740" t="n">
        <v>58.1</v>
      </c>
      <c r="O740" t="n">
        <v>30139.04</v>
      </c>
      <c r="P740" t="n">
        <v>109.53</v>
      </c>
      <c r="Q740" t="n">
        <v>198.05</v>
      </c>
      <c r="R740" t="n">
        <v>30.05</v>
      </c>
      <c r="S740" t="n">
        <v>21.27</v>
      </c>
      <c r="T740" t="n">
        <v>1683.3</v>
      </c>
      <c r="U740" t="n">
        <v>0.71</v>
      </c>
      <c r="V740" t="n">
        <v>0.76</v>
      </c>
      <c r="W740" t="n">
        <v>0.12</v>
      </c>
      <c r="X740" t="n">
        <v>0.09</v>
      </c>
      <c r="Y740" t="n">
        <v>1</v>
      </c>
      <c r="Z740" t="n">
        <v>10</v>
      </c>
    </row>
    <row r="741">
      <c r="A741" t="n">
        <v>70</v>
      </c>
      <c r="B741" t="n">
        <v>110</v>
      </c>
      <c r="C741" t="inlineStr">
        <is>
          <t xml:space="preserve">CONCLUIDO	</t>
        </is>
      </c>
      <c r="D741" t="n">
        <v>9.2559</v>
      </c>
      <c r="E741" t="n">
        <v>10.8</v>
      </c>
      <c r="F741" t="n">
        <v>7.94</v>
      </c>
      <c r="G741" t="n">
        <v>79.38</v>
      </c>
      <c r="H741" t="n">
        <v>1.35</v>
      </c>
      <c r="I741" t="n">
        <v>6</v>
      </c>
      <c r="J741" t="n">
        <v>242.91</v>
      </c>
      <c r="K741" t="n">
        <v>56.13</v>
      </c>
      <c r="L741" t="n">
        <v>18.5</v>
      </c>
      <c r="M741" t="n">
        <v>4</v>
      </c>
      <c r="N741" t="n">
        <v>58.28</v>
      </c>
      <c r="O741" t="n">
        <v>30193.25</v>
      </c>
      <c r="P741" t="n">
        <v>109.09</v>
      </c>
      <c r="Q741" t="n">
        <v>198.05</v>
      </c>
      <c r="R741" t="n">
        <v>29.91</v>
      </c>
      <c r="S741" t="n">
        <v>21.27</v>
      </c>
      <c r="T741" t="n">
        <v>1612.05</v>
      </c>
      <c r="U741" t="n">
        <v>0.71</v>
      </c>
      <c r="V741" t="n">
        <v>0.77</v>
      </c>
      <c r="W741" t="n">
        <v>0.12</v>
      </c>
      <c r="X741" t="n">
        <v>0.08</v>
      </c>
      <c r="Y741" t="n">
        <v>1</v>
      </c>
      <c r="Z741" t="n">
        <v>10</v>
      </c>
    </row>
    <row r="742">
      <c r="A742" t="n">
        <v>71</v>
      </c>
      <c r="B742" t="n">
        <v>110</v>
      </c>
      <c r="C742" t="inlineStr">
        <is>
          <t xml:space="preserve">CONCLUIDO	</t>
        </is>
      </c>
      <c r="D742" t="n">
        <v>9.2357</v>
      </c>
      <c r="E742" t="n">
        <v>10.83</v>
      </c>
      <c r="F742" t="n">
        <v>7.96</v>
      </c>
      <c r="G742" t="n">
        <v>79.61</v>
      </c>
      <c r="H742" t="n">
        <v>1.37</v>
      </c>
      <c r="I742" t="n">
        <v>6</v>
      </c>
      <c r="J742" t="n">
        <v>243.35</v>
      </c>
      <c r="K742" t="n">
        <v>56.13</v>
      </c>
      <c r="L742" t="n">
        <v>18.75</v>
      </c>
      <c r="M742" t="n">
        <v>4</v>
      </c>
      <c r="N742" t="n">
        <v>58.47</v>
      </c>
      <c r="O742" t="n">
        <v>30247.53</v>
      </c>
      <c r="P742" t="n">
        <v>109.3</v>
      </c>
      <c r="Q742" t="n">
        <v>198.05</v>
      </c>
      <c r="R742" t="n">
        <v>30.73</v>
      </c>
      <c r="S742" t="n">
        <v>21.27</v>
      </c>
      <c r="T742" t="n">
        <v>2025.18</v>
      </c>
      <c r="U742" t="n">
        <v>0.6899999999999999</v>
      </c>
      <c r="V742" t="n">
        <v>0.76</v>
      </c>
      <c r="W742" t="n">
        <v>0.12</v>
      </c>
      <c r="X742" t="n">
        <v>0.11</v>
      </c>
      <c r="Y742" t="n">
        <v>1</v>
      </c>
      <c r="Z742" t="n">
        <v>10</v>
      </c>
    </row>
    <row r="743">
      <c r="A743" t="n">
        <v>72</v>
      </c>
      <c r="B743" t="n">
        <v>110</v>
      </c>
      <c r="C743" t="inlineStr">
        <is>
          <t xml:space="preserve">CONCLUIDO	</t>
        </is>
      </c>
      <c r="D743" t="n">
        <v>9.2355</v>
      </c>
      <c r="E743" t="n">
        <v>10.83</v>
      </c>
      <c r="F743" t="n">
        <v>7.96</v>
      </c>
      <c r="G743" t="n">
        <v>79.62</v>
      </c>
      <c r="H743" t="n">
        <v>1.39</v>
      </c>
      <c r="I743" t="n">
        <v>6</v>
      </c>
      <c r="J743" t="n">
        <v>243.79</v>
      </c>
      <c r="K743" t="n">
        <v>56.13</v>
      </c>
      <c r="L743" t="n">
        <v>19</v>
      </c>
      <c r="M743" t="n">
        <v>4</v>
      </c>
      <c r="N743" t="n">
        <v>58.67</v>
      </c>
      <c r="O743" t="n">
        <v>30301.87</v>
      </c>
      <c r="P743" t="n">
        <v>109.09</v>
      </c>
      <c r="Q743" t="n">
        <v>198.05</v>
      </c>
      <c r="R743" t="n">
        <v>30.69</v>
      </c>
      <c r="S743" t="n">
        <v>21.27</v>
      </c>
      <c r="T743" t="n">
        <v>2004.46</v>
      </c>
      <c r="U743" t="n">
        <v>0.6899999999999999</v>
      </c>
      <c r="V743" t="n">
        <v>0.76</v>
      </c>
      <c r="W743" t="n">
        <v>0.12</v>
      </c>
      <c r="X743" t="n">
        <v>0.11</v>
      </c>
      <c r="Y743" t="n">
        <v>1</v>
      </c>
      <c r="Z743" t="n">
        <v>10</v>
      </c>
    </row>
    <row r="744">
      <c r="A744" t="n">
        <v>73</v>
      </c>
      <c r="B744" t="n">
        <v>110</v>
      </c>
      <c r="C744" t="inlineStr">
        <is>
          <t xml:space="preserve">CONCLUIDO	</t>
        </is>
      </c>
      <c r="D744" t="n">
        <v>9.234999999999999</v>
      </c>
      <c r="E744" t="n">
        <v>10.83</v>
      </c>
      <c r="F744" t="n">
        <v>7.96</v>
      </c>
      <c r="G744" t="n">
        <v>79.62</v>
      </c>
      <c r="H744" t="n">
        <v>1.4</v>
      </c>
      <c r="I744" t="n">
        <v>6</v>
      </c>
      <c r="J744" t="n">
        <v>244.23</v>
      </c>
      <c r="K744" t="n">
        <v>56.13</v>
      </c>
      <c r="L744" t="n">
        <v>19.25</v>
      </c>
      <c r="M744" t="n">
        <v>4</v>
      </c>
      <c r="N744" t="n">
        <v>58.86</v>
      </c>
      <c r="O744" t="n">
        <v>30356.29</v>
      </c>
      <c r="P744" t="n">
        <v>108.73</v>
      </c>
      <c r="Q744" t="n">
        <v>198.06</v>
      </c>
      <c r="R744" t="n">
        <v>30.76</v>
      </c>
      <c r="S744" t="n">
        <v>21.27</v>
      </c>
      <c r="T744" t="n">
        <v>2036.39</v>
      </c>
      <c r="U744" t="n">
        <v>0.6899999999999999</v>
      </c>
      <c r="V744" t="n">
        <v>0.76</v>
      </c>
      <c r="W744" t="n">
        <v>0.12</v>
      </c>
      <c r="X744" t="n">
        <v>0.11</v>
      </c>
      <c r="Y744" t="n">
        <v>1</v>
      </c>
      <c r="Z744" t="n">
        <v>10</v>
      </c>
    </row>
    <row r="745">
      <c r="A745" t="n">
        <v>74</v>
      </c>
      <c r="B745" t="n">
        <v>110</v>
      </c>
      <c r="C745" t="inlineStr">
        <is>
          <t xml:space="preserve">CONCLUIDO	</t>
        </is>
      </c>
      <c r="D745" t="n">
        <v>9.2896</v>
      </c>
      <c r="E745" t="n">
        <v>10.76</v>
      </c>
      <c r="F745" t="n">
        <v>7.94</v>
      </c>
      <c r="G745" t="n">
        <v>95.29000000000001</v>
      </c>
      <c r="H745" t="n">
        <v>1.42</v>
      </c>
      <c r="I745" t="n">
        <v>5</v>
      </c>
      <c r="J745" t="n">
        <v>244.68</v>
      </c>
      <c r="K745" t="n">
        <v>56.13</v>
      </c>
      <c r="L745" t="n">
        <v>19.5</v>
      </c>
      <c r="M745" t="n">
        <v>3</v>
      </c>
      <c r="N745" t="n">
        <v>59.05</v>
      </c>
      <c r="O745" t="n">
        <v>30410.77</v>
      </c>
      <c r="P745" t="n">
        <v>108.18</v>
      </c>
      <c r="Q745" t="n">
        <v>198.05</v>
      </c>
      <c r="R745" t="n">
        <v>30.02</v>
      </c>
      <c r="S745" t="n">
        <v>21.27</v>
      </c>
      <c r="T745" t="n">
        <v>1673.24</v>
      </c>
      <c r="U745" t="n">
        <v>0.71</v>
      </c>
      <c r="V745" t="n">
        <v>0.76</v>
      </c>
      <c r="W745" t="n">
        <v>0.12</v>
      </c>
      <c r="X745" t="n">
        <v>0.09</v>
      </c>
      <c r="Y745" t="n">
        <v>1</v>
      </c>
      <c r="Z745" t="n">
        <v>10</v>
      </c>
    </row>
    <row r="746">
      <c r="A746" t="n">
        <v>75</v>
      </c>
      <c r="B746" t="n">
        <v>110</v>
      </c>
      <c r="C746" t="inlineStr">
        <is>
          <t xml:space="preserve">CONCLUIDO	</t>
        </is>
      </c>
      <c r="D746" t="n">
        <v>9.3009</v>
      </c>
      <c r="E746" t="n">
        <v>10.75</v>
      </c>
      <c r="F746" t="n">
        <v>7.93</v>
      </c>
      <c r="G746" t="n">
        <v>95.13</v>
      </c>
      <c r="H746" t="n">
        <v>1.43</v>
      </c>
      <c r="I746" t="n">
        <v>5</v>
      </c>
      <c r="J746" t="n">
        <v>245.12</v>
      </c>
      <c r="K746" t="n">
        <v>56.13</v>
      </c>
      <c r="L746" t="n">
        <v>19.75</v>
      </c>
      <c r="M746" t="n">
        <v>3</v>
      </c>
      <c r="N746" t="n">
        <v>59.24</v>
      </c>
      <c r="O746" t="n">
        <v>30465.32</v>
      </c>
      <c r="P746" t="n">
        <v>107.99</v>
      </c>
      <c r="Q746" t="n">
        <v>198.06</v>
      </c>
      <c r="R746" t="n">
        <v>29.55</v>
      </c>
      <c r="S746" t="n">
        <v>21.27</v>
      </c>
      <c r="T746" t="n">
        <v>1439.77</v>
      </c>
      <c r="U746" t="n">
        <v>0.72</v>
      </c>
      <c r="V746" t="n">
        <v>0.77</v>
      </c>
      <c r="W746" t="n">
        <v>0.12</v>
      </c>
      <c r="X746" t="n">
        <v>0.07000000000000001</v>
      </c>
      <c r="Y746" t="n">
        <v>1</v>
      </c>
      <c r="Z746" t="n">
        <v>10</v>
      </c>
    </row>
    <row r="747">
      <c r="A747" t="n">
        <v>76</v>
      </c>
      <c r="B747" t="n">
        <v>110</v>
      </c>
      <c r="C747" t="inlineStr">
        <is>
          <t xml:space="preserve">CONCLUIDO	</t>
        </is>
      </c>
      <c r="D747" t="n">
        <v>9.297499999999999</v>
      </c>
      <c r="E747" t="n">
        <v>10.76</v>
      </c>
      <c r="F747" t="n">
        <v>7.93</v>
      </c>
      <c r="G747" t="n">
        <v>95.18000000000001</v>
      </c>
      <c r="H747" t="n">
        <v>1.45</v>
      </c>
      <c r="I747" t="n">
        <v>5</v>
      </c>
      <c r="J747" t="n">
        <v>245.56</v>
      </c>
      <c r="K747" t="n">
        <v>56.13</v>
      </c>
      <c r="L747" t="n">
        <v>20</v>
      </c>
      <c r="M747" t="n">
        <v>3</v>
      </c>
      <c r="N747" t="n">
        <v>59.43</v>
      </c>
      <c r="O747" t="n">
        <v>30519.94</v>
      </c>
      <c r="P747" t="n">
        <v>108.29</v>
      </c>
      <c r="Q747" t="n">
        <v>198.06</v>
      </c>
      <c r="R747" t="n">
        <v>29.74</v>
      </c>
      <c r="S747" t="n">
        <v>21.27</v>
      </c>
      <c r="T747" t="n">
        <v>1533.27</v>
      </c>
      <c r="U747" t="n">
        <v>0.72</v>
      </c>
      <c r="V747" t="n">
        <v>0.77</v>
      </c>
      <c r="W747" t="n">
        <v>0.12</v>
      </c>
      <c r="X747" t="n">
        <v>0.08</v>
      </c>
      <c r="Y747" t="n">
        <v>1</v>
      </c>
      <c r="Z747" t="n">
        <v>10</v>
      </c>
    </row>
    <row r="748">
      <c r="A748" t="n">
        <v>77</v>
      </c>
      <c r="B748" t="n">
        <v>110</v>
      </c>
      <c r="C748" t="inlineStr">
        <is>
          <t xml:space="preserve">CONCLUIDO	</t>
        </is>
      </c>
      <c r="D748" t="n">
        <v>9.299899999999999</v>
      </c>
      <c r="E748" t="n">
        <v>10.75</v>
      </c>
      <c r="F748" t="n">
        <v>7.93</v>
      </c>
      <c r="G748" t="n">
        <v>95.15000000000001</v>
      </c>
      <c r="H748" t="n">
        <v>1.46</v>
      </c>
      <c r="I748" t="n">
        <v>5</v>
      </c>
      <c r="J748" t="n">
        <v>246</v>
      </c>
      <c r="K748" t="n">
        <v>56.13</v>
      </c>
      <c r="L748" t="n">
        <v>20.25</v>
      </c>
      <c r="M748" t="n">
        <v>3</v>
      </c>
      <c r="N748" t="n">
        <v>59.63</v>
      </c>
      <c r="O748" t="n">
        <v>30574.64</v>
      </c>
      <c r="P748" t="n">
        <v>108.37</v>
      </c>
      <c r="Q748" t="n">
        <v>198.05</v>
      </c>
      <c r="R748" t="n">
        <v>29.54</v>
      </c>
      <c r="S748" t="n">
        <v>21.27</v>
      </c>
      <c r="T748" t="n">
        <v>1430.89</v>
      </c>
      <c r="U748" t="n">
        <v>0.72</v>
      </c>
      <c r="V748" t="n">
        <v>0.77</v>
      </c>
      <c r="W748" t="n">
        <v>0.12</v>
      </c>
      <c r="X748" t="n">
        <v>0.08</v>
      </c>
      <c r="Y748" t="n">
        <v>1</v>
      </c>
      <c r="Z748" t="n">
        <v>10</v>
      </c>
    </row>
    <row r="749">
      <c r="A749" t="n">
        <v>78</v>
      </c>
      <c r="B749" t="n">
        <v>110</v>
      </c>
      <c r="C749" t="inlineStr">
        <is>
          <t xml:space="preserve">CONCLUIDO	</t>
        </is>
      </c>
      <c r="D749" t="n">
        <v>9.3134</v>
      </c>
      <c r="E749" t="n">
        <v>10.74</v>
      </c>
      <c r="F749" t="n">
        <v>7.91</v>
      </c>
      <c r="G749" t="n">
        <v>94.95999999999999</v>
      </c>
      <c r="H749" t="n">
        <v>1.48</v>
      </c>
      <c r="I749" t="n">
        <v>5</v>
      </c>
      <c r="J749" t="n">
        <v>246.45</v>
      </c>
      <c r="K749" t="n">
        <v>56.13</v>
      </c>
      <c r="L749" t="n">
        <v>20.5</v>
      </c>
      <c r="M749" t="n">
        <v>3</v>
      </c>
      <c r="N749" t="n">
        <v>59.82</v>
      </c>
      <c r="O749" t="n">
        <v>30629.4</v>
      </c>
      <c r="P749" t="n">
        <v>108.06</v>
      </c>
      <c r="Q749" t="n">
        <v>198.05</v>
      </c>
      <c r="R749" t="n">
        <v>29.13</v>
      </c>
      <c r="S749" t="n">
        <v>21.27</v>
      </c>
      <c r="T749" t="n">
        <v>1226.84</v>
      </c>
      <c r="U749" t="n">
        <v>0.73</v>
      </c>
      <c r="V749" t="n">
        <v>0.77</v>
      </c>
      <c r="W749" t="n">
        <v>0.11</v>
      </c>
      <c r="X749" t="n">
        <v>0.06</v>
      </c>
      <c r="Y749" t="n">
        <v>1</v>
      </c>
      <c r="Z749" t="n">
        <v>10</v>
      </c>
    </row>
    <row r="750">
      <c r="A750" t="n">
        <v>79</v>
      </c>
      <c r="B750" t="n">
        <v>110</v>
      </c>
      <c r="C750" t="inlineStr">
        <is>
          <t xml:space="preserve">CONCLUIDO	</t>
        </is>
      </c>
      <c r="D750" t="n">
        <v>9.302300000000001</v>
      </c>
      <c r="E750" t="n">
        <v>10.75</v>
      </c>
      <c r="F750" t="n">
        <v>7.93</v>
      </c>
      <c r="G750" t="n">
        <v>95.11</v>
      </c>
      <c r="H750" t="n">
        <v>1.49</v>
      </c>
      <c r="I750" t="n">
        <v>5</v>
      </c>
      <c r="J750" t="n">
        <v>246.89</v>
      </c>
      <c r="K750" t="n">
        <v>56.13</v>
      </c>
      <c r="L750" t="n">
        <v>20.75</v>
      </c>
      <c r="M750" t="n">
        <v>3</v>
      </c>
      <c r="N750" t="n">
        <v>60.02</v>
      </c>
      <c r="O750" t="n">
        <v>30684.23</v>
      </c>
      <c r="P750" t="n">
        <v>108.43</v>
      </c>
      <c r="Q750" t="n">
        <v>198.05</v>
      </c>
      <c r="R750" t="n">
        <v>29.54</v>
      </c>
      <c r="S750" t="n">
        <v>21.27</v>
      </c>
      <c r="T750" t="n">
        <v>1431.36</v>
      </c>
      <c r="U750" t="n">
        <v>0.72</v>
      </c>
      <c r="V750" t="n">
        <v>0.77</v>
      </c>
      <c r="W750" t="n">
        <v>0.12</v>
      </c>
      <c r="X750" t="n">
        <v>0.07000000000000001</v>
      </c>
      <c r="Y750" t="n">
        <v>1</v>
      </c>
      <c r="Z750" t="n">
        <v>10</v>
      </c>
    </row>
    <row r="751">
      <c r="A751" t="n">
        <v>80</v>
      </c>
      <c r="B751" t="n">
        <v>110</v>
      </c>
      <c r="C751" t="inlineStr">
        <is>
          <t xml:space="preserve">CONCLUIDO	</t>
        </is>
      </c>
      <c r="D751" t="n">
        <v>9.2889</v>
      </c>
      <c r="E751" t="n">
        <v>10.77</v>
      </c>
      <c r="F751" t="n">
        <v>7.94</v>
      </c>
      <c r="G751" t="n">
        <v>95.3</v>
      </c>
      <c r="H751" t="n">
        <v>1.51</v>
      </c>
      <c r="I751" t="n">
        <v>5</v>
      </c>
      <c r="J751" t="n">
        <v>247.34</v>
      </c>
      <c r="K751" t="n">
        <v>56.13</v>
      </c>
      <c r="L751" t="n">
        <v>21</v>
      </c>
      <c r="M751" t="n">
        <v>3</v>
      </c>
      <c r="N751" t="n">
        <v>60.21</v>
      </c>
      <c r="O751" t="n">
        <v>30739.14</v>
      </c>
      <c r="P751" t="n">
        <v>108.52</v>
      </c>
      <c r="Q751" t="n">
        <v>198.05</v>
      </c>
      <c r="R751" t="n">
        <v>30.09</v>
      </c>
      <c r="S751" t="n">
        <v>21.27</v>
      </c>
      <c r="T751" t="n">
        <v>1707.6</v>
      </c>
      <c r="U751" t="n">
        <v>0.71</v>
      </c>
      <c r="V751" t="n">
        <v>0.76</v>
      </c>
      <c r="W751" t="n">
        <v>0.12</v>
      </c>
      <c r="X751" t="n">
        <v>0.09</v>
      </c>
      <c r="Y751" t="n">
        <v>1</v>
      </c>
      <c r="Z751" t="n">
        <v>10</v>
      </c>
    </row>
    <row r="752">
      <c r="A752" t="n">
        <v>81</v>
      </c>
      <c r="B752" t="n">
        <v>110</v>
      </c>
      <c r="C752" t="inlineStr">
        <is>
          <t xml:space="preserve">CONCLUIDO	</t>
        </is>
      </c>
      <c r="D752" t="n">
        <v>9.2949</v>
      </c>
      <c r="E752" t="n">
        <v>10.76</v>
      </c>
      <c r="F752" t="n">
        <v>7.93</v>
      </c>
      <c r="G752" t="n">
        <v>95.22</v>
      </c>
      <c r="H752" t="n">
        <v>1.53</v>
      </c>
      <c r="I752" t="n">
        <v>5</v>
      </c>
      <c r="J752" t="n">
        <v>247.78</v>
      </c>
      <c r="K752" t="n">
        <v>56.13</v>
      </c>
      <c r="L752" t="n">
        <v>21.25</v>
      </c>
      <c r="M752" t="n">
        <v>3</v>
      </c>
      <c r="N752" t="n">
        <v>60.41</v>
      </c>
      <c r="O752" t="n">
        <v>30794.11</v>
      </c>
      <c r="P752" t="n">
        <v>108.5</v>
      </c>
      <c r="Q752" t="n">
        <v>198.06</v>
      </c>
      <c r="R752" t="n">
        <v>29.77</v>
      </c>
      <c r="S752" t="n">
        <v>21.27</v>
      </c>
      <c r="T752" t="n">
        <v>1548.21</v>
      </c>
      <c r="U752" t="n">
        <v>0.71</v>
      </c>
      <c r="V752" t="n">
        <v>0.77</v>
      </c>
      <c r="W752" t="n">
        <v>0.12</v>
      </c>
      <c r="X752" t="n">
        <v>0.08</v>
      </c>
      <c r="Y752" t="n">
        <v>1</v>
      </c>
      <c r="Z752" t="n">
        <v>10</v>
      </c>
    </row>
    <row r="753">
      <c r="A753" t="n">
        <v>82</v>
      </c>
      <c r="B753" t="n">
        <v>110</v>
      </c>
      <c r="C753" t="inlineStr">
        <is>
          <t xml:space="preserve">CONCLUIDO	</t>
        </is>
      </c>
      <c r="D753" t="n">
        <v>9.293200000000001</v>
      </c>
      <c r="E753" t="n">
        <v>10.76</v>
      </c>
      <c r="F753" t="n">
        <v>7.94</v>
      </c>
      <c r="G753" t="n">
        <v>95.23999999999999</v>
      </c>
      <c r="H753" t="n">
        <v>1.54</v>
      </c>
      <c r="I753" t="n">
        <v>5</v>
      </c>
      <c r="J753" t="n">
        <v>248.23</v>
      </c>
      <c r="K753" t="n">
        <v>56.13</v>
      </c>
      <c r="L753" t="n">
        <v>21.5</v>
      </c>
      <c r="M753" t="n">
        <v>3</v>
      </c>
      <c r="N753" t="n">
        <v>60.6</v>
      </c>
      <c r="O753" t="n">
        <v>30849.16</v>
      </c>
      <c r="P753" t="n">
        <v>108.53</v>
      </c>
      <c r="Q753" t="n">
        <v>198.05</v>
      </c>
      <c r="R753" t="n">
        <v>29.92</v>
      </c>
      <c r="S753" t="n">
        <v>21.27</v>
      </c>
      <c r="T753" t="n">
        <v>1623.19</v>
      </c>
      <c r="U753" t="n">
        <v>0.71</v>
      </c>
      <c r="V753" t="n">
        <v>0.77</v>
      </c>
      <c r="W753" t="n">
        <v>0.12</v>
      </c>
      <c r="X753" t="n">
        <v>0.08</v>
      </c>
      <c r="Y753" t="n">
        <v>1</v>
      </c>
      <c r="Z753" t="n">
        <v>10</v>
      </c>
    </row>
    <row r="754">
      <c r="A754" t="n">
        <v>83</v>
      </c>
      <c r="B754" t="n">
        <v>110</v>
      </c>
      <c r="C754" t="inlineStr">
        <is>
          <t xml:space="preserve">CONCLUIDO	</t>
        </is>
      </c>
      <c r="D754" t="n">
        <v>9.293200000000001</v>
      </c>
      <c r="E754" t="n">
        <v>10.76</v>
      </c>
      <c r="F754" t="n">
        <v>7.94</v>
      </c>
      <c r="G754" t="n">
        <v>95.23999999999999</v>
      </c>
      <c r="H754" t="n">
        <v>1.56</v>
      </c>
      <c r="I754" t="n">
        <v>5</v>
      </c>
      <c r="J754" t="n">
        <v>248.68</v>
      </c>
      <c r="K754" t="n">
        <v>56.13</v>
      </c>
      <c r="L754" t="n">
        <v>21.75</v>
      </c>
      <c r="M754" t="n">
        <v>3</v>
      </c>
      <c r="N754" t="n">
        <v>60.8</v>
      </c>
      <c r="O754" t="n">
        <v>30904.28</v>
      </c>
      <c r="P754" t="n">
        <v>108.49</v>
      </c>
      <c r="Q754" t="n">
        <v>198.05</v>
      </c>
      <c r="R754" t="n">
        <v>29.9</v>
      </c>
      <c r="S754" t="n">
        <v>21.27</v>
      </c>
      <c r="T754" t="n">
        <v>1611.58</v>
      </c>
      <c r="U754" t="n">
        <v>0.71</v>
      </c>
      <c r="V754" t="n">
        <v>0.77</v>
      </c>
      <c r="W754" t="n">
        <v>0.12</v>
      </c>
      <c r="X754" t="n">
        <v>0.08</v>
      </c>
      <c r="Y754" t="n">
        <v>1</v>
      </c>
      <c r="Z754" t="n">
        <v>10</v>
      </c>
    </row>
    <row r="755">
      <c r="A755" t="n">
        <v>84</v>
      </c>
      <c r="B755" t="n">
        <v>110</v>
      </c>
      <c r="C755" t="inlineStr">
        <is>
          <t xml:space="preserve">CONCLUIDO	</t>
        </is>
      </c>
      <c r="D755" t="n">
        <v>9.2944</v>
      </c>
      <c r="E755" t="n">
        <v>10.76</v>
      </c>
      <c r="F755" t="n">
        <v>7.94</v>
      </c>
      <c r="G755" t="n">
        <v>95.22</v>
      </c>
      <c r="H755" t="n">
        <v>1.57</v>
      </c>
      <c r="I755" t="n">
        <v>5</v>
      </c>
      <c r="J755" t="n">
        <v>249.12</v>
      </c>
      <c r="K755" t="n">
        <v>56.13</v>
      </c>
      <c r="L755" t="n">
        <v>22</v>
      </c>
      <c r="M755" t="n">
        <v>3</v>
      </c>
      <c r="N755" t="n">
        <v>61</v>
      </c>
      <c r="O755" t="n">
        <v>30959.46</v>
      </c>
      <c r="P755" t="n">
        <v>108.57</v>
      </c>
      <c r="Q755" t="n">
        <v>198.05</v>
      </c>
      <c r="R755" t="n">
        <v>29.83</v>
      </c>
      <c r="S755" t="n">
        <v>21.27</v>
      </c>
      <c r="T755" t="n">
        <v>1577.64</v>
      </c>
      <c r="U755" t="n">
        <v>0.71</v>
      </c>
      <c r="V755" t="n">
        <v>0.77</v>
      </c>
      <c r="W755" t="n">
        <v>0.12</v>
      </c>
      <c r="X755" t="n">
        <v>0.08</v>
      </c>
      <c r="Y755" t="n">
        <v>1</v>
      </c>
      <c r="Z755" t="n">
        <v>10</v>
      </c>
    </row>
    <row r="756">
      <c r="A756" t="n">
        <v>85</v>
      </c>
      <c r="B756" t="n">
        <v>110</v>
      </c>
      <c r="C756" t="inlineStr">
        <is>
          <t xml:space="preserve">CONCLUIDO	</t>
        </is>
      </c>
      <c r="D756" t="n">
        <v>9.298500000000001</v>
      </c>
      <c r="E756" t="n">
        <v>10.75</v>
      </c>
      <c r="F756" t="n">
        <v>7.93</v>
      </c>
      <c r="G756" t="n">
        <v>95.17</v>
      </c>
      <c r="H756" t="n">
        <v>1.59</v>
      </c>
      <c r="I756" t="n">
        <v>5</v>
      </c>
      <c r="J756" t="n">
        <v>249.57</v>
      </c>
      <c r="K756" t="n">
        <v>56.13</v>
      </c>
      <c r="L756" t="n">
        <v>22.25</v>
      </c>
      <c r="M756" t="n">
        <v>3</v>
      </c>
      <c r="N756" t="n">
        <v>61.2</v>
      </c>
      <c r="O756" t="n">
        <v>31014.73</v>
      </c>
      <c r="P756" t="n">
        <v>108.51</v>
      </c>
      <c r="Q756" t="n">
        <v>198.05</v>
      </c>
      <c r="R756" t="n">
        <v>29.63</v>
      </c>
      <c r="S756" t="n">
        <v>21.27</v>
      </c>
      <c r="T756" t="n">
        <v>1479.2</v>
      </c>
      <c r="U756" t="n">
        <v>0.72</v>
      </c>
      <c r="V756" t="n">
        <v>0.77</v>
      </c>
      <c r="W756" t="n">
        <v>0.12</v>
      </c>
      <c r="X756" t="n">
        <v>0.08</v>
      </c>
      <c r="Y756" t="n">
        <v>1</v>
      </c>
      <c r="Z756" t="n">
        <v>10</v>
      </c>
    </row>
    <row r="757">
      <c r="A757" t="n">
        <v>86</v>
      </c>
      <c r="B757" t="n">
        <v>110</v>
      </c>
      <c r="C757" t="inlineStr">
        <is>
          <t xml:space="preserve">CONCLUIDO	</t>
        </is>
      </c>
      <c r="D757" t="n">
        <v>9.3079</v>
      </c>
      <c r="E757" t="n">
        <v>10.74</v>
      </c>
      <c r="F757" t="n">
        <v>7.92</v>
      </c>
      <c r="G757" t="n">
        <v>95.04000000000001</v>
      </c>
      <c r="H757" t="n">
        <v>1.6</v>
      </c>
      <c r="I757" t="n">
        <v>5</v>
      </c>
      <c r="J757" t="n">
        <v>250.02</v>
      </c>
      <c r="K757" t="n">
        <v>56.13</v>
      </c>
      <c r="L757" t="n">
        <v>22.5</v>
      </c>
      <c r="M757" t="n">
        <v>3</v>
      </c>
      <c r="N757" t="n">
        <v>61.39</v>
      </c>
      <c r="O757" t="n">
        <v>31070.06</v>
      </c>
      <c r="P757" t="n">
        <v>108.13</v>
      </c>
      <c r="Q757" t="n">
        <v>198.05</v>
      </c>
      <c r="R757" t="n">
        <v>29.33</v>
      </c>
      <c r="S757" t="n">
        <v>21.27</v>
      </c>
      <c r="T757" t="n">
        <v>1328.1</v>
      </c>
      <c r="U757" t="n">
        <v>0.73</v>
      </c>
      <c r="V757" t="n">
        <v>0.77</v>
      </c>
      <c r="W757" t="n">
        <v>0.12</v>
      </c>
      <c r="X757" t="n">
        <v>0.07000000000000001</v>
      </c>
      <c r="Y757" t="n">
        <v>1</v>
      </c>
      <c r="Z757" t="n">
        <v>10</v>
      </c>
    </row>
    <row r="758">
      <c r="A758" t="n">
        <v>87</v>
      </c>
      <c r="B758" t="n">
        <v>110</v>
      </c>
      <c r="C758" t="inlineStr">
        <is>
          <t xml:space="preserve">CONCLUIDO	</t>
        </is>
      </c>
      <c r="D758" t="n">
        <v>9.305</v>
      </c>
      <c r="E758" t="n">
        <v>10.75</v>
      </c>
      <c r="F758" t="n">
        <v>7.92</v>
      </c>
      <c r="G758" t="n">
        <v>95.08</v>
      </c>
      <c r="H758" t="n">
        <v>1.62</v>
      </c>
      <c r="I758" t="n">
        <v>5</v>
      </c>
      <c r="J758" t="n">
        <v>250.47</v>
      </c>
      <c r="K758" t="n">
        <v>56.13</v>
      </c>
      <c r="L758" t="n">
        <v>22.75</v>
      </c>
      <c r="M758" t="n">
        <v>3</v>
      </c>
      <c r="N758" t="n">
        <v>61.59</v>
      </c>
      <c r="O758" t="n">
        <v>31125.47</v>
      </c>
      <c r="P758" t="n">
        <v>108.11</v>
      </c>
      <c r="Q758" t="n">
        <v>198.05</v>
      </c>
      <c r="R758" t="n">
        <v>29.45</v>
      </c>
      <c r="S758" t="n">
        <v>21.27</v>
      </c>
      <c r="T758" t="n">
        <v>1388.92</v>
      </c>
      <c r="U758" t="n">
        <v>0.72</v>
      </c>
      <c r="V758" t="n">
        <v>0.77</v>
      </c>
      <c r="W758" t="n">
        <v>0.11</v>
      </c>
      <c r="X758" t="n">
        <v>0.07000000000000001</v>
      </c>
      <c r="Y758" t="n">
        <v>1</v>
      </c>
      <c r="Z758" t="n">
        <v>10</v>
      </c>
    </row>
    <row r="759">
      <c r="A759" t="n">
        <v>88</v>
      </c>
      <c r="B759" t="n">
        <v>110</v>
      </c>
      <c r="C759" t="inlineStr">
        <is>
          <t xml:space="preserve">CONCLUIDO	</t>
        </is>
      </c>
      <c r="D759" t="n">
        <v>9.2889</v>
      </c>
      <c r="E759" t="n">
        <v>10.77</v>
      </c>
      <c r="F759" t="n">
        <v>7.94</v>
      </c>
      <c r="G759" t="n">
        <v>95.3</v>
      </c>
      <c r="H759" t="n">
        <v>1.63</v>
      </c>
      <c r="I759" t="n">
        <v>5</v>
      </c>
      <c r="J759" t="n">
        <v>250.92</v>
      </c>
      <c r="K759" t="n">
        <v>56.13</v>
      </c>
      <c r="L759" t="n">
        <v>23</v>
      </c>
      <c r="M759" t="n">
        <v>3</v>
      </c>
      <c r="N759" t="n">
        <v>61.79</v>
      </c>
      <c r="O759" t="n">
        <v>31180.95</v>
      </c>
      <c r="P759" t="n">
        <v>108.11</v>
      </c>
      <c r="Q759" t="n">
        <v>198.05</v>
      </c>
      <c r="R759" t="n">
        <v>30.12</v>
      </c>
      <c r="S759" t="n">
        <v>21.27</v>
      </c>
      <c r="T759" t="n">
        <v>1721.3</v>
      </c>
      <c r="U759" t="n">
        <v>0.71</v>
      </c>
      <c r="V759" t="n">
        <v>0.76</v>
      </c>
      <c r="W759" t="n">
        <v>0.11</v>
      </c>
      <c r="X759" t="n">
        <v>0.09</v>
      </c>
      <c r="Y759" t="n">
        <v>1</v>
      </c>
      <c r="Z759" t="n">
        <v>10</v>
      </c>
    </row>
    <row r="760">
      <c r="A760" t="n">
        <v>89</v>
      </c>
      <c r="B760" t="n">
        <v>110</v>
      </c>
      <c r="C760" t="inlineStr">
        <is>
          <t xml:space="preserve">CONCLUIDO	</t>
        </is>
      </c>
      <c r="D760" t="n">
        <v>9.289099999999999</v>
      </c>
      <c r="E760" t="n">
        <v>10.77</v>
      </c>
      <c r="F760" t="n">
        <v>7.94</v>
      </c>
      <c r="G760" t="n">
        <v>95.3</v>
      </c>
      <c r="H760" t="n">
        <v>1.65</v>
      </c>
      <c r="I760" t="n">
        <v>5</v>
      </c>
      <c r="J760" t="n">
        <v>251.37</v>
      </c>
      <c r="K760" t="n">
        <v>56.13</v>
      </c>
      <c r="L760" t="n">
        <v>23.25</v>
      </c>
      <c r="M760" t="n">
        <v>3</v>
      </c>
      <c r="N760" t="n">
        <v>61.99</v>
      </c>
      <c r="O760" t="n">
        <v>31236.5</v>
      </c>
      <c r="P760" t="n">
        <v>108.04</v>
      </c>
      <c r="Q760" t="n">
        <v>198.05</v>
      </c>
      <c r="R760" t="n">
        <v>30.06</v>
      </c>
      <c r="S760" t="n">
        <v>21.27</v>
      </c>
      <c r="T760" t="n">
        <v>1692.48</v>
      </c>
      <c r="U760" t="n">
        <v>0.71</v>
      </c>
      <c r="V760" t="n">
        <v>0.76</v>
      </c>
      <c r="W760" t="n">
        <v>0.12</v>
      </c>
      <c r="X760" t="n">
        <v>0.09</v>
      </c>
      <c r="Y760" t="n">
        <v>1</v>
      </c>
      <c r="Z760" t="n">
        <v>10</v>
      </c>
    </row>
    <row r="761">
      <c r="A761" t="n">
        <v>90</v>
      </c>
      <c r="B761" t="n">
        <v>110</v>
      </c>
      <c r="C761" t="inlineStr">
        <is>
          <t xml:space="preserve">CONCLUIDO	</t>
        </is>
      </c>
      <c r="D761" t="n">
        <v>9.292199999999999</v>
      </c>
      <c r="E761" t="n">
        <v>10.76</v>
      </c>
      <c r="F761" t="n">
        <v>7.94</v>
      </c>
      <c r="G761" t="n">
        <v>95.25</v>
      </c>
      <c r="H761" t="n">
        <v>1.66</v>
      </c>
      <c r="I761" t="n">
        <v>5</v>
      </c>
      <c r="J761" t="n">
        <v>251.82</v>
      </c>
      <c r="K761" t="n">
        <v>56.13</v>
      </c>
      <c r="L761" t="n">
        <v>23.5</v>
      </c>
      <c r="M761" t="n">
        <v>3</v>
      </c>
      <c r="N761" t="n">
        <v>62.19</v>
      </c>
      <c r="O761" t="n">
        <v>31292.13</v>
      </c>
      <c r="P761" t="n">
        <v>107.61</v>
      </c>
      <c r="Q761" t="n">
        <v>198.05</v>
      </c>
      <c r="R761" t="n">
        <v>29.94</v>
      </c>
      <c r="S761" t="n">
        <v>21.27</v>
      </c>
      <c r="T761" t="n">
        <v>1633.38</v>
      </c>
      <c r="U761" t="n">
        <v>0.71</v>
      </c>
      <c r="V761" t="n">
        <v>0.77</v>
      </c>
      <c r="W761" t="n">
        <v>0.12</v>
      </c>
      <c r="X761" t="n">
        <v>0.08</v>
      </c>
      <c r="Y761" t="n">
        <v>1</v>
      </c>
      <c r="Z761" t="n">
        <v>10</v>
      </c>
    </row>
    <row r="762">
      <c r="A762" t="n">
        <v>91</v>
      </c>
      <c r="B762" t="n">
        <v>110</v>
      </c>
      <c r="C762" t="inlineStr">
        <is>
          <t xml:space="preserve">CONCLUIDO	</t>
        </is>
      </c>
      <c r="D762" t="n">
        <v>9.285500000000001</v>
      </c>
      <c r="E762" t="n">
        <v>10.77</v>
      </c>
      <c r="F762" t="n">
        <v>7.95</v>
      </c>
      <c r="G762" t="n">
        <v>95.34999999999999</v>
      </c>
      <c r="H762" t="n">
        <v>1.67</v>
      </c>
      <c r="I762" t="n">
        <v>5</v>
      </c>
      <c r="J762" t="n">
        <v>252.27</v>
      </c>
      <c r="K762" t="n">
        <v>56.13</v>
      </c>
      <c r="L762" t="n">
        <v>23.75</v>
      </c>
      <c r="M762" t="n">
        <v>3</v>
      </c>
      <c r="N762" t="n">
        <v>62.4</v>
      </c>
      <c r="O762" t="n">
        <v>31347.83</v>
      </c>
      <c r="P762" t="n">
        <v>107.57</v>
      </c>
      <c r="Q762" t="n">
        <v>198.05</v>
      </c>
      <c r="R762" t="n">
        <v>30.16</v>
      </c>
      <c r="S762" t="n">
        <v>21.27</v>
      </c>
      <c r="T762" t="n">
        <v>1745.2</v>
      </c>
      <c r="U762" t="n">
        <v>0.71</v>
      </c>
      <c r="V762" t="n">
        <v>0.76</v>
      </c>
      <c r="W762" t="n">
        <v>0.12</v>
      </c>
      <c r="X762" t="n">
        <v>0.09</v>
      </c>
      <c r="Y762" t="n">
        <v>1</v>
      </c>
      <c r="Z762" t="n">
        <v>10</v>
      </c>
    </row>
    <row r="763">
      <c r="A763" t="n">
        <v>92</v>
      </c>
      <c r="B763" t="n">
        <v>110</v>
      </c>
      <c r="C763" t="inlineStr">
        <is>
          <t xml:space="preserve">CONCLUIDO	</t>
        </is>
      </c>
      <c r="D763" t="n">
        <v>9.292</v>
      </c>
      <c r="E763" t="n">
        <v>10.76</v>
      </c>
      <c r="F763" t="n">
        <v>7.94</v>
      </c>
      <c r="G763" t="n">
        <v>95.26000000000001</v>
      </c>
      <c r="H763" t="n">
        <v>1.69</v>
      </c>
      <c r="I763" t="n">
        <v>5</v>
      </c>
      <c r="J763" t="n">
        <v>252.73</v>
      </c>
      <c r="K763" t="n">
        <v>56.13</v>
      </c>
      <c r="L763" t="n">
        <v>24</v>
      </c>
      <c r="M763" t="n">
        <v>3</v>
      </c>
      <c r="N763" t="n">
        <v>62.6</v>
      </c>
      <c r="O763" t="n">
        <v>31403.6</v>
      </c>
      <c r="P763" t="n">
        <v>107.33</v>
      </c>
      <c r="Q763" t="n">
        <v>198.06</v>
      </c>
      <c r="R763" t="n">
        <v>29.91</v>
      </c>
      <c r="S763" t="n">
        <v>21.27</v>
      </c>
      <c r="T763" t="n">
        <v>1619.22</v>
      </c>
      <c r="U763" t="n">
        <v>0.71</v>
      </c>
      <c r="V763" t="n">
        <v>0.76</v>
      </c>
      <c r="W763" t="n">
        <v>0.12</v>
      </c>
      <c r="X763" t="n">
        <v>0.09</v>
      </c>
      <c r="Y763" t="n">
        <v>1</v>
      </c>
      <c r="Z763" t="n">
        <v>10</v>
      </c>
    </row>
    <row r="764">
      <c r="A764" t="n">
        <v>93</v>
      </c>
      <c r="B764" t="n">
        <v>110</v>
      </c>
      <c r="C764" t="inlineStr">
        <is>
          <t xml:space="preserve">CONCLUIDO	</t>
        </is>
      </c>
      <c r="D764" t="n">
        <v>9.296799999999999</v>
      </c>
      <c r="E764" t="n">
        <v>10.76</v>
      </c>
      <c r="F764" t="n">
        <v>7.93</v>
      </c>
      <c r="G764" t="n">
        <v>95.19</v>
      </c>
      <c r="H764" t="n">
        <v>1.7</v>
      </c>
      <c r="I764" t="n">
        <v>5</v>
      </c>
      <c r="J764" t="n">
        <v>253.18</v>
      </c>
      <c r="K764" t="n">
        <v>56.13</v>
      </c>
      <c r="L764" t="n">
        <v>24.25</v>
      </c>
      <c r="M764" t="n">
        <v>3</v>
      </c>
      <c r="N764" t="n">
        <v>62.8</v>
      </c>
      <c r="O764" t="n">
        <v>31459.45</v>
      </c>
      <c r="P764" t="n">
        <v>106.64</v>
      </c>
      <c r="Q764" t="n">
        <v>198.05</v>
      </c>
      <c r="R764" t="n">
        <v>29.74</v>
      </c>
      <c r="S764" t="n">
        <v>21.27</v>
      </c>
      <c r="T764" t="n">
        <v>1534.43</v>
      </c>
      <c r="U764" t="n">
        <v>0.72</v>
      </c>
      <c r="V764" t="n">
        <v>0.77</v>
      </c>
      <c r="W764" t="n">
        <v>0.12</v>
      </c>
      <c r="X764" t="n">
        <v>0.08</v>
      </c>
      <c r="Y764" t="n">
        <v>1</v>
      </c>
      <c r="Z764" t="n">
        <v>10</v>
      </c>
    </row>
    <row r="765">
      <c r="A765" t="n">
        <v>94</v>
      </c>
      <c r="B765" t="n">
        <v>110</v>
      </c>
      <c r="C765" t="inlineStr">
        <is>
          <t xml:space="preserve">CONCLUIDO	</t>
        </is>
      </c>
      <c r="D765" t="n">
        <v>9.3002</v>
      </c>
      <c r="E765" t="n">
        <v>10.75</v>
      </c>
      <c r="F765" t="n">
        <v>7.93</v>
      </c>
      <c r="G765" t="n">
        <v>95.14</v>
      </c>
      <c r="H765" t="n">
        <v>1.72</v>
      </c>
      <c r="I765" t="n">
        <v>5</v>
      </c>
      <c r="J765" t="n">
        <v>253.63</v>
      </c>
      <c r="K765" t="n">
        <v>56.13</v>
      </c>
      <c r="L765" t="n">
        <v>24.5</v>
      </c>
      <c r="M765" t="n">
        <v>3</v>
      </c>
      <c r="N765" t="n">
        <v>63</v>
      </c>
      <c r="O765" t="n">
        <v>31515.37</v>
      </c>
      <c r="P765" t="n">
        <v>106.5</v>
      </c>
      <c r="Q765" t="n">
        <v>198.05</v>
      </c>
      <c r="R765" t="n">
        <v>29.55</v>
      </c>
      <c r="S765" t="n">
        <v>21.27</v>
      </c>
      <c r="T765" t="n">
        <v>1439.85</v>
      </c>
      <c r="U765" t="n">
        <v>0.72</v>
      </c>
      <c r="V765" t="n">
        <v>0.77</v>
      </c>
      <c r="W765" t="n">
        <v>0.12</v>
      </c>
      <c r="X765" t="n">
        <v>0.08</v>
      </c>
      <c r="Y765" t="n">
        <v>1</v>
      </c>
      <c r="Z765" t="n">
        <v>10</v>
      </c>
    </row>
    <row r="766">
      <c r="A766" t="n">
        <v>95</v>
      </c>
      <c r="B766" t="n">
        <v>110</v>
      </c>
      <c r="C766" t="inlineStr">
        <is>
          <t xml:space="preserve">CONCLUIDO	</t>
        </is>
      </c>
      <c r="D766" t="n">
        <v>9.303000000000001</v>
      </c>
      <c r="E766" t="n">
        <v>10.75</v>
      </c>
      <c r="F766" t="n">
        <v>7.93</v>
      </c>
      <c r="G766" t="n">
        <v>95.09999999999999</v>
      </c>
      <c r="H766" t="n">
        <v>1.73</v>
      </c>
      <c r="I766" t="n">
        <v>5</v>
      </c>
      <c r="J766" t="n">
        <v>254.09</v>
      </c>
      <c r="K766" t="n">
        <v>56.13</v>
      </c>
      <c r="L766" t="n">
        <v>24.75</v>
      </c>
      <c r="M766" t="n">
        <v>3</v>
      </c>
      <c r="N766" t="n">
        <v>63.21</v>
      </c>
      <c r="O766" t="n">
        <v>31571.37</v>
      </c>
      <c r="P766" t="n">
        <v>106.14</v>
      </c>
      <c r="Q766" t="n">
        <v>198.05</v>
      </c>
      <c r="R766" t="n">
        <v>29.56</v>
      </c>
      <c r="S766" t="n">
        <v>21.27</v>
      </c>
      <c r="T766" t="n">
        <v>1442.56</v>
      </c>
      <c r="U766" t="n">
        <v>0.72</v>
      </c>
      <c r="V766" t="n">
        <v>0.77</v>
      </c>
      <c r="W766" t="n">
        <v>0.11</v>
      </c>
      <c r="X766" t="n">
        <v>0.07000000000000001</v>
      </c>
      <c r="Y766" t="n">
        <v>1</v>
      </c>
      <c r="Z766" t="n">
        <v>10</v>
      </c>
    </row>
    <row r="767">
      <c r="A767" t="n">
        <v>96</v>
      </c>
      <c r="B767" t="n">
        <v>110</v>
      </c>
      <c r="C767" t="inlineStr">
        <is>
          <t xml:space="preserve">CONCLUIDO	</t>
        </is>
      </c>
      <c r="D767" t="n">
        <v>9.288600000000001</v>
      </c>
      <c r="E767" t="n">
        <v>10.77</v>
      </c>
      <c r="F767" t="n">
        <v>7.94</v>
      </c>
      <c r="G767" t="n">
        <v>95.3</v>
      </c>
      <c r="H767" t="n">
        <v>1.75</v>
      </c>
      <c r="I767" t="n">
        <v>5</v>
      </c>
      <c r="J767" t="n">
        <v>254.54</v>
      </c>
      <c r="K767" t="n">
        <v>56.13</v>
      </c>
      <c r="L767" t="n">
        <v>25</v>
      </c>
      <c r="M767" t="n">
        <v>3</v>
      </c>
      <c r="N767" t="n">
        <v>63.41</v>
      </c>
      <c r="O767" t="n">
        <v>31627.44</v>
      </c>
      <c r="P767" t="n">
        <v>105.97</v>
      </c>
      <c r="Q767" t="n">
        <v>198.05</v>
      </c>
      <c r="R767" t="n">
        <v>30.15</v>
      </c>
      <c r="S767" t="n">
        <v>21.27</v>
      </c>
      <c r="T767" t="n">
        <v>1739.72</v>
      </c>
      <c r="U767" t="n">
        <v>0.71</v>
      </c>
      <c r="V767" t="n">
        <v>0.76</v>
      </c>
      <c r="W767" t="n">
        <v>0.11</v>
      </c>
      <c r="X767" t="n">
        <v>0.09</v>
      </c>
      <c r="Y767" t="n">
        <v>1</v>
      </c>
      <c r="Z767" t="n">
        <v>10</v>
      </c>
    </row>
    <row r="768">
      <c r="A768" t="n">
        <v>97</v>
      </c>
      <c r="B768" t="n">
        <v>110</v>
      </c>
      <c r="C768" t="inlineStr">
        <is>
          <t xml:space="preserve">CONCLUIDO	</t>
        </is>
      </c>
      <c r="D768" t="n">
        <v>9.3504</v>
      </c>
      <c r="E768" t="n">
        <v>10.69</v>
      </c>
      <c r="F768" t="n">
        <v>7.91</v>
      </c>
      <c r="G768" t="n">
        <v>118.7</v>
      </c>
      <c r="H768" t="n">
        <v>1.76</v>
      </c>
      <c r="I768" t="n">
        <v>4</v>
      </c>
      <c r="J768" t="n">
        <v>255</v>
      </c>
      <c r="K768" t="n">
        <v>56.13</v>
      </c>
      <c r="L768" t="n">
        <v>25.25</v>
      </c>
      <c r="M768" t="n">
        <v>2</v>
      </c>
      <c r="N768" t="n">
        <v>63.62</v>
      </c>
      <c r="O768" t="n">
        <v>31683.59</v>
      </c>
      <c r="P768" t="n">
        <v>105.38</v>
      </c>
      <c r="Q768" t="n">
        <v>198.05</v>
      </c>
      <c r="R768" t="n">
        <v>29.13</v>
      </c>
      <c r="S768" t="n">
        <v>21.27</v>
      </c>
      <c r="T768" t="n">
        <v>1235.38</v>
      </c>
      <c r="U768" t="n">
        <v>0.73</v>
      </c>
      <c r="V768" t="n">
        <v>0.77</v>
      </c>
      <c r="W768" t="n">
        <v>0.11</v>
      </c>
      <c r="X768" t="n">
        <v>0.06</v>
      </c>
      <c r="Y768" t="n">
        <v>1</v>
      </c>
      <c r="Z768" t="n">
        <v>10</v>
      </c>
    </row>
    <row r="769">
      <c r="A769" t="n">
        <v>98</v>
      </c>
      <c r="B769" t="n">
        <v>110</v>
      </c>
      <c r="C769" t="inlineStr">
        <is>
          <t xml:space="preserve">CONCLUIDO	</t>
        </is>
      </c>
      <c r="D769" t="n">
        <v>9.350199999999999</v>
      </c>
      <c r="E769" t="n">
        <v>10.7</v>
      </c>
      <c r="F769" t="n">
        <v>7.91</v>
      </c>
      <c r="G769" t="n">
        <v>118.7</v>
      </c>
      <c r="H769" t="n">
        <v>1.78</v>
      </c>
      <c r="I769" t="n">
        <v>4</v>
      </c>
      <c r="J769" t="n">
        <v>255.45</v>
      </c>
      <c r="K769" t="n">
        <v>56.13</v>
      </c>
      <c r="L769" t="n">
        <v>25.5</v>
      </c>
      <c r="M769" t="n">
        <v>2</v>
      </c>
      <c r="N769" t="n">
        <v>63.82</v>
      </c>
      <c r="O769" t="n">
        <v>31739.82</v>
      </c>
      <c r="P769" t="n">
        <v>105.55</v>
      </c>
      <c r="Q769" t="n">
        <v>198.05</v>
      </c>
      <c r="R769" t="n">
        <v>29.16</v>
      </c>
      <c r="S769" t="n">
        <v>21.27</v>
      </c>
      <c r="T769" t="n">
        <v>1249.55</v>
      </c>
      <c r="U769" t="n">
        <v>0.73</v>
      </c>
      <c r="V769" t="n">
        <v>0.77</v>
      </c>
      <c r="W769" t="n">
        <v>0.11</v>
      </c>
      <c r="X769" t="n">
        <v>0.06</v>
      </c>
      <c r="Y769" t="n">
        <v>1</v>
      </c>
      <c r="Z769" t="n">
        <v>10</v>
      </c>
    </row>
    <row r="770">
      <c r="A770" t="n">
        <v>99</v>
      </c>
      <c r="B770" t="n">
        <v>110</v>
      </c>
      <c r="C770" t="inlineStr">
        <is>
          <t xml:space="preserve">CONCLUIDO	</t>
        </is>
      </c>
      <c r="D770" t="n">
        <v>9.3506</v>
      </c>
      <c r="E770" t="n">
        <v>10.69</v>
      </c>
      <c r="F770" t="n">
        <v>7.91</v>
      </c>
      <c r="G770" t="n">
        <v>118.69</v>
      </c>
      <c r="H770" t="n">
        <v>1.79</v>
      </c>
      <c r="I770" t="n">
        <v>4</v>
      </c>
      <c r="J770" t="n">
        <v>255.91</v>
      </c>
      <c r="K770" t="n">
        <v>56.13</v>
      </c>
      <c r="L770" t="n">
        <v>25.75</v>
      </c>
      <c r="M770" t="n">
        <v>2</v>
      </c>
      <c r="N770" t="n">
        <v>64.03</v>
      </c>
      <c r="O770" t="n">
        <v>31796.12</v>
      </c>
      <c r="P770" t="n">
        <v>105.56</v>
      </c>
      <c r="Q770" t="n">
        <v>198.05</v>
      </c>
      <c r="R770" t="n">
        <v>29.15</v>
      </c>
      <c r="S770" t="n">
        <v>21.27</v>
      </c>
      <c r="T770" t="n">
        <v>1242.46</v>
      </c>
      <c r="U770" t="n">
        <v>0.73</v>
      </c>
      <c r="V770" t="n">
        <v>0.77</v>
      </c>
      <c r="W770" t="n">
        <v>0.11</v>
      </c>
      <c r="X770" t="n">
        <v>0.06</v>
      </c>
      <c r="Y770" t="n">
        <v>1</v>
      </c>
      <c r="Z770" t="n">
        <v>10</v>
      </c>
    </row>
    <row r="771">
      <c r="A771" t="n">
        <v>100</v>
      </c>
      <c r="B771" t="n">
        <v>110</v>
      </c>
      <c r="C771" t="inlineStr">
        <is>
          <t xml:space="preserve">CONCLUIDO	</t>
        </is>
      </c>
      <c r="D771" t="n">
        <v>9.3489</v>
      </c>
      <c r="E771" t="n">
        <v>10.7</v>
      </c>
      <c r="F771" t="n">
        <v>7.91</v>
      </c>
      <c r="G771" t="n">
        <v>118.72</v>
      </c>
      <c r="H771" t="n">
        <v>1.8</v>
      </c>
      <c r="I771" t="n">
        <v>4</v>
      </c>
      <c r="J771" t="n">
        <v>256.36</v>
      </c>
      <c r="K771" t="n">
        <v>56.13</v>
      </c>
      <c r="L771" t="n">
        <v>26</v>
      </c>
      <c r="M771" t="n">
        <v>2</v>
      </c>
      <c r="N771" t="n">
        <v>64.23999999999999</v>
      </c>
      <c r="O771" t="n">
        <v>31852.5</v>
      </c>
      <c r="P771" t="n">
        <v>105.75</v>
      </c>
      <c r="Q771" t="n">
        <v>198.05</v>
      </c>
      <c r="R771" t="n">
        <v>29.2</v>
      </c>
      <c r="S771" t="n">
        <v>21.27</v>
      </c>
      <c r="T771" t="n">
        <v>1266.64</v>
      </c>
      <c r="U771" t="n">
        <v>0.73</v>
      </c>
      <c r="V771" t="n">
        <v>0.77</v>
      </c>
      <c r="W771" t="n">
        <v>0.11</v>
      </c>
      <c r="X771" t="n">
        <v>0.06</v>
      </c>
      <c r="Y771" t="n">
        <v>1</v>
      </c>
      <c r="Z771" t="n">
        <v>10</v>
      </c>
    </row>
    <row r="772">
      <c r="A772" t="n">
        <v>101</v>
      </c>
      <c r="B772" t="n">
        <v>110</v>
      </c>
      <c r="C772" t="inlineStr">
        <is>
          <t xml:space="preserve">CONCLUIDO	</t>
        </is>
      </c>
      <c r="D772" t="n">
        <v>9.356999999999999</v>
      </c>
      <c r="E772" t="n">
        <v>10.69</v>
      </c>
      <c r="F772" t="n">
        <v>7.91</v>
      </c>
      <c r="G772" t="n">
        <v>118.58</v>
      </c>
      <c r="H772" t="n">
        <v>1.82</v>
      </c>
      <c r="I772" t="n">
        <v>4</v>
      </c>
      <c r="J772" t="n">
        <v>256.82</v>
      </c>
      <c r="K772" t="n">
        <v>56.13</v>
      </c>
      <c r="L772" t="n">
        <v>26.25</v>
      </c>
      <c r="M772" t="n">
        <v>2</v>
      </c>
      <c r="N772" t="n">
        <v>64.45</v>
      </c>
      <c r="O772" t="n">
        <v>31909.08</v>
      </c>
      <c r="P772" t="n">
        <v>105.57</v>
      </c>
      <c r="Q772" t="n">
        <v>198.05</v>
      </c>
      <c r="R772" t="n">
        <v>28.81</v>
      </c>
      <c r="S772" t="n">
        <v>21.27</v>
      </c>
      <c r="T772" t="n">
        <v>1072.04</v>
      </c>
      <c r="U772" t="n">
        <v>0.74</v>
      </c>
      <c r="V772" t="n">
        <v>0.77</v>
      </c>
      <c r="W772" t="n">
        <v>0.12</v>
      </c>
      <c r="X772" t="n">
        <v>0.05</v>
      </c>
      <c r="Y772" t="n">
        <v>1</v>
      </c>
      <c r="Z772" t="n">
        <v>10</v>
      </c>
    </row>
    <row r="773">
      <c r="A773" t="n">
        <v>102</v>
      </c>
      <c r="B773" t="n">
        <v>110</v>
      </c>
      <c r="C773" t="inlineStr">
        <is>
          <t xml:space="preserve">CONCLUIDO	</t>
        </is>
      </c>
      <c r="D773" t="n">
        <v>9.3626</v>
      </c>
      <c r="E773" t="n">
        <v>10.68</v>
      </c>
      <c r="F773" t="n">
        <v>7.9</v>
      </c>
      <c r="G773" t="n">
        <v>118.49</v>
      </c>
      <c r="H773" t="n">
        <v>1.83</v>
      </c>
      <c r="I773" t="n">
        <v>4</v>
      </c>
      <c r="J773" t="n">
        <v>257.28</v>
      </c>
      <c r="K773" t="n">
        <v>56.13</v>
      </c>
      <c r="L773" t="n">
        <v>26.5</v>
      </c>
      <c r="M773" t="n">
        <v>2</v>
      </c>
      <c r="N773" t="n">
        <v>64.66</v>
      </c>
      <c r="O773" t="n">
        <v>31965.61</v>
      </c>
      <c r="P773" t="n">
        <v>105.48</v>
      </c>
      <c r="Q773" t="n">
        <v>198.05</v>
      </c>
      <c r="R773" t="n">
        <v>28.67</v>
      </c>
      <c r="S773" t="n">
        <v>21.27</v>
      </c>
      <c r="T773" t="n">
        <v>1004.87</v>
      </c>
      <c r="U773" t="n">
        <v>0.74</v>
      </c>
      <c r="V773" t="n">
        <v>0.77</v>
      </c>
      <c r="W773" t="n">
        <v>0.11</v>
      </c>
      <c r="X773" t="n">
        <v>0.05</v>
      </c>
      <c r="Y773" t="n">
        <v>1</v>
      </c>
      <c r="Z773" t="n">
        <v>10</v>
      </c>
    </row>
    <row r="774">
      <c r="A774" t="n">
        <v>103</v>
      </c>
      <c r="B774" t="n">
        <v>110</v>
      </c>
      <c r="C774" t="inlineStr">
        <is>
          <t xml:space="preserve">CONCLUIDO	</t>
        </is>
      </c>
      <c r="D774" t="n">
        <v>9.356999999999999</v>
      </c>
      <c r="E774" t="n">
        <v>10.69</v>
      </c>
      <c r="F774" t="n">
        <v>7.91</v>
      </c>
      <c r="G774" t="n">
        <v>118.58</v>
      </c>
      <c r="H774" t="n">
        <v>1.85</v>
      </c>
      <c r="I774" t="n">
        <v>4</v>
      </c>
      <c r="J774" t="n">
        <v>257.74</v>
      </c>
      <c r="K774" t="n">
        <v>56.13</v>
      </c>
      <c r="L774" t="n">
        <v>26.75</v>
      </c>
      <c r="M774" t="n">
        <v>2</v>
      </c>
      <c r="N774" t="n">
        <v>64.86</v>
      </c>
      <c r="O774" t="n">
        <v>32022.22</v>
      </c>
      <c r="P774" t="n">
        <v>105.57</v>
      </c>
      <c r="Q774" t="n">
        <v>198.05</v>
      </c>
      <c r="R774" t="n">
        <v>28.92</v>
      </c>
      <c r="S774" t="n">
        <v>21.27</v>
      </c>
      <c r="T774" t="n">
        <v>1126.11</v>
      </c>
      <c r="U774" t="n">
        <v>0.74</v>
      </c>
      <c r="V774" t="n">
        <v>0.77</v>
      </c>
      <c r="W774" t="n">
        <v>0.11</v>
      </c>
      <c r="X774" t="n">
        <v>0.05</v>
      </c>
      <c r="Y774" t="n">
        <v>1</v>
      </c>
      <c r="Z774" t="n">
        <v>10</v>
      </c>
    </row>
    <row r="775">
      <c r="A775" t="n">
        <v>104</v>
      </c>
      <c r="B775" t="n">
        <v>110</v>
      </c>
      <c r="C775" t="inlineStr">
        <is>
          <t xml:space="preserve">CONCLUIDO	</t>
        </is>
      </c>
      <c r="D775" t="n">
        <v>9.3475</v>
      </c>
      <c r="E775" t="n">
        <v>10.7</v>
      </c>
      <c r="F775" t="n">
        <v>7.92</v>
      </c>
      <c r="G775" t="n">
        <v>118.75</v>
      </c>
      <c r="H775" t="n">
        <v>1.86</v>
      </c>
      <c r="I775" t="n">
        <v>4</v>
      </c>
      <c r="J775" t="n">
        <v>258.2</v>
      </c>
      <c r="K775" t="n">
        <v>56.13</v>
      </c>
      <c r="L775" t="n">
        <v>27</v>
      </c>
      <c r="M775" t="n">
        <v>2</v>
      </c>
      <c r="N775" t="n">
        <v>65.06999999999999</v>
      </c>
      <c r="O775" t="n">
        <v>32078.91</v>
      </c>
      <c r="P775" t="n">
        <v>105.68</v>
      </c>
      <c r="Q775" t="n">
        <v>198.05</v>
      </c>
      <c r="R775" t="n">
        <v>29.26</v>
      </c>
      <c r="S775" t="n">
        <v>21.27</v>
      </c>
      <c r="T775" t="n">
        <v>1295.92</v>
      </c>
      <c r="U775" t="n">
        <v>0.73</v>
      </c>
      <c r="V775" t="n">
        <v>0.77</v>
      </c>
      <c r="W775" t="n">
        <v>0.11</v>
      </c>
      <c r="X775" t="n">
        <v>0.06</v>
      </c>
      <c r="Y775" t="n">
        <v>1</v>
      </c>
      <c r="Z775" t="n">
        <v>10</v>
      </c>
    </row>
    <row r="776">
      <c r="A776" t="n">
        <v>105</v>
      </c>
      <c r="B776" t="n">
        <v>110</v>
      </c>
      <c r="C776" t="inlineStr">
        <is>
          <t xml:space="preserve">CONCLUIDO	</t>
        </is>
      </c>
      <c r="D776" t="n">
        <v>9.3506</v>
      </c>
      <c r="E776" t="n">
        <v>10.69</v>
      </c>
      <c r="F776" t="n">
        <v>7.91</v>
      </c>
      <c r="G776" t="n">
        <v>118.69</v>
      </c>
      <c r="H776" t="n">
        <v>1.87</v>
      </c>
      <c r="I776" t="n">
        <v>4</v>
      </c>
      <c r="J776" t="n">
        <v>258.66</v>
      </c>
      <c r="K776" t="n">
        <v>56.13</v>
      </c>
      <c r="L776" t="n">
        <v>27.25</v>
      </c>
      <c r="M776" t="n">
        <v>2</v>
      </c>
      <c r="N776" t="n">
        <v>65.28</v>
      </c>
      <c r="O776" t="n">
        <v>32135.68</v>
      </c>
      <c r="P776" t="n">
        <v>105.69</v>
      </c>
      <c r="Q776" t="n">
        <v>198.05</v>
      </c>
      <c r="R776" t="n">
        <v>29.14</v>
      </c>
      <c r="S776" t="n">
        <v>21.27</v>
      </c>
      <c r="T776" t="n">
        <v>1236.31</v>
      </c>
      <c r="U776" t="n">
        <v>0.73</v>
      </c>
      <c r="V776" t="n">
        <v>0.77</v>
      </c>
      <c r="W776" t="n">
        <v>0.11</v>
      </c>
      <c r="X776" t="n">
        <v>0.06</v>
      </c>
      <c r="Y776" t="n">
        <v>1</v>
      </c>
      <c r="Z776" t="n">
        <v>10</v>
      </c>
    </row>
    <row r="777">
      <c r="A777" t="n">
        <v>106</v>
      </c>
      <c r="B777" t="n">
        <v>110</v>
      </c>
      <c r="C777" t="inlineStr">
        <is>
          <t xml:space="preserve">CONCLUIDO	</t>
        </is>
      </c>
      <c r="D777" t="n">
        <v>9.348699999999999</v>
      </c>
      <c r="E777" t="n">
        <v>10.7</v>
      </c>
      <c r="F777" t="n">
        <v>7.92</v>
      </c>
      <c r="G777" t="n">
        <v>118.72</v>
      </c>
      <c r="H777" t="n">
        <v>1.89</v>
      </c>
      <c r="I777" t="n">
        <v>4</v>
      </c>
      <c r="J777" t="n">
        <v>259.12</v>
      </c>
      <c r="K777" t="n">
        <v>56.13</v>
      </c>
      <c r="L777" t="n">
        <v>27.5</v>
      </c>
      <c r="M777" t="n">
        <v>2</v>
      </c>
      <c r="N777" t="n">
        <v>65.48999999999999</v>
      </c>
      <c r="O777" t="n">
        <v>32192.53</v>
      </c>
      <c r="P777" t="n">
        <v>105.67</v>
      </c>
      <c r="Q777" t="n">
        <v>198.05</v>
      </c>
      <c r="R777" t="n">
        <v>29.25</v>
      </c>
      <c r="S777" t="n">
        <v>21.27</v>
      </c>
      <c r="T777" t="n">
        <v>1292.7</v>
      </c>
      <c r="U777" t="n">
        <v>0.73</v>
      </c>
      <c r="V777" t="n">
        <v>0.77</v>
      </c>
      <c r="W777" t="n">
        <v>0.11</v>
      </c>
      <c r="X777" t="n">
        <v>0.06</v>
      </c>
      <c r="Y777" t="n">
        <v>1</v>
      </c>
      <c r="Z777" t="n">
        <v>10</v>
      </c>
    </row>
    <row r="778">
      <c r="A778" t="n">
        <v>107</v>
      </c>
      <c r="B778" t="n">
        <v>110</v>
      </c>
      <c r="C778" t="inlineStr">
        <is>
          <t xml:space="preserve">CONCLUIDO	</t>
        </is>
      </c>
      <c r="D778" t="n">
        <v>9.347300000000001</v>
      </c>
      <c r="E778" t="n">
        <v>10.7</v>
      </c>
      <c r="F778" t="n">
        <v>7.92</v>
      </c>
      <c r="G778" t="n">
        <v>118.75</v>
      </c>
      <c r="H778" t="n">
        <v>1.9</v>
      </c>
      <c r="I778" t="n">
        <v>4</v>
      </c>
      <c r="J778" t="n">
        <v>259.58</v>
      </c>
      <c r="K778" t="n">
        <v>56.13</v>
      </c>
      <c r="L778" t="n">
        <v>27.75</v>
      </c>
      <c r="M778" t="n">
        <v>2</v>
      </c>
      <c r="N778" t="n">
        <v>65.70999999999999</v>
      </c>
      <c r="O778" t="n">
        <v>32249.46</v>
      </c>
      <c r="P778" t="n">
        <v>105.59</v>
      </c>
      <c r="Q778" t="n">
        <v>198.05</v>
      </c>
      <c r="R778" t="n">
        <v>29.26</v>
      </c>
      <c r="S778" t="n">
        <v>21.27</v>
      </c>
      <c r="T778" t="n">
        <v>1296.8</v>
      </c>
      <c r="U778" t="n">
        <v>0.73</v>
      </c>
      <c r="V778" t="n">
        <v>0.77</v>
      </c>
      <c r="W778" t="n">
        <v>0.12</v>
      </c>
      <c r="X778" t="n">
        <v>0.06</v>
      </c>
      <c r="Y778" t="n">
        <v>1</v>
      </c>
      <c r="Z778" t="n">
        <v>10</v>
      </c>
    </row>
    <row r="779">
      <c r="A779" t="n">
        <v>108</v>
      </c>
      <c r="B779" t="n">
        <v>110</v>
      </c>
      <c r="C779" t="inlineStr">
        <is>
          <t xml:space="preserve">CONCLUIDO	</t>
        </is>
      </c>
      <c r="D779" t="n">
        <v>9.3497</v>
      </c>
      <c r="E779" t="n">
        <v>10.7</v>
      </c>
      <c r="F779" t="n">
        <v>7.91</v>
      </c>
      <c r="G779" t="n">
        <v>118.71</v>
      </c>
      <c r="H779" t="n">
        <v>1.92</v>
      </c>
      <c r="I779" t="n">
        <v>4</v>
      </c>
      <c r="J779" t="n">
        <v>260.05</v>
      </c>
      <c r="K779" t="n">
        <v>56.13</v>
      </c>
      <c r="L779" t="n">
        <v>28</v>
      </c>
      <c r="M779" t="n">
        <v>2</v>
      </c>
      <c r="N779" t="n">
        <v>65.92</v>
      </c>
      <c r="O779" t="n">
        <v>32306.46</v>
      </c>
      <c r="P779" t="n">
        <v>105.48</v>
      </c>
      <c r="Q779" t="n">
        <v>198.05</v>
      </c>
      <c r="R779" t="n">
        <v>29.13</v>
      </c>
      <c r="S779" t="n">
        <v>21.27</v>
      </c>
      <c r="T779" t="n">
        <v>1231.16</v>
      </c>
      <c r="U779" t="n">
        <v>0.73</v>
      </c>
      <c r="V779" t="n">
        <v>0.77</v>
      </c>
      <c r="W779" t="n">
        <v>0.12</v>
      </c>
      <c r="X779" t="n">
        <v>0.06</v>
      </c>
      <c r="Y779" t="n">
        <v>1</v>
      </c>
      <c r="Z779" t="n">
        <v>10</v>
      </c>
    </row>
    <row r="780">
      <c r="A780" t="n">
        <v>109</v>
      </c>
      <c r="B780" t="n">
        <v>110</v>
      </c>
      <c r="C780" t="inlineStr">
        <is>
          <t xml:space="preserve">CONCLUIDO	</t>
        </is>
      </c>
      <c r="D780" t="n">
        <v>9.358700000000001</v>
      </c>
      <c r="E780" t="n">
        <v>10.69</v>
      </c>
      <c r="F780" t="n">
        <v>7.9</v>
      </c>
      <c r="G780" t="n">
        <v>118.55</v>
      </c>
      <c r="H780" t="n">
        <v>1.93</v>
      </c>
      <c r="I780" t="n">
        <v>4</v>
      </c>
      <c r="J780" t="n">
        <v>260.51</v>
      </c>
      <c r="K780" t="n">
        <v>56.13</v>
      </c>
      <c r="L780" t="n">
        <v>28.25</v>
      </c>
      <c r="M780" t="n">
        <v>2</v>
      </c>
      <c r="N780" t="n">
        <v>66.13</v>
      </c>
      <c r="O780" t="n">
        <v>32363.54</v>
      </c>
      <c r="P780" t="n">
        <v>105.25</v>
      </c>
      <c r="Q780" t="n">
        <v>198.05</v>
      </c>
      <c r="R780" t="n">
        <v>28.75</v>
      </c>
      <c r="S780" t="n">
        <v>21.27</v>
      </c>
      <c r="T780" t="n">
        <v>1043.05</v>
      </c>
      <c r="U780" t="n">
        <v>0.74</v>
      </c>
      <c r="V780" t="n">
        <v>0.77</v>
      </c>
      <c r="W780" t="n">
        <v>0.12</v>
      </c>
      <c r="X780" t="n">
        <v>0.05</v>
      </c>
      <c r="Y780" t="n">
        <v>1</v>
      </c>
      <c r="Z780" t="n">
        <v>10</v>
      </c>
    </row>
    <row r="781">
      <c r="A781" t="n">
        <v>110</v>
      </c>
      <c r="B781" t="n">
        <v>110</v>
      </c>
      <c r="C781" t="inlineStr">
        <is>
          <t xml:space="preserve">CONCLUIDO	</t>
        </is>
      </c>
      <c r="D781" t="n">
        <v>9.359400000000001</v>
      </c>
      <c r="E781" t="n">
        <v>10.68</v>
      </c>
      <c r="F781" t="n">
        <v>7.9</v>
      </c>
      <c r="G781" t="n">
        <v>118.54</v>
      </c>
      <c r="H781" t="n">
        <v>1.94</v>
      </c>
      <c r="I781" t="n">
        <v>4</v>
      </c>
      <c r="J781" t="n">
        <v>260.97</v>
      </c>
      <c r="K781" t="n">
        <v>56.13</v>
      </c>
      <c r="L781" t="n">
        <v>28.5</v>
      </c>
      <c r="M781" t="n">
        <v>2</v>
      </c>
      <c r="N781" t="n">
        <v>66.34999999999999</v>
      </c>
      <c r="O781" t="n">
        <v>32420.71</v>
      </c>
      <c r="P781" t="n">
        <v>105.28</v>
      </c>
      <c r="Q781" t="n">
        <v>198.05</v>
      </c>
      <c r="R781" t="n">
        <v>28.82</v>
      </c>
      <c r="S781" t="n">
        <v>21.27</v>
      </c>
      <c r="T781" t="n">
        <v>1076.24</v>
      </c>
      <c r="U781" t="n">
        <v>0.74</v>
      </c>
      <c r="V781" t="n">
        <v>0.77</v>
      </c>
      <c r="W781" t="n">
        <v>0.11</v>
      </c>
      <c r="X781" t="n">
        <v>0.05</v>
      </c>
      <c r="Y781" t="n">
        <v>1</v>
      </c>
      <c r="Z781" t="n">
        <v>10</v>
      </c>
    </row>
    <row r="782">
      <c r="A782" t="n">
        <v>111</v>
      </c>
      <c r="B782" t="n">
        <v>110</v>
      </c>
      <c r="C782" t="inlineStr">
        <is>
          <t xml:space="preserve">CONCLUIDO	</t>
        </is>
      </c>
      <c r="D782" t="n">
        <v>9.351599999999999</v>
      </c>
      <c r="E782" t="n">
        <v>10.69</v>
      </c>
      <c r="F782" t="n">
        <v>7.91</v>
      </c>
      <c r="G782" t="n">
        <v>118.67</v>
      </c>
      <c r="H782" t="n">
        <v>1.96</v>
      </c>
      <c r="I782" t="n">
        <v>4</v>
      </c>
      <c r="J782" t="n">
        <v>261.44</v>
      </c>
      <c r="K782" t="n">
        <v>56.13</v>
      </c>
      <c r="L782" t="n">
        <v>28.75</v>
      </c>
      <c r="M782" t="n">
        <v>2</v>
      </c>
      <c r="N782" t="n">
        <v>66.56</v>
      </c>
      <c r="O782" t="n">
        <v>32477.95</v>
      </c>
      <c r="P782" t="n">
        <v>105.4</v>
      </c>
      <c r="Q782" t="n">
        <v>198.05</v>
      </c>
      <c r="R782" t="n">
        <v>29.14</v>
      </c>
      <c r="S782" t="n">
        <v>21.27</v>
      </c>
      <c r="T782" t="n">
        <v>1235.55</v>
      </c>
      <c r="U782" t="n">
        <v>0.73</v>
      </c>
      <c r="V782" t="n">
        <v>0.77</v>
      </c>
      <c r="W782" t="n">
        <v>0.11</v>
      </c>
      <c r="X782" t="n">
        <v>0.06</v>
      </c>
      <c r="Y782" t="n">
        <v>1</v>
      </c>
      <c r="Z782" t="n">
        <v>10</v>
      </c>
    </row>
    <row r="783">
      <c r="A783" t="n">
        <v>112</v>
      </c>
      <c r="B783" t="n">
        <v>110</v>
      </c>
      <c r="C783" t="inlineStr">
        <is>
          <t xml:space="preserve">CONCLUIDO	</t>
        </is>
      </c>
      <c r="D783" t="n">
        <v>9.3492</v>
      </c>
      <c r="E783" t="n">
        <v>10.7</v>
      </c>
      <c r="F783" t="n">
        <v>7.91</v>
      </c>
      <c r="G783" t="n">
        <v>118.72</v>
      </c>
      <c r="H783" t="n">
        <v>1.97</v>
      </c>
      <c r="I783" t="n">
        <v>4</v>
      </c>
      <c r="J783" t="n">
        <v>261.9</v>
      </c>
      <c r="K783" t="n">
        <v>56.13</v>
      </c>
      <c r="L783" t="n">
        <v>29</v>
      </c>
      <c r="M783" t="n">
        <v>2</v>
      </c>
      <c r="N783" t="n">
        <v>66.77</v>
      </c>
      <c r="O783" t="n">
        <v>32535.28</v>
      </c>
      <c r="P783" t="n">
        <v>105.45</v>
      </c>
      <c r="Q783" t="n">
        <v>198.05</v>
      </c>
      <c r="R783" t="n">
        <v>29.2</v>
      </c>
      <c r="S783" t="n">
        <v>21.27</v>
      </c>
      <c r="T783" t="n">
        <v>1266.56</v>
      </c>
      <c r="U783" t="n">
        <v>0.73</v>
      </c>
      <c r="V783" t="n">
        <v>0.77</v>
      </c>
      <c r="W783" t="n">
        <v>0.11</v>
      </c>
      <c r="X783" t="n">
        <v>0.06</v>
      </c>
      <c r="Y783" t="n">
        <v>1</v>
      </c>
      <c r="Z783" t="n">
        <v>10</v>
      </c>
    </row>
    <row r="784">
      <c r="A784" t="n">
        <v>113</v>
      </c>
      <c r="B784" t="n">
        <v>110</v>
      </c>
      <c r="C784" t="inlineStr">
        <is>
          <t xml:space="preserve">CONCLUIDO	</t>
        </is>
      </c>
      <c r="D784" t="n">
        <v>9.3492</v>
      </c>
      <c r="E784" t="n">
        <v>10.7</v>
      </c>
      <c r="F784" t="n">
        <v>7.91</v>
      </c>
      <c r="G784" t="n">
        <v>118.72</v>
      </c>
      <c r="H784" t="n">
        <v>1.98</v>
      </c>
      <c r="I784" t="n">
        <v>4</v>
      </c>
      <c r="J784" t="n">
        <v>262.37</v>
      </c>
      <c r="K784" t="n">
        <v>56.13</v>
      </c>
      <c r="L784" t="n">
        <v>29.25</v>
      </c>
      <c r="M784" t="n">
        <v>2</v>
      </c>
      <c r="N784" t="n">
        <v>66.98999999999999</v>
      </c>
      <c r="O784" t="n">
        <v>32592.68</v>
      </c>
      <c r="P784" t="n">
        <v>105.47</v>
      </c>
      <c r="Q784" t="n">
        <v>198.05</v>
      </c>
      <c r="R784" t="n">
        <v>29.19</v>
      </c>
      <c r="S784" t="n">
        <v>21.27</v>
      </c>
      <c r="T784" t="n">
        <v>1265.17</v>
      </c>
      <c r="U784" t="n">
        <v>0.73</v>
      </c>
      <c r="V784" t="n">
        <v>0.77</v>
      </c>
      <c r="W784" t="n">
        <v>0.11</v>
      </c>
      <c r="X784" t="n">
        <v>0.06</v>
      </c>
      <c r="Y784" t="n">
        <v>1</v>
      </c>
      <c r="Z784" t="n">
        <v>10</v>
      </c>
    </row>
    <row r="785">
      <c r="A785" t="n">
        <v>114</v>
      </c>
      <c r="B785" t="n">
        <v>110</v>
      </c>
      <c r="C785" t="inlineStr">
        <is>
          <t xml:space="preserve">CONCLUIDO	</t>
        </is>
      </c>
      <c r="D785" t="n">
        <v>9.347</v>
      </c>
      <c r="E785" t="n">
        <v>10.7</v>
      </c>
      <c r="F785" t="n">
        <v>7.92</v>
      </c>
      <c r="G785" t="n">
        <v>118.75</v>
      </c>
      <c r="H785" t="n">
        <v>2</v>
      </c>
      <c r="I785" t="n">
        <v>4</v>
      </c>
      <c r="J785" t="n">
        <v>262.83</v>
      </c>
      <c r="K785" t="n">
        <v>56.13</v>
      </c>
      <c r="L785" t="n">
        <v>29.5</v>
      </c>
      <c r="M785" t="n">
        <v>2</v>
      </c>
      <c r="N785" t="n">
        <v>67.20999999999999</v>
      </c>
      <c r="O785" t="n">
        <v>32650.17</v>
      </c>
      <c r="P785" t="n">
        <v>105.39</v>
      </c>
      <c r="Q785" t="n">
        <v>198.05</v>
      </c>
      <c r="R785" t="n">
        <v>29.3</v>
      </c>
      <c r="S785" t="n">
        <v>21.27</v>
      </c>
      <c r="T785" t="n">
        <v>1319.62</v>
      </c>
      <c r="U785" t="n">
        <v>0.73</v>
      </c>
      <c r="V785" t="n">
        <v>0.77</v>
      </c>
      <c r="W785" t="n">
        <v>0.11</v>
      </c>
      <c r="X785" t="n">
        <v>0.06</v>
      </c>
      <c r="Y785" t="n">
        <v>1</v>
      </c>
      <c r="Z785" t="n">
        <v>10</v>
      </c>
    </row>
    <row r="786">
      <c r="A786" t="n">
        <v>115</v>
      </c>
      <c r="B786" t="n">
        <v>110</v>
      </c>
      <c r="C786" t="inlineStr">
        <is>
          <t xml:space="preserve">CONCLUIDO	</t>
        </is>
      </c>
      <c r="D786" t="n">
        <v>9.345800000000001</v>
      </c>
      <c r="E786" t="n">
        <v>10.7</v>
      </c>
      <c r="F786" t="n">
        <v>7.92</v>
      </c>
      <c r="G786" t="n">
        <v>118.78</v>
      </c>
      <c r="H786" t="n">
        <v>2.01</v>
      </c>
      <c r="I786" t="n">
        <v>4</v>
      </c>
      <c r="J786" t="n">
        <v>263.3</v>
      </c>
      <c r="K786" t="n">
        <v>56.13</v>
      </c>
      <c r="L786" t="n">
        <v>29.75</v>
      </c>
      <c r="M786" t="n">
        <v>2</v>
      </c>
      <c r="N786" t="n">
        <v>67.42</v>
      </c>
      <c r="O786" t="n">
        <v>32707.74</v>
      </c>
      <c r="P786" t="n">
        <v>105.32</v>
      </c>
      <c r="Q786" t="n">
        <v>198.05</v>
      </c>
      <c r="R786" t="n">
        <v>29.31</v>
      </c>
      <c r="S786" t="n">
        <v>21.27</v>
      </c>
      <c r="T786" t="n">
        <v>1321.86</v>
      </c>
      <c r="U786" t="n">
        <v>0.73</v>
      </c>
      <c r="V786" t="n">
        <v>0.77</v>
      </c>
      <c r="W786" t="n">
        <v>0.11</v>
      </c>
      <c r="X786" t="n">
        <v>0.07000000000000001</v>
      </c>
      <c r="Y786" t="n">
        <v>1</v>
      </c>
      <c r="Z786" t="n">
        <v>10</v>
      </c>
    </row>
    <row r="787">
      <c r="A787" t="n">
        <v>116</v>
      </c>
      <c r="B787" t="n">
        <v>110</v>
      </c>
      <c r="C787" t="inlineStr">
        <is>
          <t xml:space="preserve">CONCLUIDO	</t>
        </is>
      </c>
      <c r="D787" t="n">
        <v>9.351100000000001</v>
      </c>
      <c r="E787" t="n">
        <v>10.69</v>
      </c>
      <c r="F787" t="n">
        <v>7.91</v>
      </c>
      <c r="G787" t="n">
        <v>118.68</v>
      </c>
      <c r="H787" t="n">
        <v>2.02</v>
      </c>
      <c r="I787" t="n">
        <v>4</v>
      </c>
      <c r="J787" t="n">
        <v>263.77</v>
      </c>
      <c r="K787" t="n">
        <v>56.13</v>
      </c>
      <c r="L787" t="n">
        <v>30</v>
      </c>
      <c r="M787" t="n">
        <v>2</v>
      </c>
      <c r="N787" t="n">
        <v>67.64</v>
      </c>
      <c r="O787" t="n">
        <v>32765.39</v>
      </c>
      <c r="P787" t="n">
        <v>105.07</v>
      </c>
      <c r="Q787" t="n">
        <v>198.05</v>
      </c>
      <c r="R787" t="n">
        <v>29.07</v>
      </c>
      <c r="S787" t="n">
        <v>21.27</v>
      </c>
      <c r="T787" t="n">
        <v>1203.87</v>
      </c>
      <c r="U787" t="n">
        <v>0.73</v>
      </c>
      <c r="V787" t="n">
        <v>0.77</v>
      </c>
      <c r="W787" t="n">
        <v>0.12</v>
      </c>
      <c r="X787" t="n">
        <v>0.06</v>
      </c>
      <c r="Y787" t="n">
        <v>1</v>
      </c>
      <c r="Z787" t="n">
        <v>10</v>
      </c>
    </row>
    <row r="788">
      <c r="A788" t="n">
        <v>117</v>
      </c>
      <c r="B788" t="n">
        <v>110</v>
      </c>
      <c r="C788" t="inlineStr">
        <is>
          <t xml:space="preserve">CONCLUIDO	</t>
        </is>
      </c>
      <c r="D788" t="n">
        <v>9.358700000000001</v>
      </c>
      <c r="E788" t="n">
        <v>10.69</v>
      </c>
      <c r="F788" t="n">
        <v>7.9</v>
      </c>
      <c r="G788" t="n">
        <v>118.55</v>
      </c>
      <c r="H788" t="n">
        <v>2.04</v>
      </c>
      <c r="I788" t="n">
        <v>4</v>
      </c>
      <c r="J788" t="n">
        <v>264.23</v>
      </c>
      <c r="K788" t="n">
        <v>56.13</v>
      </c>
      <c r="L788" t="n">
        <v>30.25</v>
      </c>
      <c r="M788" t="n">
        <v>2</v>
      </c>
      <c r="N788" t="n">
        <v>67.86</v>
      </c>
      <c r="O788" t="n">
        <v>32823.12</v>
      </c>
      <c r="P788" t="n">
        <v>104.74</v>
      </c>
      <c r="Q788" t="n">
        <v>198.05</v>
      </c>
      <c r="R788" t="n">
        <v>28.81</v>
      </c>
      <c r="S788" t="n">
        <v>21.27</v>
      </c>
      <c r="T788" t="n">
        <v>1071.69</v>
      </c>
      <c r="U788" t="n">
        <v>0.74</v>
      </c>
      <c r="V788" t="n">
        <v>0.77</v>
      </c>
      <c r="W788" t="n">
        <v>0.11</v>
      </c>
      <c r="X788" t="n">
        <v>0.05</v>
      </c>
      <c r="Y788" t="n">
        <v>1</v>
      </c>
      <c r="Z788" t="n">
        <v>10</v>
      </c>
    </row>
    <row r="789">
      <c r="A789" t="n">
        <v>118</v>
      </c>
      <c r="B789" t="n">
        <v>110</v>
      </c>
      <c r="C789" t="inlineStr">
        <is>
          <t xml:space="preserve">CONCLUIDO	</t>
        </is>
      </c>
      <c r="D789" t="n">
        <v>9.3565</v>
      </c>
      <c r="E789" t="n">
        <v>10.69</v>
      </c>
      <c r="F789" t="n">
        <v>7.91</v>
      </c>
      <c r="G789" t="n">
        <v>118.59</v>
      </c>
      <c r="H789" t="n">
        <v>2.05</v>
      </c>
      <c r="I789" t="n">
        <v>4</v>
      </c>
      <c r="J789" t="n">
        <v>264.7</v>
      </c>
      <c r="K789" t="n">
        <v>56.13</v>
      </c>
      <c r="L789" t="n">
        <v>30.5</v>
      </c>
      <c r="M789" t="n">
        <v>2</v>
      </c>
      <c r="N789" t="n">
        <v>68.08</v>
      </c>
      <c r="O789" t="n">
        <v>32880.94</v>
      </c>
      <c r="P789" t="n">
        <v>104.74</v>
      </c>
      <c r="Q789" t="n">
        <v>198.05</v>
      </c>
      <c r="R789" t="n">
        <v>28.93</v>
      </c>
      <c r="S789" t="n">
        <v>21.27</v>
      </c>
      <c r="T789" t="n">
        <v>1135.09</v>
      </c>
      <c r="U789" t="n">
        <v>0.74</v>
      </c>
      <c r="V789" t="n">
        <v>0.77</v>
      </c>
      <c r="W789" t="n">
        <v>0.11</v>
      </c>
      <c r="X789" t="n">
        <v>0.05</v>
      </c>
      <c r="Y789" t="n">
        <v>1</v>
      </c>
      <c r="Z789" t="n">
        <v>10</v>
      </c>
    </row>
    <row r="790">
      <c r="A790" t="n">
        <v>119</v>
      </c>
      <c r="B790" t="n">
        <v>110</v>
      </c>
      <c r="C790" t="inlineStr">
        <is>
          <t xml:space="preserve">CONCLUIDO	</t>
        </is>
      </c>
      <c r="D790" t="n">
        <v>9.3482</v>
      </c>
      <c r="E790" t="n">
        <v>10.7</v>
      </c>
      <c r="F790" t="n">
        <v>7.92</v>
      </c>
      <c r="G790" t="n">
        <v>118.73</v>
      </c>
      <c r="H790" t="n">
        <v>2.06</v>
      </c>
      <c r="I790" t="n">
        <v>4</v>
      </c>
      <c r="J790" t="n">
        <v>265.17</v>
      </c>
      <c r="K790" t="n">
        <v>56.13</v>
      </c>
      <c r="L790" t="n">
        <v>30.75</v>
      </c>
      <c r="M790" t="n">
        <v>2</v>
      </c>
      <c r="N790" t="n">
        <v>68.3</v>
      </c>
      <c r="O790" t="n">
        <v>32938.83</v>
      </c>
      <c r="P790" t="n">
        <v>104.81</v>
      </c>
      <c r="Q790" t="n">
        <v>198.05</v>
      </c>
      <c r="R790" t="n">
        <v>29.25</v>
      </c>
      <c r="S790" t="n">
        <v>21.27</v>
      </c>
      <c r="T790" t="n">
        <v>1294.19</v>
      </c>
      <c r="U790" t="n">
        <v>0.73</v>
      </c>
      <c r="V790" t="n">
        <v>0.77</v>
      </c>
      <c r="W790" t="n">
        <v>0.11</v>
      </c>
      <c r="X790" t="n">
        <v>0.06</v>
      </c>
      <c r="Y790" t="n">
        <v>1</v>
      </c>
      <c r="Z790" t="n">
        <v>10</v>
      </c>
    </row>
    <row r="791">
      <c r="A791" t="n">
        <v>120</v>
      </c>
      <c r="B791" t="n">
        <v>110</v>
      </c>
      <c r="C791" t="inlineStr">
        <is>
          <t xml:space="preserve">CONCLUIDO	</t>
        </is>
      </c>
      <c r="D791" t="n">
        <v>9.347300000000001</v>
      </c>
      <c r="E791" t="n">
        <v>10.7</v>
      </c>
      <c r="F791" t="n">
        <v>7.92</v>
      </c>
      <c r="G791" t="n">
        <v>118.75</v>
      </c>
      <c r="H791" t="n">
        <v>2.08</v>
      </c>
      <c r="I791" t="n">
        <v>4</v>
      </c>
      <c r="J791" t="n">
        <v>265.64</v>
      </c>
      <c r="K791" t="n">
        <v>56.13</v>
      </c>
      <c r="L791" t="n">
        <v>31</v>
      </c>
      <c r="M791" t="n">
        <v>2</v>
      </c>
      <c r="N791" t="n">
        <v>68.52</v>
      </c>
      <c r="O791" t="n">
        <v>32996.81</v>
      </c>
      <c r="P791" t="n">
        <v>104.67</v>
      </c>
      <c r="Q791" t="n">
        <v>198.05</v>
      </c>
      <c r="R791" t="n">
        <v>29.27</v>
      </c>
      <c r="S791" t="n">
        <v>21.27</v>
      </c>
      <c r="T791" t="n">
        <v>1305.33</v>
      </c>
      <c r="U791" t="n">
        <v>0.73</v>
      </c>
      <c r="V791" t="n">
        <v>0.77</v>
      </c>
      <c r="W791" t="n">
        <v>0.11</v>
      </c>
      <c r="X791" t="n">
        <v>0.06</v>
      </c>
      <c r="Y791" t="n">
        <v>1</v>
      </c>
      <c r="Z791" t="n">
        <v>10</v>
      </c>
    </row>
    <row r="792">
      <c r="A792" t="n">
        <v>121</v>
      </c>
      <c r="B792" t="n">
        <v>110</v>
      </c>
      <c r="C792" t="inlineStr">
        <is>
          <t xml:space="preserve">CONCLUIDO	</t>
        </is>
      </c>
      <c r="D792" t="n">
        <v>9.3468</v>
      </c>
      <c r="E792" t="n">
        <v>10.7</v>
      </c>
      <c r="F792" t="n">
        <v>7.92</v>
      </c>
      <c r="G792" t="n">
        <v>118.76</v>
      </c>
      <c r="H792" t="n">
        <v>2.09</v>
      </c>
      <c r="I792" t="n">
        <v>4</v>
      </c>
      <c r="J792" t="n">
        <v>266.11</v>
      </c>
      <c r="K792" t="n">
        <v>56.13</v>
      </c>
      <c r="L792" t="n">
        <v>31.25</v>
      </c>
      <c r="M792" t="n">
        <v>2</v>
      </c>
      <c r="N792" t="n">
        <v>68.73999999999999</v>
      </c>
      <c r="O792" t="n">
        <v>33054.88</v>
      </c>
      <c r="P792" t="n">
        <v>104.41</v>
      </c>
      <c r="Q792" t="n">
        <v>198.05</v>
      </c>
      <c r="R792" t="n">
        <v>29.29</v>
      </c>
      <c r="S792" t="n">
        <v>21.27</v>
      </c>
      <c r="T792" t="n">
        <v>1314.88</v>
      </c>
      <c r="U792" t="n">
        <v>0.73</v>
      </c>
      <c r="V792" t="n">
        <v>0.77</v>
      </c>
      <c r="W792" t="n">
        <v>0.11</v>
      </c>
      <c r="X792" t="n">
        <v>0.06</v>
      </c>
      <c r="Y792" t="n">
        <v>1</v>
      </c>
      <c r="Z792" t="n">
        <v>10</v>
      </c>
    </row>
    <row r="793">
      <c r="A793" t="n">
        <v>122</v>
      </c>
      <c r="B793" t="n">
        <v>110</v>
      </c>
      <c r="C793" t="inlineStr">
        <is>
          <t xml:space="preserve">CONCLUIDO	</t>
        </is>
      </c>
      <c r="D793" t="n">
        <v>9.3453</v>
      </c>
      <c r="E793" t="n">
        <v>10.7</v>
      </c>
      <c r="F793" t="n">
        <v>7.92</v>
      </c>
      <c r="G793" t="n">
        <v>118.78</v>
      </c>
      <c r="H793" t="n">
        <v>2.1</v>
      </c>
      <c r="I793" t="n">
        <v>4</v>
      </c>
      <c r="J793" t="n">
        <v>266.59</v>
      </c>
      <c r="K793" t="n">
        <v>56.13</v>
      </c>
      <c r="L793" t="n">
        <v>31.5</v>
      </c>
      <c r="M793" t="n">
        <v>2</v>
      </c>
      <c r="N793" t="n">
        <v>68.95999999999999</v>
      </c>
      <c r="O793" t="n">
        <v>33113.03</v>
      </c>
      <c r="P793" t="n">
        <v>104.24</v>
      </c>
      <c r="Q793" t="n">
        <v>198.05</v>
      </c>
      <c r="R793" t="n">
        <v>29.37</v>
      </c>
      <c r="S793" t="n">
        <v>21.27</v>
      </c>
      <c r="T793" t="n">
        <v>1351.61</v>
      </c>
      <c r="U793" t="n">
        <v>0.72</v>
      </c>
      <c r="V793" t="n">
        <v>0.77</v>
      </c>
      <c r="W793" t="n">
        <v>0.11</v>
      </c>
      <c r="X793" t="n">
        <v>0.07000000000000001</v>
      </c>
      <c r="Y793" t="n">
        <v>1</v>
      </c>
      <c r="Z793" t="n">
        <v>10</v>
      </c>
    </row>
    <row r="794">
      <c r="A794" t="n">
        <v>123</v>
      </c>
      <c r="B794" t="n">
        <v>110</v>
      </c>
      <c r="C794" t="inlineStr">
        <is>
          <t xml:space="preserve">CONCLUIDO	</t>
        </is>
      </c>
      <c r="D794" t="n">
        <v>9.344799999999999</v>
      </c>
      <c r="E794" t="n">
        <v>10.7</v>
      </c>
      <c r="F794" t="n">
        <v>7.92</v>
      </c>
      <c r="G794" t="n">
        <v>118.79</v>
      </c>
      <c r="H794" t="n">
        <v>2.12</v>
      </c>
      <c r="I794" t="n">
        <v>4</v>
      </c>
      <c r="J794" t="n">
        <v>267.06</v>
      </c>
      <c r="K794" t="n">
        <v>56.13</v>
      </c>
      <c r="L794" t="n">
        <v>31.75</v>
      </c>
      <c r="M794" t="n">
        <v>2</v>
      </c>
      <c r="N794" t="n">
        <v>69.18000000000001</v>
      </c>
      <c r="O794" t="n">
        <v>33171.26</v>
      </c>
      <c r="P794" t="n">
        <v>103.82</v>
      </c>
      <c r="Q794" t="n">
        <v>198.05</v>
      </c>
      <c r="R794" t="n">
        <v>29.31</v>
      </c>
      <c r="S794" t="n">
        <v>21.27</v>
      </c>
      <c r="T794" t="n">
        <v>1321.34</v>
      </c>
      <c r="U794" t="n">
        <v>0.73</v>
      </c>
      <c r="V794" t="n">
        <v>0.77</v>
      </c>
      <c r="W794" t="n">
        <v>0.12</v>
      </c>
      <c r="X794" t="n">
        <v>0.07000000000000001</v>
      </c>
      <c r="Y794" t="n">
        <v>1</v>
      </c>
      <c r="Z794" t="n">
        <v>10</v>
      </c>
    </row>
    <row r="795">
      <c r="A795" t="n">
        <v>124</v>
      </c>
      <c r="B795" t="n">
        <v>110</v>
      </c>
      <c r="C795" t="inlineStr">
        <is>
          <t xml:space="preserve">CONCLUIDO	</t>
        </is>
      </c>
      <c r="D795" t="n">
        <v>9.353300000000001</v>
      </c>
      <c r="E795" t="n">
        <v>10.69</v>
      </c>
      <c r="F795" t="n">
        <v>7.91</v>
      </c>
      <c r="G795" t="n">
        <v>118.65</v>
      </c>
      <c r="H795" t="n">
        <v>2.13</v>
      </c>
      <c r="I795" t="n">
        <v>4</v>
      </c>
      <c r="J795" t="n">
        <v>267.53</v>
      </c>
      <c r="K795" t="n">
        <v>56.13</v>
      </c>
      <c r="L795" t="n">
        <v>32</v>
      </c>
      <c r="M795" t="n">
        <v>2</v>
      </c>
      <c r="N795" t="n">
        <v>69.40000000000001</v>
      </c>
      <c r="O795" t="n">
        <v>33229.58</v>
      </c>
      <c r="P795" t="n">
        <v>103.97</v>
      </c>
      <c r="Q795" t="n">
        <v>198.05</v>
      </c>
      <c r="R795" t="n">
        <v>29.01</v>
      </c>
      <c r="S795" t="n">
        <v>21.27</v>
      </c>
      <c r="T795" t="n">
        <v>1171.97</v>
      </c>
      <c r="U795" t="n">
        <v>0.73</v>
      </c>
      <c r="V795" t="n">
        <v>0.77</v>
      </c>
      <c r="W795" t="n">
        <v>0.12</v>
      </c>
      <c r="X795" t="n">
        <v>0.06</v>
      </c>
      <c r="Y795" t="n">
        <v>1</v>
      </c>
      <c r="Z795" t="n">
        <v>10</v>
      </c>
    </row>
    <row r="796">
      <c r="A796" t="n">
        <v>125</v>
      </c>
      <c r="B796" t="n">
        <v>110</v>
      </c>
      <c r="C796" t="inlineStr">
        <is>
          <t xml:space="preserve">CONCLUIDO	</t>
        </is>
      </c>
      <c r="D796" t="n">
        <v>9.3567</v>
      </c>
      <c r="E796" t="n">
        <v>10.69</v>
      </c>
      <c r="F796" t="n">
        <v>7.91</v>
      </c>
      <c r="G796" t="n">
        <v>118.59</v>
      </c>
      <c r="H796" t="n">
        <v>2.14</v>
      </c>
      <c r="I796" t="n">
        <v>4</v>
      </c>
      <c r="J796" t="n">
        <v>268</v>
      </c>
      <c r="K796" t="n">
        <v>56.13</v>
      </c>
      <c r="L796" t="n">
        <v>32.25</v>
      </c>
      <c r="M796" t="n">
        <v>2</v>
      </c>
      <c r="N796" t="n">
        <v>69.63</v>
      </c>
      <c r="O796" t="n">
        <v>33287.98</v>
      </c>
      <c r="P796" t="n">
        <v>103.56</v>
      </c>
      <c r="Q796" t="n">
        <v>198.05</v>
      </c>
      <c r="R796" t="n">
        <v>28.89</v>
      </c>
      <c r="S796" t="n">
        <v>21.27</v>
      </c>
      <c r="T796" t="n">
        <v>1114.64</v>
      </c>
      <c r="U796" t="n">
        <v>0.74</v>
      </c>
      <c r="V796" t="n">
        <v>0.77</v>
      </c>
      <c r="W796" t="n">
        <v>0.11</v>
      </c>
      <c r="X796" t="n">
        <v>0.05</v>
      </c>
      <c r="Y796" t="n">
        <v>1</v>
      </c>
      <c r="Z796" t="n">
        <v>10</v>
      </c>
    </row>
    <row r="797">
      <c r="A797" t="n">
        <v>126</v>
      </c>
      <c r="B797" t="n">
        <v>110</v>
      </c>
      <c r="C797" t="inlineStr">
        <is>
          <t xml:space="preserve">CONCLUIDO	</t>
        </is>
      </c>
      <c r="D797" t="n">
        <v>9.3528</v>
      </c>
      <c r="E797" t="n">
        <v>10.69</v>
      </c>
      <c r="F797" t="n">
        <v>7.91</v>
      </c>
      <c r="G797" t="n">
        <v>118.65</v>
      </c>
      <c r="H797" t="n">
        <v>2.15</v>
      </c>
      <c r="I797" t="n">
        <v>4</v>
      </c>
      <c r="J797" t="n">
        <v>268.48</v>
      </c>
      <c r="K797" t="n">
        <v>56.13</v>
      </c>
      <c r="L797" t="n">
        <v>32.5</v>
      </c>
      <c r="M797" t="n">
        <v>2</v>
      </c>
      <c r="N797" t="n">
        <v>69.84999999999999</v>
      </c>
      <c r="O797" t="n">
        <v>33346.47</v>
      </c>
      <c r="P797" t="n">
        <v>103.45</v>
      </c>
      <c r="Q797" t="n">
        <v>198.05</v>
      </c>
      <c r="R797" t="n">
        <v>29.11</v>
      </c>
      <c r="S797" t="n">
        <v>21.27</v>
      </c>
      <c r="T797" t="n">
        <v>1222.33</v>
      </c>
      <c r="U797" t="n">
        <v>0.73</v>
      </c>
      <c r="V797" t="n">
        <v>0.77</v>
      </c>
      <c r="W797" t="n">
        <v>0.11</v>
      </c>
      <c r="X797" t="n">
        <v>0.06</v>
      </c>
      <c r="Y797" t="n">
        <v>1</v>
      </c>
      <c r="Z797" t="n">
        <v>10</v>
      </c>
    </row>
    <row r="798">
      <c r="A798" t="n">
        <v>127</v>
      </c>
      <c r="B798" t="n">
        <v>110</v>
      </c>
      <c r="C798" t="inlineStr">
        <is>
          <t xml:space="preserve">CONCLUIDO	</t>
        </is>
      </c>
      <c r="D798" t="n">
        <v>9.3446</v>
      </c>
      <c r="E798" t="n">
        <v>10.7</v>
      </c>
      <c r="F798" t="n">
        <v>7.92</v>
      </c>
      <c r="G798" t="n">
        <v>118.8</v>
      </c>
      <c r="H798" t="n">
        <v>2.17</v>
      </c>
      <c r="I798" t="n">
        <v>4</v>
      </c>
      <c r="J798" t="n">
        <v>268.95</v>
      </c>
      <c r="K798" t="n">
        <v>56.13</v>
      </c>
      <c r="L798" t="n">
        <v>32.75</v>
      </c>
      <c r="M798" t="n">
        <v>2</v>
      </c>
      <c r="N798" t="n">
        <v>70.08</v>
      </c>
      <c r="O798" t="n">
        <v>33405.04</v>
      </c>
      <c r="P798" t="n">
        <v>103.25</v>
      </c>
      <c r="Q798" t="n">
        <v>198.05</v>
      </c>
      <c r="R798" t="n">
        <v>29.37</v>
      </c>
      <c r="S798" t="n">
        <v>21.27</v>
      </c>
      <c r="T798" t="n">
        <v>1352.44</v>
      </c>
      <c r="U798" t="n">
        <v>0.72</v>
      </c>
      <c r="V798" t="n">
        <v>0.77</v>
      </c>
      <c r="W798" t="n">
        <v>0.11</v>
      </c>
      <c r="X798" t="n">
        <v>0.07000000000000001</v>
      </c>
      <c r="Y798" t="n">
        <v>1</v>
      </c>
      <c r="Z798" t="n">
        <v>10</v>
      </c>
    </row>
    <row r="799">
      <c r="A799" t="n">
        <v>128</v>
      </c>
      <c r="B799" t="n">
        <v>110</v>
      </c>
      <c r="C799" t="inlineStr">
        <is>
          <t xml:space="preserve">CONCLUIDO	</t>
        </is>
      </c>
      <c r="D799" t="n">
        <v>9.346</v>
      </c>
      <c r="E799" t="n">
        <v>10.7</v>
      </c>
      <c r="F799" t="n">
        <v>7.92</v>
      </c>
      <c r="G799" t="n">
        <v>118.77</v>
      </c>
      <c r="H799" t="n">
        <v>2.18</v>
      </c>
      <c r="I799" t="n">
        <v>4</v>
      </c>
      <c r="J799" t="n">
        <v>269.43</v>
      </c>
      <c r="K799" t="n">
        <v>56.13</v>
      </c>
      <c r="L799" t="n">
        <v>33</v>
      </c>
      <c r="M799" t="n">
        <v>2</v>
      </c>
      <c r="N799" t="n">
        <v>70.3</v>
      </c>
      <c r="O799" t="n">
        <v>33463.7</v>
      </c>
      <c r="P799" t="n">
        <v>102.87</v>
      </c>
      <c r="Q799" t="n">
        <v>198.05</v>
      </c>
      <c r="R799" t="n">
        <v>29.3</v>
      </c>
      <c r="S799" t="n">
        <v>21.27</v>
      </c>
      <c r="T799" t="n">
        <v>1319.37</v>
      </c>
      <c r="U799" t="n">
        <v>0.73</v>
      </c>
      <c r="V799" t="n">
        <v>0.77</v>
      </c>
      <c r="W799" t="n">
        <v>0.11</v>
      </c>
      <c r="X799" t="n">
        <v>0.07000000000000001</v>
      </c>
      <c r="Y799" t="n">
        <v>1</v>
      </c>
      <c r="Z799" t="n">
        <v>10</v>
      </c>
    </row>
    <row r="800">
      <c r="A800" t="n">
        <v>129</v>
      </c>
      <c r="B800" t="n">
        <v>110</v>
      </c>
      <c r="C800" t="inlineStr">
        <is>
          <t xml:space="preserve">CONCLUIDO	</t>
        </is>
      </c>
      <c r="D800" t="n">
        <v>9.3439</v>
      </c>
      <c r="E800" t="n">
        <v>10.7</v>
      </c>
      <c r="F800" t="n">
        <v>7.92</v>
      </c>
      <c r="G800" t="n">
        <v>118.81</v>
      </c>
      <c r="H800" t="n">
        <v>2.19</v>
      </c>
      <c r="I800" t="n">
        <v>4</v>
      </c>
      <c r="J800" t="n">
        <v>269.9</v>
      </c>
      <c r="K800" t="n">
        <v>56.13</v>
      </c>
      <c r="L800" t="n">
        <v>33.25</v>
      </c>
      <c r="M800" t="n">
        <v>2</v>
      </c>
      <c r="N800" t="n">
        <v>70.53</v>
      </c>
      <c r="O800" t="n">
        <v>33522.45</v>
      </c>
      <c r="P800" t="n">
        <v>102.69</v>
      </c>
      <c r="Q800" t="n">
        <v>198.05</v>
      </c>
      <c r="R800" t="n">
        <v>29.42</v>
      </c>
      <c r="S800" t="n">
        <v>21.27</v>
      </c>
      <c r="T800" t="n">
        <v>1377.49</v>
      </c>
      <c r="U800" t="n">
        <v>0.72</v>
      </c>
      <c r="V800" t="n">
        <v>0.77</v>
      </c>
      <c r="W800" t="n">
        <v>0.11</v>
      </c>
      <c r="X800" t="n">
        <v>0.07000000000000001</v>
      </c>
      <c r="Y800" t="n">
        <v>1</v>
      </c>
      <c r="Z800" t="n">
        <v>10</v>
      </c>
    </row>
    <row r="801">
      <c r="A801" t="n">
        <v>130</v>
      </c>
      <c r="B801" t="n">
        <v>110</v>
      </c>
      <c r="C801" t="inlineStr">
        <is>
          <t xml:space="preserve">CONCLUIDO	</t>
        </is>
      </c>
      <c r="D801" t="n">
        <v>9.3436</v>
      </c>
      <c r="E801" t="n">
        <v>10.7</v>
      </c>
      <c r="F801" t="n">
        <v>7.92</v>
      </c>
      <c r="G801" t="n">
        <v>118.81</v>
      </c>
      <c r="H801" t="n">
        <v>2.21</v>
      </c>
      <c r="I801" t="n">
        <v>4</v>
      </c>
      <c r="J801" t="n">
        <v>270.38</v>
      </c>
      <c r="K801" t="n">
        <v>56.13</v>
      </c>
      <c r="L801" t="n">
        <v>33.5</v>
      </c>
      <c r="M801" t="n">
        <v>2</v>
      </c>
      <c r="N801" t="n">
        <v>70.76000000000001</v>
      </c>
      <c r="O801" t="n">
        <v>33581.28</v>
      </c>
      <c r="P801" t="n">
        <v>102.48</v>
      </c>
      <c r="Q801" t="n">
        <v>198.05</v>
      </c>
      <c r="R801" t="n">
        <v>29.4</v>
      </c>
      <c r="S801" t="n">
        <v>21.27</v>
      </c>
      <c r="T801" t="n">
        <v>1365.79</v>
      </c>
      <c r="U801" t="n">
        <v>0.72</v>
      </c>
      <c r="V801" t="n">
        <v>0.77</v>
      </c>
      <c r="W801" t="n">
        <v>0.11</v>
      </c>
      <c r="X801" t="n">
        <v>0.07000000000000001</v>
      </c>
      <c r="Y801" t="n">
        <v>1</v>
      </c>
      <c r="Z801" t="n">
        <v>10</v>
      </c>
    </row>
    <row r="802">
      <c r="A802" t="n">
        <v>131</v>
      </c>
      <c r="B802" t="n">
        <v>110</v>
      </c>
      <c r="C802" t="inlineStr">
        <is>
          <t xml:space="preserve">CONCLUIDO	</t>
        </is>
      </c>
      <c r="D802" t="n">
        <v>9.346299999999999</v>
      </c>
      <c r="E802" t="n">
        <v>10.7</v>
      </c>
      <c r="F802" t="n">
        <v>7.92</v>
      </c>
      <c r="G802" t="n">
        <v>118.77</v>
      </c>
      <c r="H802" t="n">
        <v>2.22</v>
      </c>
      <c r="I802" t="n">
        <v>4</v>
      </c>
      <c r="J802" t="n">
        <v>270.86</v>
      </c>
      <c r="K802" t="n">
        <v>56.13</v>
      </c>
      <c r="L802" t="n">
        <v>33.75</v>
      </c>
      <c r="M802" t="n">
        <v>2</v>
      </c>
      <c r="N802" t="n">
        <v>70.98</v>
      </c>
      <c r="O802" t="n">
        <v>33640.21</v>
      </c>
      <c r="P802" t="n">
        <v>102.28</v>
      </c>
      <c r="Q802" t="n">
        <v>198.05</v>
      </c>
      <c r="R802" t="n">
        <v>29.24</v>
      </c>
      <c r="S802" t="n">
        <v>21.27</v>
      </c>
      <c r="T802" t="n">
        <v>1287.63</v>
      </c>
      <c r="U802" t="n">
        <v>0.73</v>
      </c>
      <c r="V802" t="n">
        <v>0.77</v>
      </c>
      <c r="W802" t="n">
        <v>0.12</v>
      </c>
      <c r="X802" t="n">
        <v>0.07000000000000001</v>
      </c>
      <c r="Y802" t="n">
        <v>1</v>
      </c>
      <c r="Z802" t="n">
        <v>10</v>
      </c>
    </row>
    <row r="803">
      <c r="A803" t="n">
        <v>132</v>
      </c>
      <c r="B803" t="n">
        <v>110</v>
      </c>
      <c r="C803" t="inlineStr">
        <is>
          <t xml:space="preserve">CONCLUIDO	</t>
        </is>
      </c>
      <c r="D803" t="n">
        <v>9.354100000000001</v>
      </c>
      <c r="E803" t="n">
        <v>10.69</v>
      </c>
      <c r="F803" t="n">
        <v>7.91</v>
      </c>
      <c r="G803" t="n">
        <v>118.63</v>
      </c>
      <c r="H803" t="n">
        <v>2.23</v>
      </c>
      <c r="I803" t="n">
        <v>4</v>
      </c>
      <c r="J803" t="n">
        <v>271.34</v>
      </c>
      <c r="K803" t="n">
        <v>56.13</v>
      </c>
      <c r="L803" t="n">
        <v>34</v>
      </c>
      <c r="M803" t="n">
        <v>2</v>
      </c>
      <c r="N803" t="n">
        <v>71.20999999999999</v>
      </c>
      <c r="O803" t="n">
        <v>33699.21</v>
      </c>
      <c r="P803" t="n">
        <v>101.85</v>
      </c>
      <c r="Q803" t="n">
        <v>198.05</v>
      </c>
      <c r="R803" t="n">
        <v>28.95</v>
      </c>
      <c r="S803" t="n">
        <v>21.27</v>
      </c>
      <c r="T803" t="n">
        <v>1143.02</v>
      </c>
      <c r="U803" t="n">
        <v>0.73</v>
      </c>
      <c r="V803" t="n">
        <v>0.77</v>
      </c>
      <c r="W803" t="n">
        <v>0.12</v>
      </c>
      <c r="X803" t="n">
        <v>0.06</v>
      </c>
      <c r="Y803" t="n">
        <v>1</v>
      </c>
      <c r="Z803" t="n">
        <v>10</v>
      </c>
    </row>
    <row r="804">
      <c r="A804" t="n">
        <v>133</v>
      </c>
      <c r="B804" t="n">
        <v>110</v>
      </c>
      <c r="C804" t="inlineStr">
        <is>
          <t xml:space="preserve">CONCLUIDO	</t>
        </is>
      </c>
      <c r="D804" t="n">
        <v>9.3528</v>
      </c>
      <c r="E804" t="n">
        <v>10.69</v>
      </c>
      <c r="F804" t="n">
        <v>7.91</v>
      </c>
      <c r="G804" t="n">
        <v>118.65</v>
      </c>
      <c r="H804" t="n">
        <v>2.24</v>
      </c>
      <c r="I804" t="n">
        <v>4</v>
      </c>
      <c r="J804" t="n">
        <v>271.82</v>
      </c>
      <c r="K804" t="n">
        <v>56.13</v>
      </c>
      <c r="L804" t="n">
        <v>34.25</v>
      </c>
      <c r="M804" t="n">
        <v>2</v>
      </c>
      <c r="N804" t="n">
        <v>71.44</v>
      </c>
      <c r="O804" t="n">
        <v>33758.31</v>
      </c>
      <c r="P804" t="n">
        <v>101.38</v>
      </c>
      <c r="Q804" t="n">
        <v>198.09</v>
      </c>
      <c r="R804" t="n">
        <v>29.06</v>
      </c>
      <c r="S804" t="n">
        <v>21.27</v>
      </c>
      <c r="T804" t="n">
        <v>1197.58</v>
      </c>
      <c r="U804" t="n">
        <v>0.73</v>
      </c>
      <c r="V804" t="n">
        <v>0.77</v>
      </c>
      <c r="W804" t="n">
        <v>0.11</v>
      </c>
      <c r="X804" t="n">
        <v>0.06</v>
      </c>
      <c r="Y804" t="n">
        <v>1</v>
      </c>
      <c r="Z804" t="n">
        <v>10</v>
      </c>
    </row>
    <row r="805">
      <c r="A805" t="n">
        <v>134</v>
      </c>
      <c r="B805" t="n">
        <v>110</v>
      </c>
      <c r="C805" t="inlineStr">
        <is>
          <t xml:space="preserve">CONCLUIDO	</t>
        </is>
      </c>
      <c r="D805" t="n">
        <v>9.344099999999999</v>
      </c>
      <c r="E805" t="n">
        <v>10.7</v>
      </c>
      <c r="F805" t="n">
        <v>7.92</v>
      </c>
      <c r="G805" t="n">
        <v>118.8</v>
      </c>
      <c r="H805" t="n">
        <v>2.26</v>
      </c>
      <c r="I805" t="n">
        <v>4</v>
      </c>
      <c r="J805" t="n">
        <v>272.3</v>
      </c>
      <c r="K805" t="n">
        <v>56.13</v>
      </c>
      <c r="L805" t="n">
        <v>34.5</v>
      </c>
      <c r="M805" t="n">
        <v>2</v>
      </c>
      <c r="N805" t="n">
        <v>71.67</v>
      </c>
      <c r="O805" t="n">
        <v>33817.62</v>
      </c>
      <c r="P805" t="n">
        <v>101.14</v>
      </c>
      <c r="Q805" t="n">
        <v>198.05</v>
      </c>
      <c r="R805" t="n">
        <v>29.42</v>
      </c>
      <c r="S805" t="n">
        <v>21.27</v>
      </c>
      <c r="T805" t="n">
        <v>1378.28</v>
      </c>
      <c r="U805" t="n">
        <v>0.72</v>
      </c>
      <c r="V805" t="n">
        <v>0.77</v>
      </c>
      <c r="W805" t="n">
        <v>0.11</v>
      </c>
      <c r="X805" t="n">
        <v>0.07000000000000001</v>
      </c>
      <c r="Y805" t="n">
        <v>1</v>
      </c>
      <c r="Z805" t="n">
        <v>10</v>
      </c>
    </row>
    <row r="806">
      <c r="A806" t="n">
        <v>135</v>
      </c>
      <c r="B806" t="n">
        <v>110</v>
      </c>
      <c r="C806" t="inlineStr">
        <is>
          <t xml:space="preserve">CONCLUIDO	</t>
        </is>
      </c>
      <c r="D806" t="n">
        <v>9.3431</v>
      </c>
      <c r="E806" t="n">
        <v>10.7</v>
      </c>
      <c r="F806" t="n">
        <v>7.92</v>
      </c>
      <c r="G806" t="n">
        <v>118.82</v>
      </c>
      <c r="H806" t="n">
        <v>2.27</v>
      </c>
      <c r="I806" t="n">
        <v>4</v>
      </c>
      <c r="J806" t="n">
        <v>272.78</v>
      </c>
      <c r="K806" t="n">
        <v>56.13</v>
      </c>
      <c r="L806" t="n">
        <v>34.75</v>
      </c>
      <c r="M806" t="n">
        <v>2</v>
      </c>
      <c r="N806" t="n">
        <v>71.90000000000001</v>
      </c>
      <c r="O806" t="n">
        <v>33876.9</v>
      </c>
      <c r="P806" t="n">
        <v>100.94</v>
      </c>
      <c r="Q806" t="n">
        <v>198.05</v>
      </c>
      <c r="R806" t="n">
        <v>29.43</v>
      </c>
      <c r="S806" t="n">
        <v>21.27</v>
      </c>
      <c r="T806" t="n">
        <v>1382.86</v>
      </c>
      <c r="U806" t="n">
        <v>0.72</v>
      </c>
      <c r="V806" t="n">
        <v>0.77</v>
      </c>
      <c r="W806" t="n">
        <v>0.11</v>
      </c>
      <c r="X806" t="n">
        <v>0.07000000000000001</v>
      </c>
      <c r="Y806" t="n">
        <v>1</v>
      </c>
      <c r="Z806" t="n">
        <v>10</v>
      </c>
    </row>
    <row r="807">
      <c r="A807" t="n">
        <v>136</v>
      </c>
      <c r="B807" t="n">
        <v>110</v>
      </c>
      <c r="C807" t="inlineStr">
        <is>
          <t xml:space="preserve">CONCLUIDO	</t>
        </is>
      </c>
      <c r="D807" t="n">
        <v>9.3422</v>
      </c>
      <c r="E807" t="n">
        <v>10.7</v>
      </c>
      <c r="F807" t="n">
        <v>7.92</v>
      </c>
      <c r="G807" t="n">
        <v>118.84</v>
      </c>
      <c r="H807" t="n">
        <v>2.28</v>
      </c>
      <c r="I807" t="n">
        <v>4</v>
      </c>
      <c r="J807" t="n">
        <v>273.26</v>
      </c>
      <c r="K807" t="n">
        <v>56.13</v>
      </c>
      <c r="L807" t="n">
        <v>35</v>
      </c>
      <c r="M807" t="n">
        <v>2</v>
      </c>
      <c r="N807" t="n">
        <v>72.13</v>
      </c>
      <c r="O807" t="n">
        <v>33936.26</v>
      </c>
      <c r="P807" t="n">
        <v>100.57</v>
      </c>
      <c r="Q807" t="n">
        <v>198.05</v>
      </c>
      <c r="R807" t="n">
        <v>29.47</v>
      </c>
      <c r="S807" t="n">
        <v>21.27</v>
      </c>
      <c r="T807" t="n">
        <v>1402.78</v>
      </c>
      <c r="U807" t="n">
        <v>0.72</v>
      </c>
      <c r="V807" t="n">
        <v>0.77</v>
      </c>
      <c r="W807" t="n">
        <v>0.11</v>
      </c>
      <c r="X807" t="n">
        <v>0.07000000000000001</v>
      </c>
      <c r="Y807" t="n">
        <v>1</v>
      </c>
      <c r="Z807" t="n">
        <v>10</v>
      </c>
    </row>
    <row r="808">
      <c r="A808" t="n">
        <v>137</v>
      </c>
      <c r="B808" t="n">
        <v>110</v>
      </c>
      <c r="C808" t="inlineStr">
        <is>
          <t xml:space="preserve">CONCLUIDO	</t>
        </is>
      </c>
      <c r="D808" t="n">
        <v>9.3453</v>
      </c>
      <c r="E808" t="n">
        <v>10.7</v>
      </c>
      <c r="F808" t="n">
        <v>7.92</v>
      </c>
      <c r="G808" t="n">
        <v>118.78</v>
      </c>
      <c r="H808" t="n">
        <v>2.29</v>
      </c>
      <c r="I808" t="n">
        <v>4</v>
      </c>
      <c r="J808" t="n">
        <v>273.74</v>
      </c>
      <c r="K808" t="n">
        <v>56.13</v>
      </c>
      <c r="L808" t="n">
        <v>35.25</v>
      </c>
      <c r="M808" t="n">
        <v>2</v>
      </c>
      <c r="N808" t="n">
        <v>72.37</v>
      </c>
      <c r="O808" t="n">
        <v>33995.72</v>
      </c>
      <c r="P808" t="n">
        <v>100.33</v>
      </c>
      <c r="Q808" t="n">
        <v>198.05</v>
      </c>
      <c r="R808" t="n">
        <v>29.35</v>
      </c>
      <c r="S808" t="n">
        <v>21.27</v>
      </c>
      <c r="T808" t="n">
        <v>1342.77</v>
      </c>
      <c r="U808" t="n">
        <v>0.72</v>
      </c>
      <c r="V808" t="n">
        <v>0.77</v>
      </c>
      <c r="W808" t="n">
        <v>0.11</v>
      </c>
      <c r="X808" t="n">
        <v>0.07000000000000001</v>
      </c>
      <c r="Y808" t="n">
        <v>1</v>
      </c>
      <c r="Z808" t="n">
        <v>10</v>
      </c>
    </row>
    <row r="809">
      <c r="A809" t="n">
        <v>138</v>
      </c>
      <c r="B809" t="n">
        <v>110</v>
      </c>
      <c r="C809" t="inlineStr">
        <is>
          <t xml:space="preserve">CONCLUIDO	</t>
        </is>
      </c>
      <c r="D809" t="n">
        <v>9.3429</v>
      </c>
      <c r="E809" t="n">
        <v>10.7</v>
      </c>
      <c r="F809" t="n">
        <v>7.92</v>
      </c>
      <c r="G809" t="n">
        <v>118.83</v>
      </c>
      <c r="H809" t="n">
        <v>2.3</v>
      </c>
      <c r="I809" t="n">
        <v>4</v>
      </c>
      <c r="J809" t="n">
        <v>274.22</v>
      </c>
      <c r="K809" t="n">
        <v>56.13</v>
      </c>
      <c r="L809" t="n">
        <v>35.5</v>
      </c>
      <c r="M809" t="n">
        <v>2</v>
      </c>
      <c r="N809" t="n">
        <v>72.59999999999999</v>
      </c>
      <c r="O809" t="n">
        <v>34055.27</v>
      </c>
      <c r="P809" t="n">
        <v>99.92</v>
      </c>
      <c r="Q809" t="n">
        <v>198.05</v>
      </c>
      <c r="R809" t="n">
        <v>29.43</v>
      </c>
      <c r="S809" t="n">
        <v>21.27</v>
      </c>
      <c r="T809" t="n">
        <v>1383.25</v>
      </c>
      <c r="U809" t="n">
        <v>0.72</v>
      </c>
      <c r="V809" t="n">
        <v>0.77</v>
      </c>
      <c r="W809" t="n">
        <v>0.12</v>
      </c>
      <c r="X809" t="n">
        <v>0.07000000000000001</v>
      </c>
      <c r="Y809" t="n">
        <v>1</v>
      </c>
      <c r="Z809" t="n">
        <v>10</v>
      </c>
    </row>
    <row r="810">
      <c r="A810" t="n">
        <v>139</v>
      </c>
      <c r="B810" t="n">
        <v>110</v>
      </c>
      <c r="C810" t="inlineStr">
        <is>
          <t xml:space="preserve">CONCLUIDO	</t>
        </is>
      </c>
      <c r="D810" t="n">
        <v>9.4125</v>
      </c>
      <c r="E810" t="n">
        <v>10.62</v>
      </c>
      <c r="F810" t="n">
        <v>7.88</v>
      </c>
      <c r="G810" t="n">
        <v>157.69</v>
      </c>
      <c r="H810" t="n">
        <v>2.32</v>
      </c>
      <c r="I810" t="n">
        <v>3</v>
      </c>
      <c r="J810" t="n">
        <v>274.71</v>
      </c>
      <c r="K810" t="n">
        <v>56.13</v>
      </c>
      <c r="L810" t="n">
        <v>35.75</v>
      </c>
      <c r="M810" t="n">
        <v>1</v>
      </c>
      <c r="N810" t="n">
        <v>72.83</v>
      </c>
      <c r="O810" t="n">
        <v>34114.91</v>
      </c>
      <c r="P810" t="n">
        <v>99.38</v>
      </c>
      <c r="Q810" t="n">
        <v>198.05</v>
      </c>
      <c r="R810" t="n">
        <v>28.19</v>
      </c>
      <c r="S810" t="n">
        <v>21.27</v>
      </c>
      <c r="T810" t="n">
        <v>769.88</v>
      </c>
      <c r="U810" t="n">
        <v>0.75</v>
      </c>
      <c r="V810" t="n">
        <v>0.77</v>
      </c>
      <c r="W810" t="n">
        <v>0.11</v>
      </c>
      <c r="X810" t="n">
        <v>0.03</v>
      </c>
      <c r="Y810" t="n">
        <v>1</v>
      </c>
      <c r="Z810" t="n">
        <v>10</v>
      </c>
    </row>
    <row r="811">
      <c r="A811" t="n">
        <v>140</v>
      </c>
      <c r="B811" t="n">
        <v>110</v>
      </c>
      <c r="C811" t="inlineStr">
        <is>
          <t xml:space="preserve">CONCLUIDO	</t>
        </is>
      </c>
      <c r="D811" t="n">
        <v>9.413</v>
      </c>
      <c r="E811" t="n">
        <v>10.62</v>
      </c>
      <c r="F811" t="n">
        <v>7.88</v>
      </c>
      <c r="G811" t="n">
        <v>157.68</v>
      </c>
      <c r="H811" t="n">
        <v>2.33</v>
      </c>
      <c r="I811" t="n">
        <v>3</v>
      </c>
      <c r="J811" t="n">
        <v>275.19</v>
      </c>
      <c r="K811" t="n">
        <v>56.13</v>
      </c>
      <c r="L811" t="n">
        <v>36</v>
      </c>
      <c r="M811" t="n">
        <v>1</v>
      </c>
      <c r="N811" t="n">
        <v>73.06999999999999</v>
      </c>
      <c r="O811" t="n">
        <v>34174.63</v>
      </c>
      <c r="P811" t="n">
        <v>99.47</v>
      </c>
      <c r="Q811" t="n">
        <v>198.05</v>
      </c>
      <c r="R811" t="n">
        <v>28.22</v>
      </c>
      <c r="S811" t="n">
        <v>21.27</v>
      </c>
      <c r="T811" t="n">
        <v>781.22</v>
      </c>
      <c r="U811" t="n">
        <v>0.75</v>
      </c>
      <c r="V811" t="n">
        <v>0.77</v>
      </c>
      <c r="W811" t="n">
        <v>0.11</v>
      </c>
      <c r="X811" t="n">
        <v>0.03</v>
      </c>
      <c r="Y811" t="n">
        <v>1</v>
      </c>
      <c r="Z811" t="n">
        <v>10</v>
      </c>
    </row>
    <row r="812">
      <c r="A812" t="n">
        <v>141</v>
      </c>
      <c r="B812" t="n">
        <v>110</v>
      </c>
      <c r="C812" t="inlineStr">
        <is>
          <t xml:space="preserve">CONCLUIDO	</t>
        </is>
      </c>
      <c r="D812" t="n">
        <v>9.410500000000001</v>
      </c>
      <c r="E812" t="n">
        <v>10.63</v>
      </c>
      <c r="F812" t="n">
        <v>7.89</v>
      </c>
      <c r="G812" t="n">
        <v>157.74</v>
      </c>
      <c r="H812" t="n">
        <v>2.34</v>
      </c>
      <c r="I812" t="n">
        <v>3</v>
      </c>
      <c r="J812" t="n">
        <v>275.68</v>
      </c>
      <c r="K812" t="n">
        <v>56.13</v>
      </c>
      <c r="L812" t="n">
        <v>36.25</v>
      </c>
      <c r="M812" t="n">
        <v>1</v>
      </c>
      <c r="N812" t="n">
        <v>73.3</v>
      </c>
      <c r="O812" t="n">
        <v>34234.45</v>
      </c>
      <c r="P812" t="n">
        <v>99.59999999999999</v>
      </c>
      <c r="Q812" t="n">
        <v>198.05</v>
      </c>
      <c r="R812" t="n">
        <v>28.32</v>
      </c>
      <c r="S812" t="n">
        <v>21.27</v>
      </c>
      <c r="T812" t="n">
        <v>834.02</v>
      </c>
      <c r="U812" t="n">
        <v>0.75</v>
      </c>
      <c r="V812" t="n">
        <v>0.77</v>
      </c>
      <c r="W812" t="n">
        <v>0.11</v>
      </c>
      <c r="X812" t="n">
        <v>0.03</v>
      </c>
      <c r="Y812" t="n">
        <v>1</v>
      </c>
      <c r="Z812" t="n">
        <v>10</v>
      </c>
    </row>
    <row r="813">
      <c r="A813" t="n">
        <v>142</v>
      </c>
      <c r="B813" t="n">
        <v>110</v>
      </c>
      <c r="C813" t="inlineStr">
        <is>
          <t xml:space="preserve">CONCLUIDO	</t>
        </is>
      </c>
      <c r="D813" t="n">
        <v>9.4068</v>
      </c>
      <c r="E813" t="n">
        <v>10.63</v>
      </c>
      <c r="F813" t="n">
        <v>7.89</v>
      </c>
      <c r="G813" t="n">
        <v>157.82</v>
      </c>
      <c r="H813" t="n">
        <v>2.35</v>
      </c>
      <c r="I813" t="n">
        <v>3</v>
      </c>
      <c r="J813" t="n">
        <v>276.16</v>
      </c>
      <c r="K813" t="n">
        <v>56.13</v>
      </c>
      <c r="L813" t="n">
        <v>36.5</v>
      </c>
      <c r="M813" t="n">
        <v>1</v>
      </c>
      <c r="N813" t="n">
        <v>73.54000000000001</v>
      </c>
      <c r="O813" t="n">
        <v>34294.37</v>
      </c>
      <c r="P813" t="n">
        <v>99.88</v>
      </c>
      <c r="Q813" t="n">
        <v>198.05</v>
      </c>
      <c r="R813" t="n">
        <v>28.48</v>
      </c>
      <c r="S813" t="n">
        <v>21.27</v>
      </c>
      <c r="T813" t="n">
        <v>912.52</v>
      </c>
      <c r="U813" t="n">
        <v>0.75</v>
      </c>
      <c r="V813" t="n">
        <v>0.77</v>
      </c>
      <c r="W813" t="n">
        <v>0.11</v>
      </c>
      <c r="X813" t="n">
        <v>0.04</v>
      </c>
      <c r="Y813" t="n">
        <v>1</v>
      </c>
      <c r="Z813" t="n">
        <v>10</v>
      </c>
    </row>
    <row r="814">
      <c r="A814" t="n">
        <v>143</v>
      </c>
      <c r="B814" t="n">
        <v>110</v>
      </c>
      <c r="C814" t="inlineStr">
        <is>
          <t xml:space="preserve">CONCLUIDO	</t>
        </is>
      </c>
      <c r="D814" t="n">
        <v>9.4024</v>
      </c>
      <c r="E814" t="n">
        <v>10.64</v>
      </c>
      <c r="F814" t="n">
        <v>7.9</v>
      </c>
      <c r="G814" t="n">
        <v>157.92</v>
      </c>
      <c r="H814" t="n">
        <v>2.36</v>
      </c>
      <c r="I814" t="n">
        <v>3</v>
      </c>
      <c r="J814" t="n">
        <v>276.65</v>
      </c>
      <c r="K814" t="n">
        <v>56.13</v>
      </c>
      <c r="L814" t="n">
        <v>36.75</v>
      </c>
      <c r="M814" t="n">
        <v>1</v>
      </c>
      <c r="N814" t="n">
        <v>73.77</v>
      </c>
      <c r="O814" t="n">
        <v>34354.37</v>
      </c>
      <c r="P814" t="n">
        <v>100.16</v>
      </c>
      <c r="Q814" t="n">
        <v>198.05</v>
      </c>
      <c r="R814" t="n">
        <v>28.66</v>
      </c>
      <c r="S814" t="n">
        <v>21.27</v>
      </c>
      <c r="T814" t="n">
        <v>1003.41</v>
      </c>
      <c r="U814" t="n">
        <v>0.74</v>
      </c>
      <c r="V814" t="n">
        <v>0.77</v>
      </c>
      <c r="W814" t="n">
        <v>0.11</v>
      </c>
      <c r="X814" t="n">
        <v>0.04</v>
      </c>
      <c r="Y814" t="n">
        <v>1</v>
      </c>
      <c r="Z814" t="n">
        <v>10</v>
      </c>
    </row>
    <row r="815">
      <c r="A815" t="n">
        <v>144</v>
      </c>
      <c r="B815" t="n">
        <v>110</v>
      </c>
      <c r="C815" t="inlineStr">
        <is>
          <t xml:space="preserve">CONCLUIDO	</t>
        </is>
      </c>
      <c r="D815" t="n">
        <v>9.404400000000001</v>
      </c>
      <c r="E815" t="n">
        <v>10.63</v>
      </c>
      <c r="F815" t="n">
        <v>7.89</v>
      </c>
      <c r="G815" t="n">
        <v>157.88</v>
      </c>
      <c r="H815" t="n">
        <v>2.38</v>
      </c>
      <c r="I815" t="n">
        <v>3</v>
      </c>
      <c r="J815" t="n">
        <v>277.14</v>
      </c>
      <c r="K815" t="n">
        <v>56.13</v>
      </c>
      <c r="L815" t="n">
        <v>37</v>
      </c>
      <c r="M815" t="n">
        <v>1</v>
      </c>
      <c r="N815" t="n">
        <v>74.01000000000001</v>
      </c>
      <c r="O815" t="n">
        <v>34414.47</v>
      </c>
      <c r="P815" t="n">
        <v>100.21</v>
      </c>
      <c r="Q815" t="n">
        <v>198.05</v>
      </c>
      <c r="R815" t="n">
        <v>28.52</v>
      </c>
      <c r="S815" t="n">
        <v>21.27</v>
      </c>
      <c r="T815" t="n">
        <v>934.08</v>
      </c>
      <c r="U815" t="n">
        <v>0.75</v>
      </c>
      <c r="V815" t="n">
        <v>0.77</v>
      </c>
      <c r="W815" t="n">
        <v>0.11</v>
      </c>
      <c r="X815" t="n">
        <v>0.04</v>
      </c>
      <c r="Y815" t="n">
        <v>1</v>
      </c>
      <c r="Z815" t="n">
        <v>10</v>
      </c>
    </row>
    <row r="816">
      <c r="A816" t="n">
        <v>145</v>
      </c>
      <c r="B816" t="n">
        <v>110</v>
      </c>
      <c r="C816" t="inlineStr">
        <is>
          <t xml:space="preserve">CONCLUIDO	</t>
        </is>
      </c>
      <c r="D816" t="n">
        <v>9.408799999999999</v>
      </c>
      <c r="E816" t="n">
        <v>10.63</v>
      </c>
      <c r="F816" t="n">
        <v>7.89</v>
      </c>
      <c r="G816" t="n">
        <v>157.78</v>
      </c>
      <c r="H816" t="n">
        <v>2.39</v>
      </c>
      <c r="I816" t="n">
        <v>3</v>
      </c>
      <c r="J816" t="n">
        <v>277.63</v>
      </c>
      <c r="K816" t="n">
        <v>56.13</v>
      </c>
      <c r="L816" t="n">
        <v>37.25</v>
      </c>
      <c r="M816" t="n">
        <v>1</v>
      </c>
      <c r="N816" t="n">
        <v>74.25</v>
      </c>
      <c r="O816" t="n">
        <v>34474.66</v>
      </c>
      <c r="P816" t="n">
        <v>100.34</v>
      </c>
      <c r="Q816" t="n">
        <v>198.05</v>
      </c>
      <c r="R816" t="n">
        <v>28.33</v>
      </c>
      <c r="S816" t="n">
        <v>21.27</v>
      </c>
      <c r="T816" t="n">
        <v>838.51</v>
      </c>
      <c r="U816" t="n">
        <v>0.75</v>
      </c>
      <c r="V816" t="n">
        <v>0.77</v>
      </c>
      <c r="W816" t="n">
        <v>0.11</v>
      </c>
      <c r="X816" t="n">
        <v>0.04</v>
      </c>
      <c r="Y816" t="n">
        <v>1</v>
      </c>
      <c r="Z816" t="n">
        <v>10</v>
      </c>
    </row>
    <row r="817">
      <c r="A817" t="n">
        <v>146</v>
      </c>
      <c r="B817" t="n">
        <v>110</v>
      </c>
      <c r="C817" t="inlineStr">
        <is>
          <t xml:space="preserve">CONCLUIDO	</t>
        </is>
      </c>
      <c r="D817" t="n">
        <v>9.412000000000001</v>
      </c>
      <c r="E817" t="n">
        <v>10.62</v>
      </c>
      <c r="F817" t="n">
        <v>7.89</v>
      </c>
      <c r="G817" t="n">
        <v>157.71</v>
      </c>
      <c r="H817" t="n">
        <v>2.4</v>
      </c>
      <c r="I817" t="n">
        <v>3</v>
      </c>
      <c r="J817" t="n">
        <v>278.11</v>
      </c>
      <c r="K817" t="n">
        <v>56.13</v>
      </c>
      <c r="L817" t="n">
        <v>37.5</v>
      </c>
      <c r="M817" t="n">
        <v>1</v>
      </c>
      <c r="N817" t="n">
        <v>74.48999999999999</v>
      </c>
      <c r="O817" t="n">
        <v>34534.94</v>
      </c>
      <c r="P817" t="n">
        <v>100.52</v>
      </c>
      <c r="Q817" t="n">
        <v>198.05</v>
      </c>
      <c r="R817" t="n">
        <v>28.22</v>
      </c>
      <c r="S817" t="n">
        <v>21.27</v>
      </c>
      <c r="T817" t="n">
        <v>782.84</v>
      </c>
      <c r="U817" t="n">
        <v>0.75</v>
      </c>
      <c r="V817" t="n">
        <v>0.77</v>
      </c>
      <c r="W817" t="n">
        <v>0.11</v>
      </c>
      <c r="X817" t="n">
        <v>0.03</v>
      </c>
      <c r="Y817" t="n">
        <v>1</v>
      </c>
      <c r="Z817" t="n">
        <v>10</v>
      </c>
    </row>
    <row r="818">
      <c r="A818" t="n">
        <v>147</v>
      </c>
      <c r="B818" t="n">
        <v>110</v>
      </c>
      <c r="C818" t="inlineStr">
        <is>
          <t xml:space="preserve">CONCLUIDO	</t>
        </is>
      </c>
      <c r="D818" t="n">
        <v>9.4115</v>
      </c>
      <c r="E818" t="n">
        <v>10.63</v>
      </c>
      <c r="F818" t="n">
        <v>7.89</v>
      </c>
      <c r="G818" t="n">
        <v>157.72</v>
      </c>
      <c r="H818" t="n">
        <v>2.41</v>
      </c>
      <c r="I818" t="n">
        <v>3</v>
      </c>
      <c r="J818" t="n">
        <v>278.6</v>
      </c>
      <c r="K818" t="n">
        <v>56.13</v>
      </c>
      <c r="L818" t="n">
        <v>37.75</v>
      </c>
      <c r="M818" t="n">
        <v>0</v>
      </c>
      <c r="N818" t="n">
        <v>74.73</v>
      </c>
      <c r="O818" t="n">
        <v>34595.32</v>
      </c>
      <c r="P818" t="n">
        <v>100.85</v>
      </c>
      <c r="Q818" t="n">
        <v>198.05</v>
      </c>
      <c r="R818" t="n">
        <v>28.24</v>
      </c>
      <c r="S818" t="n">
        <v>21.27</v>
      </c>
      <c r="T818" t="n">
        <v>790.97</v>
      </c>
      <c r="U818" t="n">
        <v>0.75</v>
      </c>
      <c r="V818" t="n">
        <v>0.77</v>
      </c>
      <c r="W818" t="n">
        <v>0.11</v>
      </c>
      <c r="X818" t="n">
        <v>0.03</v>
      </c>
      <c r="Y818" t="n">
        <v>1</v>
      </c>
      <c r="Z818" t="n">
        <v>10</v>
      </c>
    </row>
    <row r="819">
      <c r="A819" t="n">
        <v>0</v>
      </c>
      <c r="B819" t="n">
        <v>150</v>
      </c>
      <c r="C819" t="inlineStr">
        <is>
          <t xml:space="preserve">CONCLUIDO	</t>
        </is>
      </c>
      <c r="D819" t="n">
        <v>4.6132</v>
      </c>
      <c r="E819" t="n">
        <v>21.68</v>
      </c>
      <c r="F819" t="n">
        <v>10.79</v>
      </c>
      <c r="G819" t="n">
        <v>4.56</v>
      </c>
      <c r="H819" t="n">
        <v>0.06</v>
      </c>
      <c r="I819" t="n">
        <v>142</v>
      </c>
      <c r="J819" t="n">
        <v>296.65</v>
      </c>
      <c r="K819" t="n">
        <v>61.82</v>
      </c>
      <c r="L819" t="n">
        <v>1</v>
      </c>
      <c r="M819" t="n">
        <v>140</v>
      </c>
      <c r="N819" t="n">
        <v>83.83</v>
      </c>
      <c r="O819" t="n">
        <v>36821.52</v>
      </c>
      <c r="P819" t="n">
        <v>195.77</v>
      </c>
      <c r="Q819" t="n">
        <v>198.2</v>
      </c>
      <c r="R819" t="n">
        <v>119.2</v>
      </c>
      <c r="S819" t="n">
        <v>21.27</v>
      </c>
      <c r="T819" t="n">
        <v>45577.11</v>
      </c>
      <c r="U819" t="n">
        <v>0.18</v>
      </c>
      <c r="V819" t="n">
        <v>0.5600000000000001</v>
      </c>
      <c r="W819" t="n">
        <v>0.33</v>
      </c>
      <c r="X819" t="n">
        <v>2.93</v>
      </c>
      <c r="Y819" t="n">
        <v>1</v>
      </c>
      <c r="Z819" t="n">
        <v>10</v>
      </c>
    </row>
    <row r="820">
      <c r="A820" t="n">
        <v>1</v>
      </c>
      <c r="B820" t="n">
        <v>150</v>
      </c>
      <c r="C820" t="inlineStr">
        <is>
          <t xml:space="preserve">CONCLUIDO	</t>
        </is>
      </c>
      <c r="D820" t="n">
        <v>5.3161</v>
      </c>
      <c r="E820" t="n">
        <v>18.81</v>
      </c>
      <c r="F820" t="n">
        <v>9.98</v>
      </c>
      <c r="G820" t="n">
        <v>5.7</v>
      </c>
      <c r="H820" t="n">
        <v>0.07000000000000001</v>
      </c>
      <c r="I820" t="n">
        <v>105</v>
      </c>
      <c r="J820" t="n">
        <v>297.17</v>
      </c>
      <c r="K820" t="n">
        <v>61.82</v>
      </c>
      <c r="L820" t="n">
        <v>1.25</v>
      </c>
      <c r="M820" t="n">
        <v>103</v>
      </c>
      <c r="N820" t="n">
        <v>84.09999999999999</v>
      </c>
      <c r="O820" t="n">
        <v>36885.7</v>
      </c>
      <c r="P820" t="n">
        <v>180.93</v>
      </c>
      <c r="Q820" t="n">
        <v>198.13</v>
      </c>
      <c r="R820" t="n">
        <v>93.90000000000001</v>
      </c>
      <c r="S820" t="n">
        <v>21.27</v>
      </c>
      <c r="T820" t="n">
        <v>33114.17</v>
      </c>
      <c r="U820" t="n">
        <v>0.23</v>
      </c>
      <c r="V820" t="n">
        <v>0.61</v>
      </c>
      <c r="W820" t="n">
        <v>0.27</v>
      </c>
      <c r="X820" t="n">
        <v>2.13</v>
      </c>
      <c r="Y820" t="n">
        <v>1</v>
      </c>
      <c r="Z820" t="n">
        <v>10</v>
      </c>
    </row>
    <row r="821">
      <c r="A821" t="n">
        <v>2</v>
      </c>
      <c r="B821" t="n">
        <v>150</v>
      </c>
      <c r="C821" t="inlineStr">
        <is>
          <t xml:space="preserve">CONCLUIDO	</t>
        </is>
      </c>
      <c r="D821" t="n">
        <v>5.8109</v>
      </c>
      <c r="E821" t="n">
        <v>17.21</v>
      </c>
      <c r="F821" t="n">
        <v>9.550000000000001</v>
      </c>
      <c r="G821" t="n">
        <v>6.82</v>
      </c>
      <c r="H821" t="n">
        <v>0.09</v>
      </c>
      <c r="I821" t="n">
        <v>84</v>
      </c>
      <c r="J821" t="n">
        <v>297.7</v>
      </c>
      <c r="K821" t="n">
        <v>61.82</v>
      </c>
      <c r="L821" t="n">
        <v>1.5</v>
      </c>
      <c r="M821" t="n">
        <v>82</v>
      </c>
      <c r="N821" t="n">
        <v>84.37</v>
      </c>
      <c r="O821" t="n">
        <v>36949.99</v>
      </c>
      <c r="P821" t="n">
        <v>172.96</v>
      </c>
      <c r="Q821" t="n">
        <v>198.13</v>
      </c>
      <c r="R821" t="n">
        <v>80.15000000000001</v>
      </c>
      <c r="S821" t="n">
        <v>21.27</v>
      </c>
      <c r="T821" t="n">
        <v>26344.54</v>
      </c>
      <c r="U821" t="n">
        <v>0.27</v>
      </c>
      <c r="V821" t="n">
        <v>0.64</v>
      </c>
      <c r="W821" t="n">
        <v>0.24</v>
      </c>
      <c r="X821" t="n">
        <v>1.69</v>
      </c>
      <c r="Y821" t="n">
        <v>1</v>
      </c>
      <c r="Z821" t="n">
        <v>10</v>
      </c>
    </row>
    <row r="822">
      <c r="A822" t="n">
        <v>3</v>
      </c>
      <c r="B822" t="n">
        <v>150</v>
      </c>
      <c r="C822" t="inlineStr">
        <is>
          <t xml:space="preserve">CONCLUIDO	</t>
        </is>
      </c>
      <c r="D822" t="n">
        <v>6.2011</v>
      </c>
      <c r="E822" t="n">
        <v>16.13</v>
      </c>
      <c r="F822" t="n">
        <v>9.24</v>
      </c>
      <c r="G822" t="n">
        <v>7.92</v>
      </c>
      <c r="H822" t="n">
        <v>0.1</v>
      </c>
      <c r="I822" t="n">
        <v>70</v>
      </c>
      <c r="J822" t="n">
        <v>298.22</v>
      </c>
      <c r="K822" t="n">
        <v>61.82</v>
      </c>
      <c r="L822" t="n">
        <v>1.75</v>
      </c>
      <c r="M822" t="n">
        <v>68</v>
      </c>
      <c r="N822" t="n">
        <v>84.65000000000001</v>
      </c>
      <c r="O822" t="n">
        <v>37014.39</v>
      </c>
      <c r="P822" t="n">
        <v>167.35</v>
      </c>
      <c r="Q822" t="n">
        <v>198.15</v>
      </c>
      <c r="R822" t="n">
        <v>70.40000000000001</v>
      </c>
      <c r="S822" t="n">
        <v>21.27</v>
      </c>
      <c r="T822" t="n">
        <v>21538.27</v>
      </c>
      <c r="U822" t="n">
        <v>0.3</v>
      </c>
      <c r="V822" t="n">
        <v>0.66</v>
      </c>
      <c r="W822" t="n">
        <v>0.22</v>
      </c>
      <c r="X822" t="n">
        <v>1.39</v>
      </c>
      <c r="Y822" t="n">
        <v>1</v>
      </c>
      <c r="Z822" t="n">
        <v>10</v>
      </c>
    </row>
    <row r="823">
      <c r="A823" t="n">
        <v>4</v>
      </c>
      <c r="B823" t="n">
        <v>150</v>
      </c>
      <c r="C823" t="inlineStr">
        <is>
          <t xml:space="preserve">CONCLUIDO	</t>
        </is>
      </c>
      <c r="D823" t="n">
        <v>6.5037</v>
      </c>
      <c r="E823" t="n">
        <v>15.38</v>
      </c>
      <c r="F823" t="n">
        <v>9.050000000000001</v>
      </c>
      <c r="G823" t="n">
        <v>9.050000000000001</v>
      </c>
      <c r="H823" t="n">
        <v>0.12</v>
      </c>
      <c r="I823" t="n">
        <v>60</v>
      </c>
      <c r="J823" t="n">
        <v>298.74</v>
      </c>
      <c r="K823" t="n">
        <v>61.82</v>
      </c>
      <c r="L823" t="n">
        <v>2</v>
      </c>
      <c r="M823" t="n">
        <v>58</v>
      </c>
      <c r="N823" t="n">
        <v>84.92</v>
      </c>
      <c r="O823" t="n">
        <v>37078.91</v>
      </c>
      <c r="P823" t="n">
        <v>163.75</v>
      </c>
      <c r="Q823" t="n">
        <v>198.08</v>
      </c>
      <c r="R823" t="n">
        <v>64.40000000000001</v>
      </c>
      <c r="S823" t="n">
        <v>21.27</v>
      </c>
      <c r="T823" t="n">
        <v>18588.49</v>
      </c>
      <c r="U823" t="n">
        <v>0.33</v>
      </c>
      <c r="V823" t="n">
        <v>0.67</v>
      </c>
      <c r="W823" t="n">
        <v>0.2</v>
      </c>
      <c r="X823" t="n">
        <v>1.19</v>
      </c>
      <c r="Y823" t="n">
        <v>1</v>
      </c>
      <c r="Z823" t="n">
        <v>10</v>
      </c>
    </row>
    <row r="824">
      <c r="A824" t="n">
        <v>5</v>
      </c>
      <c r="B824" t="n">
        <v>150</v>
      </c>
      <c r="C824" t="inlineStr">
        <is>
          <t xml:space="preserve">CONCLUIDO	</t>
        </is>
      </c>
      <c r="D824" t="n">
        <v>6.7309</v>
      </c>
      <c r="E824" t="n">
        <v>14.86</v>
      </c>
      <c r="F824" t="n">
        <v>8.92</v>
      </c>
      <c r="G824" t="n">
        <v>10.09</v>
      </c>
      <c r="H824" t="n">
        <v>0.13</v>
      </c>
      <c r="I824" t="n">
        <v>53</v>
      </c>
      <c r="J824" t="n">
        <v>299.26</v>
      </c>
      <c r="K824" t="n">
        <v>61.82</v>
      </c>
      <c r="L824" t="n">
        <v>2.25</v>
      </c>
      <c r="M824" t="n">
        <v>51</v>
      </c>
      <c r="N824" t="n">
        <v>85.19</v>
      </c>
      <c r="O824" t="n">
        <v>37143.54</v>
      </c>
      <c r="P824" t="n">
        <v>161.35</v>
      </c>
      <c r="Q824" t="n">
        <v>198.05</v>
      </c>
      <c r="R824" t="n">
        <v>60.37</v>
      </c>
      <c r="S824" t="n">
        <v>21.27</v>
      </c>
      <c r="T824" t="n">
        <v>16609.5</v>
      </c>
      <c r="U824" t="n">
        <v>0.35</v>
      </c>
      <c r="V824" t="n">
        <v>0.68</v>
      </c>
      <c r="W824" t="n">
        <v>0.19</v>
      </c>
      <c r="X824" t="n">
        <v>1.06</v>
      </c>
      <c r="Y824" t="n">
        <v>1</v>
      </c>
      <c r="Z824" t="n">
        <v>10</v>
      </c>
    </row>
    <row r="825">
      <c r="A825" t="n">
        <v>6</v>
      </c>
      <c r="B825" t="n">
        <v>150</v>
      </c>
      <c r="C825" t="inlineStr">
        <is>
          <t xml:space="preserve">CONCLUIDO	</t>
        </is>
      </c>
      <c r="D825" t="n">
        <v>6.9524</v>
      </c>
      <c r="E825" t="n">
        <v>14.38</v>
      </c>
      <c r="F825" t="n">
        <v>8.779999999999999</v>
      </c>
      <c r="G825" t="n">
        <v>11.2</v>
      </c>
      <c r="H825" t="n">
        <v>0.15</v>
      </c>
      <c r="I825" t="n">
        <v>47</v>
      </c>
      <c r="J825" t="n">
        <v>299.79</v>
      </c>
      <c r="K825" t="n">
        <v>61.82</v>
      </c>
      <c r="L825" t="n">
        <v>2.5</v>
      </c>
      <c r="M825" t="n">
        <v>45</v>
      </c>
      <c r="N825" t="n">
        <v>85.47</v>
      </c>
      <c r="O825" t="n">
        <v>37208.42</v>
      </c>
      <c r="P825" t="n">
        <v>158.75</v>
      </c>
      <c r="Q825" t="n">
        <v>198.07</v>
      </c>
      <c r="R825" t="n">
        <v>55.95</v>
      </c>
      <c r="S825" t="n">
        <v>21.27</v>
      </c>
      <c r="T825" t="n">
        <v>14428.19</v>
      </c>
      <c r="U825" t="n">
        <v>0.38</v>
      </c>
      <c r="V825" t="n">
        <v>0.6899999999999999</v>
      </c>
      <c r="W825" t="n">
        <v>0.18</v>
      </c>
      <c r="X825" t="n">
        <v>0.92</v>
      </c>
      <c r="Y825" t="n">
        <v>1</v>
      </c>
      <c r="Z825" t="n">
        <v>10</v>
      </c>
    </row>
    <row r="826">
      <c r="A826" t="n">
        <v>7</v>
      </c>
      <c r="B826" t="n">
        <v>150</v>
      </c>
      <c r="C826" t="inlineStr">
        <is>
          <t xml:space="preserve">CONCLUIDO	</t>
        </is>
      </c>
      <c r="D826" t="n">
        <v>7.1473</v>
      </c>
      <c r="E826" t="n">
        <v>13.99</v>
      </c>
      <c r="F826" t="n">
        <v>8.66</v>
      </c>
      <c r="G826" t="n">
        <v>12.37</v>
      </c>
      <c r="H826" t="n">
        <v>0.16</v>
      </c>
      <c r="I826" t="n">
        <v>42</v>
      </c>
      <c r="J826" t="n">
        <v>300.32</v>
      </c>
      <c r="K826" t="n">
        <v>61.82</v>
      </c>
      <c r="L826" t="n">
        <v>2.75</v>
      </c>
      <c r="M826" t="n">
        <v>40</v>
      </c>
      <c r="N826" t="n">
        <v>85.73999999999999</v>
      </c>
      <c r="O826" t="n">
        <v>37273.29</v>
      </c>
      <c r="P826" t="n">
        <v>156.62</v>
      </c>
      <c r="Q826" t="n">
        <v>198.07</v>
      </c>
      <c r="R826" t="n">
        <v>52.27</v>
      </c>
      <c r="S826" t="n">
        <v>21.27</v>
      </c>
      <c r="T826" t="n">
        <v>12611.16</v>
      </c>
      <c r="U826" t="n">
        <v>0.41</v>
      </c>
      <c r="V826" t="n">
        <v>0.7</v>
      </c>
      <c r="W826" t="n">
        <v>0.18</v>
      </c>
      <c r="X826" t="n">
        <v>0.8100000000000001</v>
      </c>
      <c r="Y826" t="n">
        <v>1</v>
      </c>
      <c r="Z826" t="n">
        <v>10</v>
      </c>
    </row>
    <row r="827">
      <c r="A827" t="n">
        <v>8</v>
      </c>
      <c r="B827" t="n">
        <v>150</v>
      </c>
      <c r="C827" t="inlineStr">
        <is>
          <t xml:space="preserve">CONCLUIDO	</t>
        </is>
      </c>
      <c r="D827" t="n">
        <v>7.323</v>
      </c>
      <c r="E827" t="n">
        <v>13.66</v>
      </c>
      <c r="F827" t="n">
        <v>8.550000000000001</v>
      </c>
      <c r="G827" t="n">
        <v>13.5</v>
      </c>
      <c r="H827" t="n">
        <v>0.18</v>
      </c>
      <c r="I827" t="n">
        <v>38</v>
      </c>
      <c r="J827" t="n">
        <v>300.84</v>
      </c>
      <c r="K827" t="n">
        <v>61.82</v>
      </c>
      <c r="L827" t="n">
        <v>3</v>
      </c>
      <c r="M827" t="n">
        <v>36</v>
      </c>
      <c r="N827" t="n">
        <v>86.02</v>
      </c>
      <c r="O827" t="n">
        <v>37338.27</v>
      </c>
      <c r="P827" t="n">
        <v>154.54</v>
      </c>
      <c r="Q827" t="n">
        <v>198.05</v>
      </c>
      <c r="R827" t="n">
        <v>48.52</v>
      </c>
      <c r="S827" t="n">
        <v>21.27</v>
      </c>
      <c r="T827" t="n">
        <v>10756.2</v>
      </c>
      <c r="U827" t="n">
        <v>0.44</v>
      </c>
      <c r="V827" t="n">
        <v>0.71</v>
      </c>
      <c r="W827" t="n">
        <v>0.17</v>
      </c>
      <c r="X827" t="n">
        <v>0.6899999999999999</v>
      </c>
      <c r="Y827" t="n">
        <v>1</v>
      </c>
      <c r="Z827" t="n">
        <v>10</v>
      </c>
    </row>
    <row r="828">
      <c r="A828" t="n">
        <v>9</v>
      </c>
      <c r="B828" t="n">
        <v>150</v>
      </c>
      <c r="C828" t="inlineStr">
        <is>
          <t xml:space="preserve">CONCLUIDO	</t>
        </is>
      </c>
      <c r="D828" t="n">
        <v>7.465</v>
      </c>
      <c r="E828" t="n">
        <v>13.4</v>
      </c>
      <c r="F828" t="n">
        <v>8.449999999999999</v>
      </c>
      <c r="G828" t="n">
        <v>14.49</v>
      </c>
      <c r="H828" t="n">
        <v>0.19</v>
      </c>
      <c r="I828" t="n">
        <v>35</v>
      </c>
      <c r="J828" t="n">
        <v>301.37</v>
      </c>
      <c r="K828" t="n">
        <v>61.82</v>
      </c>
      <c r="L828" t="n">
        <v>3.25</v>
      </c>
      <c r="M828" t="n">
        <v>33</v>
      </c>
      <c r="N828" t="n">
        <v>86.3</v>
      </c>
      <c r="O828" t="n">
        <v>37403.38</v>
      </c>
      <c r="P828" t="n">
        <v>152.75</v>
      </c>
      <c r="Q828" t="n">
        <v>198.06</v>
      </c>
      <c r="R828" t="n">
        <v>46.26</v>
      </c>
      <c r="S828" t="n">
        <v>21.27</v>
      </c>
      <c r="T828" t="n">
        <v>9642.41</v>
      </c>
      <c r="U828" t="n">
        <v>0.46</v>
      </c>
      <c r="V828" t="n">
        <v>0.72</v>
      </c>
      <c r="W828" t="n">
        <v>0.15</v>
      </c>
      <c r="X828" t="n">
        <v>0.6</v>
      </c>
      <c r="Y828" t="n">
        <v>1</v>
      </c>
      <c r="Z828" t="n">
        <v>10</v>
      </c>
    </row>
    <row r="829">
      <c r="A829" t="n">
        <v>10</v>
      </c>
      <c r="B829" t="n">
        <v>150</v>
      </c>
      <c r="C829" t="inlineStr">
        <is>
          <t xml:space="preserve">CONCLUIDO	</t>
        </is>
      </c>
      <c r="D829" t="n">
        <v>7.4666</v>
      </c>
      <c r="E829" t="n">
        <v>13.39</v>
      </c>
      <c r="F829" t="n">
        <v>8.56</v>
      </c>
      <c r="G829" t="n">
        <v>15.57</v>
      </c>
      <c r="H829" t="n">
        <v>0.21</v>
      </c>
      <c r="I829" t="n">
        <v>33</v>
      </c>
      <c r="J829" t="n">
        <v>301.9</v>
      </c>
      <c r="K829" t="n">
        <v>61.82</v>
      </c>
      <c r="L829" t="n">
        <v>3.5</v>
      </c>
      <c r="M829" t="n">
        <v>31</v>
      </c>
      <c r="N829" t="n">
        <v>86.58</v>
      </c>
      <c r="O829" t="n">
        <v>37468.6</v>
      </c>
      <c r="P829" t="n">
        <v>154.75</v>
      </c>
      <c r="Q829" t="n">
        <v>198.05</v>
      </c>
      <c r="R829" t="n">
        <v>49.47</v>
      </c>
      <c r="S829" t="n">
        <v>21.27</v>
      </c>
      <c r="T829" t="n">
        <v>11256.98</v>
      </c>
      <c r="U829" t="n">
        <v>0.43</v>
      </c>
      <c r="V829" t="n">
        <v>0.71</v>
      </c>
      <c r="W829" t="n">
        <v>0.17</v>
      </c>
      <c r="X829" t="n">
        <v>0.71</v>
      </c>
      <c r="Y829" t="n">
        <v>1</v>
      </c>
      <c r="Z829" t="n">
        <v>10</v>
      </c>
    </row>
    <row r="830">
      <c r="A830" t="n">
        <v>11</v>
      </c>
      <c r="B830" t="n">
        <v>150</v>
      </c>
      <c r="C830" t="inlineStr">
        <is>
          <t xml:space="preserve">CONCLUIDO	</t>
        </is>
      </c>
      <c r="D830" t="n">
        <v>7.5772</v>
      </c>
      <c r="E830" t="n">
        <v>13.2</v>
      </c>
      <c r="F830" t="n">
        <v>8.48</v>
      </c>
      <c r="G830" t="n">
        <v>16.41</v>
      </c>
      <c r="H830" t="n">
        <v>0.22</v>
      </c>
      <c r="I830" t="n">
        <v>31</v>
      </c>
      <c r="J830" t="n">
        <v>302.43</v>
      </c>
      <c r="K830" t="n">
        <v>61.82</v>
      </c>
      <c r="L830" t="n">
        <v>3.75</v>
      </c>
      <c r="M830" t="n">
        <v>29</v>
      </c>
      <c r="N830" t="n">
        <v>86.86</v>
      </c>
      <c r="O830" t="n">
        <v>37533.94</v>
      </c>
      <c r="P830" t="n">
        <v>153.15</v>
      </c>
      <c r="Q830" t="n">
        <v>198.06</v>
      </c>
      <c r="R830" t="n">
        <v>46.85</v>
      </c>
      <c r="S830" t="n">
        <v>21.27</v>
      </c>
      <c r="T830" t="n">
        <v>9959.469999999999</v>
      </c>
      <c r="U830" t="n">
        <v>0.45</v>
      </c>
      <c r="V830" t="n">
        <v>0.72</v>
      </c>
      <c r="W830" t="n">
        <v>0.16</v>
      </c>
      <c r="X830" t="n">
        <v>0.62</v>
      </c>
      <c r="Y830" t="n">
        <v>1</v>
      </c>
      <c r="Z830" t="n">
        <v>10</v>
      </c>
    </row>
    <row r="831">
      <c r="A831" t="n">
        <v>12</v>
      </c>
      <c r="B831" t="n">
        <v>150</v>
      </c>
      <c r="C831" t="inlineStr">
        <is>
          <t xml:space="preserve">CONCLUIDO	</t>
        </is>
      </c>
      <c r="D831" t="n">
        <v>7.6695</v>
      </c>
      <c r="E831" t="n">
        <v>13.04</v>
      </c>
      <c r="F831" t="n">
        <v>8.43</v>
      </c>
      <c r="G831" t="n">
        <v>17.44</v>
      </c>
      <c r="H831" t="n">
        <v>0.24</v>
      </c>
      <c r="I831" t="n">
        <v>29</v>
      </c>
      <c r="J831" t="n">
        <v>302.96</v>
      </c>
      <c r="K831" t="n">
        <v>61.82</v>
      </c>
      <c r="L831" t="n">
        <v>4</v>
      </c>
      <c r="M831" t="n">
        <v>27</v>
      </c>
      <c r="N831" t="n">
        <v>87.14</v>
      </c>
      <c r="O831" t="n">
        <v>37599.4</v>
      </c>
      <c r="P831" t="n">
        <v>152.28</v>
      </c>
      <c r="Q831" t="n">
        <v>198.06</v>
      </c>
      <c r="R831" t="n">
        <v>45.38</v>
      </c>
      <c r="S831" t="n">
        <v>21.27</v>
      </c>
      <c r="T831" t="n">
        <v>9235.299999999999</v>
      </c>
      <c r="U831" t="n">
        <v>0.47</v>
      </c>
      <c r="V831" t="n">
        <v>0.72</v>
      </c>
      <c r="W831" t="n">
        <v>0.15</v>
      </c>
      <c r="X831" t="n">
        <v>0.58</v>
      </c>
      <c r="Y831" t="n">
        <v>1</v>
      </c>
      <c r="Z831" t="n">
        <v>10</v>
      </c>
    </row>
    <row r="832">
      <c r="A832" t="n">
        <v>13</v>
      </c>
      <c r="B832" t="n">
        <v>150</v>
      </c>
      <c r="C832" t="inlineStr">
        <is>
          <t xml:space="preserve">CONCLUIDO	</t>
        </is>
      </c>
      <c r="D832" t="n">
        <v>7.7662</v>
      </c>
      <c r="E832" t="n">
        <v>12.88</v>
      </c>
      <c r="F832" t="n">
        <v>8.380000000000001</v>
      </c>
      <c r="G832" t="n">
        <v>18.62</v>
      </c>
      <c r="H832" t="n">
        <v>0.25</v>
      </c>
      <c r="I832" t="n">
        <v>27</v>
      </c>
      <c r="J832" t="n">
        <v>303.49</v>
      </c>
      <c r="K832" t="n">
        <v>61.82</v>
      </c>
      <c r="L832" t="n">
        <v>4.25</v>
      </c>
      <c r="M832" t="n">
        <v>25</v>
      </c>
      <c r="N832" t="n">
        <v>87.42</v>
      </c>
      <c r="O832" t="n">
        <v>37664.98</v>
      </c>
      <c r="P832" t="n">
        <v>151.32</v>
      </c>
      <c r="Q832" t="n">
        <v>198.07</v>
      </c>
      <c r="R832" t="n">
        <v>43.67</v>
      </c>
      <c r="S832" t="n">
        <v>21.27</v>
      </c>
      <c r="T832" t="n">
        <v>8386.92</v>
      </c>
      <c r="U832" t="n">
        <v>0.49</v>
      </c>
      <c r="V832" t="n">
        <v>0.72</v>
      </c>
      <c r="W832" t="n">
        <v>0.15</v>
      </c>
      <c r="X832" t="n">
        <v>0.53</v>
      </c>
      <c r="Y832" t="n">
        <v>1</v>
      </c>
      <c r="Z832" t="n">
        <v>10</v>
      </c>
    </row>
    <row r="833">
      <c r="A833" t="n">
        <v>14</v>
      </c>
      <c r="B833" t="n">
        <v>150</v>
      </c>
      <c r="C833" t="inlineStr">
        <is>
          <t xml:space="preserve">CONCLUIDO	</t>
        </is>
      </c>
      <c r="D833" t="n">
        <v>7.8599</v>
      </c>
      <c r="E833" t="n">
        <v>12.72</v>
      </c>
      <c r="F833" t="n">
        <v>8.34</v>
      </c>
      <c r="G833" t="n">
        <v>20.01</v>
      </c>
      <c r="H833" t="n">
        <v>0.26</v>
      </c>
      <c r="I833" t="n">
        <v>25</v>
      </c>
      <c r="J833" t="n">
        <v>304.03</v>
      </c>
      <c r="K833" t="n">
        <v>61.82</v>
      </c>
      <c r="L833" t="n">
        <v>4.5</v>
      </c>
      <c r="M833" t="n">
        <v>23</v>
      </c>
      <c r="N833" t="n">
        <v>87.7</v>
      </c>
      <c r="O833" t="n">
        <v>37730.68</v>
      </c>
      <c r="P833" t="n">
        <v>150.47</v>
      </c>
      <c r="Q833" t="n">
        <v>198.06</v>
      </c>
      <c r="R833" t="n">
        <v>42.36</v>
      </c>
      <c r="S833" t="n">
        <v>21.27</v>
      </c>
      <c r="T833" t="n">
        <v>7741.41</v>
      </c>
      <c r="U833" t="n">
        <v>0.5</v>
      </c>
      <c r="V833" t="n">
        <v>0.73</v>
      </c>
      <c r="W833" t="n">
        <v>0.15</v>
      </c>
      <c r="X833" t="n">
        <v>0.48</v>
      </c>
      <c r="Y833" t="n">
        <v>1</v>
      </c>
      <c r="Z833" t="n">
        <v>10</v>
      </c>
    </row>
    <row r="834">
      <c r="A834" t="n">
        <v>15</v>
      </c>
      <c r="B834" t="n">
        <v>150</v>
      </c>
      <c r="C834" t="inlineStr">
        <is>
          <t xml:space="preserve">CONCLUIDO	</t>
        </is>
      </c>
      <c r="D834" t="n">
        <v>7.8984</v>
      </c>
      <c r="E834" t="n">
        <v>12.66</v>
      </c>
      <c r="F834" t="n">
        <v>8.33</v>
      </c>
      <c r="G834" t="n">
        <v>20.83</v>
      </c>
      <c r="H834" t="n">
        <v>0.28</v>
      </c>
      <c r="I834" t="n">
        <v>24</v>
      </c>
      <c r="J834" t="n">
        <v>304.56</v>
      </c>
      <c r="K834" t="n">
        <v>61.82</v>
      </c>
      <c r="L834" t="n">
        <v>4.75</v>
      </c>
      <c r="M834" t="n">
        <v>22</v>
      </c>
      <c r="N834" t="n">
        <v>87.98999999999999</v>
      </c>
      <c r="O834" t="n">
        <v>37796.51</v>
      </c>
      <c r="P834" t="n">
        <v>150.34</v>
      </c>
      <c r="Q834" t="n">
        <v>198.05</v>
      </c>
      <c r="R834" t="n">
        <v>42.19</v>
      </c>
      <c r="S834" t="n">
        <v>21.27</v>
      </c>
      <c r="T834" t="n">
        <v>7663.57</v>
      </c>
      <c r="U834" t="n">
        <v>0.5</v>
      </c>
      <c r="V834" t="n">
        <v>0.73</v>
      </c>
      <c r="W834" t="n">
        <v>0.15</v>
      </c>
      <c r="X834" t="n">
        <v>0.48</v>
      </c>
      <c r="Y834" t="n">
        <v>1</v>
      </c>
      <c r="Z834" t="n">
        <v>10</v>
      </c>
    </row>
    <row r="835">
      <c r="A835" t="n">
        <v>16</v>
      </c>
      <c r="B835" t="n">
        <v>150</v>
      </c>
      <c r="C835" t="inlineStr">
        <is>
          <t xml:space="preserve">CONCLUIDO	</t>
        </is>
      </c>
      <c r="D835" t="n">
        <v>7.9553</v>
      </c>
      <c r="E835" t="n">
        <v>12.57</v>
      </c>
      <c r="F835" t="n">
        <v>8.300000000000001</v>
      </c>
      <c r="G835" t="n">
        <v>21.64</v>
      </c>
      <c r="H835" t="n">
        <v>0.29</v>
      </c>
      <c r="I835" t="n">
        <v>23</v>
      </c>
      <c r="J835" t="n">
        <v>305.09</v>
      </c>
      <c r="K835" t="n">
        <v>61.82</v>
      </c>
      <c r="L835" t="n">
        <v>5</v>
      </c>
      <c r="M835" t="n">
        <v>21</v>
      </c>
      <c r="N835" t="n">
        <v>88.27</v>
      </c>
      <c r="O835" t="n">
        <v>37862.45</v>
      </c>
      <c r="P835" t="n">
        <v>149.68</v>
      </c>
      <c r="Q835" t="n">
        <v>198.07</v>
      </c>
      <c r="R835" t="n">
        <v>41.03</v>
      </c>
      <c r="S835" t="n">
        <v>21.27</v>
      </c>
      <c r="T835" t="n">
        <v>7085.87</v>
      </c>
      <c r="U835" t="n">
        <v>0.52</v>
      </c>
      <c r="V835" t="n">
        <v>0.73</v>
      </c>
      <c r="W835" t="n">
        <v>0.15</v>
      </c>
      <c r="X835" t="n">
        <v>0.44</v>
      </c>
      <c r="Y835" t="n">
        <v>1</v>
      </c>
      <c r="Z835" t="n">
        <v>10</v>
      </c>
    </row>
    <row r="836">
      <c r="A836" t="n">
        <v>17</v>
      </c>
      <c r="B836" t="n">
        <v>150</v>
      </c>
      <c r="C836" t="inlineStr">
        <is>
          <t xml:space="preserve">CONCLUIDO	</t>
        </is>
      </c>
      <c r="D836" t="n">
        <v>8.0062</v>
      </c>
      <c r="E836" t="n">
        <v>12.49</v>
      </c>
      <c r="F836" t="n">
        <v>8.27</v>
      </c>
      <c r="G836" t="n">
        <v>22.56</v>
      </c>
      <c r="H836" t="n">
        <v>0.31</v>
      </c>
      <c r="I836" t="n">
        <v>22</v>
      </c>
      <c r="J836" t="n">
        <v>305.63</v>
      </c>
      <c r="K836" t="n">
        <v>61.82</v>
      </c>
      <c r="L836" t="n">
        <v>5.25</v>
      </c>
      <c r="M836" t="n">
        <v>20</v>
      </c>
      <c r="N836" t="n">
        <v>88.56</v>
      </c>
      <c r="O836" t="n">
        <v>37928.52</v>
      </c>
      <c r="P836" t="n">
        <v>149.28</v>
      </c>
      <c r="Q836" t="n">
        <v>198.06</v>
      </c>
      <c r="R836" t="n">
        <v>40.33</v>
      </c>
      <c r="S836" t="n">
        <v>21.27</v>
      </c>
      <c r="T836" t="n">
        <v>6745.02</v>
      </c>
      <c r="U836" t="n">
        <v>0.53</v>
      </c>
      <c r="V836" t="n">
        <v>0.73</v>
      </c>
      <c r="W836" t="n">
        <v>0.14</v>
      </c>
      <c r="X836" t="n">
        <v>0.42</v>
      </c>
      <c r="Y836" t="n">
        <v>1</v>
      </c>
      <c r="Z836" t="n">
        <v>10</v>
      </c>
    </row>
    <row r="837">
      <c r="A837" t="n">
        <v>18</v>
      </c>
      <c r="B837" t="n">
        <v>150</v>
      </c>
      <c r="C837" t="inlineStr">
        <is>
          <t xml:space="preserve">CONCLUIDO	</t>
        </is>
      </c>
      <c r="D837" t="n">
        <v>8.0526</v>
      </c>
      <c r="E837" t="n">
        <v>12.42</v>
      </c>
      <c r="F837" t="n">
        <v>8.25</v>
      </c>
      <c r="G837" t="n">
        <v>23.58</v>
      </c>
      <c r="H837" t="n">
        <v>0.32</v>
      </c>
      <c r="I837" t="n">
        <v>21</v>
      </c>
      <c r="J837" t="n">
        <v>306.17</v>
      </c>
      <c r="K837" t="n">
        <v>61.82</v>
      </c>
      <c r="L837" t="n">
        <v>5.5</v>
      </c>
      <c r="M837" t="n">
        <v>19</v>
      </c>
      <c r="N837" t="n">
        <v>88.84</v>
      </c>
      <c r="O837" t="n">
        <v>37994.72</v>
      </c>
      <c r="P837" t="n">
        <v>148.86</v>
      </c>
      <c r="Q837" t="n">
        <v>198.05</v>
      </c>
      <c r="R837" t="n">
        <v>39.77</v>
      </c>
      <c r="S837" t="n">
        <v>21.27</v>
      </c>
      <c r="T837" t="n">
        <v>6465.62</v>
      </c>
      <c r="U837" t="n">
        <v>0.53</v>
      </c>
      <c r="V837" t="n">
        <v>0.74</v>
      </c>
      <c r="W837" t="n">
        <v>0.14</v>
      </c>
      <c r="X837" t="n">
        <v>0.4</v>
      </c>
      <c r="Y837" t="n">
        <v>1</v>
      </c>
      <c r="Z837" t="n">
        <v>10</v>
      </c>
    </row>
    <row r="838">
      <c r="A838" t="n">
        <v>19</v>
      </c>
      <c r="B838" t="n">
        <v>150</v>
      </c>
      <c r="C838" t="inlineStr">
        <is>
          <t xml:space="preserve">CONCLUIDO	</t>
        </is>
      </c>
      <c r="D838" t="n">
        <v>8.106299999999999</v>
      </c>
      <c r="E838" t="n">
        <v>12.34</v>
      </c>
      <c r="F838" t="n">
        <v>8.23</v>
      </c>
      <c r="G838" t="n">
        <v>24.68</v>
      </c>
      <c r="H838" t="n">
        <v>0.33</v>
      </c>
      <c r="I838" t="n">
        <v>20</v>
      </c>
      <c r="J838" t="n">
        <v>306.7</v>
      </c>
      <c r="K838" t="n">
        <v>61.82</v>
      </c>
      <c r="L838" t="n">
        <v>5.75</v>
      </c>
      <c r="M838" t="n">
        <v>18</v>
      </c>
      <c r="N838" t="n">
        <v>89.13</v>
      </c>
      <c r="O838" t="n">
        <v>38061.04</v>
      </c>
      <c r="P838" t="n">
        <v>148.4</v>
      </c>
      <c r="Q838" t="n">
        <v>198.07</v>
      </c>
      <c r="R838" t="n">
        <v>38.83</v>
      </c>
      <c r="S838" t="n">
        <v>21.27</v>
      </c>
      <c r="T838" t="n">
        <v>6003.48</v>
      </c>
      <c r="U838" t="n">
        <v>0.55</v>
      </c>
      <c r="V838" t="n">
        <v>0.74</v>
      </c>
      <c r="W838" t="n">
        <v>0.14</v>
      </c>
      <c r="X838" t="n">
        <v>0.37</v>
      </c>
      <c r="Y838" t="n">
        <v>1</v>
      </c>
      <c r="Z838" t="n">
        <v>10</v>
      </c>
    </row>
    <row r="839">
      <c r="A839" t="n">
        <v>20</v>
      </c>
      <c r="B839" t="n">
        <v>150</v>
      </c>
      <c r="C839" t="inlineStr">
        <is>
          <t xml:space="preserve">CONCLUIDO	</t>
        </is>
      </c>
      <c r="D839" t="n">
        <v>8.164400000000001</v>
      </c>
      <c r="E839" t="n">
        <v>12.25</v>
      </c>
      <c r="F839" t="n">
        <v>8.199999999999999</v>
      </c>
      <c r="G839" t="n">
        <v>25.88</v>
      </c>
      <c r="H839" t="n">
        <v>0.35</v>
      </c>
      <c r="I839" t="n">
        <v>19</v>
      </c>
      <c r="J839" t="n">
        <v>307.24</v>
      </c>
      <c r="K839" t="n">
        <v>61.82</v>
      </c>
      <c r="L839" t="n">
        <v>6</v>
      </c>
      <c r="M839" t="n">
        <v>17</v>
      </c>
      <c r="N839" t="n">
        <v>89.42</v>
      </c>
      <c r="O839" t="n">
        <v>38127.48</v>
      </c>
      <c r="P839" t="n">
        <v>147.78</v>
      </c>
      <c r="Q839" t="n">
        <v>198.06</v>
      </c>
      <c r="R839" t="n">
        <v>37.7</v>
      </c>
      <c r="S839" t="n">
        <v>21.27</v>
      </c>
      <c r="T839" t="n">
        <v>5442.65</v>
      </c>
      <c r="U839" t="n">
        <v>0.5600000000000001</v>
      </c>
      <c r="V839" t="n">
        <v>0.74</v>
      </c>
      <c r="W839" t="n">
        <v>0.14</v>
      </c>
      <c r="X839" t="n">
        <v>0.34</v>
      </c>
      <c r="Y839" t="n">
        <v>1</v>
      </c>
      <c r="Z839" t="n">
        <v>10</v>
      </c>
    </row>
    <row r="840">
      <c r="A840" t="n">
        <v>21</v>
      </c>
      <c r="B840" t="n">
        <v>150</v>
      </c>
      <c r="C840" t="inlineStr">
        <is>
          <t xml:space="preserve">CONCLUIDO	</t>
        </is>
      </c>
      <c r="D840" t="n">
        <v>8.247</v>
      </c>
      <c r="E840" t="n">
        <v>12.13</v>
      </c>
      <c r="F840" t="n">
        <v>8.130000000000001</v>
      </c>
      <c r="G840" t="n">
        <v>27.09</v>
      </c>
      <c r="H840" t="n">
        <v>0.36</v>
      </c>
      <c r="I840" t="n">
        <v>18</v>
      </c>
      <c r="J840" t="n">
        <v>307.78</v>
      </c>
      <c r="K840" t="n">
        <v>61.82</v>
      </c>
      <c r="L840" t="n">
        <v>6.25</v>
      </c>
      <c r="M840" t="n">
        <v>16</v>
      </c>
      <c r="N840" t="n">
        <v>89.70999999999999</v>
      </c>
      <c r="O840" t="n">
        <v>38194.05</v>
      </c>
      <c r="P840" t="n">
        <v>146.5</v>
      </c>
      <c r="Q840" t="n">
        <v>198.05</v>
      </c>
      <c r="R840" t="n">
        <v>35.86</v>
      </c>
      <c r="S840" t="n">
        <v>21.27</v>
      </c>
      <c r="T840" t="n">
        <v>4529.72</v>
      </c>
      <c r="U840" t="n">
        <v>0.59</v>
      </c>
      <c r="V840" t="n">
        <v>0.75</v>
      </c>
      <c r="W840" t="n">
        <v>0.13</v>
      </c>
      <c r="X840" t="n">
        <v>0.28</v>
      </c>
      <c r="Y840" t="n">
        <v>1</v>
      </c>
      <c r="Z840" t="n">
        <v>10</v>
      </c>
    </row>
    <row r="841">
      <c r="A841" t="n">
        <v>22</v>
      </c>
      <c r="B841" t="n">
        <v>150</v>
      </c>
      <c r="C841" t="inlineStr">
        <is>
          <t xml:space="preserve">CONCLUIDO	</t>
        </is>
      </c>
      <c r="D841" t="n">
        <v>8.1805</v>
      </c>
      <c r="E841" t="n">
        <v>12.22</v>
      </c>
      <c r="F841" t="n">
        <v>8.23</v>
      </c>
      <c r="G841" t="n">
        <v>27.42</v>
      </c>
      <c r="H841" t="n">
        <v>0.38</v>
      </c>
      <c r="I841" t="n">
        <v>18</v>
      </c>
      <c r="J841" t="n">
        <v>308.32</v>
      </c>
      <c r="K841" t="n">
        <v>61.82</v>
      </c>
      <c r="L841" t="n">
        <v>6.5</v>
      </c>
      <c r="M841" t="n">
        <v>16</v>
      </c>
      <c r="N841" t="n">
        <v>90</v>
      </c>
      <c r="O841" t="n">
        <v>38260.74</v>
      </c>
      <c r="P841" t="n">
        <v>148.35</v>
      </c>
      <c r="Q841" t="n">
        <v>198.07</v>
      </c>
      <c r="R841" t="n">
        <v>39</v>
      </c>
      <c r="S841" t="n">
        <v>21.27</v>
      </c>
      <c r="T841" t="n">
        <v>6095.78</v>
      </c>
      <c r="U841" t="n">
        <v>0.55</v>
      </c>
      <c r="V841" t="n">
        <v>0.74</v>
      </c>
      <c r="W841" t="n">
        <v>0.14</v>
      </c>
      <c r="X841" t="n">
        <v>0.37</v>
      </c>
      <c r="Y841" t="n">
        <v>1</v>
      </c>
      <c r="Z841" t="n">
        <v>10</v>
      </c>
    </row>
    <row r="842">
      <c r="A842" t="n">
        <v>23</v>
      </c>
      <c r="B842" t="n">
        <v>150</v>
      </c>
      <c r="C842" t="inlineStr">
        <is>
          <t xml:space="preserve">CONCLUIDO	</t>
        </is>
      </c>
      <c r="D842" t="n">
        <v>8.249700000000001</v>
      </c>
      <c r="E842" t="n">
        <v>12.12</v>
      </c>
      <c r="F842" t="n">
        <v>8.18</v>
      </c>
      <c r="G842" t="n">
        <v>28.87</v>
      </c>
      <c r="H842" t="n">
        <v>0.39</v>
      </c>
      <c r="I842" t="n">
        <v>17</v>
      </c>
      <c r="J842" t="n">
        <v>308.86</v>
      </c>
      <c r="K842" t="n">
        <v>61.82</v>
      </c>
      <c r="L842" t="n">
        <v>6.75</v>
      </c>
      <c r="M842" t="n">
        <v>15</v>
      </c>
      <c r="N842" t="n">
        <v>90.29000000000001</v>
      </c>
      <c r="O842" t="n">
        <v>38327.57</v>
      </c>
      <c r="P842" t="n">
        <v>147.36</v>
      </c>
      <c r="Q842" t="n">
        <v>198.05</v>
      </c>
      <c r="R842" t="n">
        <v>37.57</v>
      </c>
      <c r="S842" t="n">
        <v>21.27</v>
      </c>
      <c r="T842" t="n">
        <v>5386.01</v>
      </c>
      <c r="U842" t="n">
        <v>0.57</v>
      </c>
      <c r="V842" t="n">
        <v>0.74</v>
      </c>
      <c r="W842" t="n">
        <v>0.13</v>
      </c>
      <c r="X842" t="n">
        <v>0.33</v>
      </c>
      <c r="Y842" t="n">
        <v>1</v>
      </c>
      <c r="Z842" t="n">
        <v>10</v>
      </c>
    </row>
    <row r="843">
      <c r="A843" t="n">
        <v>24</v>
      </c>
      <c r="B843" t="n">
        <v>150</v>
      </c>
      <c r="C843" t="inlineStr">
        <is>
          <t xml:space="preserve">CONCLUIDO	</t>
        </is>
      </c>
      <c r="D843" t="n">
        <v>8.241</v>
      </c>
      <c r="E843" t="n">
        <v>12.13</v>
      </c>
      <c r="F843" t="n">
        <v>8.19</v>
      </c>
      <c r="G843" t="n">
        <v>28.92</v>
      </c>
      <c r="H843" t="n">
        <v>0.4</v>
      </c>
      <c r="I843" t="n">
        <v>17</v>
      </c>
      <c r="J843" t="n">
        <v>309.41</v>
      </c>
      <c r="K843" t="n">
        <v>61.82</v>
      </c>
      <c r="L843" t="n">
        <v>7</v>
      </c>
      <c r="M843" t="n">
        <v>15</v>
      </c>
      <c r="N843" t="n">
        <v>90.59</v>
      </c>
      <c r="O843" t="n">
        <v>38394.52</v>
      </c>
      <c r="P843" t="n">
        <v>147.57</v>
      </c>
      <c r="Q843" t="n">
        <v>198.07</v>
      </c>
      <c r="R843" t="n">
        <v>37.9</v>
      </c>
      <c r="S843" t="n">
        <v>21.27</v>
      </c>
      <c r="T843" t="n">
        <v>5552.35</v>
      </c>
      <c r="U843" t="n">
        <v>0.5600000000000001</v>
      </c>
      <c r="V843" t="n">
        <v>0.74</v>
      </c>
      <c r="W843" t="n">
        <v>0.13</v>
      </c>
      <c r="X843" t="n">
        <v>0.34</v>
      </c>
      <c r="Y843" t="n">
        <v>1</v>
      </c>
      <c r="Z843" t="n">
        <v>10</v>
      </c>
    </row>
    <row r="844">
      <c r="A844" t="n">
        <v>25</v>
      </c>
      <c r="B844" t="n">
        <v>150</v>
      </c>
      <c r="C844" t="inlineStr">
        <is>
          <t xml:space="preserve">CONCLUIDO	</t>
        </is>
      </c>
      <c r="D844" t="n">
        <v>8.302</v>
      </c>
      <c r="E844" t="n">
        <v>12.05</v>
      </c>
      <c r="F844" t="n">
        <v>8.16</v>
      </c>
      <c r="G844" t="n">
        <v>30.6</v>
      </c>
      <c r="H844" t="n">
        <v>0.42</v>
      </c>
      <c r="I844" t="n">
        <v>16</v>
      </c>
      <c r="J844" t="n">
        <v>309.95</v>
      </c>
      <c r="K844" t="n">
        <v>61.82</v>
      </c>
      <c r="L844" t="n">
        <v>7.25</v>
      </c>
      <c r="M844" t="n">
        <v>14</v>
      </c>
      <c r="N844" t="n">
        <v>90.88</v>
      </c>
      <c r="O844" t="n">
        <v>38461.6</v>
      </c>
      <c r="P844" t="n">
        <v>146.87</v>
      </c>
      <c r="Q844" t="n">
        <v>198.06</v>
      </c>
      <c r="R844" t="n">
        <v>36.88</v>
      </c>
      <c r="S844" t="n">
        <v>21.27</v>
      </c>
      <c r="T844" t="n">
        <v>5047.7</v>
      </c>
      <c r="U844" t="n">
        <v>0.58</v>
      </c>
      <c r="V844" t="n">
        <v>0.74</v>
      </c>
      <c r="W844" t="n">
        <v>0.13</v>
      </c>
      <c r="X844" t="n">
        <v>0.31</v>
      </c>
      <c r="Y844" t="n">
        <v>1</v>
      </c>
      <c r="Z844" t="n">
        <v>10</v>
      </c>
    </row>
    <row r="845">
      <c r="A845" t="n">
        <v>26</v>
      </c>
      <c r="B845" t="n">
        <v>150</v>
      </c>
      <c r="C845" t="inlineStr">
        <is>
          <t xml:space="preserve">CONCLUIDO	</t>
        </is>
      </c>
      <c r="D845" t="n">
        <v>8.356400000000001</v>
      </c>
      <c r="E845" t="n">
        <v>11.97</v>
      </c>
      <c r="F845" t="n">
        <v>8.140000000000001</v>
      </c>
      <c r="G845" t="n">
        <v>32.55</v>
      </c>
      <c r="H845" t="n">
        <v>0.43</v>
      </c>
      <c r="I845" t="n">
        <v>15</v>
      </c>
      <c r="J845" t="n">
        <v>310.5</v>
      </c>
      <c r="K845" t="n">
        <v>61.82</v>
      </c>
      <c r="L845" t="n">
        <v>7.5</v>
      </c>
      <c r="M845" t="n">
        <v>13</v>
      </c>
      <c r="N845" t="n">
        <v>91.18000000000001</v>
      </c>
      <c r="O845" t="n">
        <v>38528.81</v>
      </c>
      <c r="P845" t="n">
        <v>146.44</v>
      </c>
      <c r="Q845" t="n">
        <v>198.05</v>
      </c>
      <c r="R845" t="n">
        <v>36.08</v>
      </c>
      <c r="S845" t="n">
        <v>21.27</v>
      </c>
      <c r="T845" t="n">
        <v>4654.41</v>
      </c>
      <c r="U845" t="n">
        <v>0.59</v>
      </c>
      <c r="V845" t="n">
        <v>0.75</v>
      </c>
      <c r="W845" t="n">
        <v>0.13</v>
      </c>
      <c r="X845" t="n">
        <v>0.28</v>
      </c>
      <c r="Y845" t="n">
        <v>1</v>
      </c>
      <c r="Z845" t="n">
        <v>10</v>
      </c>
    </row>
    <row r="846">
      <c r="A846" t="n">
        <v>27</v>
      </c>
      <c r="B846" t="n">
        <v>150</v>
      </c>
      <c r="C846" t="inlineStr">
        <is>
          <t xml:space="preserve">CONCLUIDO	</t>
        </is>
      </c>
      <c r="D846" t="n">
        <v>8.35</v>
      </c>
      <c r="E846" t="n">
        <v>11.98</v>
      </c>
      <c r="F846" t="n">
        <v>8.15</v>
      </c>
      <c r="G846" t="n">
        <v>32.58</v>
      </c>
      <c r="H846" t="n">
        <v>0.44</v>
      </c>
      <c r="I846" t="n">
        <v>15</v>
      </c>
      <c r="J846" t="n">
        <v>311.04</v>
      </c>
      <c r="K846" t="n">
        <v>61.82</v>
      </c>
      <c r="L846" t="n">
        <v>7.75</v>
      </c>
      <c r="M846" t="n">
        <v>13</v>
      </c>
      <c r="N846" t="n">
        <v>91.47</v>
      </c>
      <c r="O846" t="n">
        <v>38596.15</v>
      </c>
      <c r="P846" t="n">
        <v>146.65</v>
      </c>
      <c r="Q846" t="n">
        <v>198.06</v>
      </c>
      <c r="R846" t="n">
        <v>36.49</v>
      </c>
      <c r="S846" t="n">
        <v>21.27</v>
      </c>
      <c r="T846" t="n">
        <v>4855.52</v>
      </c>
      <c r="U846" t="n">
        <v>0.58</v>
      </c>
      <c r="V846" t="n">
        <v>0.75</v>
      </c>
      <c r="W846" t="n">
        <v>0.13</v>
      </c>
      <c r="X846" t="n">
        <v>0.29</v>
      </c>
      <c r="Y846" t="n">
        <v>1</v>
      </c>
      <c r="Z846" t="n">
        <v>10</v>
      </c>
    </row>
    <row r="847">
      <c r="A847" t="n">
        <v>28</v>
      </c>
      <c r="B847" t="n">
        <v>150</v>
      </c>
      <c r="C847" t="inlineStr">
        <is>
          <t xml:space="preserve">CONCLUIDO	</t>
        </is>
      </c>
      <c r="D847" t="n">
        <v>8.3536</v>
      </c>
      <c r="E847" t="n">
        <v>11.97</v>
      </c>
      <c r="F847" t="n">
        <v>8.140000000000001</v>
      </c>
      <c r="G847" t="n">
        <v>32.56</v>
      </c>
      <c r="H847" t="n">
        <v>0.46</v>
      </c>
      <c r="I847" t="n">
        <v>15</v>
      </c>
      <c r="J847" t="n">
        <v>311.59</v>
      </c>
      <c r="K847" t="n">
        <v>61.82</v>
      </c>
      <c r="L847" t="n">
        <v>8</v>
      </c>
      <c r="M847" t="n">
        <v>13</v>
      </c>
      <c r="N847" t="n">
        <v>91.77</v>
      </c>
      <c r="O847" t="n">
        <v>38663.62</v>
      </c>
      <c r="P847" t="n">
        <v>146.48</v>
      </c>
      <c r="Q847" t="n">
        <v>198.05</v>
      </c>
      <c r="R847" t="n">
        <v>36.27</v>
      </c>
      <c r="S847" t="n">
        <v>21.27</v>
      </c>
      <c r="T847" t="n">
        <v>4745.72</v>
      </c>
      <c r="U847" t="n">
        <v>0.59</v>
      </c>
      <c r="V847" t="n">
        <v>0.75</v>
      </c>
      <c r="W847" t="n">
        <v>0.13</v>
      </c>
      <c r="X847" t="n">
        <v>0.29</v>
      </c>
      <c r="Y847" t="n">
        <v>1</v>
      </c>
      <c r="Z847" t="n">
        <v>10</v>
      </c>
    </row>
    <row r="848">
      <c r="A848" t="n">
        <v>29</v>
      </c>
      <c r="B848" t="n">
        <v>150</v>
      </c>
      <c r="C848" t="inlineStr">
        <is>
          <t xml:space="preserve">CONCLUIDO	</t>
        </is>
      </c>
      <c r="D848" t="n">
        <v>8.413</v>
      </c>
      <c r="E848" t="n">
        <v>11.89</v>
      </c>
      <c r="F848" t="n">
        <v>8.109999999999999</v>
      </c>
      <c r="G848" t="n">
        <v>34.76</v>
      </c>
      <c r="H848" t="n">
        <v>0.47</v>
      </c>
      <c r="I848" t="n">
        <v>14</v>
      </c>
      <c r="J848" t="n">
        <v>312.14</v>
      </c>
      <c r="K848" t="n">
        <v>61.82</v>
      </c>
      <c r="L848" t="n">
        <v>8.25</v>
      </c>
      <c r="M848" t="n">
        <v>12</v>
      </c>
      <c r="N848" t="n">
        <v>92.06999999999999</v>
      </c>
      <c r="O848" t="n">
        <v>38731.35</v>
      </c>
      <c r="P848" t="n">
        <v>146.12</v>
      </c>
      <c r="Q848" t="n">
        <v>198.06</v>
      </c>
      <c r="R848" t="n">
        <v>35.23</v>
      </c>
      <c r="S848" t="n">
        <v>21.27</v>
      </c>
      <c r="T848" t="n">
        <v>4231.87</v>
      </c>
      <c r="U848" t="n">
        <v>0.6</v>
      </c>
      <c r="V848" t="n">
        <v>0.75</v>
      </c>
      <c r="W848" t="n">
        <v>0.13</v>
      </c>
      <c r="X848" t="n">
        <v>0.26</v>
      </c>
      <c r="Y848" t="n">
        <v>1</v>
      </c>
      <c r="Z848" t="n">
        <v>10</v>
      </c>
    </row>
    <row r="849">
      <c r="A849" t="n">
        <v>30</v>
      </c>
      <c r="B849" t="n">
        <v>150</v>
      </c>
      <c r="C849" t="inlineStr">
        <is>
          <t xml:space="preserve">CONCLUIDO	</t>
        </is>
      </c>
      <c r="D849" t="n">
        <v>8.408899999999999</v>
      </c>
      <c r="E849" t="n">
        <v>11.89</v>
      </c>
      <c r="F849" t="n">
        <v>8.119999999999999</v>
      </c>
      <c r="G849" t="n">
        <v>34.79</v>
      </c>
      <c r="H849" t="n">
        <v>0.48</v>
      </c>
      <c r="I849" t="n">
        <v>14</v>
      </c>
      <c r="J849" t="n">
        <v>312.69</v>
      </c>
      <c r="K849" t="n">
        <v>61.82</v>
      </c>
      <c r="L849" t="n">
        <v>8.5</v>
      </c>
      <c r="M849" t="n">
        <v>12</v>
      </c>
      <c r="N849" t="n">
        <v>92.37</v>
      </c>
      <c r="O849" t="n">
        <v>38799.09</v>
      </c>
      <c r="P849" t="n">
        <v>146.16</v>
      </c>
      <c r="Q849" t="n">
        <v>198.07</v>
      </c>
      <c r="R849" t="n">
        <v>35.46</v>
      </c>
      <c r="S849" t="n">
        <v>21.27</v>
      </c>
      <c r="T849" t="n">
        <v>4350.14</v>
      </c>
      <c r="U849" t="n">
        <v>0.6</v>
      </c>
      <c r="V849" t="n">
        <v>0.75</v>
      </c>
      <c r="W849" t="n">
        <v>0.13</v>
      </c>
      <c r="X849" t="n">
        <v>0.26</v>
      </c>
      <c r="Y849" t="n">
        <v>1</v>
      </c>
      <c r="Z849" t="n">
        <v>10</v>
      </c>
    </row>
    <row r="850">
      <c r="A850" t="n">
        <v>31</v>
      </c>
      <c r="B850" t="n">
        <v>150</v>
      </c>
      <c r="C850" t="inlineStr">
        <is>
          <t xml:space="preserve">CONCLUIDO	</t>
        </is>
      </c>
      <c r="D850" t="n">
        <v>8.4712</v>
      </c>
      <c r="E850" t="n">
        <v>11.8</v>
      </c>
      <c r="F850" t="n">
        <v>8.09</v>
      </c>
      <c r="G850" t="n">
        <v>37.32</v>
      </c>
      <c r="H850" t="n">
        <v>0.5</v>
      </c>
      <c r="I850" t="n">
        <v>13</v>
      </c>
      <c r="J850" t="n">
        <v>313.24</v>
      </c>
      <c r="K850" t="n">
        <v>61.82</v>
      </c>
      <c r="L850" t="n">
        <v>8.75</v>
      </c>
      <c r="M850" t="n">
        <v>11</v>
      </c>
      <c r="N850" t="n">
        <v>92.67</v>
      </c>
      <c r="O850" t="n">
        <v>38866.96</v>
      </c>
      <c r="P850" t="n">
        <v>145.45</v>
      </c>
      <c r="Q850" t="n">
        <v>198.05</v>
      </c>
      <c r="R850" t="n">
        <v>34.49</v>
      </c>
      <c r="S850" t="n">
        <v>21.27</v>
      </c>
      <c r="T850" t="n">
        <v>3867.87</v>
      </c>
      <c r="U850" t="n">
        <v>0.62</v>
      </c>
      <c r="V850" t="n">
        <v>0.75</v>
      </c>
      <c r="W850" t="n">
        <v>0.13</v>
      </c>
      <c r="X850" t="n">
        <v>0.23</v>
      </c>
      <c r="Y850" t="n">
        <v>1</v>
      </c>
      <c r="Z850" t="n">
        <v>10</v>
      </c>
    </row>
    <row r="851">
      <c r="A851" t="n">
        <v>32</v>
      </c>
      <c r="B851" t="n">
        <v>150</v>
      </c>
      <c r="C851" t="inlineStr">
        <is>
          <t xml:space="preserve">CONCLUIDO	</t>
        </is>
      </c>
      <c r="D851" t="n">
        <v>8.480399999999999</v>
      </c>
      <c r="E851" t="n">
        <v>11.79</v>
      </c>
      <c r="F851" t="n">
        <v>8.07</v>
      </c>
      <c r="G851" t="n">
        <v>37.26</v>
      </c>
      <c r="H851" t="n">
        <v>0.51</v>
      </c>
      <c r="I851" t="n">
        <v>13</v>
      </c>
      <c r="J851" t="n">
        <v>313.79</v>
      </c>
      <c r="K851" t="n">
        <v>61.82</v>
      </c>
      <c r="L851" t="n">
        <v>9</v>
      </c>
      <c r="M851" t="n">
        <v>11</v>
      </c>
      <c r="N851" t="n">
        <v>92.97</v>
      </c>
      <c r="O851" t="n">
        <v>38934.97</v>
      </c>
      <c r="P851" t="n">
        <v>145.18</v>
      </c>
      <c r="Q851" t="n">
        <v>198.05</v>
      </c>
      <c r="R851" t="n">
        <v>33.96</v>
      </c>
      <c r="S851" t="n">
        <v>21.27</v>
      </c>
      <c r="T851" t="n">
        <v>3601.41</v>
      </c>
      <c r="U851" t="n">
        <v>0.63</v>
      </c>
      <c r="V851" t="n">
        <v>0.75</v>
      </c>
      <c r="W851" t="n">
        <v>0.13</v>
      </c>
      <c r="X851" t="n">
        <v>0.22</v>
      </c>
      <c r="Y851" t="n">
        <v>1</v>
      </c>
      <c r="Z851" t="n">
        <v>10</v>
      </c>
    </row>
    <row r="852">
      <c r="A852" t="n">
        <v>33</v>
      </c>
      <c r="B852" t="n">
        <v>150</v>
      </c>
      <c r="C852" t="inlineStr">
        <is>
          <t xml:space="preserve">CONCLUIDO	</t>
        </is>
      </c>
      <c r="D852" t="n">
        <v>8.495200000000001</v>
      </c>
      <c r="E852" t="n">
        <v>11.77</v>
      </c>
      <c r="F852" t="n">
        <v>8.050000000000001</v>
      </c>
      <c r="G852" t="n">
        <v>37.16</v>
      </c>
      <c r="H852" t="n">
        <v>0.52</v>
      </c>
      <c r="I852" t="n">
        <v>13</v>
      </c>
      <c r="J852" t="n">
        <v>314.34</v>
      </c>
      <c r="K852" t="n">
        <v>61.82</v>
      </c>
      <c r="L852" t="n">
        <v>9.25</v>
      </c>
      <c r="M852" t="n">
        <v>11</v>
      </c>
      <c r="N852" t="n">
        <v>93.27</v>
      </c>
      <c r="O852" t="n">
        <v>39003.11</v>
      </c>
      <c r="P852" t="n">
        <v>144.67</v>
      </c>
      <c r="Q852" t="n">
        <v>198.05</v>
      </c>
      <c r="R852" t="n">
        <v>33.45</v>
      </c>
      <c r="S852" t="n">
        <v>21.27</v>
      </c>
      <c r="T852" t="n">
        <v>3349.5</v>
      </c>
      <c r="U852" t="n">
        <v>0.64</v>
      </c>
      <c r="V852" t="n">
        <v>0.75</v>
      </c>
      <c r="W852" t="n">
        <v>0.12</v>
      </c>
      <c r="X852" t="n">
        <v>0.2</v>
      </c>
      <c r="Y852" t="n">
        <v>1</v>
      </c>
      <c r="Z852" t="n">
        <v>10</v>
      </c>
    </row>
    <row r="853">
      <c r="A853" t="n">
        <v>34</v>
      </c>
      <c r="B853" t="n">
        <v>150</v>
      </c>
      <c r="C853" t="inlineStr">
        <is>
          <t xml:space="preserve">CONCLUIDO	</t>
        </is>
      </c>
      <c r="D853" t="n">
        <v>8.495799999999999</v>
      </c>
      <c r="E853" t="n">
        <v>11.77</v>
      </c>
      <c r="F853" t="n">
        <v>8.109999999999999</v>
      </c>
      <c r="G853" t="n">
        <v>40.53</v>
      </c>
      <c r="H853" t="n">
        <v>0.54</v>
      </c>
      <c r="I853" t="n">
        <v>12</v>
      </c>
      <c r="J853" t="n">
        <v>314.9</v>
      </c>
      <c r="K853" t="n">
        <v>61.82</v>
      </c>
      <c r="L853" t="n">
        <v>9.5</v>
      </c>
      <c r="M853" t="n">
        <v>10</v>
      </c>
      <c r="N853" t="n">
        <v>93.56999999999999</v>
      </c>
      <c r="O853" t="n">
        <v>39071.38</v>
      </c>
      <c r="P853" t="n">
        <v>145.63</v>
      </c>
      <c r="Q853" t="n">
        <v>198.05</v>
      </c>
      <c r="R853" t="n">
        <v>35.36</v>
      </c>
      <c r="S853" t="n">
        <v>21.27</v>
      </c>
      <c r="T853" t="n">
        <v>4309.14</v>
      </c>
      <c r="U853" t="n">
        <v>0.6</v>
      </c>
      <c r="V853" t="n">
        <v>0.75</v>
      </c>
      <c r="W853" t="n">
        <v>0.13</v>
      </c>
      <c r="X853" t="n">
        <v>0.25</v>
      </c>
      <c r="Y853" t="n">
        <v>1</v>
      </c>
      <c r="Z853" t="n">
        <v>10</v>
      </c>
    </row>
    <row r="854">
      <c r="A854" t="n">
        <v>35</v>
      </c>
      <c r="B854" t="n">
        <v>150</v>
      </c>
      <c r="C854" t="inlineStr">
        <is>
          <t xml:space="preserve">CONCLUIDO	</t>
        </is>
      </c>
      <c r="D854" t="n">
        <v>8.5098</v>
      </c>
      <c r="E854" t="n">
        <v>11.75</v>
      </c>
      <c r="F854" t="n">
        <v>8.09</v>
      </c>
      <c r="G854" t="n">
        <v>40.44</v>
      </c>
      <c r="H854" t="n">
        <v>0.55</v>
      </c>
      <c r="I854" t="n">
        <v>12</v>
      </c>
      <c r="J854" t="n">
        <v>315.45</v>
      </c>
      <c r="K854" t="n">
        <v>61.82</v>
      </c>
      <c r="L854" t="n">
        <v>9.75</v>
      </c>
      <c r="M854" t="n">
        <v>10</v>
      </c>
      <c r="N854" t="n">
        <v>93.88</v>
      </c>
      <c r="O854" t="n">
        <v>39139.8</v>
      </c>
      <c r="P854" t="n">
        <v>145.4</v>
      </c>
      <c r="Q854" t="n">
        <v>198.05</v>
      </c>
      <c r="R854" t="n">
        <v>34.64</v>
      </c>
      <c r="S854" t="n">
        <v>21.27</v>
      </c>
      <c r="T854" t="n">
        <v>3946.23</v>
      </c>
      <c r="U854" t="n">
        <v>0.61</v>
      </c>
      <c r="V854" t="n">
        <v>0.75</v>
      </c>
      <c r="W854" t="n">
        <v>0.13</v>
      </c>
      <c r="X854" t="n">
        <v>0.23</v>
      </c>
      <c r="Y854" t="n">
        <v>1</v>
      </c>
      <c r="Z854" t="n">
        <v>10</v>
      </c>
    </row>
    <row r="855">
      <c r="A855" t="n">
        <v>36</v>
      </c>
      <c r="B855" t="n">
        <v>150</v>
      </c>
      <c r="C855" t="inlineStr">
        <is>
          <t xml:space="preserve">CONCLUIDO	</t>
        </is>
      </c>
      <c r="D855" t="n">
        <v>8.5129</v>
      </c>
      <c r="E855" t="n">
        <v>11.75</v>
      </c>
      <c r="F855" t="n">
        <v>8.08</v>
      </c>
      <c r="G855" t="n">
        <v>40.42</v>
      </c>
      <c r="H855" t="n">
        <v>0.5600000000000001</v>
      </c>
      <c r="I855" t="n">
        <v>12</v>
      </c>
      <c r="J855" t="n">
        <v>316.01</v>
      </c>
      <c r="K855" t="n">
        <v>61.82</v>
      </c>
      <c r="L855" t="n">
        <v>10</v>
      </c>
      <c r="M855" t="n">
        <v>10</v>
      </c>
      <c r="N855" t="n">
        <v>94.18000000000001</v>
      </c>
      <c r="O855" t="n">
        <v>39208.35</v>
      </c>
      <c r="P855" t="n">
        <v>145.35</v>
      </c>
      <c r="Q855" t="n">
        <v>198.06</v>
      </c>
      <c r="R855" t="n">
        <v>34.43</v>
      </c>
      <c r="S855" t="n">
        <v>21.27</v>
      </c>
      <c r="T855" t="n">
        <v>3843.3</v>
      </c>
      <c r="U855" t="n">
        <v>0.62</v>
      </c>
      <c r="V855" t="n">
        <v>0.75</v>
      </c>
      <c r="W855" t="n">
        <v>0.13</v>
      </c>
      <c r="X855" t="n">
        <v>0.23</v>
      </c>
      <c r="Y855" t="n">
        <v>1</v>
      </c>
      <c r="Z855" t="n">
        <v>10</v>
      </c>
    </row>
    <row r="856">
      <c r="A856" t="n">
        <v>37</v>
      </c>
      <c r="B856" t="n">
        <v>150</v>
      </c>
      <c r="C856" t="inlineStr">
        <is>
          <t xml:space="preserve">CONCLUIDO	</t>
        </is>
      </c>
      <c r="D856" t="n">
        <v>8.5159</v>
      </c>
      <c r="E856" t="n">
        <v>11.74</v>
      </c>
      <c r="F856" t="n">
        <v>8.08</v>
      </c>
      <c r="G856" t="n">
        <v>40.39</v>
      </c>
      <c r="H856" t="n">
        <v>0.58</v>
      </c>
      <c r="I856" t="n">
        <v>12</v>
      </c>
      <c r="J856" t="n">
        <v>316.56</v>
      </c>
      <c r="K856" t="n">
        <v>61.82</v>
      </c>
      <c r="L856" t="n">
        <v>10.25</v>
      </c>
      <c r="M856" t="n">
        <v>10</v>
      </c>
      <c r="N856" t="n">
        <v>94.48999999999999</v>
      </c>
      <c r="O856" t="n">
        <v>39277.04</v>
      </c>
      <c r="P856" t="n">
        <v>145.21</v>
      </c>
      <c r="Q856" t="n">
        <v>198.06</v>
      </c>
      <c r="R856" t="n">
        <v>34.33</v>
      </c>
      <c r="S856" t="n">
        <v>21.27</v>
      </c>
      <c r="T856" t="n">
        <v>3792.09</v>
      </c>
      <c r="U856" t="n">
        <v>0.62</v>
      </c>
      <c r="V856" t="n">
        <v>0.75</v>
      </c>
      <c r="W856" t="n">
        <v>0.13</v>
      </c>
      <c r="X856" t="n">
        <v>0.23</v>
      </c>
      <c r="Y856" t="n">
        <v>1</v>
      </c>
      <c r="Z856" t="n">
        <v>10</v>
      </c>
    </row>
    <row r="857">
      <c r="A857" t="n">
        <v>38</v>
      </c>
      <c r="B857" t="n">
        <v>150</v>
      </c>
      <c r="C857" t="inlineStr">
        <is>
          <t xml:space="preserve">CONCLUIDO	</t>
        </is>
      </c>
      <c r="D857" t="n">
        <v>8.571999999999999</v>
      </c>
      <c r="E857" t="n">
        <v>11.67</v>
      </c>
      <c r="F857" t="n">
        <v>8.06</v>
      </c>
      <c r="G857" t="n">
        <v>43.95</v>
      </c>
      <c r="H857" t="n">
        <v>0.59</v>
      </c>
      <c r="I857" t="n">
        <v>11</v>
      </c>
      <c r="J857" t="n">
        <v>317.12</v>
      </c>
      <c r="K857" t="n">
        <v>61.82</v>
      </c>
      <c r="L857" t="n">
        <v>10.5</v>
      </c>
      <c r="M857" t="n">
        <v>9</v>
      </c>
      <c r="N857" t="n">
        <v>94.8</v>
      </c>
      <c r="O857" t="n">
        <v>39345.87</v>
      </c>
      <c r="P857" t="n">
        <v>144.74</v>
      </c>
      <c r="Q857" t="n">
        <v>198.05</v>
      </c>
      <c r="R857" t="n">
        <v>33.62</v>
      </c>
      <c r="S857" t="n">
        <v>21.27</v>
      </c>
      <c r="T857" t="n">
        <v>3443.64</v>
      </c>
      <c r="U857" t="n">
        <v>0.63</v>
      </c>
      <c r="V857" t="n">
        <v>0.75</v>
      </c>
      <c r="W857" t="n">
        <v>0.13</v>
      </c>
      <c r="X857" t="n">
        <v>0.2</v>
      </c>
      <c r="Y857" t="n">
        <v>1</v>
      </c>
      <c r="Z857" t="n">
        <v>10</v>
      </c>
    </row>
    <row r="858">
      <c r="A858" t="n">
        <v>39</v>
      </c>
      <c r="B858" t="n">
        <v>150</v>
      </c>
      <c r="C858" t="inlineStr">
        <is>
          <t xml:space="preserve">CONCLUIDO	</t>
        </is>
      </c>
      <c r="D858" t="n">
        <v>8.5649</v>
      </c>
      <c r="E858" t="n">
        <v>11.68</v>
      </c>
      <c r="F858" t="n">
        <v>8.07</v>
      </c>
      <c r="G858" t="n">
        <v>44</v>
      </c>
      <c r="H858" t="n">
        <v>0.6</v>
      </c>
      <c r="I858" t="n">
        <v>11</v>
      </c>
      <c r="J858" t="n">
        <v>317.68</v>
      </c>
      <c r="K858" t="n">
        <v>61.82</v>
      </c>
      <c r="L858" t="n">
        <v>10.75</v>
      </c>
      <c r="M858" t="n">
        <v>9</v>
      </c>
      <c r="N858" t="n">
        <v>95.11</v>
      </c>
      <c r="O858" t="n">
        <v>39414.84</v>
      </c>
      <c r="P858" t="n">
        <v>144.91</v>
      </c>
      <c r="Q858" t="n">
        <v>198.05</v>
      </c>
      <c r="R858" t="n">
        <v>34</v>
      </c>
      <c r="S858" t="n">
        <v>21.27</v>
      </c>
      <c r="T858" t="n">
        <v>3631.83</v>
      </c>
      <c r="U858" t="n">
        <v>0.63</v>
      </c>
      <c r="V858" t="n">
        <v>0.75</v>
      </c>
      <c r="W858" t="n">
        <v>0.13</v>
      </c>
      <c r="X858" t="n">
        <v>0.21</v>
      </c>
      <c r="Y858" t="n">
        <v>1</v>
      </c>
      <c r="Z858" t="n">
        <v>10</v>
      </c>
    </row>
    <row r="859">
      <c r="A859" t="n">
        <v>40</v>
      </c>
      <c r="B859" t="n">
        <v>150</v>
      </c>
      <c r="C859" t="inlineStr">
        <is>
          <t xml:space="preserve">CONCLUIDO	</t>
        </is>
      </c>
      <c r="D859" t="n">
        <v>8.5722</v>
      </c>
      <c r="E859" t="n">
        <v>11.67</v>
      </c>
      <c r="F859" t="n">
        <v>8.06</v>
      </c>
      <c r="G859" t="n">
        <v>43.95</v>
      </c>
      <c r="H859" t="n">
        <v>0.62</v>
      </c>
      <c r="I859" t="n">
        <v>11</v>
      </c>
      <c r="J859" t="n">
        <v>318.24</v>
      </c>
      <c r="K859" t="n">
        <v>61.82</v>
      </c>
      <c r="L859" t="n">
        <v>11</v>
      </c>
      <c r="M859" t="n">
        <v>9</v>
      </c>
      <c r="N859" t="n">
        <v>95.42</v>
      </c>
      <c r="O859" t="n">
        <v>39483.95</v>
      </c>
      <c r="P859" t="n">
        <v>144.77</v>
      </c>
      <c r="Q859" t="n">
        <v>198.05</v>
      </c>
      <c r="R859" t="n">
        <v>33.62</v>
      </c>
      <c r="S859" t="n">
        <v>21.27</v>
      </c>
      <c r="T859" t="n">
        <v>3443.31</v>
      </c>
      <c r="U859" t="n">
        <v>0.63</v>
      </c>
      <c r="V859" t="n">
        <v>0.75</v>
      </c>
      <c r="W859" t="n">
        <v>0.13</v>
      </c>
      <c r="X859" t="n">
        <v>0.2</v>
      </c>
      <c r="Y859" t="n">
        <v>1</v>
      </c>
      <c r="Z859" t="n">
        <v>10</v>
      </c>
    </row>
    <row r="860">
      <c r="A860" t="n">
        <v>41</v>
      </c>
      <c r="B860" t="n">
        <v>150</v>
      </c>
      <c r="C860" t="inlineStr">
        <is>
          <t xml:space="preserve">CONCLUIDO	</t>
        </is>
      </c>
      <c r="D860" t="n">
        <v>8.5755</v>
      </c>
      <c r="E860" t="n">
        <v>11.66</v>
      </c>
      <c r="F860" t="n">
        <v>8.050000000000001</v>
      </c>
      <c r="G860" t="n">
        <v>43.92</v>
      </c>
      <c r="H860" t="n">
        <v>0.63</v>
      </c>
      <c r="I860" t="n">
        <v>11</v>
      </c>
      <c r="J860" t="n">
        <v>318.8</v>
      </c>
      <c r="K860" t="n">
        <v>61.82</v>
      </c>
      <c r="L860" t="n">
        <v>11.25</v>
      </c>
      <c r="M860" t="n">
        <v>9</v>
      </c>
      <c r="N860" t="n">
        <v>95.73</v>
      </c>
      <c r="O860" t="n">
        <v>39553.2</v>
      </c>
      <c r="P860" t="n">
        <v>144.69</v>
      </c>
      <c r="Q860" t="n">
        <v>198.05</v>
      </c>
      <c r="R860" t="n">
        <v>33.53</v>
      </c>
      <c r="S860" t="n">
        <v>21.27</v>
      </c>
      <c r="T860" t="n">
        <v>3397.1</v>
      </c>
      <c r="U860" t="n">
        <v>0.63</v>
      </c>
      <c r="V860" t="n">
        <v>0.75</v>
      </c>
      <c r="W860" t="n">
        <v>0.13</v>
      </c>
      <c r="X860" t="n">
        <v>0.2</v>
      </c>
      <c r="Y860" t="n">
        <v>1</v>
      </c>
      <c r="Z860" t="n">
        <v>10</v>
      </c>
    </row>
    <row r="861">
      <c r="A861" t="n">
        <v>42</v>
      </c>
      <c r="B861" t="n">
        <v>150</v>
      </c>
      <c r="C861" t="inlineStr">
        <is>
          <t xml:space="preserve">CONCLUIDO	</t>
        </is>
      </c>
      <c r="D861" t="n">
        <v>8.6319</v>
      </c>
      <c r="E861" t="n">
        <v>11.58</v>
      </c>
      <c r="F861" t="n">
        <v>8.029999999999999</v>
      </c>
      <c r="G861" t="n">
        <v>48.19</v>
      </c>
      <c r="H861" t="n">
        <v>0.64</v>
      </c>
      <c r="I861" t="n">
        <v>10</v>
      </c>
      <c r="J861" t="n">
        <v>319.36</v>
      </c>
      <c r="K861" t="n">
        <v>61.82</v>
      </c>
      <c r="L861" t="n">
        <v>11.5</v>
      </c>
      <c r="M861" t="n">
        <v>8</v>
      </c>
      <c r="N861" t="n">
        <v>96.04000000000001</v>
      </c>
      <c r="O861" t="n">
        <v>39622.59</v>
      </c>
      <c r="P861" t="n">
        <v>144.21</v>
      </c>
      <c r="Q861" t="n">
        <v>198.05</v>
      </c>
      <c r="R861" t="n">
        <v>32.76</v>
      </c>
      <c r="S861" t="n">
        <v>21.27</v>
      </c>
      <c r="T861" t="n">
        <v>3018.02</v>
      </c>
      <c r="U861" t="n">
        <v>0.65</v>
      </c>
      <c r="V861" t="n">
        <v>0.76</v>
      </c>
      <c r="W861" t="n">
        <v>0.13</v>
      </c>
      <c r="X861" t="n">
        <v>0.18</v>
      </c>
      <c r="Y861" t="n">
        <v>1</v>
      </c>
      <c r="Z861" t="n">
        <v>10</v>
      </c>
    </row>
    <row r="862">
      <c r="A862" t="n">
        <v>43</v>
      </c>
      <c r="B862" t="n">
        <v>150</v>
      </c>
      <c r="C862" t="inlineStr">
        <is>
          <t xml:space="preserve">CONCLUIDO	</t>
        </is>
      </c>
      <c r="D862" t="n">
        <v>8.633900000000001</v>
      </c>
      <c r="E862" t="n">
        <v>11.58</v>
      </c>
      <c r="F862" t="n">
        <v>8.029999999999999</v>
      </c>
      <c r="G862" t="n">
        <v>48.18</v>
      </c>
      <c r="H862" t="n">
        <v>0.65</v>
      </c>
      <c r="I862" t="n">
        <v>10</v>
      </c>
      <c r="J862" t="n">
        <v>319.93</v>
      </c>
      <c r="K862" t="n">
        <v>61.82</v>
      </c>
      <c r="L862" t="n">
        <v>11.75</v>
      </c>
      <c r="M862" t="n">
        <v>8</v>
      </c>
      <c r="N862" t="n">
        <v>96.36</v>
      </c>
      <c r="O862" t="n">
        <v>39692.13</v>
      </c>
      <c r="P862" t="n">
        <v>144.34</v>
      </c>
      <c r="Q862" t="n">
        <v>198.05</v>
      </c>
      <c r="R862" t="n">
        <v>32.72</v>
      </c>
      <c r="S862" t="n">
        <v>21.27</v>
      </c>
      <c r="T862" t="n">
        <v>2996.98</v>
      </c>
      <c r="U862" t="n">
        <v>0.65</v>
      </c>
      <c r="V862" t="n">
        <v>0.76</v>
      </c>
      <c r="W862" t="n">
        <v>0.12</v>
      </c>
      <c r="X862" t="n">
        <v>0.18</v>
      </c>
      <c r="Y862" t="n">
        <v>1</v>
      </c>
      <c r="Z862" t="n">
        <v>10</v>
      </c>
    </row>
    <row r="863">
      <c r="A863" t="n">
        <v>44</v>
      </c>
      <c r="B863" t="n">
        <v>150</v>
      </c>
      <c r="C863" t="inlineStr">
        <is>
          <t xml:space="preserve">CONCLUIDO	</t>
        </is>
      </c>
      <c r="D863" t="n">
        <v>8.6412</v>
      </c>
      <c r="E863" t="n">
        <v>11.57</v>
      </c>
      <c r="F863" t="n">
        <v>8.02</v>
      </c>
      <c r="G863" t="n">
        <v>48.12</v>
      </c>
      <c r="H863" t="n">
        <v>0.67</v>
      </c>
      <c r="I863" t="n">
        <v>10</v>
      </c>
      <c r="J863" t="n">
        <v>320.49</v>
      </c>
      <c r="K863" t="n">
        <v>61.82</v>
      </c>
      <c r="L863" t="n">
        <v>12</v>
      </c>
      <c r="M863" t="n">
        <v>8</v>
      </c>
      <c r="N863" t="n">
        <v>96.67</v>
      </c>
      <c r="O863" t="n">
        <v>39761.81</v>
      </c>
      <c r="P863" t="n">
        <v>144.28</v>
      </c>
      <c r="Q863" t="n">
        <v>198.05</v>
      </c>
      <c r="R863" t="n">
        <v>32.29</v>
      </c>
      <c r="S863" t="n">
        <v>21.27</v>
      </c>
      <c r="T863" t="n">
        <v>2781.84</v>
      </c>
      <c r="U863" t="n">
        <v>0.66</v>
      </c>
      <c r="V863" t="n">
        <v>0.76</v>
      </c>
      <c r="W863" t="n">
        <v>0.13</v>
      </c>
      <c r="X863" t="n">
        <v>0.17</v>
      </c>
      <c r="Y863" t="n">
        <v>1</v>
      </c>
      <c r="Z863" t="n">
        <v>10</v>
      </c>
    </row>
    <row r="864">
      <c r="A864" t="n">
        <v>45</v>
      </c>
      <c r="B864" t="n">
        <v>150</v>
      </c>
      <c r="C864" t="inlineStr">
        <is>
          <t xml:space="preserve">CONCLUIDO	</t>
        </is>
      </c>
      <c r="D864" t="n">
        <v>8.6593</v>
      </c>
      <c r="E864" t="n">
        <v>11.55</v>
      </c>
      <c r="F864" t="n">
        <v>8</v>
      </c>
      <c r="G864" t="n">
        <v>47.97</v>
      </c>
      <c r="H864" t="n">
        <v>0.68</v>
      </c>
      <c r="I864" t="n">
        <v>10</v>
      </c>
      <c r="J864" t="n">
        <v>321.06</v>
      </c>
      <c r="K864" t="n">
        <v>61.82</v>
      </c>
      <c r="L864" t="n">
        <v>12.25</v>
      </c>
      <c r="M864" t="n">
        <v>8</v>
      </c>
      <c r="N864" t="n">
        <v>96.98999999999999</v>
      </c>
      <c r="O864" t="n">
        <v>39831.64</v>
      </c>
      <c r="P864" t="n">
        <v>143.67</v>
      </c>
      <c r="Q864" t="n">
        <v>198.05</v>
      </c>
      <c r="R864" t="n">
        <v>31.75</v>
      </c>
      <c r="S864" t="n">
        <v>21.27</v>
      </c>
      <c r="T864" t="n">
        <v>2514.27</v>
      </c>
      <c r="U864" t="n">
        <v>0.67</v>
      </c>
      <c r="V864" t="n">
        <v>0.76</v>
      </c>
      <c r="W864" t="n">
        <v>0.12</v>
      </c>
      <c r="X864" t="n">
        <v>0.14</v>
      </c>
      <c r="Y864" t="n">
        <v>1</v>
      </c>
      <c r="Z864" t="n">
        <v>10</v>
      </c>
    </row>
    <row r="865">
      <c r="A865" t="n">
        <v>46</v>
      </c>
      <c r="B865" t="n">
        <v>150</v>
      </c>
      <c r="C865" t="inlineStr">
        <is>
          <t xml:space="preserve">CONCLUIDO	</t>
        </is>
      </c>
      <c r="D865" t="n">
        <v>8.6137</v>
      </c>
      <c r="E865" t="n">
        <v>11.61</v>
      </c>
      <c r="F865" t="n">
        <v>8.06</v>
      </c>
      <c r="G865" t="n">
        <v>48.34</v>
      </c>
      <c r="H865" t="n">
        <v>0.6899999999999999</v>
      </c>
      <c r="I865" t="n">
        <v>10</v>
      </c>
      <c r="J865" t="n">
        <v>321.63</v>
      </c>
      <c r="K865" t="n">
        <v>61.82</v>
      </c>
      <c r="L865" t="n">
        <v>12.5</v>
      </c>
      <c r="M865" t="n">
        <v>8</v>
      </c>
      <c r="N865" t="n">
        <v>97.31</v>
      </c>
      <c r="O865" t="n">
        <v>39901.61</v>
      </c>
      <c r="P865" t="n">
        <v>144.76</v>
      </c>
      <c r="Q865" t="n">
        <v>198.07</v>
      </c>
      <c r="R865" t="n">
        <v>33.93</v>
      </c>
      <c r="S865" t="n">
        <v>21.27</v>
      </c>
      <c r="T865" t="n">
        <v>3604.19</v>
      </c>
      <c r="U865" t="n">
        <v>0.63</v>
      </c>
      <c r="V865" t="n">
        <v>0.75</v>
      </c>
      <c r="W865" t="n">
        <v>0.12</v>
      </c>
      <c r="X865" t="n">
        <v>0.2</v>
      </c>
      <c r="Y865" t="n">
        <v>1</v>
      </c>
      <c r="Z865" t="n">
        <v>10</v>
      </c>
    </row>
    <row r="866">
      <c r="A866" t="n">
        <v>47</v>
      </c>
      <c r="B866" t="n">
        <v>150</v>
      </c>
      <c r="C866" t="inlineStr">
        <is>
          <t xml:space="preserve">CONCLUIDO	</t>
        </is>
      </c>
      <c r="D866" t="n">
        <v>8.624599999999999</v>
      </c>
      <c r="E866" t="n">
        <v>11.59</v>
      </c>
      <c r="F866" t="n">
        <v>8.039999999999999</v>
      </c>
      <c r="G866" t="n">
        <v>48.25</v>
      </c>
      <c r="H866" t="n">
        <v>0.71</v>
      </c>
      <c r="I866" t="n">
        <v>10</v>
      </c>
      <c r="J866" t="n">
        <v>322.2</v>
      </c>
      <c r="K866" t="n">
        <v>61.82</v>
      </c>
      <c r="L866" t="n">
        <v>12.75</v>
      </c>
      <c r="M866" t="n">
        <v>8</v>
      </c>
      <c r="N866" t="n">
        <v>97.62</v>
      </c>
      <c r="O866" t="n">
        <v>39971.73</v>
      </c>
      <c r="P866" t="n">
        <v>144.34</v>
      </c>
      <c r="Q866" t="n">
        <v>198.05</v>
      </c>
      <c r="R866" t="n">
        <v>33.2</v>
      </c>
      <c r="S866" t="n">
        <v>21.27</v>
      </c>
      <c r="T866" t="n">
        <v>3240.48</v>
      </c>
      <c r="U866" t="n">
        <v>0.64</v>
      </c>
      <c r="V866" t="n">
        <v>0.76</v>
      </c>
      <c r="W866" t="n">
        <v>0.12</v>
      </c>
      <c r="X866" t="n">
        <v>0.19</v>
      </c>
      <c r="Y866" t="n">
        <v>1</v>
      </c>
      <c r="Z866" t="n">
        <v>10</v>
      </c>
    </row>
    <row r="867">
      <c r="A867" t="n">
        <v>48</v>
      </c>
      <c r="B867" t="n">
        <v>150</v>
      </c>
      <c r="C867" t="inlineStr">
        <is>
          <t xml:space="preserve">CONCLUIDO	</t>
        </is>
      </c>
      <c r="D867" t="n">
        <v>8.6791</v>
      </c>
      <c r="E867" t="n">
        <v>11.52</v>
      </c>
      <c r="F867" t="n">
        <v>8.02</v>
      </c>
      <c r="G867" t="n">
        <v>53.5</v>
      </c>
      <c r="H867" t="n">
        <v>0.72</v>
      </c>
      <c r="I867" t="n">
        <v>9</v>
      </c>
      <c r="J867" t="n">
        <v>322.77</v>
      </c>
      <c r="K867" t="n">
        <v>61.82</v>
      </c>
      <c r="L867" t="n">
        <v>13</v>
      </c>
      <c r="M867" t="n">
        <v>7</v>
      </c>
      <c r="N867" t="n">
        <v>97.94</v>
      </c>
      <c r="O867" t="n">
        <v>40042</v>
      </c>
      <c r="P867" t="n">
        <v>143.88</v>
      </c>
      <c r="Q867" t="n">
        <v>198.06</v>
      </c>
      <c r="R867" t="n">
        <v>32.63</v>
      </c>
      <c r="S867" t="n">
        <v>21.27</v>
      </c>
      <c r="T867" t="n">
        <v>2956.7</v>
      </c>
      <c r="U867" t="n">
        <v>0.65</v>
      </c>
      <c r="V867" t="n">
        <v>0.76</v>
      </c>
      <c r="W867" t="n">
        <v>0.12</v>
      </c>
      <c r="X867" t="n">
        <v>0.17</v>
      </c>
      <c r="Y867" t="n">
        <v>1</v>
      </c>
      <c r="Z867" t="n">
        <v>10</v>
      </c>
    </row>
    <row r="868">
      <c r="A868" t="n">
        <v>49</v>
      </c>
      <c r="B868" t="n">
        <v>150</v>
      </c>
      <c r="C868" t="inlineStr">
        <is>
          <t xml:space="preserve">CONCLUIDO	</t>
        </is>
      </c>
      <c r="D868" t="n">
        <v>8.688700000000001</v>
      </c>
      <c r="E868" t="n">
        <v>11.51</v>
      </c>
      <c r="F868" t="n">
        <v>8.01</v>
      </c>
      <c r="G868" t="n">
        <v>53.41</v>
      </c>
      <c r="H868" t="n">
        <v>0.73</v>
      </c>
      <c r="I868" t="n">
        <v>9</v>
      </c>
      <c r="J868" t="n">
        <v>323.34</v>
      </c>
      <c r="K868" t="n">
        <v>61.82</v>
      </c>
      <c r="L868" t="n">
        <v>13.25</v>
      </c>
      <c r="M868" t="n">
        <v>7</v>
      </c>
      <c r="N868" t="n">
        <v>98.27</v>
      </c>
      <c r="O868" t="n">
        <v>40112.54</v>
      </c>
      <c r="P868" t="n">
        <v>143.76</v>
      </c>
      <c r="Q868" t="n">
        <v>198.05</v>
      </c>
      <c r="R868" t="n">
        <v>32.26</v>
      </c>
      <c r="S868" t="n">
        <v>21.27</v>
      </c>
      <c r="T868" t="n">
        <v>2775.27</v>
      </c>
      <c r="U868" t="n">
        <v>0.66</v>
      </c>
      <c r="V868" t="n">
        <v>0.76</v>
      </c>
      <c r="W868" t="n">
        <v>0.12</v>
      </c>
      <c r="X868" t="n">
        <v>0.16</v>
      </c>
      <c r="Y868" t="n">
        <v>1</v>
      </c>
      <c r="Z868" t="n">
        <v>10</v>
      </c>
    </row>
    <row r="869">
      <c r="A869" t="n">
        <v>50</v>
      </c>
      <c r="B869" t="n">
        <v>150</v>
      </c>
      <c r="C869" t="inlineStr">
        <is>
          <t xml:space="preserve">CONCLUIDO	</t>
        </is>
      </c>
      <c r="D869" t="n">
        <v>8.6829</v>
      </c>
      <c r="E869" t="n">
        <v>11.52</v>
      </c>
      <c r="F869" t="n">
        <v>8.02</v>
      </c>
      <c r="G869" t="n">
        <v>53.46</v>
      </c>
      <c r="H869" t="n">
        <v>0.74</v>
      </c>
      <c r="I869" t="n">
        <v>9</v>
      </c>
      <c r="J869" t="n">
        <v>323.91</v>
      </c>
      <c r="K869" t="n">
        <v>61.82</v>
      </c>
      <c r="L869" t="n">
        <v>13.5</v>
      </c>
      <c r="M869" t="n">
        <v>7</v>
      </c>
      <c r="N869" t="n">
        <v>98.59</v>
      </c>
      <c r="O869" t="n">
        <v>40183.11</v>
      </c>
      <c r="P869" t="n">
        <v>144.04</v>
      </c>
      <c r="Q869" t="n">
        <v>198.05</v>
      </c>
      <c r="R869" t="n">
        <v>32.42</v>
      </c>
      <c r="S869" t="n">
        <v>21.27</v>
      </c>
      <c r="T869" t="n">
        <v>2854.77</v>
      </c>
      <c r="U869" t="n">
        <v>0.66</v>
      </c>
      <c r="V869" t="n">
        <v>0.76</v>
      </c>
      <c r="W869" t="n">
        <v>0.12</v>
      </c>
      <c r="X869" t="n">
        <v>0.17</v>
      </c>
      <c r="Y869" t="n">
        <v>1</v>
      </c>
      <c r="Z869" t="n">
        <v>10</v>
      </c>
    </row>
    <row r="870">
      <c r="A870" t="n">
        <v>51</v>
      </c>
      <c r="B870" t="n">
        <v>150</v>
      </c>
      <c r="C870" t="inlineStr">
        <is>
          <t xml:space="preserve">CONCLUIDO	</t>
        </is>
      </c>
      <c r="D870" t="n">
        <v>8.6783</v>
      </c>
      <c r="E870" t="n">
        <v>11.52</v>
      </c>
      <c r="F870" t="n">
        <v>8.029999999999999</v>
      </c>
      <c r="G870" t="n">
        <v>53.51</v>
      </c>
      <c r="H870" t="n">
        <v>0.76</v>
      </c>
      <c r="I870" t="n">
        <v>9</v>
      </c>
      <c r="J870" t="n">
        <v>324.48</v>
      </c>
      <c r="K870" t="n">
        <v>61.82</v>
      </c>
      <c r="L870" t="n">
        <v>13.75</v>
      </c>
      <c r="M870" t="n">
        <v>7</v>
      </c>
      <c r="N870" t="n">
        <v>98.91</v>
      </c>
      <c r="O870" t="n">
        <v>40253.84</v>
      </c>
      <c r="P870" t="n">
        <v>144.19</v>
      </c>
      <c r="Q870" t="n">
        <v>198.05</v>
      </c>
      <c r="R870" t="n">
        <v>32.68</v>
      </c>
      <c r="S870" t="n">
        <v>21.27</v>
      </c>
      <c r="T870" t="n">
        <v>2985.02</v>
      </c>
      <c r="U870" t="n">
        <v>0.65</v>
      </c>
      <c r="V870" t="n">
        <v>0.76</v>
      </c>
      <c r="W870" t="n">
        <v>0.12</v>
      </c>
      <c r="X870" t="n">
        <v>0.17</v>
      </c>
      <c r="Y870" t="n">
        <v>1</v>
      </c>
      <c r="Z870" t="n">
        <v>10</v>
      </c>
    </row>
    <row r="871">
      <c r="A871" t="n">
        <v>52</v>
      </c>
      <c r="B871" t="n">
        <v>150</v>
      </c>
      <c r="C871" t="inlineStr">
        <is>
          <t xml:space="preserve">CONCLUIDO	</t>
        </is>
      </c>
      <c r="D871" t="n">
        <v>8.684100000000001</v>
      </c>
      <c r="E871" t="n">
        <v>11.52</v>
      </c>
      <c r="F871" t="n">
        <v>8.02</v>
      </c>
      <c r="G871" t="n">
        <v>53.45</v>
      </c>
      <c r="H871" t="n">
        <v>0.77</v>
      </c>
      <c r="I871" t="n">
        <v>9</v>
      </c>
      <c r="J871" t="n">
        <v>325.06</v>
      </c>
      <c r="K871" t="n">
        <v>61.82</v>
      </c>
      <c r="L871" t="n">
        <v>14</v>
      </c>
      <c r="M871" t="n">
        <v>7</v>
      </c>
      <c r="N871" t="n">
        <v>99.23999999999999</v>
      </c>
      <c r="O871" t="n">
        <v>40324.71</v>
      </c>
      <c r="P871" t="n">
        <v>143.91</v>
      </c>
      <c r="Q871" t="n">
        <v>198.05</v>
      </c>
      <c r="R871" t="n">
        <v>32.43</v>
      </c>
      <c r="S871" t="n">
        <v>21.27</v>
      </c>
      <c r="T871" t="n">
        <v>2857.49</v>
      </c>
      <c r="U871" t="n">
        <v>0.66</v>
      </c>
      <c r="V871" t="n">
        <v>0.76</v>
      </c>
      <c r="W871" t="n">
        <v>0.12</v>
      </c>
      <c r="X871" t="n">
        <v>0.17</v>
      </c>
      <c r="Y871" t="n">
        <v>1</v>
      </c>
      <c r="Z871" t="n">
        <v>10</v>
      </c>
    </row>
    <row r="872">
      <c r="A872" t="n">
        <v>53</v>
      </c>
      <c r="B872" t="n">
        <v>150</v>
      </c>
      <c r="C872" t="inlineStr">
        <is>
          <t xml:space="preserve">CONCLUIDO	</t>
        </is>
      </c>
      <c r="D872" t="n">
        <v>8.6843</v>
      </c>
      <c r="E872" t="n">
        <v>11.52</v>
      </c>
      <c r="F872" t="n">
        <v>8.02</v>
      </c>
      <c r="G872" t="n">
        <v>53.45</v>
      </c>
      <c r="H872" t="n">
        <v>0.78</v>
      </c>
      <c r="I872" t="n">
        <v>9</v>
      </c>
      <c r="J872" t="n">
        <v>325.63</v>
      </c>
      <c r="K872" t="n">
        <v>61.82</v>
      </c>
      <c r="L872" t="n">
        <v>14.25</v>
      </c>
      <c r="M872" t="n">
        <v>7</v>
      </c>
      <c r="N872" t="n">
        <v>99.56</v>
      </c>
      <c r="O872" t="n">
        <v>40395.74</v>
      </c>
      <c r="P872" t="n">
        <v>143.85</v>
      </c>
      <c r="Q872" t="n">
        <v>198.05</v>
      </c>
      <c r="R872" t="n">
        <v>32.43</v>
      </c>
      <c r="S872" t="n">
        <v>21.27</v>
      </c>
      <c r="T872" t="n">
        <v>2857.81</v>
      </c>
      <c r="U872" t="n">
        <v>0.66</v>
      </c>
      <c r="V872" t="n">
        <v>0.76</v>
      </c>
      <c r="W872" t="n">
        <v>0.12</v>
      </c>
      <c r="X872" t="n">
        <v>0.16</v>
      </c>
      <c r="Y872" t="n">
        <v>1</v>
      </c>
      <c r="Z872" t="n">
        <v>10</v>
      </c>
    </row>
    <row r="873">
      <c r="A873" t="n">
        <v>54</v>
      </c>
      <c r="B873" t="n">
        <v>150</v>
      </c>
      <c r="C873" t="inlineStr">
        <is>
          <t xml:space="preserve">CONCLUIDO	</t>
        </is>
      </c>
      <c r="D873" t="n">
        <v>8.6822</v>
      </c>
      <c r="E873" t="n">
        <v>11.52</v>
      </c>
      <c r="F873" t="n">
        <v>8.02</v>
      </c>
      <c r="G873" t="n">
        <v>53.47</v>
      </c>
      <c r="H873" t="n">
        <v>0.79</v>
      </c>
      <c r="I873" t="n">
        <v>9</v>
      </c>
      <c r="J873" t="n">
        <v>326.21</v>
      </c>
      <c r="K873" t="n">
        <v>61.82</v>
      </c>
      <c r="L873" t="n">
        <v>14.5</v>
      </c>
      <c r="M873" t="n">
        <v>7</v>
      </c>
      <c r="N873" t="n">
        <v>99.89</v>
      </c>
      <c r="O873" t="n">
        <v>40466.92</v>
      </c>
      <c r="P873" t="n">
        <v>143.77</v>
      </c>
      <c r="Q873" t="n">
        <v>198.06</v>
      </c>
      <c r="R873" t="n">
        <v>32.5</v>
      </c>
      <c r="S873" t="n">
        <v>21.27</v>
      </c>
      <c r="T873" t="n">
        <v>2892.05</v>
      </c>
      <c r="U873" t="n">
        <v>0.65</v>
      </c>
      <c r="V873" t="n">
        <v>0.76</v>
      </c>
      <c r="W873" t="n">
        <v>0.12</v>
      </c>
      <c r="X873" t="n">
        <v>0.17</v>
      </c>
      <c r="Y873" t="n">
        <v>1</v>
      </c>
      <c r="Z873" t="n">
        <v>10</v>
      </c>
    </row>
    <row r="874">
      <c r="A874" t="n">
        <v>55</v>
      </c>
      <c r="B874" t="n">
        <v>150</v>
      </c>
      <c r="C874" t="inlineStr">
        <is>
          <t xml:space="preserve">CONCLUIDO	</t>
        </is>
      </c>
      <c r="D874" t="n">
        <v>8.7498</v>
      </c>
      <c r="E874" t="n">
        <v>11.43</v>
      </c>
      <c r="F874" t="n">
        <v>7.99</v>
      </c>
      <c r="G874" t="n">
        <v>59.9</v>
      </c>
      <c r="H874" t="n">
        <v>0.8</v>
      </c>
      <c r="I874" t="n">
        <v>8</v>
      </c>
      <c r="J874" t="n">
        <v>326.79</v>
      </c>
      <c r="K874" t="n">
        <v>61.82</v>
      </c>
      <c r="L874" t="n">
        <v>14.75</v>
      </c>
      <c r="M874" t="n">
        <v>6</v>
      </c>
      <c r="N874" t="n">
        <v>100.22</v>
      </c>
      <c r="O874" t="n">
        <v>40538.25</v>
      </c>
      <c r="P874" t="n">
        <v>143.13</v>
      </c>
      <c r="Q874" t="n">
        <v>198.05</v>
      </c>
      <c r="R874" t="n">
        <v>31.41</v>
      </c>
      <c r="S874" t="n">
        <v>21.27</v>
      </c>
      <c r="T874" t="n">
        <v>2352.82</v>
      </c>
      <c r="U874" t="n">
        <v>0.68</v>
      </c>
      <c r="V874" t="n">
        <v>0.76</v>
      </c>
      <c r="W874" t="n">
        <v>0.12</v>
      </c>
      <c r="X874" t="n">
        <v>0.13</v>
      </c>
      <c r="Y874" t="n">
        <v>1</v>
      </c>
      <c r="Z874" t="n">
        <v>10</v>
      </c>
    </row>
    <row r="875">
      <c r="A875" t="n">
        <v>56</v>
      </c>
      <c r="B875" t="n">
        <v>150</v>
      </c>
      <c r="C875" t="inlineStr">
        <is>
          <t xml:space="preserve">CONCLUIDO	</t>
        </is>
      </c>
      <c r="D875" t="n">
        <v>8.7621</v>
      </c>
      <c r="E875" t="n">
        <v>11.41</v>
      </c>
      <c r="F875" t="n">
        <v>7.97</v>
      </c>
      <c r="G875" t="n">
        <v>59.78</v>
      </c>
      <c r="H875" t="n">
        <v>0.82</v>
      </c>
      <c r="I875" t="n">
        <v>8</v>
      </c>
      <c r="J875" t="n">
        <v>327.37</v>
      </c>
      <c r="K875" t="n">
        <v>61.82</v>
      </c>
      <c r="L875" t="n">
        <v>15</v>
      </c>
      <c r="M875" t="n">
        <v>6</v>
      </c>
      <c r="N875" t="n">
        <v>100.55</v>
      </c>
      <c r="O875" t="n">
        <v>40609.74</v>
      </c>
      <c r="P875" t="n">
        <v>143.11</v>
      </c>
      <c r="Q875" t="n">
        <v>198.05</v>
      </c>
      <c r="R875" t="n">
        <v>30.76</v>
      </c>
      <c r="S875" t="n">
        <v>21.27</v>
      </c>
      <c r="T875" t="n">
        <v>2028.08</v>
      </c>
      <c r="U875" t="n">
        <v>0.6899999999999999</v>
      </c>
      <c r="V875" t="n">
        <v>0.76</v>
      </c>
      <c r="W875" t="n">
        <v>0.12</v>
      </c>
      <c r="X875" t="n">
        <v>0.12</v>
      </c>
      <c r="Y875" t="n">
        <v>1</v>
      </c>
      <c r="Z875" t="n">
        <v>10</v>
      </c>
    </row>
    <row r="876">
      <c r="A876" t="n">
        <v>57</v>
      </c>
      <c r="B876" t="n">
        <v>150</v>
      </c>
      <c r="C876" t="inlineStr">
        <is>
          <t xml:space="preserve">CONCLUIDO	</t>
        </is>
      </c>
      <c r="D876" t="n">
        <v>8.767200000000001</v>
      </c>
      <c r="E876" t="n">
        <v>11.41</v>
      </c>
      <c r="F876" t="n">
        <v>7.96</v>
      </c>
      <c r="G876" t="n">
        <v>59.73</v>
      </c>
      <c r="H876" t="n">
        <v>0.83</v>
      </c>
      <c r="I876" t="n">
        <v>8</v>
      </c>
      <c r="J876" t="n">
        <v>327.95</v>
      </c>
      <c r="K876" t="n">
        <v>61.82</v>
      </c>
      <c r="L876" t="n">
        <v>15.25</v>
      </c>
      <c r="M876" t="n">
        <v>6</v>
      </c>
      <c r="N876" t="n">
        <v>100.88</v>
      </c>
      <c r="O876" t="n">
        <v>40681.39</v>
      </c>
      <c r="P876" t="n">
        <v>142.96</v>
      </c>
      <c r="Q876" t="n">
        <v>198.05</v>
      </c>
      <c r="R876" t="n">
        <v>30.73</v>
      </c>
      <c r="S876" t="n">
        <v>21.27</v>
      </c>
      <c r="T876" t="n">
        <v>2011.78</v>
      </c>
      <c r="U876" t="n">
        <v>0.6899999999999999</v>
      </c>
      <c r="V876" t="n">
        <v>0.76</v>
      </c>
      <c r="W876" t="n">
        <v>0.12</v>
      </c>
      <c r="X876" t="n">
        <v>0.11</v>
      </c>
      <c r="Y876" t="n">
        <v>1</v>
      </c>
      <c r="Z876" t="n">
        <v>10</v>
      </c>
    </row>
    <row r="877">
      <c r="A877" t="n">
        <v>58</v>
      </c>
      <c r="B877" t="n">
        <v>150</v>
      </c>
      <c r="C877" t="inlineStr">
        <is>
          <t xml:space="preserve">CONCLUIDO	</t>
        </is>
      </c>
      <c r="D877" t="n">
        <v>8.7362</v>
      </c>
      <c r="E877" t="n">
        <v>11.45</v>
      </c>
      <c r="F877" t="n">
        <v>8.01</v>
      </c>
      <c r="G877" t="n">
        <v>60.04</v>
      </c>
      <c r="H877" t="n">
        <v>0.84</v>
      </c>
      <c r="I877" t="n">
        <v>8</v>
      </c>
      <c r="J877" t="n">
        <v>328.53</v>
      </c>
      <c r="K877" t="n">
        <v>61.82</v>
      </c>
      <c r="L877" t="n">
        <v>15.5</v>
      </c>
      <c r="M877" t="n">
        <v>6</v>
      </c>
      <c r="N877" t="n">
        <v>101.21</v>
      </c>
      <c r="O877" t="n">
        <v>40753.2</v>
      </c>
      <c r="P877" t="n">
        <v>143.68</v>
      </c>
      <c r="Q877" t="n">
        <v>198.05</v>
      </c>
      <c r="R877" t="n">
        <v>32.18</v>
      </c>
      <c r="S877" t="n">
        <v>21.27</v>
      </c>
      <c r="T877" t="n">
        <v>2737.02</v>
      </c>
      <c r="U877" t="n">
        <v>0.66</v>
      </c>
      <c r="V877" t="n">
        <v>0.76</v>
      </c>
      <c r="W877" t="n">
        <v>0.12</v>
      </c>
      <c r="X877" t="n">
        <v>0.15</v>
      </c>
      <c r="Y877" t="n">
        <v>1</v>
      </c>
      <c r="Z877" t="n">
        <v>10</v>
      </c>
    </row>
    <row r="878">
      <c r="A878" t="n">
        <v>59</v>
      </c>
      <c r="B878" t="n">
        <v>150</v>
      </c>
      <c r="C878" t="inlineStr">
        <is>
          <t xml:space="preserve">CONCLUIDO	</t>
        </is>
      </c>
      <c r="D878" t="n">
        <v>8.740600000000001</v>
      </c>
      <c r="E878" t="n">
        <v>11.44</v>
      </c>
      <c r="F878" t="n">
        <v>8</v>
      </c>
      <c r="G878" t="n">
        <v>59.99</v>
      </c>
      <c r="H878" t="n">
        <v>0.85</v>
      </c>
      <c r="I878" t="n">
        <v>8</v>
      </c>
      <c r="J878" t="n">
        <v>329.12</v>
      </c>
      <c r="K878" t="n">
        <v>61.82</v>
      </c>
      <c r="L878" t="n">
        <v>15.75</v>
      </c>
      <c r="M878" t="n">
        <v>6</v>
      </c>
      <c r="N878" t="n">
        <v>101.54</v>
      </c>
      <c r="O878" t="n">
        <v>40825.16</v>
      </c>
      <c r="P878" t="n">
        <v>143.61</v>
      </c>
      <c r="Q878" t="n">
        <v>198.05</v>
      </c>
      <c r="R878" t="n">
        <v>31.86</v>
      </c>
      <c r="S878" t="n">
        <v>21.27</v>
      </c>
      <c r="T878" t="n">
        <v>2580.47</v>
      </c>
      <c r="U878" t="n">
        <v>0.67</v>
      </c>
      <c r="V878" t="n">
        <v>0.76</v>
      </c>
      <c r="W878" t="n">
        <v>0.12</v>
      </c>
      <c r="X878" t="n">
        <v>0.15</v>
      </c>
      <c r="Y878" t="n">
        <v>1</v>
      </c>
      <c r="Z878" t="n">
        <v>10</v>
      </c>
    </row>
    <row r="879">
      <c r="A879" t="n">
        <v>60</v>
      </c>
      <c r="B879" t="n">
        <v>150</v>
      </c>
      <c r="C879" t="inlineStr">
        <is>
          <t xml:space="preserve">CONCLUIDO	</t>
        </is>
      </c>
      <c r="D879" t="n">
        <v>8.737399999999999</v>
      </c>
      <c r="E879" t="n">
        <v>11.44</v>
      </c>
      <c r="F879" t="n">
        <v>8</v>
      </c>
      <c r="G879" t="n">
        <v>60.02</v>
      </c>
      <c r="H879" t="n">
        <v>0.86</v>
      </c>
      <c r="I879" t="n">
        <v>8</v>
      </c>
      <c r="J879" t="n">
        <v>329.7</v>
      </c>
      <c r="K879" t="n">
        <v>61.82</v>
      </c>
      <c r="L879" t="n">
        <v>16</v>
      </c>
      <c r="M879" t="n">
        <v>6</v>
      </c>
      <c r="N879" t="n">
        <v>101.88</v>
      </c>
      <c r="O879" t="n">
        <v>40897.29</v>
      </c>
      <c r="P879" t="n">
        <v>143.74</v>
      </c>
      <c r="Q879" t="n">
        <v>198.05</v>
      </c>
      <c r="R879" t="n">
        <v>32.03</v>
      </c>
      <c r="S879" t="n">
        <v>21.27</v>
      </c>
      <c r="T879" t="n">
        <v>2663.59</v>
      </c>
      <c r="U879" t="n">
        <v>0.66</v>
      </c>
      <c r="V879" t="n">
        <v>0.76</v>
      </c>
      <c r="W879" t="n">
        <v>0.12</v>
      </c>
      <c r="X879" t="n">
        <v>0.15</v>
      </c>
      <c r="Y879" t="n">
        <v>1</v>
      </c>
      <c r="Z879" t="n">
        <v>10</v>
      </c>
    </row>
    <row r="880">
      <c r="A880" t="n">
        <v>61</v>
      </c>
      <c r="B880" t="n">
        <v>150</v>
      </c>
      <c r="C880" t="inlineStr">
        <is>
          <t xml:space="preserve">CONCLUIDO	</t>
        </is>
      </c>
      <c r="D880" t="n">
        <v>8.741899999999999</v>
      </c>
      <c r="E880" t="n">
        <v>11.44</v>
      </c>
      <c r="F880" t="n">
        <v>8</v>
      </c>
      <c r="G880" t="n">
        <v>59.98</v>
      </c>
      <c r="H880" t="n">
        <v>0.88</v>
      </c>
      <c r="I880" t="n">
        <v>8</v>
      </c>
      <c r="J880" t="n">
        <v>330.29</v>
      </c>
      <c r="K880" t="n">
        <v>61.82</v>
      </c>
      <c r="L880" t="n">
        <v>16.25</v>
      </c>
      <c r="M880" t="n">
        <v>6</v>
      </c>
      <c r="N880" t="n">
        <v>102.21</v>
      </c>
      <c r="O880" t="n">
        <v>40969.57</v>
      </c>
      <c r="P880" t="n">
        <v>143.61</v>
      </c>
      <c r="Q880" t="n">
        <v>198.05</v>
      </c>
      <c r="R880" t="n">
        <v>31.81</v>
      </c>
      <c r="S880" t="n">
        <v>21.27</v>
      </c>
      <c r="T880" t="n">
        <v>2551.55</v>
      </c>
      <c r="U880" t="n">
        <v>0.67</v>
      </c>
      <c r="V880" t="n">
        <v>0.76</v>
      </c>
      <c r="W880" t="n">
        <v>0.12</v>
      </c>
      <c r="X880" t="n">
        <v>0.14</v>
      </c>
      <c r="Y880" t="n">
        <v>1</v>
      </c>
      <c r="Z880" t="n">
        <v>10</v>
      </c>
    </row>
    <row r="881">
      <c r="A881" t="n">
        <v>62</v>
      </c>
      <c r="B881" t="n">
        <v>150</v>
      </c>
      <c r="C881" t="inlineStr">
        <is>
          <t xml:space="preserve">CONCLUIDO	</t>
        </is>
      </c>
      <c r="D881" t="n">
        <v>8.737399999999999</v>
      </c>
      <c r="E881" t="n">
        <v>11.44</v>
      </c>
      <c r="F881" t="n">
        <v>8</v>
      </c>
      <c r="G881" t="n">
        <v>60.02</v>
      </c>
      <c r="H881" t="n">
        <v>0.89</v>
      </c>
      <c r="I881" t="n">
        <v>8</v>
      </c>
      <c r="J881" t="n">
        <v>330.87</v>
      </c>
      <c r="K881" t="n">
        <v>61.82</v>
      </c>
      <c r="L881" t="n">
        <v>16.5</v>
      </c>
      <c r="M881" t="n">
        <v>6</v>
      </c>
      <c r="N881" t="n">
        <v>102.55</v>
      </c>
      <c r="O881" t="n">
        <v>41042.02</v>
      </c>
      <c r="P881" t="n">
        <v>143.42</v>
      </c>
      <c r="Q881" t="n">
        <v>198.05</v>
      </c>
      <c r="R881" t="n">
        <v>31.98</v>
      </c>
      <c r="S881" t="n">
        <v>21.27</v>
      </c>
      <c r="T881" t="n">
        <v>2638.71</v>
      </c>
      <c r="U881" t="n">
        <v>0.67</v>
      </c>
      <c r="V881" t="n">
        <v>0.76</v>
      </c>
      <c r="W881" t="n">
        <v>0.12</v>
      </c>
      <c r="X881" t="n">
        <v>0.15</v>
      </c>
      <c r="Y881" t="n">
        <v>1</v>
      </c>
      <c r="Z881" t="n">
        <v>10</v>
      </c>
    </row>
    <row r="882">
      <c r="A882" t="n">
        <v>63</v>
      </c>
      <c r="B882" t="n">
        <v>150</v>
      </c>
      <c r="C882" t="inlineStr">
        <is>
          <t xml:space="preserve">CONCLUIDO	</t>
        </is>
      </c>
      <c r="D882" t="n">
        <v>8.7355</v>
      </c>
      <c r="E882" t="n">
        <v>11.45</v>
      </c>
      <c r="F882" t="n">
        <v>8.01</v>
      </c>
      <c r="G882" t="n">
        <v>60.04</v>
      </c>
      <c r="H882" t="n">
        <v>0.9</v>
      </c>
      <c r="I882" t="n">
        <v>8</v>
      </c>
      <c r="J882" t="n">
        <v>331.46</v>
      </c>
      <c r="K882" t="n">
        <v>61.82</v>
      </c>
      <c r="L882" t="n">
        <v>16.75</v>
      </c>
      <c r="M882" t="n">
        <v>6</v>
      </c>
      <c r="N882" t="n">
        <v>102.89</v>
      </c>
      <c r="O882" t="n">
        <v>41114.63</v>
      </c>
      <c r="P882" t="n">
        <v>143.39</v>
      </c>
      <c r="Q882" t="n">
        <v>198.05</v>
      </c>
      <c r="R882" t="n">
        <v>32.04</v>
      </c>
      <c r="S882" t="n">
        <v>21.27</v>
      </c>
      <c r="T882" t="n">
        <v>2666.85</v>
      </c>
      <c r="U882" t="n">
        <v>0.66</v>
      </c>
      <c r="V882" t="n">
        <v>0.76</v>
      </c>
      <c r="W882" t="n">
        <v>0.12</v>
      </c>
      <c r="X882" t="n">
        <v>0.15</v>
      </c>
      <c r="Y882" t="n">
        <v>1</v>
      </c>
      <c r="Z882" t="n">
        <v>10</v>
      </c>
    </row>
    <row r="883">
      <c r="A883" t="n">
        <v>64</v>
      </c>
      <c r="B883" t="n">
        <v>150</v>
      </c>
      <c r="C883" t="inlineStr">
        <is>
          <t xml:space="preserve">CONCLUIDO	</t>
        </is>
      </c>
      <c r="D883" t="n">
        <v>8.804500000000001</v>
      </c>
      <c r="E883" t="n">
        <v>11.36</v>
      </c>
      <c r="F883" t="n">
        <v>7.97</v>
      </c>
      <c r="G883" t="n">
        <v>68.33</v>
      </c>
      <c r="H883" t="n">
        <v>0.91</v>
      </c>
      <c r="I883" t="n">
        <v>7</v>
      </c>
      <c r="J883" t="n">
        <v>332.05</v>
      </c>
      <c r="K883" t="n">
        <v>61.82</v>
      </c>
      <c r="L883" t="n">
        <v>17</v>
      </c>
      <c r="M883" t="n">
        <v>5</v>
      </c>
      <c r="N883" t="n">
        <v>103.23</v>
      </c>
      <c r="O883" t="n">
        <v>41187.41</v>
      </c>
      <c r="P883" t="n">
        <v>142.58</v>
      </c>
      <c r="Q883" t="n">
        <v>198.05</v>
      </c>
      <c r="R883" t="n">
        <v>30.93</v>
      </c>
      <c r="S883" t="n">
        <v>21.27</v>
      </c>
      <c r="T883" t="n">
        <v>2119.2</v>
      </c>
      <c r="U883" t="n">
        <v>0.6899999999999999</v>
      </c>
      <c r="V883" t="n">
        <v>0.76</v>
      </c>
      <c r="W883" t="n">
        <v>0.12</v>
      </c>
      <c r="X883" t="n">
        <v>0.12</v>
      </c>
      <c r="Y883" t="n">
        <v>1</v>
      </c>
      <c r="Z883" t="n">
        <v>10</v>
      </c>
    </row>
    <row r="884">
      <c r="A884" t="n">
        <v>65</v>
      </c>
      <c r="B884" t="n">
        <v>150</v>
      </c>
      <c r="C884" t="inlineStr">
        <is>
          <t xml:space="preserve">CONCLUIDO	</t>
        </is>
      </c>
      <c r="D884" t="n">
        <v>8.804500000000001</v>
      </c>
      <c r="E884" t="n">
        <v>11.36</v>
      </c>
      <c r="F884" t="n">
        <v>7.97</v>
      </c>
      <c r="G884" t="n">
        <v>68.33</v>
      </c>
      <c r="H884" t="n">
        <v>0.92</v>
      </c>
      <c r="I884" t="n">
        <v>7</v>
      </c>
      <c r="J884" t="n">
        <v>332.64</v>
      </c>
      <c r="K884" t="n">
        <v>61.82</v>
      </c>
      <c r="L884" t="n">
        <v>17.25</v>
      </c>
      <c r="M884" t="n">
        <v>5</v>
      </c>
      <c r="N884" t="n">
        <v>103.57</v>
      </c>
      <c r="O884" t="n">
        <v>41260.35</v>
      </c>
      <c r="P884" t="n">
        <v>142.71</v>
      </c>
      <c r="Q884" t="n">
        <v>198.06</v>
      </c>
      <c r="R884" t="n">
        <v>30.98</v>
      </c>
      <c r="S884" t="n">
        <v>21.27</v>
      </c>
      <c r="T884" t="n">
        <v>2141.42</v>
      </c>
      <c r="U884" t="n">
        <v>0.6899999999999999</v>
      </c>
      <c r="V884" t="n">
        <v>0.76</v>
      </c>
      <c r="W884" t="n">
        <v>0.12</v>
      </c>
      <c r="X884" t="n">
        <v>0.12</v>
      </c>
      <c r="Y884" t="n">
        <v>1</v>
      </c>
      <c r="Z884" t="n">
        <v>10</v>
      </c>
    </row>
    <row r="885">
      <c r="A885" t="n">
        <v>66</v>
      </c>
      <c r="B885" t="n">
        <v>150</v>
      </c>
      <c r="C885" t="inlineStr">
        <is>
          <t xml:space="preserve">CONCLUIDO	</t>
        </is>
      </c>
      <c r="D885" t="n">
        <v>8.806699999999999</v>
      </c>
      <c r="E885" t="n">
        <v>11.36</v>
      </c>
      <c r="F885" t="n">
        <v>7.97</v>
      </c>
      <c r="G885" t="n">
        <v>68.3</v>
      </c>
      <c r="H885" t="n">
        <v>0.9399999999999999</v>
      </c>
      <c r="I885" t="n">
        <v>7</v>
      </c>
      <c r="J885" t="n">
        <v>333.24</v>
      </c>
      <c r="K885" t="n">
        <v>61.82</v>
      </c>
      <c r="L885" t="n">
        <v>17.5</v>
      </c>
      <c r="M885" t="n">
        <v>5</v>
      </c>
      <c r="N885" t="n">
        <v>103.92</v>
      </c>
      <c r="O885" t="n">
        <v>41333.46</v>
      </c>
      <c r="P885" t="n">
        <v>142.81</v>
      </c>
      <c r="Q885" t="n">
        <v>198.06</v>
      </c>
      <c r="R885" t="n">
        <v>30.85</v>
      </c>
      <c r="S885" t="n">
        <v>21.27</v>
      </c>
      <c r="T885" t="n">
        <v>2078.43</v>
      </c>
      <c r="U885" t="n">
        <v>0.6899999999999999</v>
      </c>
      <c r="V885" t="n">
        <v>0.76</v>
      </c>
      <c r="W885" t="n">
        <v>0.12</v>
      </c>
      <c r="X885" t="n">
        <v>0.12</v>
      </c>
      <c r="Y885" t="n">
        <v>1</v>
      </c>
      <c r="Z885" t="n">
        <v>10</v>
      </c>
    </row>
    <row r="886">
      <c r="A886" t="n">
        <v>67</v>
      </c>
      <c r="B886" t="n">
        <v>150</v>
      </c>
      <c r="C886" t="inlineStr">
        <is>
          <t xml:space="preserve">CONCLUIDO	</t>
        </is>
      </c>
      <c r="D886" t="n">
        <v>8.805400000000001</v>
      </c>
      <c r="E886" t="n">
        <v>11.36</v>
      </c>
      <c r="F886" t="n">
        <v>7.97</v>
      </c>
      <c r="G886" t="n">
        <v>68.31999999999999</v>
      </c>
      <c r="H886" t="n">
        <v>0.95</v>
      </c>
      <c r="I886" t="n">
        <v>7</v>
      </c>
      <c r="J886" t="n">
        <v>333.83</v>
      </c>
      <c r="K886" t="n">
        <v>61.82</v>
      </c>
      <c r="L886" t="n">
        <v>17.75</v>
      </c>
      <c r="M886" t="n">
        <v>5</v>
      </c>
      <c r="N886" t="n">
        <v>104.26</v>
      </c>
      <c r="O886" t="n">
        <v>41406.86</v>
      </c>
      <c r="P886" t="n">
        <v>142.93</v>
      </c>
      <c r="Q886" t="n">
        <v>198.05</v>
      </c>
      <c r="R886" t="n">
        <v>30.89</v>
      </c>
      <c r="S886" t="n">
        <v>21.27</v>
      </c>
      <c r="T886" t="n">
        <v>2100.04</v>
      </c>
      <c r="U886" t="n">
        <v>0.6899999999999999</v>
      </c>
      <c r="V886" t="n">
        <v>0.76</v>
      </c>
      <c r="W886" t="n">
        <v>0.12</v>
      </c>
      <c r="X886" t="n">
        <v>0.12</v>
      </c>
      <c r="Y886" t="n">
        <v>1</v>
      </c>
      <c r="Z886" t="n">
        <v>10</v>
      </c>
    </row>
    <row r="887">
      <c r="A887" t="n">
        <v>68</v>
      </c>
      <c r="B887" t="n">
        <v>150</v>
      </c>
      <c r="C887" t="inlineStr">
        <is>
          <t xml:space="preserve">CONCLUIDO	</t>
        </is>
      </c>
      <c r="D887" t="n">
        <v>8.822699999999999</v>
      </c>
      <c r="E887" t="n">
        <v>11.33</v>
      </c>
      <c r="F887" t="n">
        <v>7.95</v>
      </c>
      <c r="G887" t="n">
        <v>68.13</v>
      </c>
      <c r="H887" t="n">
        <v>0.96</v>
      </c>
      <c r="I887" t="n">
        <v>7</v>
      </c>
      <c r="J887" t="n">
        <v>334.43</v>
      </c>
      <c r="K887" t="n">
        <v>61.82</v>
      </c>
      <c r="L887" t="n">
        <v>18</v>
      </c>
      <c r="M887" t="n">
        <v>5</v>
      </c>
      <c r="N887" t="n">
        <v>104.61</v>
      </c>
      <c r="O887" t="n">
        <v>41480.31</v>
      </c>
      <c r="P887" t="n">
        <v>142.52</v>
      </c>
      <c r="Q887" t="n">
        <v>198.05</v>
      </c>
      <c r="R887" t="n">
        <v>30.06</v>
      </c>
      <c r="S887" t="n">
        <v>21.27</v>
      </c>
      <c r="T887" t="n">
        <v>1685.43</v>
      </c>
      <c r="U887" t="n">
        <v>0.71</v>
      </c>
      <c r="V887" t="n">
        <v>0.76</v>
      </c>
      <c r="W887" t="n">
        <v>0.12</v>
      </c>
      <c r="X887" t="n">
        <v>0.1</v>
      </c>
      <c r="Y887" t="n">
        <v>1</v>
      </c>
      <c r="Z887" t="n">
        <v>10</v>
      </c>
    </row>
    <row r="888">
      <c r="A888" t="n">
        <v>69</v>
      </c>
      <c r="B888" t="n">
        <v>150</v>
      </c>
      <c r="C888" t="inlineStr">
        <is>
          <t xml:space="preserve">CONCLUIDO	</t>
        </is>
      </c>
      <c r="D888" t="n">
        <v>8.8188</v>
      </c>
      <c r="E888" t="n">
        <v>11.34</v>
      </c>
      <c r="F888" t="n">
        <v>7.95</v>
      </c>
      <c r="G888" t="n">
        <v>68.17</v>
      </c>
      <c r="H888" t="n">
        <v>0.97</v>
      </c>
      <c r="I888" t="n">
        <v>7</v>
      </c>
      <c r="J888" t="n">
        <v>335.02</v>
      </c>
      <c r="K888" t="n">
        <v>61.82</v>
      </c>
      <c r="L888" t="n">
        <v>18.25</v>
      </c>
      <c r="M888" t="n">
        <v>5</v>
      </c>
      <c r="N888" t="n">
        <v>104.95</v>
      </c>
      <c r="O888" t="n">
        <v>41553.93</v>
      </c>
      <c r="P888" t="n">
        <v>142.71</v>
      </c>
      <c r="Q888" t="n">
        <v>198.05</v>
      </c>
      <c r="R888" t="n">
        <v>30.39</v>
      </c>
      <c r="S888" t="n">
        <v>21.27</v>
      </c>
      <c r="T888" t="n">
        <v>1850.01</v>
      </c>
      <c r="U888" t="n">
        <v>0.7</v>
      </c>
      <c r="V888" t="n">
        <v>0.76</v>
      </c>
      <c r="W888" t="n">
        <v>0.12</v>
      </c>
      <c r="X888" t="n">
        <v>0.1</v>
      </c>
      <c r="Y888" t="n">
        <v>1</v>
      </c>
      <c r="Z888" t="n">
        <v>10</v>
      </c>
    </row>
    <row r="889">
      <c r="A889" t="n">
        <v>70</v>
      </c>
      <c r="B889" t="n">
        <v>150</v>
      </c>
      <c r="C889" t="inlineStr">
        <is>
          <t xml:space="preserve">CONCLUIDO	</t>
        </is>
      </c>
      <c r="D889" t="n">
        <v>8.7964</v>
      </c>
      <c r="E889" t="n">
        <v>11.37</v>
      </c>
      <c r="F889" t="n">
        <v>7.98</v>
      </c>
      <c r="G889" t="n">
        <v>68.42</v>
      </c>
      <c r="H889" t="n">
        <v>0.98</v>
      </c>
      <c r="I889" t="n">
        <v>7</v>
      </c>
      <c r="J889" t="n">
        <v>335.62</v>
      </c>
      <c r="K889" t="n">
        <v>61.82</v>
      </c>
      <c r="L889" t="n">
        <v>18.5</v>
      </c>
      <c r="M889" t="n">
        <v>5</v>
      </c>
      <c r="N889" t="n">
        <v>105.3</v>
      </c>
      <c r="O889" t="n">
        <v>41627.72</v>
      </c>
      <c r="P889" t="n">
        <v>143.25</v>
      </c>
      <c r="Q889" t="n">
        <v>198.05</v>
      </c>
      <c r="R889" t="n">
        <v>31.44</v>
      </c>
      <c r="S889" t="n">
        <v>21.27</v>
      </c>
      <c r="T889" t="n">
        <v>2373.93</v>
      </c>
      <c r="U889" t="n">
        <v>0.68</v>
      </c>
      <c r="V889" t="n">
        <v>0.76</v>
      </c>
      <c r="W889" t="n">
        <v>0.12</v>
      </c>
      <c r="X889" t="n">
        <v>0.13</v>
      </c>
      <c r="Y889" t="n">
        <v>1</v>
      </c>
      <c r="Z889" t="n">
        <v>10</v>
      </c>
    </row>
    <row r="890">
      <c r="A890" t="n">
        <v>71</v>
      </c>
      <c r="B890" t="n">
        <v>150</v>
      </c>
      <c r="C890" t="inlineStr">
        <is>
          <t xml:space="preserve">CONCLUIDO	</t>
        </is>
      </c>
      <c r="D890" t="n">
        <v>8.796799999999999</v>
      </c>
      <c r="E890" t="n">
        <v>11.37</v>
      </c>
      <c r="F890" t="n">
        <v>7.98</v>
      </c>
      <c r="G890" t="n">
        <v>68.41</v>
      </c>
      <c r="H890" t="n">
        <v>0.99</v>
      </c>
      <c r="I890" t="n">
        <v>7</v>
      </c>
      <c r="J890" t="n">
        <v>336.22</v>
      </c>
      <c r="K890" t="n">
        <v>61.82</v>
      </c>
      <c r="L890" t="n">
        <v>18.75</v>
      </c>
      <c r="M890" t="n">
        <v>5</v>
      </c>
      <c r="N890" t="n">
        <v>105.65</v>
      </c>
      <c r="O890" t="n">
        <v>41701.68</v>
      </c>
      <c r="P890" t="n">
        <v>143.29</v>
      </c>
      <c r="Q890" t="n">
        <v>198.05</v>
      </c>
      <c r="R890" t="n">
        <v>31.25</v>
      </c>
      <c r="S890" t="n">
        <v>21.27</v>
      </c>
      <c r="T890" t="n">
        <v>2278.01</v>
      </c>
      <c r="U890" t="n">
        <v>0.68</v>
      </c>
      <c r="V890" t="n">
        <v>0.76</v>
      </c>
      <c r="W890" t="n">
        <v>0.12</v>
      </c>
      <c r="X890" t="n">
        <v>0.13</v>
      </c>
      <c r="Y890" t="n">
        <v>1</v>
      </c>
      <c r="Z890" t="n">
        <v>10</v>
      </c>
    </row>
    <row r="891">
      <c r="A891" t="n">
        <v>72</v>
      </c>
      <c r="B891" t="n">
        <v>150</v>
      </c>
      <c r="C891" t="inlineStr">
        <is>
          <t xml:space="preserve">CONCLUIDO	</t>
        </is>
      </c>
      <c r="D891" t="n">
        <v>8.801299999999999</v>
      </c>
      <c r="E891" t="n">
        <v>11.36</v>
      </c>
      <c r="F891" t="n">
        <v>7.98</v>
      </c>
      <c r="G891" t="n">
        <v>68.36</v>
      </c>
      <c r="H891" t="n">
        <v>1.01</v>
      </c>
      <c r="I891" t="n">
        <v>7</v>
      </c>
      <c r="J891" t="n">
        <v>336.82</v>
      </c>
      <c r="K891" t="n">
        <v>61.82</v>
      </c>
      <c r="L891" t="n">
        <v>19</v>
      </c>
      <c r="M891" t="n">
        <v>5</v>
      </c>
      <c r="N891" t="n">
        <v>106</v>
      </c>
      <c r="O891" t="n">
        <v>41775.82</v>
      </c>
      <c r="P891" t="n">
        <v>143.08</v>
      </c>
      <c r="Q891" t="n">
        <v>198.05</v>
      </c>
      <c r="R891" t="n">
        <v>31.15</v>
      </c>
      <c r="S891" t="n">
        <v>21.27</v>
      </c>
      <c r="T891" t="n">
        <v>2229.52</v>
      </c>
      <c r="U891" t="n">
        <v>0.68</v>
      </c>
      <c r="V891" t="n">
        <v>0.76</v>
      </c>
      <c r="W891" t="n">
        <v>0.12</v>
      </c>
      <c r="X891" t="n">
        <v>0.12</v>
      </c>
      <c r="Y891" t="n">
        <v>1</v>
      </c>
      <c r="Z891" t="n">
        <v>10</v>
      </c>
    </row>
    <row r="892">
      <c r="A892" t="n">
        <v>73</v>
      </c>
      <c r="B892" t="n">
        <v>150</v>
      </c>
      <c r="C892" t="inlineStr">
        <is>
          <t xml:space="preserve">CONCLUIDO	</t>
        </is>
      </c>
      <c r="D892" t="n">
        <v>8.7979</v>
      </c>
      <c r="E892" t="n">
        <v>11.37</v>
      </c>
      <c r="F892" t="n">
        <v>7.98</v>
      </c>
      <c r="G892" t="n">
        <v>68.40000000000001</v>
      </c>
      <c r="H892" t="n">
        <v>1.02</v>
      </c>
      <c r="I892" t="n">
        <v>7</v>
      </c>
      <c r="J892" t="n">
        <v>337.43</v>
      </c>
      <c r="K892" t="n">
        <v>61.82</v>
      </c>
      <c r="L892" t="n">
        <v>19.25</v>
      </c>
      <c r="M892" t="n">
        <v>5</v>
      </c>
      <c r="N892" t="n">
        <v>106.35</v>
      </c>
      <c r="O892" t="n">
        <v>41850.13</v>
      </c>
      <c r="P892" t="n">
        <v>143.12</v>
      </c>
      <c r="Q892" t="n">
        <v>198.05</v>
      </c>
      <c r="R892" t="n">
        <v>31.31</v>
      </c>
      <c r="S892" t="n">
        <v>21.27</v>
      </c>
      <c r="T892" t="n">
        <v>2309.07</v>
      </c>
      <c r="U892" t="n">
        <v>0.68</v>
      </c>
      <c r="V892" t="n">
        <v>0.76</v>
      </c>
      <c r="W892" t="n">
        <v>0.12</v>
      </c>
      <c r="X892" t="n">
        <v>0.13</v>
      </c>
      <c r="Y892" t="n">
        <v>1</v>
      </c>
      <c r="Z892" t="n">
        <v>10</v>
      </c>
    </row>
    <row r="893">
      <c r="A893" t="n">
        <v>74</v>
      </c>
      <c r="B893" t="n">
        <v>150</v>
      </c>
      <c r="C893" t="inlineStr">
        <is>
          <t xml:space="preserve">CONCLUIDO	</t>
        </is>
      </c>
      <c r="D893" t="n">
        <v>8.799799999999999</v>
      </c>
      <c r="E893" t="n">
        <v>11.36</v>
      </c>
      <c r="F893" t="n">
        <v>7.98</v>
      </c>
      <c r="G893" t="n">
        <v>68.38</v>
      </c>
      <c r="H893" t="n">
        <v>1.03</v>
      </c>
      <c r="I893" t="n">
        <v>7</v>
      </c>
      <c r="J893" t="n">
        <v>338.03</v>
      </c>
      <c r="K893" t="n">
        <v>61.82</v>
      </c>
      <c r="L893" t="n">
        <v>19.5</v>
      </c>
      <c r="M893" t="n">
        <v>5</v>
      </c>
      <c r="N893" t="n">
        <v>106.71</v>
      </c>
      <c r="O893" t="n">
        <v>41924.62</v>
      </c>
      <c r="P893" t="n">
        <v>142.99</v>
      </c>
      <c r="Q893" t="n">
        <v>198.05</v>
      </c>
      <c r="R893" t="n">
        <v>31.23</v>
      </c>
      <c r="S893" t="n">
        <v>21.27</v>
      </c>
      <c r="T893" t="n">
        <v>2268.03</v>
      </c>
      <c r="U893" t="n">
        <v>0.68</v>
      </c>
      <c r="V893" t="n">
        <v>0.76</v>
      </c>
      <c r="W893" t="n">
        <v>0.12</v>
      </c>
      <c r="X893" t="n">
        <v>0.12</v>
      </c>
      <c r="Y893" t="n">
        <v>1</v>
      </c>
      <c r="Z893" t="n">
        <v>10</v>
      </c>
    </row>
    <row r="894">
      <c r="A894" t="n">
        <v>75</v>
      </c>
      <c r="B894" t="n">
        <v>150</v>
      </c>
      <c r="C894" t="inlineStr">
        <is>
          <t xml:space="preserve">CONCLUIDO	</t>
        </is>
      </c>
      <c r="D894" t="n">
        <v>8.794600000000001</v>
      </c>
      <c r="E894" t="n">
        <v>11.37</v>
      </c>
      <c r="F894" t="n">
        <v>7.98</v>
      </c>
      <c r="G894" t="n">
        <v>68.44</v>
      </c>
      <c r="H894" t="n">
        <v>1.04</v>
      </c>
      <c r="I894" t="n">
        <v>7</v>
      </c>
      <c r="J894" t="n">
        <v>338.63</v>
      </c>
      <c r="K894" t="n">
        <v>61.82</v>
      </c>
      <c r="L894" t="n">
        <v>19.75</v>
      </c>
      <c r="M894" t="n">
        <v>5</v>
      </c>
      <c r="N894" t="n">
        <v>107.06</v>
      </c>
      <c r="O894" t="n">
        <v>41999.28</v>
      </c>
      <c r="P894" t="n">
        <v>143.08</v>
      </c>
      <c r="Q894" t="n">
        <v>198.05</v>
      </c>
      <c r="R894" t="n">
        <v>31.39</v>
      </c>
      <c r="S894" t="n">
        <v>21.27</v>
      </c>
      <c r="T894" t="n">
        <v>2349.35</v>
      </c>
      <c r="U894" t="n">
        <v>0.68</v>
      </c>
      <c r="V894" t="n">
        <v>0.76</v>
      </c>
      <c r="W894" t="n">
        <v>0.12</v>
      </c>
      <c r="X894" t="n">
        <v>0.13</v>
      </c>
      <c r="Y894" t="n">
        <v>1</v>
      </c>
      <c r="Z894" t="n">
        <v>10</v>
      </c>
    </row>
    <row r="895">
      <c r="A895" t="n">
        <v>76</v>
      </c>
      <c r="B895" t="n">
        <v>150</v>
      </c>
      <c r="C895" t="inlineStr">
        <is>
          <t xml:space="preserve">CONCLUIDO	</t>
        </is>
      </c>
      <c r="D895" t="n">
        <v>8.7994</v>
      </c>
      <c r="E895" t="n">
        <v>11.36</v>
      </c>
      <c r="F895" t="n">
        <v>7.98</v>
      </c>
      <c r="G895" t="n">
        <v>68.39</v>
      </c>
      <c r="H895" t="n">
        <v>1.05</v>
      </c>
      <c r="I895" t="n">
        <v>7</v>
      </c>
      <c r="J895" t="n">
        <v>339.24</v>
      </c>
      <c r="K895" t="n">
        <v>61.82</v>
      </c>
      <c r="L895" t="n">
        <v>20</v>
      </c>
      <c r="M895" t="n">
        <v>5</v>
      </c>
      <c r="N895" t="n">
        <v>107.42</v>
      </c>
      <c r="O895" t="n">
        <v>42074.12</v>
      </c>
      <c r="P895" t="n">
        <v>142.88</v>
      </c>
      <c r="Q895" t="n">
        <v>198.05</v>
      </c>
      <c r="R895" t="n">
        <v>31.17</v>
      </c>
      <c r="S895" t="n">
        <v>21.27</v>
      </c>
      <c r="T895" t="n">
        <v>2239.98</v>
      </c>
      <c r="U895" t="n">
        <v>0.68</v>
      </c>
      <c r="V895" t="n">
        <v>0.76</v>
      </c>
      <c r="W895" t="n">
        <v>0.12</v>
      </c>
      <c r="X895" t="n">
        <v>0.13</v>
      </c>
      <c r="Y895" t="n">
        <v>1</v>
      </c>
      <c r="Z895" t="n">
        <v>10</v>
      </c>
    </row>
    <row r="896">
      <c r="A896" t="n">
        <v>77</v>
      </c>
      <c r="B896" t="n">
        <v>150</v>
      </c>
      <c r="C896" t="inlineStr">
        <is>
          <t xml:space="preserve">CONCLUIDO	</t>
        </is>
      </c>
      <c r="D896" t="n">
        <v>8.7979</v>
      </c>
      <c r="E896" t="n">
        <v>11.37</v>
      </c>
      <c r="F896" t="n">
        <v>7.98</v>
      </c>
      <c r="G896" t="n">
        <v>68.40000000000001</v>
      </c>
      <c r="H896" t="n">
        <v>1.06</v>
      </c>
      <c r="I896" t="n">
        <v>7</v>
      </c>
      <c r="J896" t="n">
        <v>339.85</v>
      </c>
      <c r="K896" t="n">
        <v>61.82</v>
      </c>
      <c r="L896" t="n">
        <v>20.25</v>
      </c>
      <c r="M896" t="n">
        <v>5</v>
      </c>
      <c r="N896" t="n">
        <v>107.78</v>
      </c>
      <c r="O896" t="n">
        <v>42149.15</v>
      </c>
      <c r="P896" t="n">
        <v>142.76</v>
      </c>
      <c r="Q896" t="n">
        <v>198.05</v>
      </c>
      <c r="R896" t="n">
        <v>31.29</v>
      </c>
      <c r="S896" t="n">
        <v>21.27</v>
      </c>
      <c r="T896" t="n">
        <v>2299.61</v>
      </c>
      <c r="U896" t="n">
        <v>0.68</v>
      </c>
      <c r="V896" t="n">
        <v>0.76</v>
      </c>
      <c r="W896" t="n">
        <v>0.12</v>
      </c>
      <c r="X896" t="n">
        <v>0.13</v>
      </c>
      <c r="Y896" t="n">
        <v>1</v>
      </c>
      <c r="Z896" t="n">
        <v>10</v>
      </c>
    </row>
    <row r="897">
      <c r="A897" t="n">
        <v>78</v>
      </c>
      <c r="B897" t="n">
        <v>150</v>
      </c>
      <c r="C897" t="inlineStr">
        <is>
          <t xml:space="preserve">CONCLUIDO	</t>
        </is>
      </c>
      <c r="D897" t="n">
        <v>8.864599999999999</v>
      </c>
      <c r="E897" t="n">
        <v>11.28</v>
      </c>
      <c r="F897" t="n">
        <v>7.95</v>
      </c>
      <c r="G897" t="n">
        <v>79.5</v>
      </c>
      <c r="H897" t="n">
        <v>1.07</v>
      </c>
      <c r="I897" t="n">
        <v>6</v>
      </c>
      <c r="J897" t="n">
        <v>340.46</v>
      </c>
      <c r="K897" t="n">
        <v>61.82</v>
      </c>
      <c r="L897" t="n">
        <v>20.5</v>
      </c>
      <c r="M897" t="n">
        <v>4</v>
      </c>
      <c r="N897" t="n">
        <v>108.14</v>
      </c>
      <c r="O897" t="n">
        <v>42224.35</v>
      </c>
      <c r="P897" t="n">
        <v>142.09</v>
      </c>
      <c r="Q897" t="n">
        <v>198.05</v>
      </c>
      <c r="R897" t="n">
        <v>30.29</v>
      </c>
      <c r="S897" t="n">
        <v>21.27</v>
      </c>
      <c r="T897" t="n">
        <v>1803.98</v>
      </c>
      <c r="U897" t="n">
        <v>0.7</v>
      </c>
      <c r="V897" t="n">
        <v>0.76</v>
      </c>
      <c r="W897" t="n">
        <v>0.12</v>
      </c>
      <c r="X897" t="n">
        <v>0.1</v>
      </c>
      <c r="Y897" t="n">
        <v>1</v>
      </c>
      <c r="Z897" t="n">
        <v>10</v>
      </c>
    </row>
    <row r="898">
      <c r="A898" t="n">
        <v>79</v>
      </c>
      <c r="B898" t="n">
        <v>150</v>
      </c>
      <c r="C898" t="inlineStr">
        <is>
          <t xml:space="preserve">CONCLUIDO	</t>
        </is>
      </c>
      <c r="D898" t="n">
        <v>8.8652</v>
      </c>
      <c r="E898" t="n">
        <v>11.28</v>
      </c>
      <c r="F898" t="n">
        <v>7.95</v>
      </c>
      <c r="G898" t="n">
        <v>79.48999999999999</v>
      </c>
      <c r="H898" t="n">
        <v>1.08</v>
      </c>
      <c r="I898" t="n">
        <v>6</v>
      </c>
      <c r="J898" t="n">
        <v>341.07</v>
      </c>
      <c r="K898" t="n">
        <v>61.82</v>
      </c>
      <c r="L898" t="n">
        <v>20.75</v>
      </c>
      <c r="M898" t="n">
        <v>4</v>
      </c>
      <c r="N898" t="n">
        <v>108.5</v>
      </c>
      <c r="O898" t="n">
        <v>42299.74</v>
      </c>
      <c r="P898" t="n">
        <v>142.13</v>
      </c>
      <c r="Q898" t="n">
        <v>198.05</v>
      </c>
      <c r="R898" t="n">
        <v>30.15</v>
      </c>
      <c r="S898" t="n">
        <v>21.27</v>
      </c>
      <c r="T898" t="n">
        <v>1730.57</v>
      </c>
      <c r="U898" t="n">
        <v>0.71</v>
      </c>
      <c r="V898" t="n">
        <v>0.76</v>
      </c>
      <c r="W898" t="n">
        <v>0.12</v>
      </c>
      <c r="X898" t="n">
        <v>0.1</v>
      </c>
      <c r="Y898" t="n">
        <v>1</v>
      </c>
      <c r="Z898" t="n">
        <v>10</v>
      </c>
    </row>
    <row r="899">
      <c r="A899" t="n">
        <v>80</v>
      </c>
      <c r="B899" t="n">
        <v>150</v>
      </c>
      <c r="C899" t="inlineStr">
        <is>
          <t xml:space="preserve">CONCLUIDO	</t>
        </is>
      </c>
      <c r="D899" t="n">
        <v>8.8817</v>
      </c>
      <c r="E899" t="n">
        <v>11.26</v>
      </c>
      <c r="F899" t="n">
        <v>7.93</v>
      </c>
      <c r="G899" t="n">
        <v>79.29000000000001</v>
      </c>
      <c r="H899" t="n">
        <v>1.1</v>
      </c>
      <c r="I899" t="n">
        <v>6</v>
      </c>
      <c r="J899" t="n">
        <v>341.68</v>
      </c>
      <c r="K899" t="n">
        <v>61.82</v>
      </c>
      <c r="L899" t="n">
        <v>21</v>
      </c>
      <c r="M899" t="n">
        <v>4</v>
      </c>
      <c r="N899" t="n">
        <v>108.86</v>
      </c>
      <c r="O899" t="n">
        <v>42375.31</v>
      </c>
      <c r="P899" t="n">
        <v>141.85</v>
      </c>
      <c r="Q899" t="n">
        <v>198.05</v>
      </c>
      <c r="R899" t="n">
        <v>29.52</v>
      </c>
      <c r="S899" t="n">
        <v>21.27</v>
      </c>
      <c r="T899" t="n">
        <v>1415.55</v>
      </c>
      <c r="U899" t="n">
        <v>0.72</v>
      </c>
      <c r="V899" t="n">
        <v>0.77</v>
      </c>
      <c r="W899" t="n">
        <v>0.12</v>
      </c>
      <c r="X899" t="n">
        <v>0.08</v>
      </c>
      <c r="Y899" t="n">
        <v>1</v>
      </c>
      <c r="Z899" t="n">
        <v>10</v>
      </c>
    </row>
    <row r="900">
      <c r="A900" t="n">
        <v>81</v>
      </c>
      <c r="B900" t="n">
        <v>150</v>
      </c>
      <c r="C900" t="inlineStr">
        <is>
          <t xml:space="preserve">CONCLUIDO	</t>
        </is>
      </c>
      <c r="D900" t="n">
        <v>8.8757</v>
      </c>
      <c r="E900" t="n">
        <v>11.27</v>
      </c>
      <c r="F900" t="n">
        <v>7.94</v>
      </c>
      <c r="G900" t="n">
        <v>79.36</v>
      </c>
      <c r="H900" t="n">
        <v>1.11</v>
      </c>
      <c r="I900" t="n">
        <v>6</v>
      </c>
      <c r="J900" t="n">
        <v>342.3</v>
      </c>
      <c r="K900" t="n">
        <v>61.82</v>
      </c>
      <c r="L900" t="n">
        <v>21.25</v>
      </c>
      <c r="M900" t="n">
        <v>4</v>
      </c>
      <c r="N900" t="n">
        <v>109.23</v>
      </c>
      <c r="O900" t="n">
        <v>42451.07</v>
      </c>
      <c r="P900" t="n">
        <v>142.21</v>
      </c>
      <c r="Q900" t="n">
        <v>198.05</v>
      </c>
      <c r="R900" t="n">
        <v>29.85</v>
      </c>
      <c r="S900" t="n">
        <v>21.27</v>
      </c>
      <c r="T900" t="n">
        <v>1584.45</v>
      </c>
      <c r="U900" t="n">
        <v>0.71</v>
      </c>
      <c r="V900" t="n">
        <v>0.77</v>
      </c>
      <c r="W900" t="n">
        <v>0.12</v>
      </c>
      <c r="X900" t="n">
        <v>0.08</v>
      </c>
      <c r="Y900" t="n">
        <v>1</v>
      </c>
      <c r="Z900" t="n">
        <v>10</v>
      </c>
    </row>
    <row r="901">
      <c r="A901" t="n">
        <v>82</v>
      </c>
      <c r="B901" t="n">
        <v>150</v>
      </c>
      <c r="C901" t="inlineStr">
        <is>
          <t xml:space="preserve">CONCLUIDO	</t>
        </is>
      </c>
      <c r="D901" t="n">
        <v>8.859999999999999</v>
      </c>
      <c r="E901" t="n">
        <v>11.29</v>
      </c>
      <c r="F901" t="n">
        <v>7.96</v>
      </c>
      <c r="G901" t="n">
        <v>79.56</v>
      </c>
      <c r="H901" t="n">
        <v>1.12</v>
      </c>
      <c r="I901" t="n">
        <v>6</v>
      </c>
      <c r="J901" t="n">
        <v>342.91</v>
      </c>
      <c r="K901" t="n">
        <v>61.82</v>
      </c>
      <c r="L901" t="n">
        <v>21.5</v>
      </c>
      <c r="M901" t="n">
        <v>4</v>
      </c>
      <c r="N901" t="n">
        <v>109.59</v>
      </c>
      <c r="O901" t="n">
        <v>42527.02</v>
      </c>
      <c r="P901" t="n">
        <v>142.69</v>
      </c>
      <c r="Q901" t="n">
        <v>198.05</v>
      </c>
      <c r="R901" t="n">
        <v>30.57</v>
      </c>
      <c r="S901" t="n">
        <v>21.27</v>
      </c>
      <c r="T901" t="n">
        <v>1943.97</v>
      </c>
      <c r="U901" t="n">
        <v>0.7</v>
      </c>
      <c r="V901" t="n">
        <v>0.76</v>
      </c>
      <c r="W901" t="n">
        <v>0.12</v>
      </c>
      <c r="X901" t="n">
        <v>0.1</v>
      </c>
      <c r="Y901" t="n">
        <v>1</v>
      </c>
      <c r="Z901" t="n">
        <v>10</v>
      </c>
    </row>
    <row r="902">
      <c r="A902" t="n">
        <v>83</v>
      </c>
      <c r="B902" t="n">
        <v>150</v>
      </c>
      <c r="C902" t="inlineStr">
        <is>
          <t xml:space="preserve">CONCLUIDO	</t>
        </is>
      </c>
      <c r="D902" t="n">
        <v>8.858499999999999</v>
      </c>
      <c r="E902" t="n">
        <v>11.29</v>
      </c>
      <c r="F902" t="n">
        <v>7.96</v>
      </c>
      <c r="G902" t="n">
        <v>79.58</v>
      </c>
      <c r="H902" t="n">
        <v>1.13</v>
      </c>
      <c r="I902" t="n">
        <v>6</v>
      </c>
      <c r="J902" t="n">
        <v>343.53</v>
      </c>
      <c r="K902" t="n">
        <v>61.82</v>
      </c>
      <c r="L902" t="n">
        <v>21.75</v>
      </c>
      <c r="M902" t="n">
        <v>4</v>
      </c>
      <c r="N902" t="n">
        <v>109.96</v>
      </c>
      <c r="O902" t="n">
        <v>42603.15</v>
      </c>
      <c r="P902" t="n">
        <v>142.8</v>
      </c>
      <c r="Q902" t="n">
        <v>198.06</v>
      </c>
      <c r="R902" t="n">
        <v>30.59</v>
      </c>
      <c r="S902" t="n">
        <v>21.27</v>
      </c>
      <c r="T902" t="n">
        <v>1951.69</v>
      </c>
      <c r="U902" t="n">
        <v>0.7</v>
      </c>
      <c r="V902" t="n">
        <v>0.76</v>
      </c>
      <c r="W902" t="n">
        <v>0.12</v>
      </c>
      <c r="X902" t="n">
        <v>0.1</v>
      </c>
      <c r="Y902" t="n">
        <v>1</v>
      </c>
      <c r="Z902" t="n">
        <v>10</v>
      </c>
    </row>
    <row r="903">
      <c r="A903" t="n">
        <v>84</v>
      </c>
      <c r="B903" t="n">
        <v>150</v>
      </c>
      <c r="C903" t="inlineStr">
        <is>
          <t xml:space="preserve">CONCLUIDO	</t>
        </is>
      </c>
      <c r="D903" t="n">
        <v>8.863099999999999</v>
      </c>
      <c r="E903" t="n">
        <v>11.28</v>
      </c>
      <c r="F903" t="n">
        <v>7.95</v>
      </c>
      <c r="G903" t="n">
        <v>79.52</v>
      </c>
      <c r="H903" t="n">
        <v>1.14</v>
      </c>
      <c r="I903" t="n">
        <v>6</v>
      </c>
      <c r="J903" t="n">
        <v>344.15</v>
      </c>
      <c r="K903" t="n">
        <v>61.82</v>
      </c>
      <c r="L903" t="n">
        <v>22</v>
      </c>
      <c r="M903" t="n">
        <v>4</v>
      </c>
      <c r="N903" t="n">
        <v>110.33</v>
      </c>
      <c r="O903" t="n">
        <v>42679.6</v>
      </c>
      <c r="P903" t="n">
        <v>142.78</v>
      </c>
      <c r="Q903" t="n">
        <v>198.05</v>
      </c>
      <c r="R903" t="n">
        <v>30.37</v>
      </c>
      <c r="S903" t="n">
        <v>21.27</v>
      </c>
      <c r="T903" t="n">
        <v>1845.04</v>
      </c>
      <c r="U903" t="n">
        <v>0.7</v>
      </c>
      <c r="V903" t="n">
        <v>0.76</v>
      </c>
      <c r="W903" t="n">
        <v>0.12</v>
      </c>
      <c r="X903" t="n">
        <v>0.1</v>
      </c>
      <c r="Y903" t="n">
        <v>1</v>
      </c>
      <c r="Z903" t="n">
        <v>10</v>
      </c>
    </row>
    <row r="904">
      <c r="A904" t="n">
        <v>85</v>
      </c>
      <c r="B904" t="n">
        <v>150</v>
      </c>
      <c r="C904" t="inlineStr">
        <is>
          <t xml:space="preserve">CONCLUIDO	</t>
        </is>
      </c>
      <c r="D904" t="n">
        <v>8.8576</v>
      </c>
      <c r="E904" t="n">
        <v>11.29</v>
      </c>
      <c r="F904" t="n">
        <v>7.96</v>
      </c>
      <c r="G904" t="n">
        <v>79.59</v>
      </c>
      <c r="H904" t="n">
        <v>1.15</v>
      </c>
      <c r="I904" t="n">
        <v>6</v>
      </c>
      <c r="J904" t="n">
        <v>344.77</v>
      </c>
      <c r="K904" t="n">
        <v>61.82</v>
      </c>
      <c r="L904" t="n">
        <v>22.25</v>
      </c>
      <c r="M904" t="n">
        <v>4</v>
      </c>
      <c r="N904" t="n">
        <v>110.7</v>
      </c>
      <c r="O904" t="n">
        <v>42756.12</v>
      </c>
      <c r="P904" t="n">
        <v>142.95</v>
      </c>
      <c r="Q904" t="n">
        <v>198.05</v>
      </c>
      <c r="R904" t="n">
        <v>30.61</v>
      </c>
      <c r="S904" t="n">
        <v>21.27</v>
      </c>
      <c r="T904" t="n">
        <v>1964.64</v>
      </c>
      <c r="U904" t="n">
        <v>0.6899999999999999</v>
      </c>
      <c r="V904" t="n">
        <v>0.76</v>
      </c>
      <c r="W904" t="n">
        <v>0.12</v>
      </c>
      <c r="X904" t="n">
        <v>0.11</v>
      </c>
      <c r="Y904" t="n">
        <v>1</v>
      </c>
      <c r="Z904" t="n">
        <v>10</v>
      </c>
    </row>
    <row r="905">
      <c r="A905" t="n">
        <v>86</v>
      </c>
      <c r="B905" t="n">
        <v>150</v>
      </c>
      <c r="C905" t="inlineStr">
        <is>
          <t xml:space="preserve">CONCLUIDO	</t>
        </is>
      </c>
      <c r="D905" t="n">
        <v>8.856299999999999</v>
      </c>
      <c r="E905" t="n">
        <v>11.29</v>
      </c>
      <c r="F905" t="n">
        <v>7.96</v>
      </c>
      <c r="G905" t="n">
        <v>79.61</v>
      </c>
      <c r="H905" t="n">
        <v>1.16</v>
      </c>
      <c r="I905" t="n">
        <v>6</v>
      </c>
      <c r="J905" t="n">
        <v>345.39</v>
      </c>
      <c r="K905" t="n">
        <v>61.82</v>
      </c>
      <c r="L905" t="n">
        <v>22.5</v>
      </c>
      <c r="M905" t="n">
        <v>4</v>
      </c>
      <c r="N905" t="n">
        <v>111.07</v>
      </c>
      <c r="O905" t="n">
        <v>42832.82</v>
      </c>
      <c r="P905" t="n">
        <v>143.18</v>
      </c>
      <c r="Q905" t="n">
        <v>198.05</v>
      </c>
      <c r="R905" t="n">
        <v>30.65</v>
      </c>
      <c r="S905" t="n">
        <v>21.27</v>
      </c>
      <c r="T905" t="n">
        <v>1981.1</v>
      </c>
      <c r="U905" t="n">
        <v>0.6899999999999999</v>
      </c>
      <c r="V905" t="n">
        <v>0.76</v>
      </c>
      <c r="W905" t="n">
        <v>0.12</v>
      </c>
      <c r="X905" t="n">
        <v>0.11</v>
      </c>
      <c r="Y905" t="n">
        <v>1</v>
      </c>
      <c r="Z905" t="n">
        <v>10</v>
      </c>
    </row>
    <row r="906">
      <c r="A906" t="n">
        <v>87</v>
      </c>
      <c r="B906" t="n">
        <v>150</v>
      </c>
      <c r="C906" t="inlineStr">
        <is>
          <t xml:space="preserve">CONCLUIDO	</t>
        </is>
      </c>
      <c r="D906" t="n">
        <v>8.8613</v>
      </c>
      <c r="E906" t="n">
        <v>11.28</v>
      </c>
      <c r="F906" t="n">
        <v>7.95</v>
      </c>
      <c r="G906" t="n">
        <v>79.54000000000001</v>
      </c>
      <c r="H906" t="n">
        <v>1.17</v>
      </c>
      <c r="I906" t="n">
        <v>6</v>
      </c>
      <c r="J906" t="n">
        <v>346.02</v>
      </c>
      <c r="K906" t="n">
        <v>61.82</v>
      </c>
      <c r="L906" t="n">
        <v>22.75</v>
      </c>
      <c r="M906" t="n">
        <v>4</v>
      </c>
      <c r="N906" t="n">
        <v>111.45</v>
      </c>
      <c r="O906" t="n">
        <v>42909.73</v>
      </c>
      <c r="P906" t="n">
        <v>142.99</v>
      </c>
      <c r="Q906" t="n">
        <v>198.05</v>
      </c>
      <c r="R906" t="n">
        <v>30.45</v>
      </c>
      <c r="S906" t="n">
        <v>21.27</v>
      </c>
      <c r="T906" t="n">
        <v>1881.9</v>
      </c>
      <c r="U906" t="n">
        <v>0.7</v>
      </c>
      <c r="V906" t="n">
        <v>0.76</v>
      </c>
      <c r="W906" t="n">
        <v>0.12</v>
      </c>
      <c r="X906" t="n">
        <v>0.1</v>
      </c>
      <c r="Y906" t="n">
        <v>1</v>
      </c>
      <c r="Z906" t="n">
        <v>10</v>
      </c>
    </row>
    <row r="907">
      <c r="A907" t="n">
        <v>88</v>
      </c>
      <c r="B907" t="n">
        <v>150</v>
      </c>
      <c r="C907" t="inlineStr">
        <is>
          <t xml:space="preserve">CONCLUIDO	</t>
        </is>
      </c>
      <c r="D907" t="n">
        <v>8.858700000000001</v>
      </c>
      <c r="E907" t="n">
        <v>11.29</v>
      </c>
      <c r="F907" t="n">
        <v>7.96</v>
      </c>
      <c r="G907" t="n">
        <v>79.58</v>
      </c>
      <c r="H907" t="n">
        <v>1.18</v>
      </c>
      <c r="I907" t="n">
        <v>6</v>
      </c>
      <c r="J907" t="n">
        <v>346.64</v>
      </c>
      <c r="K907" t="n">
        <v>61.82</v>
      </c>
      <c r="L907" t="n">
        <v>23</v>
      </c>
      <c r="M907" t="n">
        <v>4</v>
      </c>
      <c r="N907" t="n">
        <v>111.82</v>
      </c>
      <c r="O907" t="n">
        <v>42986.83</v>
      </c>
      <c r="P907" t="n">
        <v>143</v>
      </c>
      <c r="Q907" t="n">
        <v>198.05</v>
      </c>
      <c r="R907" t="n">
        <v>30.53</v>
      </c>
      <c r="S907" t="n">
        <v>21.27</v>
      </c>
      <c r="T907" t="n">
        <v>1925.44</v>
      </c>
      <c r="U907" t="n">
        <v>0.7</v>
      </c>
      <c r="V907" t="n">
        <v>0.76</v>
      </c>
      <c r="W907" t="n">
        <v>0.12</v>
      </c>
      <c r="X907" t="n">
        <v>0.1</v>
      </c>
      <c r="Y907" t="n">
        <v>1</v>
      </c>
      <c r="Z907" t="n">
        <v>10</v>
      </c>
    </row>
    <row r="908">
      <c r="A908" t="n">
        <v>89</v>
      </c>
      <c r="B908" t="n">
        <v>150</v>
      </c>
      <c r="C908" t="inlineStr">
        <is>
          <t xml:space="preserve">CONCLUIDO	</t>
        </is>
      </c>
      <c r="D908" t="n">
        <v>8.8591</v>
      </c>
      <c r="E908" t="n">
        <v>11.29</v>
      </c>
      <c r="F908" t="n">
        <v>7.96</v>
      </c>
      <c r="G908" t="n">
        <v>79.56999999999999</v>
      </c>
      <c r="H908" t="n">
        <v>1.19</v>
      </c>
      <c r="I908" t="n">
        <v>6</v>
      </c>
      <c r="J908" t="n">
        <v>347.27</v>
      </c>
      <c r="K908" t="n">
        <v>61.82</v>
      </c>
      <c r="L908" t="n">
        <v>23.25</v>
      </c>
      <c r="M908" t="n">
        <v>4</v>
      </c>
      <c r="N908" t="n">
        <v>112.2</v>
      </c>
      <c r="O908" t="n">
        <v>43064.12</v>
      </c>
      <c r="P908" t="n">
        <v>143.06</v>
      </c>
      <c r="Q908" t="n">
        <v>198.05</v>
      </c>
      <c r="R908" t="n">
        <v>30.52</v>
      </c>
      <c r="S908" t="n">
        <v>21.27</v>
      </c>
      <c r="T908" t="n">
        <v>1919</v>
      </c>
      <c r="U908" t="n">
        <v>0.7</v>
      </c>
      <c r="V908" t="n">
        <v>0.76</v>
      </c>
      <c r="W908" t="n">
        <v>0.12</v>
      </c>
      <c r="X908" t="n">
        <v>0.1</v>
      </c>
      <c r="Y908" t="n">
        <v>1</v>
      </c>
      <c r="Z908" t="n">
        <v>10</v>
      </c>
    </row>
    <row r="909">
      <c r="A909" t="n">
        <v>90</v>
      </c>
      <c r="B909" t="n">
        <v>150</v>
      </c>
      <c r="C909" t="inlineStr">
        <is>
          <t xml:space="preserve">CONCLUIDO	</t>
        </is>
      </c>
      <c r="D909" t="n">
        <v>8.859999999999999</v>
      </c>
      <c r="E909" t="n">
        <v>11.29</v>
      </c>
      <c r="F909" t="n">
        <v>7.96</v>
      </c>
      <c r="G909" t="n">
        <v>79.56</v>
      </c>
      <c r="H909" t="n">
        <v>1.2</v>
      </c>
      <c r="I909" t="n">
        <v>6</v>
      </c>
      <c r="J909" t="n">
        <v>347.9</v>
      </c>
      <c r="K909" t="n">
        <v>61.82</v>
      </c>
      <c r="L909" t="n">
        <v>23.5</v>
      </c>
      <c r="M909" t="n">
        <v>4</v>
      </c>
      <c r="N909" t="n">
        <v>112.58</v>
      </c>
      <c r="O909" t="n">
        <v>43141.62</v>
      </c>
      <c r="P909" t="n">
        <v>142.95</v>
      </c>
      <c r="Q909" t="n">
        <v>198.05</v>
      </c>
      <c r="R909" t="n">
        <v>30.49</v>
      </c>
      <c r="S909" t="n">
        <v>21.27</v>
      </c>
      <c r="T909" t="n">
        <v>1904.13</v>
      </c>
      <c r="U909" t="n">
        <v>0.7</v>
      </c>
      <c r="V909" t="n">
        <v>0.76</v>
      </c>
      <c r="W909" t="n">
        <v>0.12</v>
      </c>
      <c r="X909" t="n">
        <v>0.1</v>
      </c>
      <c r="Y909" t="n">
        <v>1</v>
      </c>
      <c r="Z909" t="n">
        <v>10</v>
      </c>
    </row>
    <row r="910">
      <c r="A910" t="n">
        <v>91</v>
      </c>
      <c r="B910" t="n">
        <v>150</v>
      </c>
      <c r="C910" t="inlineStr">
        <is>
          <t xml:space="preserve">CONCLUIDO	</t>
        </is>
      </c>
      <c r="D910" t="n">
        <v>8.8637</v>
      </c>
      <c r="E910" t="n">
        <v>11.28</v>
      </c>
      <c r="F910" t="n">
        <v>7.95</v>
      </c>
      <c r="G910" t="n">
        <v>79.51000000000001</v>
      </c>
      <c r="H910" t="n">
        <v>1.21</v>
      </c>
      <c r="I910" t="n">
        <v>6</v>
      </c>
      <c r="J910" t="n">
        <v>348.53</v>
      </c>
      <c r="K910" t="n">
        <v>61.82</v>
      </c>
      <c r="L910" t="n">
        <v>23.75</v>
      </c>
      <c r="M910" t="n">
        <v>4</v>
      </c>
      <c r="N910" t="n">
        <v>112.96</v>
      </c>
      <c r="O910" t="n">
        <v>43219.31</v>
      </c>
      <c r="P910" t="n">
        <v>142.9</v>
      </c>
      <c r="Q910" t="n">
        <v>198.05</v>
      </c>
      <c r="R910" t="n">
        <v>30.3</v>
      </c>
      <c r="S910" t="n">
        <v>21.27</v>
      </c>
      <c r="T910" t="n">
        <v>1805.75</v>
      </c>
      <c r="U910" t="n">
        <v>0.7</v>
      </c>
      <c r="V910" t="n">
        <v>0.76</v>
      </c>
      <c r="W910" t="n">
        <v>0.12</v>
      </c>
      <c r="X910" t="n">
        <v>0.1</v>
      </c>
      <c r="Y910" t="n">
        <v>1</v>
      </c>
      <c r="Z910" t="n">
        <v>10</v>
      </c>
    </row>
    <row r="911">
      <c r="A911" t="n">
        <v>92</v>
      </c>
      <c r="B911" t="n">
        <v>150</v>
      </c>
      <c r="C911" t="inlineStr">
        <is>
          <t xml:space="preserve">CONCLUIDO	</t>
        </is>
      </c>
      <c r="D911" t="n">
        <v>8.8749</v>
      </c>
      <c r="E911" t="n">
        <v>11.27</v>
      </c>
      <c r="F911" t="n">
        <v>7.94</v>
      </c>
      <c r="G911" t="n">
        <v>79.37</v>
      </c>
      <c r="H911" t="n">
        <v>1.23</v>
      </c>
      <c r="I911" t="n">
        <v>6</v>
      </c>
      <c r="J911" t="n">
        <v>349.16</v>
      </c>
      <c r="K911" t="n">
        <v>61.82</v>
      </c>
      <c r="L911" t="n">
        <v>24</v>
      </c>
      <c r="M911" t="n">
        <v>4</v>
      </c>
      <c r="N911" t="n">
        <v>113.34</v>
      </c>
      <c r="O911" t="n">
        <v>43297.21</v>
      </c>
      <c r="P911" t="n">
        <v>142.49</v>
      </c>
      <c r="Q911" t="n">
        <v>198.05</v>
      </c>
      <c r="R911" t="n">
        <v>29.76</v>
      </c>
      <c r="S911" t="n">
        <v>21.27</v>
      </c>
      <c r="T911" t="n">
        <v>1538.96</v>
      </c>
      <c r="U911" t="n">
        <v>0.71</v>
      </c>
      <c r="V911" t="n">
        <v>0.77</v>
      </c>
      <c r="W911" t="n">
        <v>0.12</v>
      </c>
      <c r="X911" t="n">
        <v>0.08</v>
      </c>
      <c r="Y911" t="n">
        <v>1</v>
      </c>
      <c r="Z911" t="n">
        <v>10</v>
      </c>
    </row>
    <row r="912">
      <c r="A912" t="n">
        <v>93</v>
      </c>
      <c r="B912" t="n">
        <v>150</v>
      </c>
      <c r="C912" t="inlineStr">
        <is>
          <t xml:space="preserve">CONCLUIDO	</t>
        </is>
      </c>
      <c r="D912" t="n">
        <v>8.8733</v>
      </c>
      <c r="E912" t="n">
        <v>11.27</v>
      </c>
      <c r="F912" t="n">
        <v>7.94</v>
      </c>
      <c r="G912" t="n">
        <v>79.39</v>
      </c>
      <c r="H912" t="n">
        <v>1.24</v>
      </c>
      <c r="I912" t="n">
        <v>6</v>
      </c>
      <c r="J912" t="n">
        <v>349.79</v>
      </c>
      <c r="K912" t="n">
        <v>61.82</v>
      </c>
      <c r="L912" t="n">
        <v>24.25</v>
      </c>
      <c r="M912" t="n">
        <v>4</v>
      </c>
      <c r="N912" t="n">
        <v>113.72</v>
      </c>
      <c r="O912" t="n">
        <v>43375.3</v>
      </c>
      <c r="P912" t="n">
        <v>142.4</v>
      </c>
      <c r="Q912" t="n">
        <v>198.05</v>
      </c>
      <c r="R912" t="n">
        <v>29.99</v>
      </c>
      <c r="S912" t="n">
        <v>21.27</v>
      </c>
      <c r="T912" t="n">
        <v>1652.94</v>
      </c>
      <c r="U912" t="n">
        <v>0.71</v>
      </c>
      <c r="V912" t="n">
        <v>0.76</v>
      </c>
      <c r="W912" t="n">
        <v>0.12</v>
      </c>
      <c r="X912" t="n">
        <v>0.09</v>
      </c>
      <c r="Y912" t="n">
        <v>1</v>
      </c>
      <c r="Z912" t="n">
        <v>10</v>
      </c>
    </row>
    <row r="913">
      <c r="A913" t="n">
        <v>94</v>
      </c>
      <c r="B913" t="n">
        <v>150</v>
      </c>
      <c r="C913" t="inlineStr">
        <is>
          <t xml:space="preserve">CONCLUIDO	</t>
        </is>
      </c>
      <c r="D913" t="n">
        <v>8.858700000000001</v>
      </c>
      <c r="E913" t="n">
        <v>11.29</v>
      </c>
      <c r="F913" t="n">
        <v>7.96</v>
      </c>
      <c r="G913" t="n">
        <v>79.58</v>
      </c>
      <c r="H913" t="n">
        <v>1.25</v>
      </c>
      <c r="I913" t="n">
        <v>6</v>
      </c>
      <c r="J913" t="n">
        <v>350.43</v>
      </c>
      <c r="K913" t="n">
        <v>61.82</v>
      </c>
      <c r="L913" t="n">
        <v>24.5</v>
      </c>
      <c r="M913" t="n">
        <v>4</v>
      </c>
      <c r="N913" t="n">
        <v>114.11</v>
      </c>
      <c r="O913" t="n">
        <v>43453.61</v>
      </c>
      <c r="P913" t="n">
        <v>142.74</v>
      </c>
      <c r="Q913" t="n">
        <v>198.06</v>
      </c>
      <c r="R913" t="n">
        <v>30.61</v>
      </c>
      <c r="S913" t="n">
        <v>21.27</v>
      </c>
      <c r="T913" t="n">
        <v>1961.73</v>
      </c>
      <c r="U913" t="n">
        <v>0.6899999999999999</v>
      </c>
      <c r="V913" t="n">
        <v>0.76</v>
      </c>
      <c r="W913" t="n">
        <v>0.12</v>
      </c>
      <c r="X913" t="n">
        <v>0.1</v>
      </c>
      <c r="Y913" t="n">
        <v>1</v>
      </c>
      <c r="Z913" t="n">
        <v>10</v>
      </c>
    </row>
    <row r="914">
      <c r="A914" t="n">
        <v>95</v>
      </c>
      <c r="B914" t="n">
        <v>150</v>
      </c>
      <c r="C914" t="inlineStr">
        <is>
          <t xml:space="preserve">CONCLUIDO	</t>
        </is>
      </c>
      <c r="D914" t="n">
        <v>8.852600000000001</v>
      </c>
      <c r="E914" t="n">
        <v>11.3</v>
      </c>
      <c r="F914" t="n">
        <v>7.97</v>
      </c>
      <c r="G914" t="n">
        <v>79.66</v>
      </c>
      <c r="H914" t="n">
        <v>1.26</v>
      </c>
      <c r="I914" t="n">
        <v>6</v>
      </c>
      <c r="J914" t="n">
        <v>351.06</v>
      </c>
      <c r="K914" t="n">
        <v>61.82</v>
      </c>
      <c r="L914" t="n">
        <v>24.75</v>
      </c>
      <c r="M914" t="n">
        <v>4</v>
      </c>
      <c r="N914" t="n">
        <v>114.49</v>
      </c>
      <c r="O914" t="n">
        <v>43532.12</v>
      </c>
      <c r="P914" t="n">
        <v>142.89</v>
      </c>
      <c r="Q914" t="n">
        <v>198.05</v>
      </c>
      <c r="R914" t="n">
        <v>30.81</v>
      </c>
      <c r="S914" t="n">
        <v>21.27</v>
      </c>
      <c r="T914" t="n">
        <v>2061.24</v>
      </c>
      <c r="U914" t="n">
        <v>0.6899999999999999</v>
      </c>
      <c r="V914" t="n">
        <v>0.76</v>
      </c>
      <c r="W914" t="n">
        <v>0.12</v>
      </c>
      <c r="X914" t="n">
        <v>0.11</v>
      </c>
      <c r="Y914" t="n">
        <v>1</v>
      </c>
      <c r="Z914" t="n">
        <v>10</v>
      </c>
    </row>
    <row r="915">
      <c r="A915" t="n">
        <v>96</v>
      </c>
      <c r="B915" t="n">
        <v>150</v>
      </c>
      <c r="C915" t="inlineStr">
        <is>
          <t xml:space="preserve">CONCLUIDO	</t>
        </is>
      </c>
      <c r="D915" t="n">
        <v>8.8574</v>
      </c>
      <c r="E915" t="n">
        <v>11.29</v>
      </c>
      <c r="F915" t="n">
        <v>7.96</v>
      </c>
      <c r="G915" t="n">
        <v>79.59</v>
      </c>
      <c r="H915" t="n">
        <v>1.27</v>
      </c>
      <c r="I915" t="n">
        <v>6</v>
      </c>
      <c r="J915" t="n">
        <v>351.7</v>
      </c>
      <c r="K915" t="n">
        <v>61.82</v>
      </c>
      <c r="L915" t="n">
        <v>25</v>
      </c>
      <c r="M915" t="n">
        <v>4</v>
      </c>
      <c r="N915" t="n">
        <v>114.88</v>
      </c>
      <c r="O915" t="n">
        <v>43610.83</v>
      </c>
      <c r="P915" t="n">
        <v>142.57</v>
      </c>
      <c r="Q915" t="n">
        <v>198.05</v>
      </c>
      <c r="R915" t="n">
        <v>30.65</v>
      </c>
      <c r="S915" t="n">
        <v>21.27</v>
      </c>
      <c r="T915" t="n">
        <v>1985.38</v>
      </c>
      <c r="U915" t="n">
        <v>0.6899999999999999</v>
      </c>
      <c r="V915" t="n">
        <v>0.76</v>
      </c>
      <c r="W915" t="n">
        <v>0.12</v>
      </c>
      <c r="X915" t="n">
        <v>0.11</v>
      </c>
      <c r="Y915" t="n">
        <v>1</v>
      </c>
      <c r="Z915" t="n">
        <v>10</v>
      </c>
    </row>
    <row r="916">
      <c r="A916" t="n">
        <v>97</v>
      </c>
      <c r="B916" t="n">
        <v>150</v>
      </c>
      <c r="C916" t="inlineStr">
        <is>
          <t xml:space="preserve">CONCLUIDO	</t>
        </is>
      </c>
      <c r="D916" t="n">
        <v>8.8561</v>
      </c>
      <c r="E916" t="n">
        <v>11.29</v>
      </c>
      <c r="F916" t="n">
        <v>7.96</v>
      </c>
      <c r="G916" t="n">
        <v>79.61</v>
      </c>
      <c r="H916" t="n">
        <v>1.28</v>
      </c>
      <c r="I916" t="n">
        <v>6</v>
      </c>
      <c r="J916" t="n">
        <v>352.34</v>
      </c>
      <c r="K916" t="n">
        <v>61.82</v>
      </c>
      <c r="L916" t="n">
        <v>25.25</v>
      </c>
      <c r="M916" t="n">
        <v>4</v>
      </c>
      <c r="N916" t="n">
        <v>115.27</v>
      </c>
      <c r="O916" t="n">
        <v>43689.76</v>
      </c>
      <c r="P916" t="n">
        <v>142.46</v>
      </c>
      <c r="Q916" t="n">
        <v>198.05</v>
      </c>
      <c r="R916" t="n">
        <v>30.73</v>
      </c>
      <c r="S916" t="n">
        <v>21.27</v>
      </c>
      <c r="T916" t="n">
        <v>2025</v>
      </c>
      <c r="U916" t="n">
        <v>0.6899999999999999</v>
      </c>
      <c r="V916" t="n">
        <v>0.76</v>
      </c>
      <c r="W916" t="n">
        <v>0.12</v>
      </c>
      <c r="X916" t="n">
        <v>0.11</v>
      </c>
      <c r="Y916" t="n">
        <v>1</v>
      </c>
      <c r="Z916" t="n">
        <v>10</v>
      </c>
    </row>
    <row r="917">
      <c r="A917" t="n">
        <v>98</v>
      </c>
      <c r="B917" t="n">
        <v>150</v>
      </c>
      <c r="C917" t="inlineStr">
        <is>
          <t xml:space="preserve">CONCLUIDO	</t>
        </is>
      </c>
      <c r="D917" t="n">
        <v>8.920400000000001</v>
      </c>
      <c r="E917" t="n">
        <v>11.21</v>
      </c>
      <c r="F917" t="n">
        <v>7.94</v>
      </c>
      <c r="G917" t="n">
        <v>95.22</v>
      </c>
      <c r="H917" t="n">
        <v>1.29</v>
      </c>
      <c r="I917" t="n">
        <v>5</v>
      </c>
      <c r="J917" t="n">
        <v>352.98</v>
      </c>
      <c r="K917" t="n">
        <v>61.82</v>
      </c>
      <c r="L917" t="n">
        <v>25.5</v>
      </c>
      <c r="M917" t="n">
        <v>3</v>
      </c>
      <c r="N917" t="n">
        <v>115.66</v>
      </c>
      <c r="O917" t="n">
        <v>43769.02</v>
      </c>
      <c r="P917" t="n">
        <v>141.82</v>
      </c>
      <c r="Q917" t="n">
        <v>198.05</v>
      </c>
      <c r="R917" t="n">
        <v>29.89</v>
      </c>
      <c r="S917" t="n">
        <v>21.27</v>
      </c>
      <c r="T917" t="n">
        <v>1606.75</v>
      </c>
      <c r="U917" t="n">
        <v>0.71</v>
      </c>
      <c r="V917" t="n">
        <v>0.77</v>
      </c>
      <c r="W917" t="n">
        <v>0.12</v>
      </c>
      <c r="X917" t="n">
        <v>0.08</v>
      </c>
      <c r="Y917" t="n">
        <v>1</v>
      </c>
      <c r="Z917" t="n">
        <v>10</v>
      </c>
    </row>
    <row r="918">
      <c r="A918" t="n">
        <v>99</v>
      </c>
      <c r="B918" t="n">
        <v>150</v>
      </c>
      <c r="C918" t="inlineStr">
        <is>
          <t xml:space="preserve">CONCLUIDO	</t>
        </is>
      </c>
      <c r="D918" t="n">
        <v>8.920199999999999</v>
      </c>
      <c r="E918" t="n">
        <v>11.21</v>
      </c>
      <c r="F918" t="n">
        <v>7.94</v>
      </c>
      <c r="G918" t="n">
        <v>95.23</v>
      </c>
      <c r="H918" t="n">
        <v>1.3</v>
      </c>
      <c r="I918" t="n">
        <v>5</v>
      </c>
      <c r="J918" t="n">
        <v>353.63</v>
      </c>
      <c r="K918" t="n">
        <v>61.82</v>
      </c>
      <c r="L918" t="n">
        <v>25.75</v>
      </c>
      <c r="M918" t="n">
        <v>3</v>
      </c>
      <c r="N918" t="n">
        <v>116.06</v>
      </c>
      <c r="O918" t="n">
        <v>43848.38</v>
      </c>
      <c r="P918" t="n">
        <v>141.98</v>
      </c>
      <c r="Q918" t="n">
        <v>198.05</v>
      </c>
      <c r="R918" t="n">
        <v>29.83</v>
      </c>
      <c r="S918" t="n">
        <v>21.27</v>
      </c>
      <c r="T918" t="n">
        <v>1575.54</v>
      </c>
      <c r="U918" t="n">
        <v>0.71</v>
      </c>
      <c r="V918" t="n">
        <v>0.77</v>
      </c>
      <c r="W918" t="n">
        <v>0.12</v>
      </c>
      <c r="X918" t="n">
        <v>0.08</v>
      </c>
      <c r="Y918" t="n">
        <v>1</v>
      </c>
      <c r="Z918" t="n">
        <v>10</v>
      </c>
    </row>
    <row r="919">
      <c r="A919" t="n">
        <v>100</v>
      </c>
      <c r="B919" t="n">
        <v>150</v>
      </c>
      <c r="C919" t="inlineStr">
        <is>
          <t xml:space="preserve">CONCLUIDO	</t>
        </is>
      </c>
      <c r="D919" t="n">
        <v>8.9253</v>
      </c>
      <c r="E919" t="n">
        <v>11.2</v>
      </c>
      <c r="F919" t="n">
        <v>7.93</v>
      </c>
      <c r="G919" t="n">
        <v>95.15000000000001</v>
      </c>
      <c r="H919" t="n">
        <v>1.31</v>
      </c>
      <c r="I919" t="n">
        <v>5</v>
      </c>
      <c r="J919" t="n">
        <v>354.27</v>
      </c>
      <c r="K919" t="n">
        <v>61.82</v>
      </c>
      <c r="L919" t="n">
        <v>26</v>
      </c>
      <c r="M919" t="n">
        <v>3</v>
      </c>
      <c r="N919" t="n">
        <v>116.45</v>
      </c>
      <c r="O919" t="n">
        <v>43927.95</v>
      </c>
      <c r="P919" t="n">
        <v>141.95</v>
      </c>
      <c r="Q919" t="n">
        <v>198.05</v>
      </c>
      <c r="R919" t="n">
        <v>29.58</v>
      </c>
      <c r="S919" t="n">
        <v>21.27</v>
      </c>
      <c r="T919" t="n">
        <v>1454.96</v>
      </c>
      <c r="U919" t="n">
        <v>0.72</v>
      </c>
      <c r="V919" t="n">
        <v>0.77</v>
      </c>
      <c r="W919" t="n">
        <v>0.12</v>
      </c>
      <c r="X919" t="n">
        <v>0.08</v>
      </c>
      <c r="Y919" t="n">
        <v>1</v>
      </c>
      <c r="Z919" t="n">
        <v>10</v>
      </c>
    </row>
    <row r="920">
      <c r="A920" t="n">
        <v>101</v>
      </c>
      <c r="B920" t="n">
        <v>150</v>
      </c>
      <c r="C920" t="inlineStr">
        <is>
          <t xml:space="preserve">CONCLUIDO	</t>
        </is>
      </c>
      <c r="D920" t="n">
        <v>8.925000000000001</v>
      </c>
      <c r="E920" t="n">
        <v>11.2</v>
      </c>
      <c r="F920" t="n">
        <v>7.93</v>
      </c>
      <c r="G920" t="n">
        <v>95.15000000000001</v>
      </c>
      <c r="H920" t="n">
        <v>1.32</v>
      </c>
      <c r="I920" t="n">
        <v>5</v>
      </c>
      <c r="J920" t="n">
        <v>354.92</v>
      </c>
      <c r="K920" t="n">
        <v>61.82</v>
      </c>
      <c r="L920" t="n">
        <v>26.25</v>
      </c>
      <c r="M920" t="n">
        <v>3</v>
      </c>
      <c r="N920" t="n">
        <v>116.85</v>
      </c>
      <c r="O920" t="n">
        <v>44007.74</v>
      </c>
      <c r="P920" t="n">
        <v>142.22</v>
      </c>
      <c r="Q920" t="n">
        <v>198.05</v>
      </c>
      <c r="R920" t="n">
        <v>29.67</v>
      </c>
      <c r="S920" t="n">
        <v>21.27</v>
      </c>
      <c r="T920" t="n">
        <v>1498.45</v>
      </c>
      <c r="U920" t="n">
        <v>0.72</v>
      </c>
      <c r="V920" t="n">
        <v>0.77</v>
      </c>
      <c r="W920" t="n">
        <v>0.12</v>
      </c>
      <c r="X920" t="n">
        <v>0.08</v>
      </c>
      <c r="Y920" t="n">
        <v>1</v>
      </c>
      <c r="Z920" t="n">
        <v>10</v>
      </c>
    </row>
    <row r="921">
      <c r="A921" t="n">
        <v>102</v>
      </c>
      <c r="B921" t="n">
        <v>150</v>
      </c>
      <c r="C921" t="inlineStr">
        <is>
          <t xml:space="preserve">CONCLUIDO	</t>
        </is>
      </c>
      <c r="D921" t="n">
        <v>8.9206</v>
      </c>
      <c r="E921" t="n">
        <v>11.21</v>
      </c>
      <c r="F921" t="n">
        <v>7.93</v>
      </c>
      <c r="G921" t="n">
        <v>95.22</v>
      </c>
      <c r="H921" t="n">
        <v>1.33</v>
      </c>
      <c r="I921" t="n">
        <v>5</v>
      </c>
      <c r="J921" t="n">
        <v>355.57</v>
      </c>
      <c r="K921" t="n">
        <v>61.82</v>
      </c>
      <c r="L921" t="n">
        <v>26.5</v>
      </c>
      <c r="M921" t="n">
        <v>3</v>
      </c>
      <c r="N921" t="n">
        <v>117.25</v>
      </c>
      <c r="O921" t="n">
        <v>44087.74</v>
      </c>
      <c r="P921" t="n">
        <v>142.43</v>
      </c>
      <c r="Q921" t="n">
        <v>198.05</v>
      </c>
      <c r="R921" t="n">
        <v>29.8</v>
      </c>
      <c r="S921" t="n">
        <v>21.27</v>
      </c>
      <c r="T921" t="n">
        <v>1561.71</v>
      </c>
      <c r="U921" t="n">
        <v>0.71</v>
      </c>
      <c r="V921" t="n">
        <v>0.77</v>
      </c>
      <c r="W921" t="n">
        <v>0.12</v>
      </c>
      <c r="X921" t="n">
        <v>0.08</v>
      </c>
      <c r="Y921" t="n">
        <v>1</v>
      </c>
      <c r="Z921" t="n">
        <v>10</v>
      </c>
    </row>
    <row r="922">
      <c r="A922" t="n">
        <v>103</v>
      </c>
      <c r="B922" t="n">
        <v>150</v>
      </c>
      <c r="C922" t="inlineStr">
        <is>
          <t xml:space="preserve">CONCLUIDO	</t>
        </is>
      </c>
      <c r="D922" t="n">
        <v>8.9283</v>
      </c>
      <c r="E922" t="n">
        <v>11.2</v>
      </c>
      <c r="F922" t="n">
        <v>7.93</v>
      </c>
      <c r="G922" t="n">
        <v>95.09999999999999</v>
      </c>
      <c r="H922" t="n">
        <v>1.34</v>
      </c>
      <c r="I922" t="n">
        <v>5</v>
      </c>
      <c r="J922" t="n">
        <v>356.22</v>
      </c>
      <c r="K922" t="n">
        <v>61.82</v>
      </c>
      <c r="L922" t="n">
        <v>26.75</v>
      </c>
      <c r="M922" t="n">
        <v>3</v>
      </c>
      <c r="N922" t="n">
        <v>117.65</v>
      </c>
      <c r="O922" t="n">
        <v>44167.96</v>
      </c>
      <c r="P922" t="n">
        <v>142.46</v>
      </c>
      <c r="Q922" t="n">
        <v>198.05</v>
      </c>
      <c r="R922" t="n">
        <v>29.42</v>
      </c>
      <c r="S922" t="n">
        <v>21.27</v>
      </c>
      <c r="T922" t="n">
        <v>1373.52</v>
      </c>
      <c r="U922" t="n">
        <v>0.72</v>
      </c>
      <c r="V922" t="n">
        <v>0.77</v>
      </c>
      <c r="W922" t="n">
        <v>0.12</v>
      </c>
      <c r="X922" t="n">
        <v>0.07000000000000001</v>
      </c>
      <c r="Y922" t="n">
        <v>1</v>
      </c>
      <c r="Z922" t="n">
        <v>10</v>
      </c>
    </row>
    <row r="923">
      <c r="A923" t="n">
        <v>104</v>
      </c>
      <c r="B923" t="n">
        <v>150</v>
      </c>
      <c r="C923" t="inlineStr">
        <is>
          <t xml:space="preserve">CONCLUIDO	</t>
        </is>
      </c>
      <c r="D923" t="n">
        <v>8.935700000000001</v>
      </c>
      <c r="E923" t="n">
        <v>11.19</v>
      </c>
      <c r="F923" t="n">
        <v>7.92</v>
      </c>
      <c r="G923" t="n">
        <v>94.98999999999999</v>
      </c>
      <c r="H923" t="n">
        <v>1.35</v>
      </c>
      <c r="I923" t="n">
        <v>5</v>
      </c>
      <c r="J923" t="n">
        <v>356.87</v>
      </c>
      <c r="K923" t="n">
        <v>61.82</v>
      </c>
      <c r="L923" t="n">
        <v>27</v>
      </c>
      <c r="M923" t="n">
        <v>3</v>
      </c>
      <c r="N923" t="n">
        <v>118.05</v>
      </c>
      <c r="O923" t="n">
        <v>44248.41</v>
      </c>
      <c r="P923" t="n">
        <v>142.38</v>
      </c>
      <c r="Q923" t="n">
        <v>198.05</v>
      </c>
      <c r="R923" t="n">
        <v>29.1</v>
      </c>
      <c r="S923" t="n">
        <v>21.27</v>
      </c>
      <c r="T923" t="n">
        <v>1214.55</v>
      </c>
      <c r="U923" t="n">
        <v>0.73</v>
      </c>
      <c r="V923" t="n">
        <v>0.77</v>
      </c>
      <c r="W923" t="n">
        <v>0.12</v>
      </c>
      <c r="X923" t="n">
        <v>0.06</v>
      </c>
      <c r="Y923" t="n">
        <v>1</v>
      </c>
      <c r="Z923" t="n">
        <v>10</v>
      </c>
    </row>
    <row r="924">
      <c r="A924" t="n">
        <v>105</v>
      </c>
      <c r="B924" t="n">
        <v>150</v>
      </c>
      <c r="C924" t="inlineStr">
        <is>
          <t xml:space="preserve">CONCLUIDO	</t>
        </is>
      </c>
      <c r="D924" t="n">
        <v>8.9352</v>
      </c>
      <c r="E924" t="n">
        <v>11.19</v>
      </c>
      <c r="F924" t="n">
        <v>7.92</v>
      </c>
      <c r="G924" t="n">
        <v>95</v>
      </c>
      <c r="H924" t="n">
        <v>1.36</v>
      </c>
      <c r="I924" t="n">
        <v>5</v>
      </c>
      <c r="J924" t="n">
        <v>357.52</v>
      </c>
      <c r="K924" t="n">
        <v>61.82</v>
      </c>
      <c r="L924" t="n">
        <v>27.25</v>
      </c>
      <c r="M924" t="n">
        <v>3</v>
      </c>
      <c r="N924" t="n">
        <v>118.45</v>
      </c>
      <c r="O924" t="n">
        <v>44329.08</v>
      </c>
      <c r="P924" t="n">
        <v>142.55</v>
      </c>
      <c r="Q924" t="n">
        <v>198.05</v>
      </c>
      <c r="R924" t="n">
        <v>29.25</v>
      </c>
      <c r="S924" t="n">
        <v>21.27</v>
      </c>
      <c r="T924" t="n">
        <v>1289.17</v>
      </c>
      <c r="U924" t="n">
        <v>0.73</v>
      </c>
      <c r="V924" t="n">
        <v>0.77</v>
      </c>
      <c r="W924" t="n">
        <v>0.11</v>
      </c>
      <c r="X924" t="n">
        <v>0.06</v>
      </c>
      <c r="Y924" t="n">
        <v>1</v>
      </c>
      <c r="Z924" t="n">
        <v>10</v>
      </c>
    </row>
    <row r="925">
      <c r="A925" t="n">
        <v>106</v>
      </c>
      <c r="B925" t="n">
        <v>150</v>
      </c>
      <c r="C925" t="inlineStr">
        <is>
          <t xml:space="preserve">CONCLUIDO	</t>
        </is>
      </c>
      <c r="D925" t="n">
        <v>8.925000000000001</v>
      </c>
      <c r="E925" t="n">
        <v>11.2</v>
      </c>
      <c r="F925" t="n">
        <v>7.93</v>
      </c>
      <c r="G925" t="n">
        <v>95.15000000000001</v>
      </c>
      <c r="H925" t="n">
        <v>1.37</v>
      </c>
      <c r="I925" t="n">
        <v>5</v>
      </c>
      <c r="J925" t="n">
        <v>358.18</v>
      </c>
      <c r="K925" t="n">
        <v>61.82</v>
      </c>
      <c r="L925" t="n">
        <v>27.5</v>
      </c>
      <c r="M925" t="n">
        <v>3</v>
      </c>
      <c r="N925" t="n">
        <v>118.86</v>
      </c>
      <c r="O925" t="n">
        <v>44409.98</v>
      </c>
      <c r="P925" t="n">
        <v>142.88</v>
      </c>
      <c r="Q925" t="n">
        <v>198.05</v>
      </c>
      <c r="R925" t="n">
        <v>29.67</v>
      </c>
      <c r="S925" t="n">
        <v>21.27</v>
      </c>
      <c r="T925" t="n">
        <v>1496.04</v>
      </c>
      <c r="U925" t="n">
        <v>0.72</v>
      </c>
      <c r="V925" t="n">
        <v>0.77</v>
      </c>
      <c r="W925" t="n">
        <v>0.11</v>
      </c>
      <c r="X925" t="n">
        <v>0.08</v>
      </c>
      <c r="Y925" t="n">
        <v>1</v>
      </c>
      <c r="Z925" t="n">
        <v>10</v>
      </c>
    </row>
    <row r="926">
      <c r="A926" t="n">
        <v>107</v>
      </c>
      <c r="B926" t="n">
        <v>150</v>
      </c>
      <c r="C926" t="inlineStr">
        <is>
          <t xml:space="preserve">CONCLUIDO	</t>
        </is>
      </c>
      <c r="D926" t="n">
        <v>8.916399999999999</v>
      </c>
      <c r="E926" t="n">
        <v>11.22</v>
      </c>
      <c r="F926" t="n">
        <v>7.94</v>
      </c>
      <c r="G926" t="n">
        <v>95.28</v>
      </c>
      <c r="H926" t="n">
        <v>1.38</v>
      </c>
      <c r="I926" t="n">
        <v>5</v>
      </c>
      <c r="J926" t="n">
        <v>358.84</v>
      </c>
      <c r="K926" t="n">
        <v>61.82</v>
      </c>
      <c r="L926" t="n">
        <v>27.75</v>
      </c>
      <c r="M926" t="n">
        <v>3</v>
      </c>
      <c r="N926" t="n">
        <v>119.27</v>
      </c>
      <c r="O926" t="n">
        <v>44491.1</v>
      </c>
      <c r="P926" t="n">
        <v>143.08</v>
      </c>
      <c r="Q926" t="n">
        <v>198.05</v>
      </c>
      <c r="R926" t="n">
        <v>30.06</v>
      </c>
      <c r="S926" t="n">
        <v>21.27</v>
      </c>
      <c r="T926" t="n">
        <v>1691.34</v>
      </c>
      <c r="U926" t="n">
        <v>0.71</v>
      </c>
      <c r="V926" t="n">
        <v>0.76</v>
      </c>
      <c r="W926" t="n">
        <v>0.12</v>
      </c>
      <c r="X926" t="n">
        <v>0.09</v>
      </c>
      <c r="Y926" t="n">
        <v>1</v>
      </c>
      <c r="Z926" t="n">
        <v>10</v>
      </c>
    </row>
    <row r="927">
      <c r="A927" t="n">
        <v>108</v>
      </c>
      <c r="B927" t="n">
        <v>150</v>
      </c>
      <c r="C927" t="inlineStr">
        <is>
          <t xml:space="preserve">CONCLUIDO	</t>
        </is>
      </c>
      <c r="D927" t="n">
        <v>8.9184</v>
      </c>
      <c r="E927" t="n">
        <v>11.21</v>
      </c>
      <c r="F927" t="n">
        <v>7.94</v>
      </c>
      <c r="G927" t="n">
        <v>95.25</v>
      </c>
      <c r="H927" t="n">
        <v>1.39</v>
      </c>
      <c r="I927" t="n">
        <v>5</v>
      </c>
      <c r="J927" t="n">
        <v>359.5</v>
      </c>
      <c r="K927" t="n">
        <v>61.82</v>
      </c>
      <c r="L927" t="n">
        <v>28</v>
      </c>
      <c r="M927" t="n">
        <v>3</v>
      </c>
      <c r="N927" t="n">
        <v>119.68</v>
      </c>
      <c r="O927" t="n">
        <v>44572.45</v>
      </c>
      <c r="P927" t="n">
        <v>143.21</v>
      </c>
      <c r="Q927" t="n">
        <v>198.05</v>
      </c>
      <c r="R927" t="n">
        <v>29.91</v>
      </c>
      <c r="S927" t="n">
        <v>21.27</v>
      </c>
      <c r="T927" t="n">
        <v>1617.49</v>
      </c>
      <c r="U927" t="n">
        <v>0.71</v>
      </c>
      <c r="V927" t="n">
        <v>0.76</v>
      </c>
      <c r="W927" t="n">
        <v>0.12</v>
      </c>
      <c r="X927" t="n">
        <v>0.09</v>
      </c>
      <c r="Y927" t="n">
        <v>1</v>
      </c>
      <c r="Z927" t="n">
        <v>10</v>
      </c>
    </row>
    <row r="928">
      <c r="A928" t="n">
        <v>109</v>
      </c>
      <c r="B928" t="n">
        <v>150</v>
      </c>
      <c r="C928" t="inlineStr">
        <is>
          <t xml:space="preserve">CONCLUIDO	</t>
        </is>
      </c>
      <c r="D928" t="n">
        <v>8.9217</v>
      </c>
      <c r="E928" t="n">
        <v>11.21</v>
      </c>
      <c r="F928" t="n">
        <v>7.93</v>
      </c>
      <c r="G928" t="n">
        <v>95.2</v>
      </c>
      <c r="H928" t="n">
        <v>1.4</v>
      </c>
      <c r="I928" t="n">
        <v>5</v>
      </c>
      <c r="J928" t="n">
        <v>360.16</v>
      </c>
      <c r="K928" t="n">
        <v>61.82</v>
      </c>
      <c r="L928" t="n">
        <v>28.25</v>
      </c>
      <c r="M928" t="n">
        <v>3</v>
      </c>
      <c r="N928" t="n">
        <v>120.09</v>
      </c>
      <c r="O928" t="n">
        <v>44654.04</v>
      </c>
      <c r="P928" t="n">
        <v>143.17</v>
      </c>
      <c r="Q928" t="n">
        <v>198.07</v>
      </c>
      <c r="R928" t="n">
        <v>29.77</v>
      </c>
      <c r="S928" t="n">
        <v>21.27</v>
      </c>
      <c r="T928" t="n">
        <v>1548.91</v>
      </c>
      <c r="U928" t="n">
        <v>0.71</v>
      </c>
      <c r="V928" t="n">
        <v>0.77</v>
      </c>
      <c r="W928" t="n">
        <v>0.12</v>
      </c>
      <c r="X928" t="n">
        <v>0.08</v>
      </c>
      <c r="Y928" t="n">
        <v>1</v>
      </c>
      <c r="Z928" t="n">
        <v>10</v>
      </c>
    </row>
    <row r="929">
      <c r="A929" t="n">
        <v>110</v>
      </c>
      <c r="B929" t="n">
        <v>150</v>
      </c>
      <c r="C929" t="inlineStr">
        <is>
          <t xml:space="preserve">CONCLUIDO	</t>
        </is>
      </c>
      <c r="D929" t="n">
        <v>8.9193</v>
      </c>
      <c r="E929" t="n">
        <v>11.21</v>
      </c>
      <c r="F929" t="n">
        <v>7.94</v>
      </c>
      <c r="G929" t="n">
        <v>95.23999999999999</v>
      </c>
      <c r="H929" t="n">
        <v>1.41</v>
      </c>
      <c r="I929" t="n">
        <v>5</v>
      </c>
      <c r="J929" t="n">
        <v>360.82</v>
      </c>
      <c r="K929" t="n">
        <v>61.82</v>
      </c>
      <c r="L929" t="n">
        <v>28.5</v>
      </c>
      <c r="M929" t="n">
        <v>3</v>
      </c>
      <c r="N929" t="n">
        <v>120.5</v>
      </c>
      <c r="O929" t="n">
        <v>44735.86</v>
      </c>
      <c r="P929" t="n">
        <v>143.26</v>
      </c>
      <c r="Q929" t="n">
        <v>198.05</v>
      </c>
      <c r="R929" t="n">
        <v>29.92</v>
      </c>
      <c r="S929" t="n">
        <v>21.27</v>
      </c>
      <c r="T929" t="n">
        <v>1620.71</v>
      </c>
      <c r="U929" t="n">
        <v>0.71</v>
      </c>
      <c r="V929" t="n">
        <v>0.77</v>
      </c>
      <c r="W929" t="n">
        <v>0.12</v>
      </c>
      <c r="X929" t="n">
        <v>0.08</v>
      </c>
      <c r="Y929" t="n">
        <v>1</v>
      </c>
      <c r="Z929" t="n">
        <v>10</v>
      </c>
    </row>
    <row r="930">
      <c r="A930" t="n">
        <v>111</v>
      </c>
      <c r="B930" t="n">
        <v>150</v>
      </c>
      <c r="C930" t="inlineStr">
        <is>
          <t xml:space="preserve">CONCLUIDO	</t>
        </is>
      </c>
      <c r="D930" t="n">
        <v>8.9153</v>
      </c>
      <c r="E930" t="n">
        <v>11.22</v>
      </c>
      <c r="F930" t="n">
        <v>7.94</v>
      </c>
      <c r="G930" t="n">
        <v>95.3</v>
      </c>
      <c r="H930" t="n">
        <v>1.42</v>
      </c>
      <c r="I930" t="n">
        <v>5</v>
      </c>
      <c r="J930" t="n">
        <v>361.49</v>
      </c>
      <c r="K930" t="n">
        <v>61.82</v>
      </c>
      <c r="L930" t="n">
        <v>28.75</v>
      </c>
      <c r="M930" t="n">
        <v>3</v>
      </c>
      <c r="N930" t="n">
        <v>120.92</v>
      </c>
      <c r="O930" t="n">
        <v>44817.91</v>
      </c>
      <c r="P930" t="n">
        <v>143.51</v>
      </c>
      <c r="Q930" t="n">
        <v>198.05</v>
      </c>
      <c r="R930" t="n">
        <v>30.07</v>
      </c>
      <c r="S930" t="n">
        <v>21.27</v>
      </c>
      <c r="T930" t="n">
        <v>1697.51</v>
      </c>
      <c r="U930" t="n">
        <v>0.71</v>
      </c>
      <c r="V930" t="n">
        <v>0.76</v>
      </c>
      <c r="W930" t="n">
        <v>0.12</v>
      </c>
      <c r="X930" t="n">
        <v>0.09</v>
      </c>
      <c r="Y930" t="n">
        <v>1</v>
      </c>
      <c r="Z930" t="n">
        <v>10</v>
      </c>
    </row>
    <row r="931">
      <c r="A931" t="n">
        <v>112</v>
      </c>
      <c r="B931" t="n">
        <v>150</v>
      </c>
      <c r="C931" t="inlineStr">
        <is>
          <t xml:space="preserve">CONCLUIDO	</t>
        </is>
      </c>
      <c r="D931" t="n">
        <v>8.920999999999999</v>
      </c>
      <c r="E931" t="n">
        <v>11.21</v>
      </c>
      <c r="F931" t="n">
        <v>7.93</v>
      </c>
      <c r="G931" t="n">
        <v>95.20999999999999</v>
      </c>
      <c r="H931" t="n">
        <v>1.43</v>
      </c>
      <c r="I931" t="n">
        <v>5</v>
      </c>
      <c r="J931" t="n">
        <v>362.16</v>
      </c>
      <c r="K931" t="n">
        <v>61.82</v>
      </c>
      <c r="L931" t="n">
        <v>29</v>
      </c>
      <c r="M931" t="n">
        <v>3</v>
      </c>
      <c r="N931" t="n">
        <v>121.34</v>
      </c>
      <c r="O931" t="n">
        <v>44900.33</v>
      </c>
      <c r="P931" t="n">
        <v>143.51</v>
      </c>
      <c r="Q931" t="n">
        <v>198.06</v>
      </c>
      <c r="R931" t="n">
        <v>29.8</v>
      </c>
      <c r="S931" t="n">
        <v>21.27</v>
      </c>
      <c r="T931" t="n">
        <v>1565.18</v>
      </c>
      <c r="U931" t="n">
        <v>0.71</v>
      </c>
      <c r="V931" t="n">
        <v>0.77</v>
      </c>
      <c r="W931" t="n">
        <v>0.12</v>
      </c>
      <c r="X931" t="n">
        <v>0.08</v>
      </c>
      <c r="Y931" t="n">
        <v>1</v>
      </c>
      <c r="Z931" t="n">
        <v>10</v>
      </c>
    </row>
    <row r="932">
      <c r="A932" t="n">
        <v>113</v>
      </c>
      <c r="B932" t="n">
        <v>150</v>
      </c>
      <c r="C932" t="inlineStr">
        <is>
          <t xml:space="preserve">CONCLUIDO	</t>
        </is>
      </c>
      <c r="D932" t="n">
        <v>8.9217</v>
      </c>
      <c r="E932" t="n">
        <v>11.21</v>
      </c>
      <c r="F932" t="n">
        <v>7.93</v>
      </c>
      <c r="G932" t="n">
        <v>95.2</v>
      </c>
      <c r="H932" t="n">
        <v>1.44</v>
      </c>
      <c r="I932" t="n">
        <v>5</v>
      </c>
      <c r="J932" t="n">
        <v>362.83</v>
      </c>
      <c r="K932" t="n">
        <v>61.82</v>
      </c>
      <c r="L932" t="n">
        <v>29.25</v>
      </c>
      <c r="M932" t="n">
        <v>3</v>
      </c>
      <c r="N932" t="n">
        <v>121.75</v>
      </c>
      <c r="O932" t="n">
        <v>44982.86</v>
      </c>
      <c r="P932" t="n">
        <v>143.59</v>
      </c>
      <c r="Q932" t="n">
        <v>198.05</v>
      </c>
      <c r="R932" t="n">
        <v>29.82</v>
      </c>
      <c r="S932" t="n">
        <v>21.27</v>
      </c>
      <c r="T932" t="n">
        <v>1571.51</v>
      </c>
      <c r="U932" t="n">
        <v>0.71</v>
      </c>
      <c r="V932" t="n">
        <v>0.77</v>
      </c>
      <c r="W932" t="n">
        <v>0.12</v>
      </c>
      <c r="X932" t="n">
        <v>0.08</v>
      </c>
      <c r="Y932" t="n">
        <v>1</v>
      </c>
      <c r="Z932" t="n">
        <v>10</v>
      </c>
    </row>
    <row r="933">
      <c r="A933" t="n">
        <v>114</v>
      </c>
      <c r="B933" t="n">
        <v>150</v>
      </c>
      <c r="C933" t="inlineStr">
        <is>
          <t xml:space="preserve">CONCLUIDO	</t>
        </is>
      </c>
      <c r="D933" t="n">
        <v>8.9217</v>
      </c>
      <c r="E933" t="n">
        <v>11.21</v>
      </c>
      <c r="F933" t="n">
        <v>7.93</v>
      </c>
      <c r="G933" t="n">
        <v>95.2</v>
      </c>
      <c r="H933" t="n">
        <v>1.45</v>
      </c>
      <c r="I933" t="n">
        <v>5</v>
      </c>
      <c r="J933" t="n">
        <v>363.5</v>
      </c>
      <c r="K933" t="n">
        <v>61.82</v>
      </c>
      <c r="L933" t="n">
        <v>29.5</v>
      </c>
      <c r="M933" t="n">
        <v>3</v>
      </c>
      <c r="N933" t="n">
        <v>122.18</v>
      </c>
      <c r="O933" t="n">
        <v>45065.64</v>
      </c>
      <c r="P933" t="n">
        <v>143.67</v>
      </c>
      <c r="Q933" t="n">
        <v>198.05</v>
      </c>
      <c r="R933" t="n">
        <v>29.76</v>
      </c>
      <c r="S933" t="n">
        <v>21.27</v>
      </c>
      <c r="T933" t="n">
        <v>1540.55</v>
      </c>
      <c r="U933" t="n">
        <v>0.71</v>
      </c>
      <c r="V933" t="n">
        <v>0.77</v>
      </c>
      <c r="W933" t="n">
        <v>0.12</v>
      </c>
      <c r="X933" t="n">
        <v>0.08</v>
      </c>
      <c r="Y933" t="n">
        <v>1</v>
      </c>
      <c r="Z933" t="n">
        <v>10</v>
      </c>
    </row>
    <row r="934">
      <c r="A934" t="n">
        <v>115</v>
      </c>
      <c r="B934" t="n">
        <v>150</v>
      </c>
      <c r="C934" t="inlineStr">
        <is>
          <t xml:space="preserve">CONCLUIDO	</t>
        </is>
      </c>
      <c r="D934" t="n">
        <v>8.9215</v>
      </c>
      <c r="E934" t="n">
        <v>11.21</v>
      </c>
      <c r="F934" t="n">
        <v>7.93</v>
      </c>
      <c r="G934" t="n">
        <v>95.20999999999999</v>
      </c>
      <c r="H934" t="n">
        <v>1.46</v>
      </c>
      <c r="I934" t="n">
        <v>5</v>
      </c>
      <c r="J934" t="n">
        <v>364.17</v>
      </c>
      <c r="K934" t="n">
        <v>61.82</v>
      </c>
      <c r="L934" t="n">
        <v>29.75</v>
      </c>
      <c r="M934" t="n">
        <v>3</v>
      </c>
      <c r="N934" t="n">
        <v>122.6</v>
      </c>
      <c r="O934" t="n">
        <v>45148.66</v>
      </c>
      <c r="P934" t="n">
        <v>143.7</v>
      </c>
      <c r="Q934" t="n">
        <v>198.06</v>
      </c>
      <c r="R934" t="n">
        <v>29.69</v>
      </c>
      <c r="S934" t="n">
        <v>21.27</v>
      </c>
      <c r="T934" t="n">
        <v>1506.66</v>
      </c>
      <c r="U934" t="n">
        <v>0.72</v>
      </c>
      <c r="V934" t="n">
        <v>0.77</v>
      </c>
      <c r="W934" t="n">
        <v>0.12</v>
      </c>
      <c r="X934" t="n">
        <v>0.08</v>
      </c>
      <c r="Y934" t="n">
        <v>1</v>
      </c>
      <c r="Z934" t="n">
        <v>10</v>
      </c>
    </row>
    <row r="935">
      <c r="A935" t="n">
        <v>116</v>
      </c>
      <c r="B935" t="n">
        <v>150</v>
      </c>
      <c r="C935" t="inlineStr">
        <is>
          <t xml:space="preserve">CONCLUIDO	</t>
        </is>
      </c>
      <c r="D935" t="n">
        <v>8.931900000000001</v>
      </c>
      <c r="E935" t="n">
        <v>11.2</v>
      </c>
      <c r="F935" t="n">
        <v>7.92</v>
      </c>
      <c r="G935" t="n">
        <v>95.05</v>
      </c>
      <c r="H935" t="n">
        <v>1.47</v>
      </c>
      <c r="I935" t="n">
        <v>5</v>
      </c>
      <c r="J935" t="n">
        <v>364.85</v>
      </c>
      <c r="K935" t="n">
        <v>61.82</v>
      </c>
      <c r="L935" t="n">
        <v>30</v>
      </c>
      <c r="M935" t="n">
        <v>3</v>
      </c>
      <c r="N935" t="n">
        <v>123.02</v>
      </c>
      <c r="O935" t="n">
        <v>45231.92</v>
      </c>
      <c r="P935" t="n">
        <v>143.41</v>
      </c>
      <c r="Q935" t="n">
        <v>198.05</v>
      </c>
      <c r="R935" t="n">
        <v>29.3</v>
      </c>
      <c r="S935" t="n">
        <v>21.27</v>
      </c>
      <c r="T935" t="n">
        <v>1311.99</v>
      </c>
      <c r="U935" t="n">
        <v>0.73</v>
      </c>
      <c r="V935" t="n">
        <v>0.77</v>
      </c>
      <c r="W935" t="n">
        <v>0.12</v>
      </c>
      <c r="X935" t="n">
        <v>0.07000000000000001</v>
      </c>
      <c r="Y935" t="n">
        <v>1</v>
      </c>
      <c r="Z935" t="n">
        <v>10</v>
      </c>
    </row>
    <row r="936">
      <c r="A936" t="n">
        <v>117</v>
      </c>
      <c r="B936" t="n">
        <v>150</v>
      </c>
      <c r="C936" t="inlineStr">
        <is>
          <t xml:space="preserve">CONCLUIDO	</t>
        </is>
      </c>
      <c r="D936" t="n">
        <v>8.933</v>
      </c>
      <c r="E936" t="n">
        <v>11.19</v>
      </c>
      <c r="F936" t="n">
        <v>7.92</v>
      </c>
      <c r="G936" t="n">
        <v>95.03</v>
      </c>
      <c r="H936" t="n">
        <v>1.48</v>
      </c>
      <c r="I936" t="n">
        <v>5</v>
      </c>
      <c r="J936" t="n">
        <v>365.52</v>
      </c>
      <c r="K936" t="n">
        <v>61.82</v>
      </c>
      <c r="L936" t="n">
        <v>30.25</v>
      </c>
      <c r="M936" t="n">
        <v>3</v>
      </c>
      <c r="N936" t="n">
        <v>123.45</v>
      </c>
      <c r="O936" t="n">
        <v>45315.43</v>
      </c>
      <c r="P936" t="n">
        <v>143.38</v>
      </c>
      <c r="Q936" t="n">
        <v>198.05</v>
      </c>
      <c r="R936" t="n">
        <v>29.34</v>
      </c>
      <c r="S936" t="n">
        <v>21.27</v>
      </c>
      <c r="T936" t="n">
        <v>1332.09</v>
      </c>
      <c r="U936" t="n">
        <v>0.72</v>
      </c>
      <c r="V936" t="n">
        <v>0.77</v>
      </c>
      <c r="W936" t="n">
        <v>0.11</v>
      </c>
      <c r="X936" t="n">
        <v>0.07000000000000001</v>
      </c>
      <c r="Y936" t="n">
        <v>1</v>
      </c>
      <c r="Z936" t="n">
        <v>10</v>
      </c>
    </row>
    <row r="937">
      <c r="A937" t="n">
        <v>118</v>
      </c>
      <c r="B937" t="n">
        <v>150</v>
      </c>
      <c r="C937" t="inlineStr">
        <is>
          <t xml:space="preserve">CONCLUIDO	</t>
        </is>
      </c>
      <c r="D937" t="n">
        <v>8.9259</v>
      </c>
      <c r="E937" t="n">
        <v>11.2</v>
      </c>
      <c r="F937" t="n">
        <v>7.93</v>
      </c>
      <c r="G937" t="n">
        <v>95.14</v>
      </c>
      <c r="H937" t="n">
        <v>1.49</v>
      </c>
      <c r="I937" t="n">
        <v>5</v>
      </c>
      <c r="J937" t="n">
        <v>366.2</v>
      </c>
      <c r="K937" t="n">
        <v>61.82</v>
      </c>
      <c r="L937" t="n">
        <v>30.5</v>
      </c>
      <c r="M937" t="n">
        <v>3</v>
      </c>
      <c r="N937" t="n">
        <v>123.88</v>
      </c>
      <c r="O937" t="n">
        <v>45399.2</v>
      </c>
      <c r="P937" t="n">
        <v>143.61</v>
      </c>
      <c r="Q937" t="n">
        <v>198.05</v>
      </c>
      <c r="R937" t="n">
        <v>29.63</v>
      </c>
      <c r="S937" t="n">
        <v>21.27</v>
      </c>
      <c r="T937" t="n">
        <v>1480.27</v>
      </c>
      <c r="U937" t="n">
        <v>0.72</v>
      </c>
      <c r="V937" t="n">
        <v>0.77</v>
      </c>
      <c r="W937" t="n">
        <v>0.11</v>
      </c>
      <c r="X937" t="n">
        <v>0.08</v>
      </c>
      <c r="Y937" t="n">
        <v>1</v>
      </c>
      <c r="Z937" t="n">
        <v>10</v>
      </c>
    </row>
    <row r="938">
      <c r="A938" t="n">
        <v>119</v>
      </c>
      <c r="B938" t="n">
        <v>150</v>
      </c>
      <c r="C938" t="inlineStr">
        <is>
          <t xml:space="preserve">CONCLUIDO	</t>
        </is>
      </c>
      <c r="D938" t="n">
        <v>8.915100000000001</v>
      </c>
      <c r="E938" t="n">
        <v>11.22</v>
      </c>
      <c r="F938" t="n">
        <v>7.94</v>
      </c>
      <c r="G938" t="n">
        <v>95.3</v>
      </c>
      <c r="H938" t="n">
        <v>1.49</v>
      </c>
      <c r="I938" t="n">
        <v>5</v>
      </c>
      <c r="J938" t="n">
        <v>366.88</v>
      </c>
      <c r="K938" t="n">
        <v>61.82</v>
      </c>
      <c r="L938" t="n">
        <v>30.75</v>
      </c>
      <c r="M938" t="n">
        <v>3</v>
      </c>
      <c r="N938" t="n">
        <v>124.31</v>
      </c>
      <c r="O938" t="n">
        <v>45483.22</v>
      </c>
      <c r="P938" t="n">
        <v>143.77</v>
      </c>
      <c r="Q938" t="n">
        <v>198.05</v>
      </c>
      <c r="R938" t="n">
        <v>30.13</v>
      </c>
      <c r="S938" t="n">
        <v>21.27</v>
      </c>
      <c r="T938" t="n">
        <v>1730.28</v>
      </c>
      <c r="U938" t="n">
        <v>0.71</v>
      </c>
      <c r="V938" t="n">
        <v>0.76</v>
      </c>
      <c r="W938" t="n">
        <v>0.11</v>
      </c>
      <c r="X938" t="n">
        <v>0.09</v>
      </c>
      <c r="Y938" t="n">
        <v>1</v>
      </c>
      <c r="Z938" t="n">
        <v>10</v>
      </c>
    </row>
    <row r="939">
      <c r="A939" t="n">
        <v>120</v>
      </c>
      <c r="B939" t="n">
        <v>150</v>
      </c>
      <c r="C939" t="inlineStr">
        <is>
          <t xml:space="preserve">CONCLUIDO	</t>
        </is>
      </c>
      <c r="D939" t="n">
        <v>8.9138</v>
      </c>
      <c r="E939" t="n">
        <v>11.22</v>
      </c>
      <c r="F939" t="n">
        <v>7.94</v>
      </c>
      <c r="G939" t="n">
        <v>95.31999999999999</v>
      </c>
      <c r="H939" t="n">
        <v>1.5</v>
      </c>
      <c r="I939" t="n">
        <v>5</v>
      </c>
      <c r="J939" t="n">
        <v>367.57</v>
      </c>
      <c r="K939" t="n">
        <v>61.82</v>
      </c>
      <c r="L939" t="n">
        <v>31</v>
      </c>
      <c r="M939" t="n">
        <v>3</v>
      </c>
      <c r="N939" t="n">
        <v>124.74</v>
      </c>
      <c r="O939" t="n">
        <v>45567.49</v>
      </c>
      <c r="P939" t="n">
        <v>143.83</v>
      </c>
      <c r="Q939" t="n">
        <v>198.05</v>
      </c>
      <c r="R939" t="n">
        <v>30.13</v>
      </c>
      <c r="S939" t="n">
        <v>21.27</v>
      </c>
      <c r="T939" t="n">
        <v>1727.86</v>
      </c>
      <c r="U939" t="n">
        <v>0.71</v>
      </c>
      <c r="V939" t="n">
        <v>0.76</v>
      </c>
      <c r="W939" t="n">
        <v>0.12</v>
      </c>
      <c r="X939" t="n">
        <v>0.09</v>
      </c>
      <c r="Y939" t="n">
        <v>1</v>
      </c>
      <c r="Z939" t="n">
        <v>10</v>
      </c>
    </row>
    <row r="940">
      <c r="A940" t="n">
        <v>121</v>
      </c>
      <c r="B940" t="n">
        <v>150</v>
      </c>
      <c r="C940" t="inlineStr">
        <is>
          <t xml:space="preserve">CONCLUIDO	</t>
        </is>
      </c>
      <c r="D940" t="n">
        <v>8.917999999999999</v>
      </c>
      <c r="E940" t="n">
        <v>11.21</v>
      </c>
      <c r="F940" t="n">
        <v>7.94</v>
      </c>
      <c r="G940" t="n">
        <v>95.26000000000001</v>
      </c>
      <c r="H940" t="n">
        <v>1.51</v>
      </c>
      <c r="I940" t="n">
        <v>5</v>
      </c>
      <c r="J940" t="n">
        <v>368.25</v>
      </c>
      <c r="K940" t="n">
        <v>61.82</v>
      </c>
      <c r="L940" t="n">
        <v>31.25</v>
      </c>
      <c r="M940" t="n">
        <v>3</v>
      </c>
      <c r="N940" t="n">
        <v>125.18</v>
      </c>
      <c r="O940" t="n">
        <v>45652.02</v>
      </c>
      <c r="P940" t="n">
        <v>143.7</v>
      </c>
      <c r="Q940" t="n">
        <v>198.05</v>
      </c>
      <c r="R940" t="n">
        <v>29.91</v>
      </c>
      <c r="S940" t="n">
        <v>21.27</v>
      </c>
      <c r="T940" t="n">
        <v>1619.33</v>
      </c>
      <c r="U940" t="n">
        <v>0.71</v>
      </c>
      <c r="V940" t="n">
        <v>0.76</v>
      </c>
      <c r="W940" t="n">
        <v>0.12</v>
      </c>
      <c r="X940" t="n">
        <v>0.09</v>
      </c>
      <c r="Y940" t="n">
        <v>1</v>
      </c>
      <c r="Z940" t="n">
        <v>10</v>
      </c>
    </row>
    <row r="941">
      <c r="A941" t="n">
        <v>122</v>
      </c>
      <c r="B941" t="n">
        <v>150</v>
      </c>
      <c r="C941" t="inlineStr">
        <is>
          <t xml:space="preserve">CONCLUIDO	</t>
        </is>
      </c>
      <c r="D941" t="n">
        <v>8.918799999999999</v>
      </c>
      <c r="E941" t="n">
        <v>11.21</v>
      </c>
      <c r="F941" t="n">
        <v>7.94</v>
      </c>
      <c r="G941" t="n">
        <v>95.25</v>
      </c>
      <c r="H941" t="n">
        <v>1.52</v>
      </c>
      <c r="I941" t="n">
        <v>5</v>
      </c>
      <c r="J941" t="n">
        <v>368.94</v>
      </c>
      <c r="K941" t="n">
        <v>61.82</v>
      </c>
      <c r="L941" t="n">
        <v>31.5</v>
      </c>
      <c r="M941" t="n">
        <v>3</v>
      </c>
      <c r="N941" t="n">
        <v>125.62</v>
      </c>
      <c r="O941" t="n">
        <v>45736.8</v>
      </c>
      <c r="P941" t="n">
        <v>143.57</v>
      </c>
      <c r="Q941" t="n">
        <v>198.05</v>
      </c>
      <c r="R941" t="n">
        <v>29.95</v>
      </c>
      <c r="S941" t="n">
        <v>21.27</v>
      </c>
      <c r="T941" t="n">
        <v>1637.16</v>
      </c>
      <c r="U941" t="n">
        <v>0.71</v>
      </c>
      <c r="V941" t="n">
        <v>0.77</v>
      </c>
      <c r="W941" t="n">
        <v>0.12</v>
      </c>
      <c r="X941" t="n">
        <v>0.08</v>
      </c>
      <c r="Y941" t="n">
        <v>1</v>
      </c>
      <c r="Z941" t="n">
        <v>10</v>
      </c>
    </row>
    <row r="942">
      <c r="A942" t="n">
        <v>123</v>
      </c>
      <c r="B942" t="n">
        <v>150</v>
      </c>
      <c r="C942" t="inlineStr">
        <is>
          <t xml:space="preserve">CONCLUIDO	</t>
        </is>
      </c>
      <c r="D942" t="n">
        <v>8.914199999999999</v>
      </c>
      <c r="E942" t="n">
        <v>11.22</v>
      </c>
      <c r="F942" t="n">
        <v>7.94</v>
      </c>
      <c r="G942" t="n">
        <v>95.31999999999999</v>
      </c>
      <c r="H942" t="n">
        <v>1.53</v>
      </c>
      <c r="I942" t="n">
        <v>5</v>
      </c>
      <c r="J942" t="n">
        <v>369.63</v>
      </c>
      <c r="K942" t="n">
        <v>61.82</v>
      </c>
      <c r="L942" t="n">
        <v>31.75</v>
      </c>
      <c r="M942" t="n">
        <v>3</v>
      </c>
      <c r="N942" t="n">
        <v>126.06</v>
      </c>
      <c r="O942" t="n">
        <v>45821.85</v>
      </c>
      <c r="P942" t="n">
        <v>143.63</v>
      </c>
      <c r="Q942" t="n">
        <v>198.05</v>
      </c>
      <c r="R942" t="n">
        <v>30.14</v>
      </c>
      <c r="S942" t="n">
        <v>21.27</v>
      </c>
      <c r="T942" t="n">
        <v>1731.5</v>
      </c>
      <c r="U942" t="n">
        <v>0.71</v>
      </c>
      <c r="V942" t="n">
        <v>0.76</v>
      </c>
      <c r="W942" t="n">
        <v>0.12</v>
      </c>
      <c r="X942" t="n">
        <v>0.09</v>
      </c>
      <c r="Y942" t="n">
        <v>1</v>
      </c>
      <c r="Z942" t="n">
        <v>10</v>
      </c>
    </row>
    <row r="943">
      <c r="A943" t="n">
        <v>124</v>
      </c>
      <c r="B943" t="n">
        <v>150</v>
      </c>
      <c r="C943" t="inlineStr">
        <is>
          <t xml:space="preserve">CONCLUIDO	</t>
        </is>
      </c>
      <c r="D943" t="n">
        <v>8.916600000000001</v>
      </c>
      <c r="E943" t="n">
        <v>11.22</v>
      </c>
      <c r="F943" t="n">
        <v>7.94</v>
      </c>
      <c r="G943" t="n">
        <v>95.28</v>
      </c>
      <c r="H943" t="n">
        <v>1.54</v>
      </c>
      <c r="I943" t="n">
        <v>5</v>
      </c>
      <c r="J943" t="n">
        <v>370.32</v>
      </c>
      <c r="K943" t="n">
        <v>61.82</v>
      </c>
      <c r="L943" t="n">
        <v>32</v>
      </c>
      <c r="M943" t="n">
        <v>3</v>
      </c>
      <c r="N943" t="n">
        <v>126.5</v>
      </c>
      <c r="O943" t="n">
        <v>45907.3</v>
      </c>
      <c r="P943" t="n">
        <v>143.62</v>
      </c>
      <c r="Q943" t="n">
        <v>198.05</v>
      </c>
      <c r="R943" t="n">
        <v>30</v>
      </c>
      <c r="S943" t="n">
        <v>21.27</v>
      </c>
      <c r="T943" t="n">
        <v>1662.62</v>
      </c>
      <c r="U943" t="n">
        <v>0.71</v>
      </c>
      <c r="V943" t="n">
        <v>0.76</v>
      </c>
      <c r="W943" t="n">
        <v>0.12</v>
      </c>
      <c r="X943" t="n">
        <v>0.09</v>
      </c>
      <c r="Y943" t="n">
        <v>1</v>
      </c>
      <c r="Z943" t="n">
        <v>10</v>
      </c>
    </row>
    <row r="944">
      <c r="A944" t="n">
        <v>125</v>
      </c>
      <c r="B944" t="n">
        <v>150</v>
      </c>
      <c r="C944" t="inlineStr">
        <is>
          <t xml:space="preserve">CONCLUIDO	</t>
        </is>
      </c>
      <c r="D944" t="n">
        <v>8.9186</v>
      </c>
      <c r="E944" t="n">
        <v>11.21</v>
      </c>
      <c r="F944" t="n">
        <v>7.94</v>
      </c>
      <c r="G944" t="n">
        <v>95.25</v>
      </c>
      <c r="H944" t="n">
        <v>1.55</v>
      </c>
      <c r="I944" t="n">
        <v>5</v>
      </c>
      <c r="J944" t="n">
        <v>371.02</v>
      </c>
      <c r="K944" t="n">
        <v>61.82</v>
      </c>
      <c r="L944" t="n">
        <v>32.25</v>
      </c>
      <c r="M944" t="n">
        <v>3</v>
      </c>
      <c r="N944" t="n">
        <v>126.94</v>
      </c>
      <c r="O944" t="n">
        <v>45992.88</v>
      </c>
      <c r="P944" t="n">
        <v>143.55</v>
      </c>
      <c r="Q944" t="n">
        <v>198.05</v>
      </c>
      <c r="R944" t="n">
        <v>29.89</v>
      </c>
      <c r="S944" t="n">
        <v>21.27</v>
      </c>
      <c r="T944" t="n">
        <v>1606</v>
      </c>
      <c r="U944" t="n">
        <v>0.71</v>
      </c>
      <c r="V944" t="n">
        <v>0.77</v>
      </c>
      <c r="W944" t="n">
        <v>0.12</v>
      </c>
      <c r="X944" t="n">
        <v>0.08</v>
      </c>
      <c r="Y944" t="n">
        <v>1</v>
      </c>
      <c r="Z944" t="n">
        <v>10</v>
      </c>
    </row>
    <row r="945">
      <c r="A945" t="n">
        <v>126</v>
      </c>
      <c r="B945" t="n">
        <v>150</v>
      </c>
      <c r="C945" t="inlineStr">
        <is>
          <t xml:space="preserve">CONCLUIDO	</t>
        </is>
      </c>
      <c r="D945" t="n">
        <v>8.9184</v>
      </c>
      <c r="E945" t="n">
        <v>11.21</v>
      </c>
      <c r="F945" t="n">
        <v>7.94</v>
      </c>
      <c r="G945" t="n">
        <v>95.25</v>
      </c>
      <c r="H945" t="n">
        <v>1.56</v>
      </c>
      <c r="I945" t="n">
        <v>5</v>
      </c>
      <c r="J945" t="n">
        <v>371.71</v>
      </c>
      <c r="K945" t="n">
        <v>61.82</v>
      </c>
      <c r="L945" t="n">
        <v>32.5</v>
      </c>
      <c r="M945" t="n">
        <v>3</v>
      </c>
      <c r="N945" t="n">
        <v>127.39</v>
      </c>
      <c r="O945" t="n">
        <v>46078.74</v>
      </c>
      <c r="P945" t="n">
        <v>143.39</v>
      </c>
      <c r="Q945" t="n">
        <v>198.05</v>
      </c>
      <c r="R945" t="n">
        <v>29.89</v>
      </c>
      <c r="S945" t="n">
        <v>21.27</v>
      </c>
      <c r="T945" t="n">
        <v>1609.61</v>
      </c>
      <c r="U945" t="n">
        <v>0.71</v>
      </c>
      <c r="V945" t="n">
        <v>0.76</v>
      </c>
      <c r="W945" t="n">
        <v>0.12</v>
      </c>
      <c r="X945" t="n">
        <v>0.09</v>
      </c>
      <c r="Y945" t="n">
        <v>1</v>
      </c>
      <c r="Z945" t="n">
        <v>10</v>
      </c>
    </row>
    <row r="946">
      <c r="A946" t="n">
        <v>127</v>
      </c>
      <c r="B946" t="n">
        <v>150</v>
      </c>
      <c r="C946" t="inlineStr">
        <is>
          <t xml:space="preserve">CONCLUIDO	</t>
        </is>
      </c>
      <c r="D946" t="n">
        <v>8.920199999999999</v>
      </c>
      <c r="E946" t="n">
        <v>11.21</v>
      </c>
      <c r="F946" t="n">
        <v>7.94</v>
      </c>
      <c r="G946" t="n">
        <v>95.23</v>
      </c>
      <c r="H946" t="n">
        <v>1.57</v>
      </c>
      <c r="I946" t="n">
        <v>5</v>
      </c>
      <c r="J946" t="n">
        <v>372.41</v>
      </c>
      <c r="K946" t="n">
        <v>61.82</v>
      </c>
      <c r="L946" t="n">
        <v>32.75</v>
      </c>
      <c r="M946" t="n">
        <v>3</v>
      </c>
      <c r="N946" t="n">
        <v>127.84</v>
      </c>
      <c r="O946" t="n">
        <v>46164.87</v>
      </c>
      <c r="P946" t="n">
        <v>143.06</v>
      </c>
      <c r="Q946" t="n">
        <v>198.05</v>
      </c>
      <c r="R946" t="n">
        <v>29.82</v>
      </c>
      <c r="S946" t="n">
        <v>21.27</v>
      </c>
      <c r="T946" t="n">
        <v>1573.54</v>
      </c>
      <c r="U946" t="n">
        <v>0.71</v>
      </c>
      <c r="V946" t="n">
        <v>0.77</v>
      </c>
      <c r="W946" t="n">
        <v>0.12</v>
      </c>
      <c r="X946" t="n">
        <v>0.08</v>
      </c>
      <c r="Y946" t="n">
        <v>1</v>
      </c>
      <c r="Z946" t="n">
        <v>10</v>
      </c>
    </row>
    <row r="947">
      <c r="A947" t="n">
        <v>128</v>
      </c>
      <c r="B947" t="n">
        <v>150</v>
      </c>
      <c r="C947" t="inlineStr">
        <is>
          <t xml:space="preserve">CONCLUIDO	</t>
        </is>
      </c>
      <c r="D947" t="n">
        <v>8.926600000000001</v>
      </c>
      <c r="E947" t="n">
        <v>11.2</v>
      </c>
      <c r="F947" t="n">
        <v>7.93</v>
      </c>
      <c r="G947" t="n">
        <v>95.13</v>
      </c>
      <c r="H947" t="n">
        <v>1.58</v>
      </c>
      <c r="I947" t="n">
        <v>5</v>
      </c>
      <c r="J947" t="n">
        <v>373.11</v>
      </c>
      <c r="K947" t="n">
        <v>61.82</v>
      </c>
      <c r="L947" t="n">
        <v>33</v>
      </c>
      <c r="M947" t="n">
        <v>3</v>
      </c>
      <c r="N947" t="n">
        <v>128.29</v>
      </c>
      <c r="O947" t="n">
        <v>46251.27</v>
      </c>
      <c r="P947" t="n">
        <v>142.96</v>
      </c>
      <c r="Q947" t="n">
        <v>198.05</v>
      </c>
      <c r="R947" t="n">
        <v>29.51</v>
      </c>
      <c r="S947" t="n">
        <v>21.27</v>
      </c>
      <c r="T947" t="n">
        <v>1418</v>
      </c>
      <c r="U947" t="n">
        <v>0.72</v>
      </c>
      <c r="V947" t="n">
        <v>0.77</v>
      </c>
      <c r="W947" t="n">
        <v>0.12</v>
      </c>
      <c r="X947" t="n">
        <v>0.07000000000000001</v>
      </c>
      <c r="Y947" t="n">
        <v>1</v>
      </c>
      <c r="Z947" t="n">
        <v>10</v>
      </c>
    </row>
    <row r="948">
      <c r="A948" t="n">
        <v>129</v>
      </c>
      <c r="B948" t="n">
        <v>150</v>
      </c>
      <c r="C948" t="inlineStr">
        <is>
          <t xml:space="preserve">CONCLUIDO	</t>
        </is>
      </c>
      <c r="D948" t="n">
        <v>8.9299</v>
      </c>
      <c r="E948" t="n">
        <v>11.2</v>
      </c>
      <c r="F948" t="n">
        <v>7.92</v>
      </c>
      <c r="G948" t="n">
        <v>95.08</v>
      </c>
      <c r="H948" t="n">
        <v>1.59</v>
      </c>
      <c r="I948" t="n">
        <v>5</v>
      </c>
      <c r="J948" t="n">
        <v>373.81</v>
      </c>
      <c r="K948" t="n">
        <v>61.82</v>
      </c>
      <c r="L948" t="n">
        <v>33.25</v>
      </c>
      <c r="M948" t="n">
        <v>3</v>
      </c>
      <c r="N948" t="n">
        <v>128.74</v>
      </c>
      <c r="O948" t="n">
        <v>46337.95</v>
      </c>
      <c r="P948" t="n">
        <v>142.78</v>
      </c>
      <c r="Q948" t="n">
        <v>198.05</v>
      </c>
      <c r="R948" t="n">
        <v>29.43</v>
      </c>
      <c r="S948" t="n">
        <v>21.27</v>
      </c>
      <c r="T948" t="n">
        <v>1379.12</v>
      </c>
      <c r="U948" t="n">
        <v>0.72</v>
      </c>
      <c r="V948" t="n">
        <v>0.77</v>
      </c>
      <c r="W948" t="n">
        <v>0.12</v>
      </c>
      <c r="X948" t="n">
        <v>0.07000000000000001</v>
      </c>
      <c r="Y948" t="n">
        <v>1</v>
      </c>
      <c r="Z948" t="n">
        <v>10</v>
      </c>
    </row>
    <row r="949">
      <c r="A949" t="n">
        <v>130</v>
      </c>
      <c r="B949" t="n">
        <v>150</v>
      </c>
      <c r="C949" t="inlineStr">
        <is>
          <t xml:space="preserve">CONCLUIDO	</t>
        </is>
      </c>
      <c r="D949" t="n">
        <v>8.9268</v>
      </c>
      <c r="E949" t="n">
        <v>11.2</v>
      </c>
      <c r="F949" t="n">
        <v>7.93</v>
      </c>
      <c r="G949" t="n">
        <v>95.13</v>
      </c>
      <c r="H949" t="n">
        <v>1.6</v>
      </c>
      <c r="I949" t="n">
        <v>5</v>
      </c>
      <c r="J949" t="n">
        <v>374.52</v>
      </c>
      <c r="K949" t="n">
        <v>61.82</v>
      </c>
      <c r="L949" t="n">
        <v>33.5</v>
      </c>
      <c r="M949" t="n">
        <v>3</v>
      </c>
      <c r="N949" t="n">
        <v>129.2</v>
      </c>
      <c r="O949" t="n">
        <v>46424.91</v>
      </c>
      <c r="P949" t="n">
        <v>142.81</v>
      </c>
      <c r="Q949" t="n">
        <v>198.05</v>
      </c>
      <c r="R949" t="n">
        <v>29.64</v>
      </c>
      <c r="S949" t="n">
        <v>21.27</v>
      </c>
      <c r="T949" t="n">
        <v>1481.9</v>
      </c>
      <c r="U949" t="n">
        <v>0.72</v>
      </c>
      <c r="V949" t="n">
        <v>0.77</v>
      </c>
      <c r="W949" t="n">
        <v>0.11</v>
      </c>
      <c r="X949" t="n">
        <v>0.07000000000000001</v>
      </c>
      <c r="Y949" t="n">
        <v>1</v>
      </c>
      <c r="Z949" t="n">
        <v>10</v>
      </c>
    </row>
    <row r="950">
      <c r="A950" t="n">
        <v>131</v>
      </c>
      <c r="B950" t="n">
        <v>150</v>
      </c>
      <c r="C950" t="inlineStr">
        <is>
          <t xml:space="preserve">CONCLUIDO	</t>
        </is>
      </c>
      <c r="D950" t="n">
        <v>8.9177</v>
      </c>
      <c r="E950" t="n">
        <v>11.21</v>
      </c>
      <c r="F950" t="n">
        <v>7.94</v>
      </c>
      <c r="G950" t="n">
        <v>95.26000000000001</v>
      </c>
      <c r="H950" t="n">
        <v>1.6</v>
      </c>
      <c r="I950" t="n">
        <v>5</v>
      </c>
      <c r="J950" t="n">
        <v>375.23</v>
      </c>
      <c r="K950" t="n">
        <v>61.82</v>
      </c>
      <c r="L950" t="n">
        <v>33.75</v>
      </c>
      <c r="M950" t="n">
        <v>3</v>
      </c>
      <c r="N950" t="n">
        <v>129.65</v>
      </c>
      <c r="O950" t="n">
        <v>46512.15</v>
      </c>
      <c r="P950" t="n">
        <v>142.97</v>
      </c>
      <c r="Q950" t="n">
        <v>198.05</v>
      </c>
      <c r="R950" t="n">
        <v>30.03</v>
      </c>
      <c r="S950" t="n">
        <v>21.27</v>
      </c>
      <c r="T950" t="n">
        <v>1679.37</v>
      </c>
      <c r="U950" t="n">
        <v>0.71</v>
      </c>
      <c r="V950" t="n">
        <v>0.76</v>
      </c>
      <c r="W950" t="n">
        <v>0.11</v>
      </c>
      <c r="X950" t="n">
        <v>0.09</v>
      </c>
      <c r="Y950" t="n">
        <v>1</v>
      </c>
      <c r="Z950" t="n">
        <v>10</v>
      </c>
    </row>
    <row r="951">
      <c r="A951" t="n">
        <v>132</v>
      </c>
      <c r="B951" t="n">
        <v>150</v>
      </c>
      <c r="C951" t="inlineStr">
        <is>
          <t xml:space="preserve">CONCLUIDO	</t>
        </is>
      </c>
      <c r="D951" t="n">
        <v>8.9802</v>
      </c>
      <c r="E951" t="n">
        <v>11.14</v>
      </c>
      <c r="F951" t="n">
        <v>7.92</v>
      </c>
      <c r="G951" t="n">
        <v>118.74</v>
      </c>
      <c r="H951" t="n">
        <v>1.61</v>
      </c>
      <c r="I951" t="n">
        <v>4</v>
      </c>
      <c r="J951" t="n">
        <v>375.93</v>
      </c>
      <c r="K951" t="n">
        <v>61.82</v>
      </c>
      <c r="L951" t="n">
        <v>34</v>
      </c>
      <c r="M951" t="n">
        <v>2</v>
      </c>
      <c r="N951" t="n">
        <v>130.11</v>
      </c>
      <c r="O951" t="n">
        <v>46599.68</v>
      </c>
      <c r="P951" t="n">
        <v>142.39</v>
      </c>
      <c r="Q951" t="n">
        <v>198.05</v>
      </c>
      <c r="R951" t="n">
        <v>29.26</v>
      </c>
      <c r="S951" t="n">
        <v>21.27</v>
      </c>
      <c r="T951" t="n">
        <v>1296.42</v>
      </c>
      <c r="U951" t="n">
        <v>0.73</v>
      </c>
      <c r="V951" t="n">
        <v>0.77</v>
      </c>
      <c r="W951" t="n">
        <v>0.11</v>
      </c>
      <c r="X951" t="n">
        <v>0.06</v>
      </c>
      <c r="Y951" t="n">
        <v>1</v>
      </c>
      <c r="Z951" t="n">
        <v>10</v>
      </c>
    </row>
    <row r="952">
      <c r="A952" t="n">
        <v>133</v>
      </c>
      <c r="B952" t="n">
        <v>150</v>
      </c>
      <c r="C952" t="inlineStr">
        <is>
          <t xml:space="preserve">CONCLUIDO	</t>
        </is>
      </c>
      <c r="D952" t="n">
        <v>8.9823</v>
      </c>
      <c r="E952" t="n">
        <v>11.13</v>
      </c>
      <c r="F952" t="n">
        <v>7.91</v>
      </c>
      <c r="G952" t="n">
        <v>118.7</v>
      </c>
      <c r="H952" t="n">
        <v>1.62</v>
      </c>
      <c r="I952" t="n">
        <v>4</v>
      </c>
      <c r="J952" t="n">
        <v>376.65</v>
      </c>
      <c r="K952" t="n">
        <v>61.82</v>
      </c>
      <c r="L952" t="n">
        <v>34.25</v>
      </c>
      <c r="M952" t="n">
        <v>2</v>
      </c>
      <c r="N952" t="n">
        <v>130.58</v>
      </c>
      <c r="O952" t="n">
        <v>46687.5</v>
      </c>
      <c r="P952" t="n">
        <v>142.48</v>
      </c>
      <c r="Q952" t="n">
        <v>198.05</v>
      </c>
      <c r="R952" t="n">
        <v>29.16</v>
      </c>
      <c r="S952" t="n">
        <v>21.27</v>
      </c>
      <c r="T952" t="n">
        <v>1246.3</v>
      </c>
      <c r="U952" t="n">
        <v>0.73</v>
      </c>
      <c r="V952" t="n">
        <v>0.77</v>
      </c>
      <c r="W952" t="n">
        <v>0.11</v>
      </c>
      <c r="X952" t="n">
        <v>0.06</v>
      </c>
      <c r="Y952" t="n">
        <v>1</v>
      </c>
      <c r="Z952" t="n">
        <v>10</v>
      </c>
    </row>
    <row r="953">
      <c r="A953" t="n">
        <v>134</v>
      </c>
      <c r="B953" t="n">
        <v>150</v>
      </c>
      <c r="C953" t="inlineStr">
        <is>
          <t xml:space="preserve">CONCLUIDO	</t>
        </is>
      </c>
      <c r="D953" t="n">
        <v>8.9832</v>
      </c>
      <c r="E953" t="n">
        <v>11.13</v>
      </c>
      <c r="F953" t="n">
        <v>7.91</v>
      </c>
      <c r="G953" t="n">
        <v>118.69</v>
      </c>
      <c r="H953" t="n">
        <v>1.63</v>
      </c>
      <c r="I953" t="n">
        <v>4</v>
      </c>
      <c r="J953" t="n">
        <v>377.36</v>
      </c>
      <c r="K953" t="n">
        <v>61.82</v>
      </c>
      <c r="L953" t="n">
        <v>34.5</v>
      </c>
      <c r="M953" t="n">
        <v>2</v>
      </c>
      <c r="N953" t="n">
        <v>131.04</v>
      </c>
      <c r="O953" t="n">
        <v>46775.73</v>
      </c>
      <c r="P953" t="n">
        <v>142.74</v>
      </c>
      <c r="Q953" t="n">
        <v>198.05</v>
      </c>
      <c r="R953" t="n">
        <v>29.15</v>
      </c>
      <c r="S953" t="n">
        <v>21.27</v>
      </c>
      <c r="T953" t="n">
        <v>1242.07</v>
      </c>
      <c r="U953" t="n">
        <v>0.73</v>
      </c>
      <c r="V953" t="n">
        <v>0.77</v>
      </c>
      <c r="W953" t="n">
        <v>0.11</v>
      </c>
      <c r="X953" t="n">
        <v>0.06</v>
      </c>
      <c r="Y953" t="n">
        <v>1</v>
      </c>
      <c r="Z953" t="n">
        <v>10</v>
      </c>
    </row>
    <row r="954">
      <c r="A954" t="n">
        <v>135</v>
      </c>
      <c r="B954" t="n">
        <v>150</v>
      </c>
      <c r="C954" t="inlineStr">
        <is>
          <t xml:space="preserve">CONCLUIDO	</t>
        </is>
      </c>
      <c r="D954" t="n">
        <v>8.9816</v>
      </c>
      <c r="E954" t="n">
        <v>11.13</v>
      </c>
      <c r="F954" t="n">
        <v>7.91</v>
      </c>
      <c r="G954" t="n">
        <v>118.72</v>
      </c>
      <c r="H954" t="n">
        <v>1.64</v>
      </c>
      <c r="I954" t="n">
        <v>4</v>
      </c>
      <c r="J954" t="n">
        <v>378.08</v>
      </c>
      <c r="K954" t="n">
        <v>61.82</v>
      </c>
      <c r="L954" t="n">
        <v>34.75</v>
      </c>
      <c r="M954" t="n">
        <v>2</v>
      </c>
      <c r="N954" t="n">
        <v>131.51</v>
      </c>
      <c r="O954" t="n">
        <v>46864.14</v>
      </c>
      <c r="P954" t="n">
        <v>142.85</v>
      </c>
      <c r="Q954" t="n">
        <v>198.05</v>
      </c>
      <c r="R954" t="n">
        <v>29.19</v>
      </c>
      <c r="S954" t="n">
        <v>21.27</v>
      </c>
      <c r="T954" t="n">
        <v>1264.22</v>
      </c>
      <c r="U954" t="n">
        <v>0.73</v>
      </c>
      <c r="V954" t="n">
        <v>0.77</v>
      </c>
      <c r="W954" t="n">
        <v>0.11</v>
      </c>
      <c r="X954" t="n">
        <v>0.06</v>
      </c>
      <c r="Y954" t="n">
        <v>1</v>
      </c>
      <c r="Z954" t="n">
        <v>10</v>
      </c>
    </row>
    <row r="955">
      <c r="A955" t="n">
        <v>136</v>
      </c>
      <c r="B955" t="n">
        <v>150</v>
      </c>
      <c r="C955" t="inlineStr">
        <is>
          <t xml:space="preserve">CONCLUIDO	</t>
        </is>
      </c>
      <c r="D955" t="n">
        <v>8.9832</v>
      </c>
      <c r="E955" t="n">
        <v>11.13</v>
      </c>
      <c r="F955" t="n">
        <v>7.91</v>
      </c>
      <c r="G955" t="n">
        <v>118.69</v>
      </c>
      <c r="H955" t="n">
        <v>1.65</v>
      </c>
      <c r="I955" t="n">
        <v>4</v>
      </c>
      <c r="J955" t="n">
        <v>378.8</v>
      </c>
      <c r="K955" t="n">
        <v>61.82</v>
      </c>
      <c r="L955" t="n">
        <v>35</v>
      </c>
      <c r="M955" t="n">
        <v>2</v>
      </c>
      <c r="N955" t="n">
        <v>131.98</v>
      </c>
      <c r="O955" t="n">
        <v>46952.84</v>
      </c>
      <c r="P955" t="n">
        <v>143.01</v>
      </c>
      <c r="Q955" t="n">
        <v>198.05</v>
      </c>
      <c r="R955" t="n">
        <v>29.13</v>
      </c>
      <c r="S955" t="n">
        <v>21.27</v>
      </c>
      <c r="T955" t="n">
        <v>1233.58</v>
      </c>
      <c r="U955" t="n">
        <v>0.73</v>
      </c>
      <c r="V955" t="n">
        <v>0.77</v>
      </c>
      <c r="W955" t="n">
        <v>0.11</v>
      </c>
      <c r="X955" t="n">
        <v>0.06</v>
      </c>
      <c r="Y955" t="n">
        <v>1</v>
      </c>
      <c r="Z955" t="n">
        <v>10</v>
      </c>
    </row>
    <row r="956">
      <c r="A956" t="n">
        <v>137</v>
      </c>
      <c r="B956" t="n">
        <v>150</v>
      </c>
      <c r="C956" t="inlineStr">
        <is>
          <t xml:space="preserve">CONCLUIDO	</t>
        </is>
      </c>
      <c r="D956" t="n">
        <v>8.981999999999999</v>
      </c>
      <c r="E956" t="n">
        <v>11.13</v>
      </c>
      <c r="F956" t="n">
        <v>7.91</v>
      </c>
      <c r="G956" t="n">
        <v>118.71</v>
      </c>
      <c r="H956" t="n">
        <v>1.66</v>
      </c>
      <c r="I956" t="n">
        <v>4</v>
      </c>
      <c r="J956" t="n">
        <v>379.52</v>
      </c>
      <c r="K956" t="n">
        <v>61.82</v>
      </c>
      <c r="L956" t="n">
        <v>35.25</v>
      </c>
      <c r="M956" t="n">
        <v>2</v>
      </c>
      <c r="N956" t="n">
        <v>132.45</v>
      </c>
      <c r="O956" t="n">
        <v>47041.84</v>
      </c>
      <c r="P956" t="n">
        <v>143.19</v>
      </c>
      <c r="Q956" t="n">
        <v>198.06</v>
      </c>
      <c r="R956" t="n">
        <v>29.15</v>
      </c>
      <c r="S956" t="n">
        <v>21.27</v>
      </c>
      <c r="T956" t="n">
        <v>1242.17</v>
      </c>
      <c r="U956" t="n">
        <v>0.73</v>
      </c>
      <c r="V956" t="n">
        <v>0.77</v>
      </c>
      <c r="W956" t="n">
        <v>0.11</v>
      </c>
      <c r="X956" t="n">
        <v>0.06</v>
      </c>
      <c r="Y956" t="n">
        <v>1</v>
      </c>
      <c r="Z956" t="n">
        <v>10</v>
      </c>
    </row>
    <row r="957">
      <c r="A957" t="n">
        <v>138</v>
      </c>
      <c r="B957" t="n">
        <v>150</v>
      </c>
      <c r="C957" t="inlineStr">
        <is>
          <t xml:space="preserve">CONCLUIDO	</t>
        </is>
      </c>
      <c r="D957" t="n">
        <v>8.980700000000001</v>
      </c>
      <c r="E957" t="n">
        <v>11.14</v>
      </c>
      <c r="F957" t="n">
        <v>7.92</v>
      </c>
      <c r="G957" t="n">
        <v>118.73</v>
      </c>
      <c r="H957" t="n">
        <v>1.67</v>
      </c>
      <c r="I957" t="n">
        <v>4</v>
      </c>
      <c r="J957" t="n">
        <v>380.24</v>
      </c>
      <c r="K957" t="n">
        <v>61.82</v>
      </c>
      <c r="L957" t="n">
        <v>35.5</v>
      </c>
      <c r="M957" t="n">
        <v>2</v>
      </c>
      <c r="N957" t="n">
        <v>132.92</v>
      </c>
      <c r="O957" t="n">
        <v>47131.15</v>
      </c>
      <c r="P957" t="n">
        <v>143.41</v>
      </c>
      <c r="Q957" t="n">
        <v>198.05</v>
      </c>
      <c r="R957" t="n">
        <v>29.22</v>
      </c>
      <c r="S957" t="n">
        <v>21.27</v>
      </c>
      <c r="T957" t="n">
        <v>1278.47</v>
      </c>
      <c r="U957" t="n">
        <v>0.73</v>
      </c>
      <c r="V957" t="n">
        <v>0.77</v>
      </c>
      <c r="W957" t="n">
        <v>0.11</v>
      </c>
      <c r="X957" t="n">
        <v>0.06</v>
      </c>
      <c r="Y957" t="n">
        <v>1</v>
      </c>
      <c r="Z957" t="n">
        <v>10</v>
      </c>
    </row>
    <row r="958">
      <c r="A958" t="n">
        <v>139</v>
      </c>
      <c r="B958" t="n">
        <v>150</v>
      </c>
      <c r="C958" t="inlineStr">
        <is>
          <t xml:space="preserve">CONCLUIDO	</t>
        </is>
      </c>
      <c r="D958" t="n">
        <v>8.986700000000001</v>
      </c>
      <c r="E958" t="n">
        <v>11.13</v>
      </c>
      <c r="F958" t="n">
        <v>7.91</v>
      </c>
      <c r="G958" t="n">
        <v>118.62</v>
      </c>
      <c r="H958" t="n">
        <v>1.67</v>
      </c>
      <c r="I958" t="n">
        <v>4</v>
      </c>
      <c r="J958" t="n">
        <v>380.97</v>
      </c>
      <c r="K958" t="n">
        <v>61.82</v>
      </c>
      <c r="L958" t="n">
        <v>35.75</v>
      </c>
      <c r="M958" t="n">
        <v>2</v>
      </c>
      <c r="N958" t="n">
        <v>133.4</v>
      </c>
      <c r="O958" t="n">
        <v>47220.77</v>
      </c>
      <c r="P958" t="n">
        <v>143.39</v>
      </c>
      <c r="Q958" t="n">
        <v>198.05</v>
      </c>
      <c r="R958" t="n">
        <v>28.9</v>
      </c>
      <c r="S958" t="n">
        <v>21.27</v>
      </c>
      <c r="T958" t="n">
        <v>1116.64</v>
      </c>
      <c r="U958" t="n">
        <v>0.74</v>
      </c>
      <c r="V958" t="n">
        <v>0.77</v>
      </c>
      <c r="W958" t="n">
        <v>0.12</v>
      </c>
      <c r="X958" t="n">
        <v>0.06</v>
      </c>
      <c r="Y958" t="n">
        <v>1</v>
      </c>
      <c r="Z958" t="n">
        <v>10</v>
      </c>
    </row>
    <row r="959">
      <c r="A959" t="n">
        <v>140</v>
      </c>
      <c r="B959" t="n">
        <v>150</v>
      </c>
      <c r="C959" t="inlineStr">
        <is>
          <t xml:space="preserve">CONCLUIDO	</t>
        </is>
      </c>
      <c r="D959" t="n">
        <v>8.991199999999999</v>
      </c>
      <c r="E959" t="n">
        <v>11.12</v>
      </c>
      <c r="F959" t="n">
        <v>7.9</v>
      </c>
      <c r="G959" t="n">
        <v>118.54</v>
      </c>
      <c r="H959" t="n">
        <v>1.68</v>
      </c>
      <c r="I959" t="n">
        <v>4</v>
      </c>
      <c r="J959" t="n">
        <v>381.7</v>
      </c>
      <c r="K959" t="n">
        <v>61.82</v>
      </c>
      <c r="L959" t="n">
        <v>36</v>
      </c>
      <c r="M959" t="n">
        <v>2</v>
      </c>
      <c r="N959" t="n">
        <v>133.88</v>
      </c>
      <c r="O959" t="n">
        <v>47310.69</v>
      </c>
      <c r="P959" t="n">
        <v>143.43</v>
      </c>
      <c r="Q959" t="n">
        <v>198.05</v>
      </c>
      <c r="R959" t="n">
        <v>28.69</v>
      </c>
      <c r="S959" t="n">
        <v>21.27</v>
      </c>
      <c r="T959" t="n">
        <v>1011.5</v>
      </c>
      <c r="U959" t="n">
        <v>0.74</v>
      </c>
      <c r="V959" t="n">
        <v>0.77</v>
      </c>
      <c r="W959" t="n">
        <v>0.12</v>
      </c>
      <c r="X959" t="n">
        <v>0.05</v>
      </c>
      <c r="Y959" t="n">
        <v>1</v>
      </c>
      <c r="Z959" t="n">
        <v>10</v>
      </c>
    </row>
    <row r="960">
      <c r="A960" t="n">
        <v>141</v>
      </c>
      <c r="B960" t="n">
        <v>150</v>
      </c>
      <c r="C960" t="inlineStr">
        <is>
          <t xml:space="preserve">CONCLUIDO	</t>
        </is>
      </c>
      <c r="D960" t="n">
        <v>8.9939</v>
      </c>
      <c r="E960" t="n">
        <v>11.12</v>
      </c>
      <c r="F960" t="n">
        <v>7.9</v>
      </c>
      <c r="G960" t="n">
        <v>118.49</v>
      </c>
      <c r="H960" t="n">
        <v>1.69</v>
      </c>
      <c r="I960" t="n">
        <v>4</v>
      </c>
      <c r="J960" t="n">
        <v>382.43</v>
      </c>
      <c r="K960" t="n">
        <v>61.82</v>
      </c>
      <c r="L960" t="n">
        <v>36.25</v>
      </c>
      <c r="M960" t="n">
        <v>2</v>
      </c>
      <c r="N960" t="n">
        <v>134.36</v>
      </c>
      <c r="O960" t="n">
        <v>47400.92</v>
      </c>
      <c r="P960" t="n">
        <v>143.41</v>
      </c>
      <c r="Q960" t="n">
        <v>198.05</v>
      </c>
      <c r="R960" t="n">
        <v>28.68</v>
      </c>
      <c r="S960" t="n">
        <v>21.27</v>
      </c>
      <c r="T960" t="n">
        <v>1006.42</v>
      </c>
      <c r="U960" t="n">
        <v>0.74</v>
      </c>
      <c r="V960" t="n">
        <v>0.77</v>
      </c>
      <c r="W960" t="n">
        <v>0.11</v>
      </c>
      <c r="X960" t="n">
        <v>0.05</v>
      </c>
      <c r="Y960" t="n">
        <v>1</v>
      </c>
      <c r="Z960" t="n">
        <v>10</v>
      </c>
    </row>
    <row r="961">
      <c r="A961" t="n">
        <v>142</v>
      </c>
      <c r="B961" t="n">
        <v>150</v>
      </c>
      <c r="C961" t="inlineStr">
        <is>
          <t xml:space="preserve">CONCLUIDO	</t>
        </is>
      </c>
      <c r="D961" t="n">
        <v>8.9915</v>
      </c>
      <c r="E961" t="n">
        <v>11.12</v>
      </c>
      <c r="F961" t="n">
        <v>7.9</v>
      </c>
      <c r="G961" t="n">
        <v>118.53</v>
      </c>
      <c r="H961" t="n">
        <v>1.7</v>
      </c>
      <c r="I961" t="n">
        <v>4</v>
      </c>
      <c r="J961" t="n">
        <v>383.17</v>
      </c>
      <c r="K961" t="n">
        <v>61.82</v>
      </c>
      <c r="L961" t="n">
        <v>36.5</v>
      </c>
      <c r="M961" t="n">
        <v>2</v>
      </c>
      <c r="N961" t="n">
        <v>134.84</v>
      </c>
      <c r="O961" t="n">
        <v>47491.48</v>
      </c>
      <c r="P961" t="n">
        <v>143.62</v>
      </c>
      <c r="Q961" t="n">
        <v>198.05</v>
      </c>
      <c r="R961" t="n">
        <v>28.79</v>
      </c>
      <c r="S961" t="n">
        <v>21.27</v>
      </c>
      <c r="T961" t="n">
        <v>1064.98</v>
      </c>
      <c r="U961" t="n">
        <v>0.74</v>
      </c>
      <c r="V961" t="n">
        <v>0.77</v>
      </c>
      <c r="W961" t="n">
        <v>0.11</v>
      </c>
      <c r="X961" t="n">
        <v>0.05</v>
      </c>
      <c r="Y961" t="n">
        <v>1</v>
      </c>
      <c r="Z961" t="n">
        <v>10</v>
      </c>
    </row>
    <row r="962">
      <c r="A962" t="n">
        <v>143</v>
      </c>
      <c r="B962" t="n">
        <v>150</v>
      </c>
      <c r="C962" t="inlineStr">
        <is>
          <t xml:space="preserve">CONCLUIDO	</t>
        </is>
      </c>
      <c r="D962" t="n">
        <v>8.985799999999999</v>
      </c>
      <c r="E962" t="n">
        <v>11.13</v>
      </c>
      <c r="F962" t="n">
        <v>7.91</v>
      </c>
      <c r="G962" t="n">
        <v>118.64</v>
      </c>
      <c r="H962" t="n">
        <v>1.71</v>
      </c>
      <c r="I962" t="n">
        <v>4</v>
      </c>
      <c r="J962" t="n">
        <v>383.9</v>
      </c>
      <c r="K962" t="n">
        <v>61.82</v>
      </c>
      <c r="L962" t="n">
        <v>36.75</v>
      </c>
      <c r="M962" t="n">
        <v>2</v>
      </c>
      <c r="N962" t="n">
        <v>135.33</v>
      </c>
      <c r="O962" t="n">
        <v>47582.35</v>
      </c>
      <c r="P962" t="n">
        <v>143.81</v>
      </c>
      <c r="Q962" t="n">
        <v>198.05</v>
      </c>
      <c r="R962" t="n">
        <v>29.02</v>
      </c>
      <c r="S962" t="n">
        <v>21.27</v>
      </c>
      <c r="T962" t="n">
        <v>1175.64</v>
      </c>
      <c r="U962" t="n">
        <v>0.73</v>
      </c>
      <c r="V962" t="n">
        <v>0.77</v>
      </c>
      <c r="W962" t="n">
        <v>0.11</v>
      </c>
      <c r="X962" t="n">
        <v>0.06</v>
      </c>
      <c r="Y962" t="n">
        <v>1</v>
      </c>
      <c r="Z962" t="n">
        <v>10</v>
      </c>
    </row>
    <row r="963">
      <c r="A963" t="n">
        <v>144</v>
      </c>
      <c r="B963" t="n">
        <v>150</v>
      </c>
      <c r="C963" t="inlineStr">
        <is>
          <t xml:space="preserve">CONCLUIDO	</t>
        </is>
      </c>
      <c r="D963" t="n">
        <v>8.980499999999999</v>
      </c>
      <c r="E963" t="n">
        <v>11.14</v>
      </c>
      <c r="F963" t="n">
        <v>7.92</v>
      </c>
      <c r="G963" t="n">
        <v>118.74</v>
      </c>
      <c r="H963" t="n">
        <v>1.72</v>
      </c>
      <c r="I963" t="n">
        <v>4</v>
      </c>
      <c r="J963" t="n">
        <v>384.64</v>
      </c>
      <c r="K963" t="n">
        <v>61.82</v>
      </c>
      <c r="L963" t="n">
        <v>37</v>
      </c>
      <c r="M963" t="n">
        <v>2</v>
      </c>
      <c r="N963" t="n">
        <v>135.82</v>
      </c>
      <c r="O963" t="n">
        <v>47673.67</v>
      </c>
      <c r="P963" t="n">
        <v>144.07</v>
      </c>
      <c r="Q963" t="n">
        <v>198.05</v>
      </c>
      <c r="R963" t="n">
        <v>29.28</v>
      </c>
      <c r="S963" t="n">
        <v>21.27</v>
      </c>
      <c r="T963" t="n">
        <v>1308.94</v>
      </c>
      <c r="U963" t="n">
        <v>0.73</v>
      </c>
      <c r="V963" t="n">
        <v>0.77</v>
      </c>
      <c r="W963" t="n">
        <v>0.11</v>
      </c>
      <c r="X963" t="n">
        <v>0.06</v>
      </c>
      <c r="Y963" t="n">
        <v>1</v>
      </c>
      <c r="Z963" t="n">
        <v>10</v>
      </c>
    </row>
    <row r="964">
      <c r="A964" t="n">
        <v>145</v>
      </c>
      <c r="B964" t="n">
        <v>150</v>
      </c>
      <c r="C964" t="inlineStr">
        <is>
          <t xml:space="preserve">CONCLUIDO	</t>
        </is>
      </c>
      <c r="D964" t="n">
        <v>8.9802</v>
      </c>
      <c r="E964" t="n">
        <v>11.14</v>
      </c>
      <c r="F964" t="n">
        <v>7.92</v>
      </c>
      <c r="G964" t="n">
        <v>118.74</v>
      </c>
      <c r="H964" t="n">
        <v>1.72</v>
      </c>
      <c r="I964" t="n">
        <v>4</v>
      </c>
      <c r="J964" t="n">
        <v>385.38</v>
      </c>
      <c r="K964" t="n">
        <v>61.82</v>
      </c>
      <c r="L964" t="n">
        <v>37.25</v>
      </c>
      <c r="M964" t="n">
        <v>2</v>
      </c>
      <c r="N964" t="n">
        <v>136.31</v>
      </c>
      <c r="O964" t="n">
        <v>47765.19</v>
      </c>
      <c r="P964" t="n">
        <v>144.24</v>
      </c>
      <c r="Q964" t="n">
        <v>198.05</v>
      </c>
      <c r="R964" t="n">
        <v>29.22</v>
      </c>
      <c r="S964" t="n">
        <v>21.27</v>
      </c>
      <c r="T964" t="n">
        <v>1276.51</v>
      </c>
      <c r="U964" t="n">
        <v>0.73</v>
      </c>
      <c r="V964" t="n">
        <v>0.77</v>
      </c>
      <c r="W964" t="n">
        <v>0.12</v>
      </c>
      <c r="X964" t="n">
        <v>0.06</v>
      </c>
      <c r="Y964" t="n">
        <v>1</v>
      </c>
      <c r="Z964" t="n">
        <v>10</v>
      </c>
    </row>
    <row r="965">
      <c r="A965" t="n">
        <v>146</v>
      </c>
      <c r="B965" t="n">
        <v>150</v>
      </c>
      <c r="C965" t="inlineStr">
        <is>
          <t xml:space="preserve">CONCLUIDO	</t>
        </is>
      </c>
      <c r="D965" t="n">
        <v>8.981999999999999</v>
      </c>
      <c r="E965" t="n">
        <v>11.13</v>
      </c>
      <c r="F965" t="n">
        <v>7.91</v>
      </c>
      <c r="G965" t="n">
        <v>118.71</v>
      </c>
      <c r="H965" t="n">
        <v>1.73</v>
      </c>
      <c r="I965" t="n">
        <v>4</v>
      </c>
      <c r="J965" t="n">
        <v>386.13</v>
      </c>
      <c r="K965" t="n">
        <v>61.82</v>
      </c>
      <c r="L965" t="n">
        <v>37.5</v>
      </c>
      <c r="M965" t="n">
        <v>2</v>
      </c>
      <c r="N965" t="n">
        <v>136.81</v>
      </c>
      <c r="O965" t="n">
        <v>47857.05</v>
      </c>
      <c r="P965" t="n">
        <v>144.3</v>
      </c>
      <c r="Q965" t="n">
        <v>198.05</v>
      </c>
      <c r="R965" t="n">
        <v>29.16</v>
      </c>
      <c r="S965" t="n">
        <v>21.27</v>
      </c>
      <c r="T965" t="n">
        <v>1249.65</v>
      </c>
      <c r="U965" t="n">
        <v>0.73</v>
      </c>
      <c r="V965" t="n">
        <v>0.77</v>
      </c>
      <c r="W965" t="n">
        <v>0.11</v>
      </c>
      <c r="X965" t="n">
        <v>0.06</v>
      </c>
      <c r="Y965" t="n">
        <v>1</v>
      </c>
      <c r="Z965" t="n">
        <v>10</v>
      </c>
    </row>
    <row r="966">
      <c r="A966" t="n">
        <v>147</v>
      </c>
      <c r="B966" t="n">
        <v>150</v>
      </c>
      <c r="C966" t="inlineStr">
        <is>
          <t xml:space="preserve">CONCLUIDO	</t>
        </is>
      </c>
      <c r="D966" t="n">
        <v>8.9816</v>
      </c>
      <c r="E966" t="n">
        <v>11.13</v>
      </c>
      <c r="F966" t="n">
        <v>7.91</v>
      </c>
      <c r="G966" t="n">
        <v>118.72</v>
      </c>
      <c r="H966" t="n">
        <v>1.74</v>
      </c>
      <c r="I966" t="n">
        <v>4</v>
      </c>
      <c r="J966" t="n">
        <v>386.88</v>
      </c>
      <c r="K966" t="n">
        <v>61.82</v>
      </c>
      <c r="L966" t="n">
        <v>37.75</v>
      </c>
      <c r="M966" t="n">
        <v>2</v>
      </c>
      <c r="N966" t="n">
        <v>137.31</v>
      </c>
      <c r="O966" t="n">
        <v>47949.23</v>
      </c>
      <c r="P966" t="n">
        <v>144.41</v>
      </c>
      <c r="Q966" t="n">
        <v>198.05</v>
      </c>
      <c r="R966" t="n">
        <v>29.21</v>
      </c>
      <c r="S966" t="n">
        <v>21.27</v>
      </c>
      <c r="T966" t="n">
        <v>1270.51</v>
      </c>
      <c r="U966" t="n">
        <v>0.73</v>
      </c>
      <c r="V966" t="n">
        <v>0.77</v>
      </c>
      <c r="W966" t="n">
        <v>0.11</v>
      </c>
      <c r="X966" t="n">
        <v>0.06</v>
      </c>
      <c r="Y966" t="n">
        <v>1</v>
      </c>
      <c r="Z966" t="n">
        <v>10</v>
      </c>
    </row>
    <row r="967">
      <c r="A967" t="n">
        <v>148</v>
      </c>
      <c r="B967" t="n">
        <v>150</v>
      </c>
      <c r="C967" t="inlineStr">
        <is>
          <t xml:space="preserve">CONCLUIDO	</t>
        </is>
      </c>
      <c r="D967" t="n">
        <v>8.981400000000001</v>
      </c>
      <c r="E967" t="n">
        <v>11.13</v>
      </c>
      <c r="F967" t="n">
        <v>7.91</v>
      </c>
      <c r="G967" t="n">
        <v>118.72</v>
      </c>
      <c r="H967" t="n">
        <v>1.75</v>
      </c>
      <c r="I967" t="n">
        <v>4</v>
      </c>
      <c r="J967" t="n">
        <v>387.63</v>
      </c>
      <c r="K967" t="n">
        <v>61.82</v>
      </c>
      <c r="L967" t="n">
        <v>38</v>
      </c>
      <c r="M967" t="n">
        <v>2</v>
      </c>
      <c r="N967" t="n">
        <v>137.81</v>
      </c>
      <c r="O967" t="n">
        <v>48041.76</v>
      </c>
      <c r="P967" t="n">
        <v>144.47</v>
      </c>
      <c r="Q967" t="n">
        <v>198.05</v>
      </c>
      <c r="R967" t="n">
        <v>29.22</v>
      </c>
      <c r="S967" t="n">
        <v>21.27</v>
      </c>
      <c r="T967" t="n">
        <v>1279.24</v>
      </c>
      <c r="U967" t="n">
        <v>0.73</v>
      </c>
      <c r="V967" t="n">
        <v>0.77</v>
      </c>
      <c r="W967" t="n">
        <v>0.11</v>
      </c>
      <c r="X967" t="n">
        <v>0.06</v>
      </c>
      <c r="Y967" t="n">
        <v>1</v>
      </c>
      <c r="Z967" t="n">
        <v>10</v>
      </c>
    </row>
    <row r="968">
      <c r="A968" t="n">
        <v>149</v>
      </c>
      <c r="B968" t="n">
        <v>150</v>
      </c>
      <c r="C968" t="inlineStr">
        <is>
          <t xml:space="preserve">CONCLUIDO	</t>
        </is>
      </c>
      <c r="D968" t="n">
        <v>8.9811</v>
      </c>
      <c r="E968" t="n">
        <v>11.13</v>
      </c>
      <c r="F968" t="n">
        <v>7.92</v>
      </c>
      <c r="G968" t="n">
        <v>118.72</v>
      </c>
      <c r="H968" t="n">
        <v>1.76</v>
      </c>
      <c r="I968" t="n">
        <v>4</v>
      </c>
      <c r="J968" t="n">
        <v>388.38</v>
      </c>
      <c r="K968" t="n">
        <v>61.82</v>
      </c>
      <c r="L968" t="n">
        <v>38.25</v>
      </c>
      <c r="M968" t="n">
        <v>2</v>
      </c>
      <c r="N968" t="n">
        <v>138.31</v>
      </c>
      <c r="O968" t="n">
        <v>48134.63</v>
      </c>
      <c r="P968" t="n">
        <v>144.56</v>
      </c>
      <c r="Q968" t="n">
        <v>198.05</v>
      </c>
      <c r="R968" t="n">
        <v>29.22</v>
      </c>
      <c r="S968" t="n">
        <v>21.27</v>
      </c>
      <c r="T968" t="n">
        <v>1276.23</v>
      </c>
      <c r="U968" t="n">
        <v>0.73</v>
      </c>
      <c r="V968" t="n">
        <v>0.77</v>
      </c>
      <c r="W968" t="n">
        <v>0.11</v>
      </c>
      <c r="X968" t="n">
        <v>0.06</v>
      </c>
      <c r="Y968" t="n">
        <v>1</v>
      </c>
      <c r="Z968" t="n">
        <v>10</v>
      </c>
    </row>
    <row r="969">
      <c r="A969" t="n">
        <v>150</v>
      </c>
      <c r="B969" t="n">
        <v>150</v>
      </c>
      <c r="C969" t="inlineStr">
        <is>
          <t xml:space="preserve">CONCLUIDO	</t>
        </is>
      </c>
      <c r="D969" t="n">
        <v>8.979100000000001</v>
      </c>
      <c r="E969" t="n">
        <v>11.14</v>
      </c>
      <c r="F969" t="n">
        <v>7.92</v>
      </c>
      <c r="G969" t="n">
        <v>118.76</v>
      </c>
      <c r="H969" t="n">
        <v>1.76</v>
      </c>
      <c r="I969" t="n">
        <v>4</v>
      </c>
      <c r="J969" t="n">
        <v>389.14</v>
      </c>
      <c r="K969" t="n">
        <v>61.82</v>
      </c>
      <c r="L969" t="n">
        <v>38.5</v>
      </c>
      <c r="M969" t="n">
        <v>2</v>
      </c>
      <c r="N969" t="n">
        <v>138.81</v>
      </c>
      <c r="O969" t="n">
        <v>48227.84</v>
      </c>
      <c r="P969" t="n">
        <v>144.73</v>
      </c>
      <c r="Q969" t="n">
        <v>198.05</v>
      </c>
      <c r="R969" t="n">
        <v>29.28</v>
      </c>
      <c r="S969" t="n">
        <v>21.27</v>
      </c>
      <c r="T969" t="n">
        <v>1307.8</v>
      </c>
      <c r="U969" t="n">
        <v>0.73</v>
      </c>
      <c r="V969" t="n">
        <v>0.77</v>
      </c>
      <c r="W969" t="n">
        <v>0.11</v>
      </c>
      <c r="X969" t="n">
        <v>0.06</v>
      </c>
      <c r="Y969" t="n">
        <v>1</v>
      </c>
      <c r="Z969" t="n">
        <v>10</v>
      </c>
    </row>
    <row r="970">
      <c r="A970" t="n">
        <v>151</v>
      </c>
      <c r="B970" t="n">
        <v>150</v>
      </c>
      <c r="C970" t="inlineStr">
        <is>
          <t xml:space="preserve">CONCLUIDO	</t>
        </is>
      </c>
      <c r="D970" t="n">
        <v>8.9834</v>
      </c>
      <c r="E970" t="n">
        <v>11.13</v>
      </c>
      <c r="F970" t="n">
        <v>7.91</v>
      </c>
      <c r="G970" t="n">
        <v>118.68</v>
      </c>
      <c r="H970" t="n">
        <v>1.77</v>
      </c>
      <c r="I970" t="n">
        <v>4</v>
      </c>
      <c r="J970" t="n">
        <v>389.89</v>
      </c>
      <c r="K970" t="n">
        <v>61.82</v>
      </c>
      <c r="L970" t="n">
        <v>38.75</v>
      </c>
      <c r="M970" t="n">
        <v>2</v>
      </c>
      <c r="N970" t="n">
        <v>139.32</v>
      </c>
      <c r="O970" t="n">
        <v>48321.4</v>
      </c>
      <c r="P970" t="n">
        <v>144.65</v>
      </c>
      <c r="Q970" t="n">
        <v>198.05</v>
      </c>
      <c r="R970" t="n">
        <v>29.06</v>
      </c>
      <c r="S970" t="n">
        <v>21.27</v>
      </c>
      <c r="T970" t="n">
        <v>1200.19</v>
      </c>
      <c r="U970" t="n">
        <v>0.73</v>
      </c>
      <c r="V970" t="n">
        <v>0.77</v>
      </c>
      <c r="W970" t="n">
        <v>0.12</v>
      </c>
      <c r="X970" t="n">
        <v>0.06</v>
      </c>
      <c r="Y970" t="n">
        <v>1</v>
      </c>
      <c r="Z970" t="n">
        <v>10</v>
      </c>
    </row>
    <row r="971">
      <c r="A971" t="n">
        <v>152</v>
      </c>
      <c r="B971" t="n">
        <v>150</v>
      </c>
      <c r="C971" t="inlineStr">
        <is>
          <t xml:space="preserve">CONCLUIDO	</t>
        </is>
      </c>
      <c r="D971" t="n">
        <v>8.9892</v>
      </c>
      <c r="E971" t="n">
        <v>11.12</v>
      </c>
      <c r="F971" t="n">
        <v>7.91</v>
      </c>
      <c r="G971" t="n">
        <v>118.58</v>
      </c>
      <c r="H971" t="n">
        <v>1.78</v>
      </c>
      <c r="I971" t="n">
        <v>4</v>
      </c>
      <c r="J971" t="n">
        <v>390.66</v>
      </c>
      <c r="K971" t="n">
        <v>61.82</v>
      </c>
      <c r="L971" t="n">
        <v>39</v>
      </c>
      <c r="M971" t="n">
        <v>2</v>
      </c>
      <c r="N971" t="n">
        <v>139.83</v>
      </c>
      <c r="O971" t="n">
        <v>48415.31</v>
      </c>
      <c r="P971" t="n">
        <v>144.65</v>
      </c>
      <c r="Q971" t="n">
        <v>198.05</v>
      </c>
      <c r="R971" t="n">
        <v>28.82</v>
      </c>
      <c r="S971" t="n">
        <v>21.27</v>
      </c>
      <c r="T971" t="n">
        <v>1076.39</v>
      </c>
      <c r="U971" t="n">
        <v>0.74</v>
      </c>
      <c r="V971" t="n">
        <v>0.77</v>
      </c>
      <c r="W971" t="n">
        <v>0.12</v>
      </c>
      <c r="X971" t="n">
        <v>0.05</v>
      </c>
      <c r="Y971" t="n">
        <v>1</v>
      </c>
      <c r="Z971" t="n">
        <v>10</v>
      </c>
    </row>
    <row r="972">
      <c r="A972" t="n">
        <v>153</v>
      </c>
      <c r="B972" t="n">
        <v>150</v>
      </c>
      <c r="C972" t="inlineStr">
        <is>
          <t xml:space="preserve">CONCLUIDO	</t>
        </is>
      </c>
      <c r="D972" t="n">
        <v>8.991</v>
      </c>
      <c r="E972" t="n">
        <v>11.12</v>
      </c>
      <c r="F972" t="n">
        <v>7.9</v>
      </c>
      <c r="G972" t="n">
        <v>118.54</v>
      </c>
      <c r="H972" t="n">
        <v>1.79</v>
      </c>
      <c r="I972" t="n">
        <v>4</v>
      </c>
      <c r="J972" t="n">
        <v>391.42</v>
      </c>
      <c r="K972" t="n">
        <v>61.82</v>
      </c>
      <c r="L972" t="n">
        <v>39.25</v>
      </c>
      <c r="M972" t="n">
        <v>2</v>
      </c>
      <c r="N972" t="n">
        <v>140.35</v>
      </c>
      <c r="O972" t="n">
        <v>48509.7</v>
      </c>
      <c r="P972" t="n">
        <v>144.74</v>
      </c>
      <c r="Q972" t="n">
        <v>198.05</v>
      </c>
      <c r="R972" t="n">
        <v>28.72</v>
      </c>
      <c r="S972" t="n">
        <v>21.27</v>
      </c>
      <c r="T972" t="n">
        <v>1027.88</v>
      </c>
      <c r="U972" t="n">
        <v>0.74</v>
      </c>
      <c r="V972" t="n">
        <v>0.77</v>
      </c>
      <c r="W972" t="n">
        <v>0.12</v>
      </c>
      <c r="X972" t="n">
        <v>0.05</v>
      </c>
      <c r="Y972" t="n">
        <v>1</v>
      </c>
      <c r="Z972" t="n">
        <v>10</v>
      </c>
    </row>
    <row r="973">
      <c r="A973" t="n">
        <v>154</v>
      </c>
      <c r="B973" t="n">
        <v>150</v>
      </c>
      <c r="C973" t="inlineStr">
        <is>
          <t xml:space="preserve">CONCLUIDO	</t>
        </is>
      </c>
      <c r="D973" t="n">
        <v>8.9917</v>
      </c>
      <c r="E973" t="n">
        <v>11.12</v>
      </c>
      <c r="F973" t="n">
        <v>7.9</v>
      </c>
      <c r="G973" t="n">
        <v>118.53</v>
      </c>
      <c r="H973" t="n">
        <v>1.8</v>
      </c>
      <c r="I973" t="n">
        <v>4</v>
      </c>
      <c r="J973" t="n">
        <v>392.19</v>
      </c>
      <c r="K973" t="n">
        <v>61.82</v>
      </c>
      <c r="L973" t="n">
        <v>39.5</v>
      </c>
      <c r="M973" t="n">
        <v>2</v>
      </c>
      <c r="N973" t="n">
        <v>140.87</v>
      </c>
      <c r="O973" t="n">
        <v>48604.33</v>
      </c>
      <c r="P973" t="n">
        <v>144.83</v>
      </c>
      <c r="Q973" t="n">
        <v>198.05</v>
      </c>
      <c r="R973" t="n">
        <v>28.79</v>
      </c>
      <c r="S973" t="n">
        <v>21.27</v>
      </c>
      <c r="T973" t="n">
        <v>1061.06</v>
      </c>
      <c r="U973" t="n">
        <v>0.74</v>
      </c>
      <c r="V973" t="n">
        <v>0.77</v>
      </c>
      <c r="W973" t="n">
        <v>0.11</v>
      </c>
      <c r="X973" t="n">
        <v>0.05</v>
      </c>
      <c r="Y973" t="n">
        <v>1</v>
      </c>
      <c r="Z973" t="n">
        <v>10</v>
      </c>
    </row>
    <row r="974">
      <c r="A974" t="n">
        <v>155</v>
      </c>
      <c r="B974" t="n">
        <v>150</v>
      </c>
      <c r="C974" t="inlineStr">
        <is>
          <t xml:space="preserve">CONCLUIDO	</t>
        </is>
      </c>
      <c r="D974" t="n">
        <v>8.988300000000001</v>
      </c>
      <c r="E974" t="n">
        <v>11.13</v>
      </c>
      <c r="F974" t="n">
        <v>7.91</v>
      </c>
      <c r="G974" t="n">
        <v>118.59</v>
      </c>
      <c r="H974" t="n">
        <v>1.8</v>
      </c>
      <c r="I974" t="n">
        <v>4</v>
      </c>
      <c r="J974" t="n">
        <v>392.96</v>
      </c>
      <c r="K974" t="n">
        <v>61.82</v>
      </c>
      <c r="L974" t="n">
        <v>39.75</v>
      </c>
      <c r="M974" t="n">
        <v>2</v>
      </c>
      <c r="N974" t="n">
        <v>141.39</v>
      </c>
      <c r="O974" t="n">
        <v>48699.33</v>
      </c>
      <c r="P974" t="n">
        <v>145.01</v>
      </c>
      <c r="Q974" t="n">
        <v>198.05</v>
      </c>
      <c r="R974" t="n">
        <v>28.94</v>
      </c>
      <c r="S974" t="n">
        <v>21.27</v>
      </c>
      <c r="T974" t="n">
        <v>1135.83</v>
      </c>
      <c r="U974" t="n">
        <v>0.74</v>
      </c>
      <c r="V974" t="n">
        <v>0.77</v>
      </c>
      <c r="W974" t="n">
        <v>0.11</v>
      </c>
      <c r="X974" t="n">
        <v>0.05</v>
      </c>
      <c r="Y974" t="n">
        <v>1</v>
      </c>
      <c r="Z974" t="n">
        <v>10</v>
      </c>
    </row>
    <row r="975">
      <c r="A975" t="n">
        <v>156</v>
      </c>
      <c r="B975" t="n">
        <v>150</v>
      </c>
      <c r="C975" t="inlineStr">
        <is>
          <t xml:space="preserve">CONCLUIDO	</t>
        </is>
      </c>
      <c r="D975" t="n">
        <v>8.982900000000001</v>
      </c>
      <c r="E975" t="n">
        <v>11.13</v>
      </c>
      <c r="F975" t="n">
        <v>7.91</v>
      </c>
      <c r="G975" t="n">
        <v>118.69</v>
      </c>
      <c r="H975" t="n">
        <v>1.81</v>
      </c>
      <c r="I975" t="n">
        <v>4</v>
      </c>
      <c r="J975" t="n">
        <v>393.73</v>
      </c>
      <c r="K975" t="n">
        <v>61.82</v>
      </c>
      <c r="L975" t="n">
        <v>40</v>
      </c>
      <c r="M975" t="n">
        <v>2</v>
      </c>
      <c r="N975" t="n">
        <v>141.91</v>
      </c>
      <c r="O975" t="n">
        <v>48794.7</v>
      </c>
      <c r="P975" t="n">
        <v>145.29</v>
      </c>
      <c r="Q975" t="n">
        <v>198.05</v>
      </c>
      <c r="R975" t="n">
        <v>29.15</v>
      </c>
      <c r="S975" t="n">
        <v>21.27</v>
      </c>
      <c r="T975" t="n">
        <v>1243.46</v>
      </c>
      <c r="U975" t="n">
        <v>0.73</v>
      </c>
      <c r="V975" t="n">
        <v>0.77</v>
      </c>
      <c r="W975" t="n">
        <v>0.11</v>
      </c>
      <c r="X975" t="n">
        <v>0.06</v>
      </c>
      <c r="Y975" t="n">
        <v>1</v>
      </c>
      <c r="Z975" t="n">
        <v>10</v>
      </c>
    </row>
    <row r="976">
      <c r="A976" t="n">
        <v>0</v>
      </c>
      <c r="B976" t="n">
        <v>10</v>
      </c>
      <c r="C976" t="inlineStr">
        <is>
          <t xml:space="preserve">CONCLUIDO	</t>
        </is>
      </c>
      <c r="D976" t="n">
        <v>9.859999999999999</v>
      </c>
      <c r="E976" t="n">
        <v>10.14</v>
      </c>
      <c r="F976" t="n">
        <v>8.26</v>
      </c>
      <c r="G976" t="n">
        <v>23.6</v>
      </c>
      <c r="H976" t="n">
        <v>0.64</v>
      </c>
      <c r="I976" t="n">
        <v>21</v>
      </c>
      <c r="J976" t="n">
        <v>26.11</v>
      </c>
      <c r="K976" t="n">
        <v>12.1</v>
      </c>
      <c r="L976" t="n">
        <v>1</v>
      </c>
      <c r="M976" t="n">
        <v>1</v>
      </c>
      <c r="N976" t="n">
        <v>3.01</v>
      </c>
      <c r="O976" t="n">
        <v>3454.41</v>
      </c>
      <c r="P976" t="n">
        <v>23.84</v>
      </c>
      <c r="Q976" t="n">
        <v>198.08</v>
      </c>
      <c r="R976" t="n">
        <v>39.16</v>
      </c>
      <c r="S976" t="n">
        <v>21.27</v>
      </c>
      <c r="T976" t="n">
        <v>6161.89</v>
      </c>
      <c r="U976" t="n">
        <v>0.54</v>
      </c>
      <c r="V976" t="n">
        <v>0.74</v>
      </c>
      <c r="W976" t="n">
        <v>0.17</v>
      </c>
      <c r="X976" t="n">
        <v>0.41</v>
      </c>
      <c r="Y976" t="n">
        <v>1</v>
      </c>
      <c r="Z976" t="n">
        <v>10</v>
      </c>
    </row>
    <row r="977">
      <c r="A977" t="n">
        <v>1</v>
      </c>
      <c r="B977" t="n">
        <v>10</v>
      </c>
      <c r="C977" t="inlineStr">
        <is>
          <t xml:space="preserve">CONCLUIDO	</t>
        </is>
      </c>
      <c r="D977" t="n">
        <v>9.8598</v>
      </c>
      <c r="E977" t="n">
        <v>10.14</v>
      </c>
      <c r="F977" t="n">
        <v>8.26</v>
      </c>
      <c r="G977" t="n">
        <v>23.6</v>
      </c>
      <c r="H977" t="n">
        <v>0.79</v>
      </c>
      <c r="I977" t="n">
        <v>21</v>
      </c>
      <c r="J977" t="n">
        <v>26.38</v>
      </c>
      <c r="K977" t="n">
        <v>12.1</v>
      </c>
      <c r="L977" t="n">
        <v>1.25</v>
      </c>
      <c r="M977" t="n">
        <v>0</v>
      </c>
      <c r="N977" t="n">
        <v>3.04</v>
      </c>
      <c r="O977" t="n">
        <v>3487.87</v>
      </c>
      <c r="P977" t="n">
        <v>24.06</v>
      </c>
      <c r="Q977" t="n">
        <v>198.08</v>
      </c>
      <c r="R977" t="n">
        <v>39.13</v>
      </c>
      <c r="S977" t="n">
        <v>21.27</v>
      </c>
      <c r="T977" t="n">
        <v>6148.35</v>
      </c>
      <c r="U977" t="n">
        <v>0.54</v>
      </c>
      <c r="V977" t="n">
        <v>0.74</v>
      </c>
      <c r="W977" t="n">
        <v>0.17</v>
      </c>
      <c r="X977" t="n">
        <v>0.41</v>
      </c>
      <c r="Y977" t="n">
        <v>1</v>
      </c>
      <c r="Z977" t="n">
        <v>10</v>
      </c>
    </row>
    <row r="978">
      <c r="A978" t="n">
        <v>0</v>
      </c>
      <c r="B978" t="n">
        <v>45</v>
      </c>
      <c r="C978" t="inlineStr">
        <is>
          <t xml:space="preserve">CONCLUIDO	</t>
        </is>
      </c>
      <c r="D978" t="n">
        <v>8.207000000000001</v>
      </c>
      <c r="E978" t="n">
        <v>12.18</v>
      </c>
      <c r="F978" t="n">
        <v>9</v>
      </c>
      <c r="G978" t="n">
        <v>9.31</v>
      </c>
      <c r="H978" t="n">
        <v>0.18</v>
      </c>
      <c r="I978" t="n">
        <v>58</v>
      </c>
      <c r="J978" t="n">
        <v>98.70999999999999</v>
      </c>
      <c r="K978" t="n">
        <v>39.72</v>
      </c>
      <c r="L978" t="n">
        <v>1</v>
      </c>
      <c r="M978" t="n">
        <v>56</v>
      </c>
      <c r="N978" t="n">
        <v>12.99</v>
      </c>
      <c r="O978" t="n">
        <v>12407.75</v>
      </c>
      <c r="P978" t="n">
        <v>79.33</v>
      </c>
      <c r="Q978" t="n">
        <v>198.18</v>
      </c>
      <c r="R978" t="n">
        <v>63.21</v>
      </c>
      <c r="S978" t="n">
        <v>21.27</v>
      </c>
      <c r="T978" t="n">
        <v>18003.13</v>
      </c>
      <c r="U978" t="n">
        <v>0.34</v>
      </c>
      <c r="V978" t="n">
        <v>0.67</v>
      </c>
      <c r="W978" t="n">
        <v>0.2</v>
      </c>
      <c r="X978" t="n">
        <v>1.15</v>
      </c>
      <c r="Y978" t="n">
        <v>1</v>
      </c>
      <c r="Z978" t="n">
        <v>10</v>
      </c>
    </row>
    <row r="979">
      <c r="A979" t="n">
        <v>1</v>
      </c>
      <c r="B979" t="n">
        <v>45</v>
      </c>
      <c r="C979" t="inlineStr">
        <is>
          <t xml:space="preserve">CONCLUIDO	</t>
        </is>
      </c>
      <c r="D979" t="n">
        <v>8.5913</v>
      </c>
      <c r="E979" t="n">
        <v>11.64</v>
      </c>
      <c r="F979" t="n">
        <v>8.73</v>
      </c>
      <c r="G979" t="n">
        <v>11.64</v>
      </c>
      <c r="H979" t="n">
        <v>0.22</v>
      </c>
      <c r="I979" t="n">
        <v>45</v>
      </c>
      <c r="J979" t="n">
        <v>99.02</v>
      </c>
      <c r="K979" t="n">
        <v>39.72</v>
      </c>
      <c r="L979" t="n">
        <v>1.25</v>
      </c>
      <c r="M979" t="n">
        <v>43</v>
      </c>
      <c r="N979" t="n">
        <v>13.05</v>
      </c>
      <c r="O979" t="n">
        <v>12446.14</v>
      </c>
      <c r="P979" t="n">
        <v>76.5</v>
      </c>
      <c r="Q979" t="n">
        <v>198.09</v>
      </c>
      <c r="R979" t="n">
        <v>54.32</v>
      </c>
      <c r="S979" t="n">
        <v>21.27</v>
      </c>
      <c r="T979" t="n">
        <v>13624.03</v>
      </c>
      <c r="U979" t="n">
        <v>0.39</v>
      </c>
      <c r="V979" t="n">
        <v>0.7</v>
      </c>
      <c r="W979" t="n">
        <v>0.18</v>
      </c>
      <c r="X979" t="n">
        <v>0.87</v>
      </c>
      <c r="Y979" t="n">
        <v>1</v>
      </c>
      <c r="Z979" t="n">
        <v>10</v>
      </c>
    </row>
    <row r="980">
      <c r="A980" t="n">
        <v>2</v>
      </c>
      <c r="B980" t="n">
        <v>45</v>
      </c>
      <c r="C980" t="inlineStr">
        <is>
          <t xml:space="preserve">CONCLUIDO	</t>
        </is>
      </c>
      <c r="D980" t="n">
        <v>8.9612</v>
      </c>
      <c r="E980" t="n">
        <v>11.16</v>
      </c>
      <c r="F980" t="n">
        <v>8.43</v>
      </c>
      <c r="G980" t="n">
        <v>14.05</v>
      </c>
      <c r="H980" t="n">
        <v>0.27</v>
      </c>
      <c r="I980" t="n">
        <v>36</v>
      </c>
      <c r="J980" t="n">
        <v>99.33</v>
      </c>
      <c r="K980" t="n">
        <v>39.72</v>
      </c>
      <c r="L980" t="n">
        <v>1.5</v>
      </c>
      <c r="M980" t="n">
        <v>34</v>
      </c>
      <c r="N980" t="n">
        <v>13.11</v>
      </c>
      <c r="O980" t="n">
        <v>12484.55</v>
      </c>
      <c r="P980" t="n">
        <v>73.39</v>
      </c>
      <c r="Q980" t="n">
        <v>198.07</v>
      </c>
      <c r="R980" t="n">
        <v>44.67</v>
      </c>
      <c r="S980" t="n">
        <v>21.27</v>
      </c>
      <c r="T980" t="n">
        <v>8842.360000000001</v>
      </c>
      <c r="U980" t="n">
        <v>0.48</v>
      </c>
      <c r="V980" t="n">
        <v>0.72</v>
      </c>
      <c r="W980" t="n">
        <v>0.17</v>
      </c>
      <c r="X980" t="n">
        <v>0.58</v>
      </c>
      <c r="Y980" t="n">
        <v>1</v>
      </c>
      <c r="Z980" t="n">
        <v>10</v>
      </c>
    </row>
    <row r="981">
      <c r="A981" t="n">
        <v>3</v>
      </c>
      <c r="B981" t="n">
        <v>45</v>
      </c>
      <c r="C981" t="inlineStr">
        <is>
          <t xml:space="preserve">CONCLUIDO	</t>
        </is>
      </c>
      <c r="D981" t="n">
        <v>8.967000000000001</v>
      </c>
      <c r="E981" t="n">
        <v>11.15</v>
      </c>
      <c r="F981" t="n">
        <v>8.51</v>
      </c>
      <c r="G981" t="n">
        <v>15.95</v>
      </c>
      <c r="H981" t="n">
        <v>0.31</v>
      </c>
      <c r="I981" t="n">
        <v>32</v>
      </c>
      <c r="J981" t="n">
        <v>99.64</v>
      </c>
      <c r="K981" t="n">
        <v>39.72</v>
      </c>
      <c r="L981" t="n">
        <v>1.75</v>
      </c>
      <c r="M981" t="n">
        <v>30</v>
      </c>
      <c r="N981" t="n">
        <v>13.18</v>
      </c>
      <c r="O981" t="n">
        <v>12522.99</v>
      </c>
      <c r="P981" t="n">
        <v>73.81</v>
      </c>
      <c r="Q981" t="n">
        <v>198.05</v>
      </c>
      <c r="R981" t="n">
        <v>47.83</v>
      </c>
      <c r="S981" t="n">
        <v>21.27</v>
      </c>
      <c r="T981" t="n">
        <v>10440.67</v>
      </c>
      <c r="U981" t="n">
        <v>0.44</v>
      </c>
      <c r="V981" t="n">
        <v>0.71</v>
      </c>
      <c r="W981" t="n">
        <v>0.16</v>
      </c>
      <c r="X981" t="n">
        <v>0.65</v>
      </c>
      <c r="Y981" t="n">
        <v>1</v>
      </c>
      <c r="Z981" t="n">
        <v>10</v>
      </c>
    </row>
    <row r="982">
      <c r="A982" t="n">
        <v>4</v>
      </c>
      <c r="B982" t="n">
        <v>45</v>
      </c>
      <c r="C982" t="inlineStr">
        <is>
          <t xml:space="preserve">CONCLUIDO	</t>
        </is>
      </c>
      <c r="D982" t="n">
        <v>9.154</v>
      </c>
      <c r="E982" t="n">
        <v>10.92</v>
      </c>
      <c r="F982" t="n">
        <v>8.380000000000001</v>
      </c>
      <c r="G982" t="n">
        <v>18.62</v>
      </c>
      <c r="H982" t="n">
        <v>0.35</v>
      </c>
      <c r="I982" t="n">
        <v>27</v>
      </c>
      <c r="J982" t="n">
        <v>99.95</v>
      </c>
      <c r="K982" t="n">
        <v>39.72</v>
      </c>
      <c r="L982" t="n">
        <v>2</v>
      </c>
      <c r="M982" t="n">
        <v>25</v>
      </c>
      <c r="N982" t="n">
        <v>13.24</v>
      </c>
      <c r="O982" t="n">
        <v>12561.45</v>
      </c>
      <c r="P982" t="n">
        <v>72.34</v>
      </c>
      <c r="Q982" t="n">
        <v>198.1</v>
      </c>
      <c r="R982" t="n">
        <v>43.73</v>
      </c>
      <c r="S982" t="n">
        <v>21.27</v>
      </c>
      <c r="T982" t="n">
        <v>8417.25</v>
      </c>
      <c r="U982" t="n">
        <v>0.49</v>
      </c>
      <c r="V982" t="n">
        <v>0.72</v>
      </c>
      <c r="W982" t="n">
        <v>0.15</v>
      </c>
      <c r="X982" t="n">
        <v>0.53</v>
      </c>
      <c r="Y982" t="n">
        <v>1</v>
      </c>
      <c r="Z982" t="n">
        <v>10</v>
      </c>
    </row>
    <row r="983">
      <c r="A983" t="n">
        <v>5</v>
      </c>
      <c r="B983" t="n">
        <v>45</v>
      </c>
      <c r="C983" t="inlineStr">
        <is>
          <t xml:space="preserve">CONCLUIDO	</t>
        </is>
      </c>
      <c r="D983" t="n">
        <v>9.247400000000001</v>
      </c>
      <c r="E983" t="n">
        <v>10.81</v>
      </c>
      <c r="F983" t="n">
        <v>8.33</v>
      </c>
      <c r="G983" t="n">
        <v>20.83</v>
      </c>
      <c r="H983" t="n">
        <v>0.39</v>
      </c>
      <c r="I983" t="n">
        <v>24</v>
      </c>
      <c r="J983" t="n">
        <v>100.27</v>
      </c>
      <c r="K983" t="n">
        <v>39.72</v>
      </c>
      <c r="L983" t="n">
        <v>2.25</v>
      </c>
      <c r="M983" t="n">
        <v>22</v>
      </c>
      <c r="N983" t="n">
        <v>13.3</v>
      </c>
      <c r="O983" t="n">
        <v>12599.94</v>
      </c>
      <c r="P983" t="n">
        <v>71.56</v>
      </c>
      <c r="Q983" t="n">
        <v>198.05</v>
      </c>
      <c r="R983" t="n">
        <v>42.18</v>
      </c>
      <c r="S983" t="n">
        <v>21.27</v>
      </c>
      <c r="T983" t="n">
        <v>7660.12</v>
      </c>
      <c r="U983" t="n">
        <v>0.5</v>
      </c>
      <c r="V983" t="n">
        <v>0.73</v>
      </c>
      <c r="W983" t="n">
        <v>0.15</v>
      </c>
      <c r="X983" t="n">
        <v>0.48</v>
      </c>
      <c r="Y983" t="n">
        <v>1</v>
      </c>
      <c r="Z983" t="n">
        <v>10</v>
      </c>
    </row>
    <row r="984">
      <c r="A984" t="n">
        <v>6</v>
      </c>
      <c r="B984" t="n">
        <v>45</v>
      </c>
      <c r="C984" t="inlineStr">
        <is>
          <t xml:space="preserve">CONCLUIDO	</t>
        </is>
      </c>
      <c r="D984" t="n">
        <v>9.3286</v>
      </c>
      <c r="E984" t="n">
        <v>10.72</v>
      </c>
      <c r="F984" t="n">
        <v>8.279999999999999</v>
      </c>
      <c r="G984" t="n">
        <v>22.58</v>
      </c>
      <c r="H984" t="n">
        <v>0.44</v>
      </c>
      <c r="I984" t="n">
        <v>22</v>
      </c>
      <c r="J984" t="n">
        <v>100.58</v>
      </c>
      <c r="K984" t="n">
        <v>39.72</v>
      </c>
      <c r="L984" t="n">
        <v>2.5</v>
      </c>
      <c r="M984" t="n">
        <v>20</v>
      </c>
      <c r="N984" t="n">
        <v>13.36</v>
      </c>
      <c r="O984" t="n">
        <v>12638.45</v>
      </c>
      <c r="P984" t="n">
        <v>70.81999999999999</v>
      </c>
      <c r="Q984" t="n">
        <v>198.06</v>
      </c>
      <c r="R984" t="n">
        <v>40.57</v>
      </c>
      <c r="S984" t="n">
        <v>21.27</v>
      </c>
      <c r="T984" t="n">
        <v>6861.49</v>
      </c>
      <c r="U984" t="n">
        <v>0.52</v>
      </c>
      <c r="V984" t="n">
        <v>0.73</v>
      </c>
      <c r="W984" t="n">
        <v>0.14</v>
      </c>
      <c r="X984" t="n">
        <v>0.43</v>
      </c>
      <c r="Y984" t="n">
        <v>1</v>
      </c>
      <c r="Z984" t="n">
        <v>10</v>
      </c>
    </row>
    <row r="985">
      <c r="A985" t="n">
        <v>7</v>
      </c>
      <c r="B985" t="n">
        <v>45</v>
      </c>
      <c r="C985" t="inlineStr">
        <is>
          <t xml:space="preserve">CONCLUIDO	</t>
        </is>
      </c>
      <c r="D985" t="n">
        <v>9.4061</v>
      </c>
      <c r="E985" t="n">
        <v>10.63</v>
      </c>
      <c r="F985" t="n">
        <v>8.23</v>
      </c>
      <c r="G985" t="n">
        <v>24.7</v>
      </c>
      <c r="H985" t="n">
        <v>0.48</v>
      </c>
      <c r="I985" t="n">
        <v>20</v>
      </c>
      <c r="J985" t="n">
        <v>100.89</v>
      </c>
      <c r="K985" t="n">
        <v>39.72</v>
      </c>
      <c r="L985" t="n">
        <v>2.75</v>
      </c>
      <c r="M985" t="n">
        <v>18</v>
      </c>
      <c r="N985" t="n">
        <v>13.42</v>
      </c>
      <c r="O985" t="n">
        <v>12676.98</v>
      </c>
      <c r="P985" t="n">
        <v>69.83</v>
      </c>
      <c r="Q985" t="n">
        <v>198.08</v>
      </c>
      <c r="R985" t="n">
        <v>39.03</v>
      </c>
      <c r="S985" t="n">
        <v>21.27</v>
      </c>
      <c r="T985" t="n">
        <v>6102.08</v>
      </c>
      <c r="U985" t="n">
        <v>0.54</v>
      </c>
      <c r="V985" t="n">
        <v>0.74</v>
      </c>
      <c r="W985" t="n">
        <v>0.14</v>
      </c>
      <c r="X985" t="n">
        <v>0.38</v>
      </c>
      <c r="Y985" t="n">
        <v>1</v>
      </c>
      <c r="Z985" t="n">
        <v>10</v>
      </c>
    </row>
    <row r="986">
      <c r="A986" t="n">
        <v>8</v>
      </c>
      <c r="B986" t="n">
        <v>45</v>
      </c>
      <c r="C986" t="inlineStr">
        <is>
          <t xml:space="preserve">CONCLUIDO	</t>
        </is>
      </c>
      <c r="D986" t="n">
        <v>9.4377</v>
      </c>
      <c r="E986" t="n">
        <v>10.6</v>
      </c>
      <c r="F986" t="n">
        <v>8.24</v>
      </c>
      <c r="G986" t="n">
        <v>27.46</v>
      </c>
      <c r="H986" t="n">
        <v>0.52</v>
      </c>
      <c r="I986" t="n">
        <v>18</v>
      </c>
      <c r="J986" t="n">
        <v>101.2</v>
      </c>
      <c r="K986" t="n">
        <v>39.72</v>
      </c>
      <c r="L986" t="n">
        <v>3</v>
      </c>
      <c r="M986" t="n">
        <v>16</v>
      </c>
      <c r="N986" t="n">
        <v>13.49</v>
      </c>
      <c r="O986" t="n">
        <v>12715.54</v>
      </c>
      <c r="P986" t="n">
        <v>69.63</v>
      </c>
      <c r="Q986" t="n">
        <v>198.08</v>
      </c>
      <c r="R986" t="n">
        <v>39.76</v>
      </c>
      <c r="S986" t="n">
        <v>21.27</v>
      </c>
      <c r="T986" t="n">
        <v>6479.09</v>
      </c>
      <c r="U986" t="n">
        <v>0.53</v>
      </c>
      <c r="V986" t="n">
        <v>0.74</v>
      </c>
      <c r="W986" t="n">
        <v>0.13</v>
      </c>
      <c r="X986" t="n">
        <v>0.38</v>
      </c>
      <c r="Y986" t="n">
        <v>1</v>
      </c>
      <c r="Z986" t="n">
        <v>10</v>
      </c>
    </row>
    <row r="987">
      <c r="A987" t="n">
        <v>9</v>
      </c>
      <c r="B987" t="n">
        <v>45</v>
      </c>
      <c r="C987" t="inlineStr">
        <is>
          <t xml:space="preserve">CONCLUIDO	</t>
        </is>
      </c>
      <c r="D987" t="n">
        <v>9.5002</v>
      </c>
      <c r="E987" t="n">
        <v>10.53</v>
      </c>
      <c r="F987" t="n">
        <v>8.19</v>
      </c>
      <c r="G987" t="n">
        <v>28.9</v>
      </c>
      <c r="H987" t="n">
        <v>0.5600000000000001</v>
      </c>
      <c r="I987" t="n">
        <v>17</v>
      </c>
      <c r="J987" t="n">
        <v>101.52</v>
      </c>
      <c r="K987" t="n">
        <v>39.72</v>
      </c>
      <c r="L987" t="n">
        <v>3.25</v>
      </c>
      <c r="M987" t="n">
        <v>15</v>
      </c>
      <c r="N987" t="n">
        <v>13.55</v>
      </c>
      <c r="O987" t="n">
        <v>12754.13</v>
      </c>
      <c r="P987" t="n">
        <v>68.83</v>
      </c>
      <c r="Q987" t="n">
        <v>198.07</v>
      </c>
      <c r="R987" t="n">
        <v>37.77</v>
      </c>
      <c r="S987" t="n">
        <v>21.27</v>
      </c>
      <c r="T987" t="n">
        <v>5489.82</v>
      </c>
      <c r="U987" t="n">
        <v>0.5600000000000001</v>
      </c>
      <c r="V987" t="n">
        <v>0.74</v>
      </c>
      <c r="W987" t="n">
        <v>0.13</v>
      </c>
      <c r="X987" t="n">
        <v>0.34</v>
      </c>
      <c r="Y987" t="n">
        <v>1</v>
      </c>
      <c r="Z987" t="n">
        <v>10</v>
      </c>
    </row>
    <row r="988">
      <c r="A988" t="n">
        <v>10</v>
      </c>
      <c r="B988" t="n">
        <v>45</v>
      </c>
      <c r="C988" t="inlineStr">
        <is>
          <t xml:space="preserve">CONCLUIDO	</t>
        </is>
      </c>
      <c r="D988" t="n">
        <v>9.584899999999999</v>
      </c>
      <c r="E988" t="n">
        <v>10.43</v>
      </c>
      <c r="F988" t="n">
        <v>8.140000000000001</v>
      </c>
      <c r="G988" t="n">
        <v>32.55</v>
      </c>
      <c r="H988" t="n">
        <v>0.6</v>
      </c>
      <c r="I988" t="n">
        <v>15</v>
      </c>
      <c r="J988" t="n">
        <v>101.83</v>
      </c>
      <c r="K988" t="n">
        <v>39.72</v>
      </c>
      <c r="L988" t="n">
        <v>3.5</v>
      </c>
      <c r="M988" t="n">
        <v>13</v>
      </c>
      <c r="N988" t="n">
        <v>13.61</v>
      </c>
      <c r="O988" t="n">
        <v>12792.74</v>
      </c>
      <c r="P988" t="n">
        <v>67.95</v>
      </c>
      <c r="Q988" t="n">
        <v>198.05</v>
      </c>
      <c r="R988" t="n">
        <v>36.14</v>
      </c>
      <c r="S988" t="n">
        <v>21.27</v>
      </c>
      <c r="T988" t="n">
        <v>4684.33</v>
      </c>
      <c r="U988" t="n">
        <v>0.59</v>
      </c>
      <c r="V988" t="n">
        <v>0.75</v>
      </c>
      <c r="W988" t="n">
        <v>0.13</v>
      </c>
      <c r="X988" t="n">
        <v>0.28</v>
      </c>
      <c r="Y988" t="n">
        <v>1</v>
      </c>
      <c r="Z988" t="n">
        <v>10</v>
      </c>
    </row>
    <row r="989">
      <c r="A989" t="n">
        <v>11</v>
      </c>
      <c r="B989" t="n">
        <v>45</v>
      </c>
      <c r="C989" t="inlineStr">
        <is>
          <t xml:space="preserve">CONCLUIDO	</t>
        </is>
      </c>
      <c r="D989" t="n">
        <v>9.6264</v>
      </c>
      <c r="E989" t="n">
        <v>10.39</v>
      </c>
      <c r="F989" t="n">
        <v>8.109999999999999</v>
      </c>
      <c r="G989" t="n">
        <v>34.77</v>
      </c>
      <c r="H989" t="n">
        <v>0.65</v>
      </c>
      <c r="I989" t="n">
        <v>14</v>
      </c>
      <c r="J989" t="n">
        <v>102.14</v>
      </c>
      <c r="K989" t="n">
        <v>39.72</v>
      </c>
      <c r="L989" t="n">
        <v>3.75</v>
      </c>
      <c r="M989" t="n">
        <v>12</v>
      </c>
      <c r="N989" t="n">
        <v>13.68</v>
      </c>
      <c r="O989" t="n">
        <v>12831.37</v>
      </c>
      <c r="P989" t="n">
        <v>67.47</v>
      </c>
      <c r="Q989" t="n">
        <v>198.06</v>
      </c>
      <c r="R989" t="n">
        <v>35.35</v>
      </c>
      <c r="S989" t="n">
        <v>21.27</v>
      </c>
      <c r="T989" t="n">
        <v>4290.91</v>
      </c>
      <c r="U989" t="n">
        <v>0.6</v>
      </c>
      <c r="V989" t="n">
        <v>0.75</v>
      </c>
      <c r="W989" t="n">
        <v>0.13</v>
      </c>
      <c r="X989" t="n">
        <v>0.26</v>
      </c>
      <c r="Y989" t="n">
        <v>1</v>
      </c>
      <c r="Z989" t="n">
        <v>10</v>
      </c>
    </row>
    <row r="990">
      <c r="A990" t="n">
        <v>12</v>
      </c>
      <c r="B990" t="n">
        <v>45</v>
      </c>
      <c r="C990" t="inlineStr">
        <is>
          <t xml:space="preserve">CONCLUIDO	</t>
        </is>
      </c>
      <c r="D990" t="n">
        <v>9.676600000000001</v>
      </c>
      <c r="E990" t="n">
        <v>10.33</v>
      </c>
      <c r="F990" t="n">
        <v>8.08</v>
      </c>
      <c r="G990" t="n">
        <v>37.29</v>
      </c>
      <c r="H990" t="n">
        <v>0.6899999999999999</v>
      </c>
      <c r="I990" t="n">
        <v>13</v>
      </c>
      <c r="J990" t="n">
        <v>102.45</v>
      </c>
      <c r="K990" t="n">
        <v>39.72</v>
      </c>
      <c r="L990" t="n">
        <v>4</v>
      </c>
      <c r="M990" t="n">
        <v>11</v>
      </c>
      <c r="N990" t="n">
        <v>13.74</v>
      </c>
      <c r="O990" t="n">
        <v>12870.03</v>
      </c>
      <c r="P990" t="n">
        <v>66.72</v>
      </c>
      <c r="Q990" t="n">
        <v>198.05</v>
      </c>
      <c r="R990" t="n">
        <v>34.29</v>
      </c>
      <c r="S990" t="n">
        <v>21.27</v>
      </c>
      <c r="T990" t="n">
        <v>3766.16</v>
      </c>
      <c r="U990" t="n">
        <v>0.62</v>
      </c>
      <c r="V990" t="n">
        <v>0.75</v>
      </c>
      <c r="W990" t="n">
        <v>0.13</v>
      </c>
      <c r="X990" t="n">
        <v>0.23</v>
      </c>
      <c r="Y990" t="n">
        <v>1</v>
      </c>
      <c r="Z990" t="n">
        <v>10</v>
      </c>
    </row>
    <row r="991">
      <c r="A991" t="n">
        <v>13</v>
      </c>
      <c r="B991" t="n">
        <v>45</v>
      </c>
      <c r="C991" t="inlineStr">
        <is>
          <t xml:space="preserve">CONCLUIDO	</t>
        </is>
      </c>
      <c r="D991" t="n">
        <v>9.6714</v>
      </c>
      <c r="E991" t="n">
        <v>10.34</v>
      </c>
      <c r="F991" t="n">
        <v>8.08</v>
      </c>
      <c r="G991" t="n">
        <v>37.31</v>
      </c>
      <c r="H991" t="n">
        <v>0.73</v>
      </c>
      <c r="I991" t="n">
        <v>13</v>
      </c>
      <c r="J991" t="n">
        <v>102.77</v>
      </c>
      <c r="K991" t="n">
        <v>39.72</v>
      </c>
      <c r="L991" t="n">
        <v>4.25</v>
      </c>
      <c r="M991" t="n">
        <v>11</v>
      </c>
      <c r="N991" t="n">
        <v>13.8</v>
      </c>
      <c r="O991" t="n">
        <v>12908.71</v>
      </c>
      <c r="P991" t="n">
        <v>66.23999999999999</v>
      </c>
      <c r="Q991" t="n">
        <v>198.12</v>
      </c>
      <c r="R991" t="n">
        <v>34.65</v>
      </c>
      <c r="S991" t="n">
        <v>21.27</v>
      </c>
      <c r="T991" t="n">
        <v>3947.5</v>
      </c>
      <c r="U991" t="n">
        <v>0.61</v>
      </c>
      <c r="V991" t="n">
        <v>0.75</v>
      </c>
      <c r="W991" t="n">
        <v>0.12</v>
      </c>
      <c r="X991" t="n">
        <v>0.23</v>
      </c>
      <c r="Y991" t="n">
        <v>1</v>
      </c>
      <c r="Z991" t="n">
        <v>10</v>
      </c>
    </row>
    <row r="992">
      <c r="A992" t="n">
        <v>14</v>
      </c>
      <c r="B992" t="n">
        <v>45</v>
      </c>
      <c r="C992" t="inlineStr">
        <is>
          <t xml:space="preserve">CONCLUIDO	</t>
        </is>
      </c>
      <c r="D992" t="n">
        <v>9.6936</v>
      </c>
      <c r="E992" t="n">
        <v>10.32</v>
      </c>
      <c r="F992" t="n">
        <v>8.08</v>
      </c>
      <c r="G992" t="n">
        <v>40.41</v>
      </c>
      <c r="H992" t="n">
        <v>0.77</v>
      </c>
      <c r="I992" t="n">
        <v>12</v>
      </c>
      <c r="J992" t="n">
        <v>103.08</v>
      </c>
      <c r="K992" t="n">
        <v>39.72</v>
      </c>
      <c r="L992" t="n">
        <v>4.5</v>
      </c>
      <c r="M992" t="n">
        <v>10</v>
      </c>
      <c r="N992" t="n">
        <v>13.87</v>
      </c>
      <c r="O992" t="n">
        <v>12947.42</v>
      </c>
      <c r="P992" t="n">
        <v>65.95</v>
      </c>
      <c r="Q992" t="n">
        <v>198.05</v>
      </c>
      <c r="R992" t="n">
        <v>34.41</v>
      </c>
      <c r="S992" t="n">
        <v>21.27</v>
      </c>
      <c r="T992" t="n">
        <v>3831.77</v>
      </c>
      <c r="U992" t="n">
        <v>0.62</v>
      </c>
      <c r="V992" t="n">
        <v>0.75</v>
      </c>
      <c r="W992" t="n">
        <v>0.13</v>
      </c>
      <c r="X992" t="n">
        <v>0.23</v>
      </c>
      <c r="Y992" t="n">
        <v>1</v>
      </c>
      <c r="Z992" t="n">
        <v>10</v>
      </c>
    </row>
    <row r="993">
      <c r="A993" t="n">
        <v>15</v>
      </c>
      <c r="B993" t="n">
        <v>45</v>
      </c>
      <c r="C993" t="inlineStr">
        <is>
          <t xml:space="preserve">CONCLUIDO	</t>
        </is>
      </c>
      <c r="D993" t="n">
        <v>9.736000000000001</v>
      </c>
      <c r="E993" t="n">
        <v>10.27</v>
      </c>
      <c r="F993" t="n">
        <v>8.06</v>
      </c>
      <c r="G993" t="n">
        <v>43.95</v>
      </c>
      <c r="H993" t="n">
        <v>0.8100000000000001</v>
      </c>
      <c r="I993" t="n">
        <v>11</v>
      </c>
      <c r="J993" t="n">
        <v>103.4</v>
      </c>
      <c r="K993" t="n">
        <v>39.72</v>
      </c>
      <c r="L993" t="n">
        <v>4.75</v>
      </c>
      <c r="M993" t="n">
        <v>9</v>
      </c>
      <c r="N993" t="n">
        <v>13.93</v>
      </c>
      <c r="O993" t="n">
        <v>12986.15</v>
      </c>
      <c r="P993" t="n">
        <v>65.26000000000001</v>
      </c>
      <c r="Q993" t="n">
        <v>198.06</v>
      </c>
      <c r="R993" t="n">
        <v>33.62</v>
      </c>
      <c r="S993" t="n">
        <v>21.27</v>
      </c>
      <c r="T993" t="n">
        <v>3444.3</v>
      </c>
      <c r="U993" t="n">
        <v>0.63</v>
      </c>
      <c r="V993" t="n">
        <v>0.75</v>
      </c>
      <c r="W993" t="n">
        <v>0.13</v>
      </c>
      <c r="X993" t="n">
        <v>0.2</v>
      </c>
      <c r="Y993" t="n">
        <v>1</v>
      </c>
      <c r="Z993" t="n">
        <v>10</v>
      </c>
    </row>
    <row r="994">
      <c r="A994" t="n">
        <v>16</v>
      </c>
      <c r="B994" t="n">
        <v>45</v>
      </c>
      <c r="C994" t="inlineStr">
        <is>
          <t xml:space="preserve">CONCLUIDO	</t>
        </is>
      </c>
      <c r="D994" t="n">
        <v>9.7355</v>
      </c>
      <c r="E994" t="n">
        <v>10.27</v>
      </c>
      <c r="F994" t="n">
        <v>8.06</v>
      </c>
      <c r="G994" t="n">
        <v>43.95</v>
      </c>
      <c r="H994" t="n">
        <v>0.85</v>
      </c>
      <c r="I994" t="n">
        <v>11</v>
      </c>
      <c r="J994" t="n">
        <v>103.71</v>
      </c>
      <c r="K994" t="n">
        <v>39.72</v>
      </c>
      <c r="L994" t="n">
        <v>5</v>
      </c>
      <c r="M994" t="n">
        <v>9</v>
      </c>
      <c r="N994" t="n">
        <v>14</v>
      </c>
      <c r="O994" t="n">
        <v>13024.91</v>
      </c>
      <c r="P994" t="n">
        <v>65.05</v>
      </c>
      <c r="Q994" t="n">
        <v>198.05</v>
      </c>
      <c r="R994" t="n">
        <v>33.64</v>
      </c>
      <c r="S994" t="n">
        <v>21.27</v>
      </c>
      <c r="T994" t="n">
        <v>3454.4</v>
      </c>
      <c r="U994" t="n">
        <v>0.63</v>
      </c>
      <c r="V994" t="n">
        <v>0.75</v>
      </c>
      <c r="W994" t="n">
        <v>0.13</v>
      </c>
      <c r="X994" t="n">
        <v>0.2</v>
      </c>
      <c r="Y994" t="n">
        <v>1</v>
      </c>
      <c r="Z994" t="n">
        <v>10</v>
      </c>
    </row>
    <row r="995">
      <c r="A995" t="n">
        <v>17</v>
      </c>
      <c r="B995" t="n">
        <v>45</v>
      </c>
      <c r="C995" t="inlineStr">
        <is>
          <t xml:space="preserve">CONCLUIDO	</t>
        </is>
      </c>
      <c r="D995" t="n">
        <v>9.7797</v>
      </c>
      <c r="E995" t="n">
        <v>10.23</v>
      </c>
      <c r="F995" t="n">
        <v>8.029999999999999</v>
      </c>
      <c r="G995" t="n">
        <v>48.19</v>
      </c>
      <c r="H995" t="n">
        <v>0.89</v>
      </c>
      <c r="I995" t="n">
        <v>10</v>
      </c>
      <c r="J995" t="n">
        <v>104.03</v>
      </c>
      <c r="K995" t="n">
        <v>39.72</v>
      </c>
      <c r="L995" t="n">
        <v>5.25</v>
      </c>
      <c r="M995" t="n">
        <v>8</v>
      </c>
      <c r="N995" t="n">
        <v>14.06</v>
      </c>
      <c r="O995" t="n">
        <v>13063.69</v>
      </c>
      <c r="P995" t="n">
        <v>64.66</v>
      </c>
      <c r="Q995" t="n">
        <v>198.05</v>
      </c>
      <c r="R995" t="n">
        <v>32.75</v>
      </c>
      <c r="S995" t="n">
        <v>21.27</v>
      </c>
      <c r="T995" t="n">
        <v>3012.55</v>
      </c>
      <c r="U995" t="n">
        <v>0.65</v>
      </c>
      <c r="V995" t="n">
        <v>0.76</v>
      </c>
      <c r="W995" t="n">
        <v>0.13</v>
      </c>
      <c r="X995" t="n">
        <v>0.18</v>
      </c>
      <c r="Y995" t="n">
        <v>1</v>
      </c>
      <c r="Z995" t="n">
        <v>10</v>
      </c>
    </row>
    <row r="996">
      <c r="A996" t="n">
        <v>18</v>
      </c>
      <c r="B996" t="n">
        <v>45</v>
      </c>
      <c r="C996" t="inlineStr">
        <is>
          <t xml:space="preserve">CONCLUIDO	</t>
        </is>
      </c>
      <c r="D996" t="n">
        <v>9.773300000000001</v>
      </c>
      <c r="E996" t="n">
        <v>10.23</v>
      </c>
      <c r="F996" t="n">
        <v>8.039999999999999</v>
      </c>
      <c r="G996" t="n">
        <v>48.23</v>
      </c>
      <c r="H996" t="n">
        <v>0.93</v>
      </c>
      <c r="I996" t="n">
        <v>10</v>
      </c>
      <c r="J996" t="n">
        <v>104.34</v>
      </c>
      <c r="K996" t="n">
        <v>39.72</v>
      </c>
      <c r="L996" t="n">
        <v>5.5</v>
      </c>
      <c r="M996" t="n">
        <v>8</v>
      </c>
      <c r="N996" t="n">
        <v>14.12</v>
      </c>
      <c r="O996" t="n">
        <v>13102.5</v>
      </c>
      <c r="P996" t="n">
        <v>64.12</v>
      </c>
      <c r="Q996" t="n">
        <v>198.06</v>
      </c>
      <c r="R996" t="n">
        <v>33.26</v>
      </c>
      <c r="S996" t="n">
        <v>21.27</v>
      </c>
      <c r="T996" t="n">
        <v>3269.7</v>
      </c>
      <c r="U996" t="n">
        <v>0.64</v>
      </c>
      <c r="V996" t="n">
        <v>0.76</v>
      </c>
      <c r="W996" t="n">
        <v>0.12</v>
      </c>
      <c r="X996" t="n">
        <v>0.19</v>
      </c>
      <c r="Y996" t="n">
        <v>1</v>
      </c>
      <c r="Z996" t="n">
        <v>10</v>
      </c>
    </row>
    <row r="997">
      <c r="A997" t="n">
        <v>19</v>
      </c>
      <c r="B997" t="n">
        <v>45</v>
      </c>
      <c r="C997" t="inlineStr">
        <is>
          <t xml:space="preserve">CONCLUIDO	</t>
        </is>
      </c>
      <c r="D997" t="n">
        <v>9.817</v>
      </c>
      <c r="E997" t="n">
        <v>10.19</v>
      </c>
      <c r="F997" t="n">
        <v>8.01</v>
      </c>
      <c r="G997" t="n">
        <v>53.42</v>
      </c>
      <c r="H997" t="n">
        <v>0.97</v>
      </c>
      <c r="I997" t="n">
        <v>9</v>
      </c>
      <c r="J997" t="n">
        <v>104.65</v>
      </c>
      <c r="K997" t="n">
        <v>39.72</v>
      </c>
      <c r="L997" t="n">
        <v>5.75</v>
      </c>
      <c r="M997" t="n">
        <v>7</v>
      </c>
      <c r="N997" t="n">
        <v>14.19</v>
      </c>
      <c r="O997" t="n">
        <v>13141.33</v>
      </c>
      <c r="P997" t="n">
        <v>63.21</v>
      </c>
      <c r="Q997" t="n">
        <v>198.05</v>
      </c>
      <c r="R997" t="n">
        <v>32.25</v>
      </c>
      <c r="S997" t="n">
        <v>21.27</v>
      </c>
      <c r="T997" t="n">
        <v>2769.16</v>
      </c>
      <c r="U997" t="n">
        <v>0.66</v>
      </c>
      <c r="V997" t="n">
        <v>0.76</v>
      </c>
      <c r="W997" t="n">
        <v>0.12</v>
      </c>
      <c r="X997" t="n">
        <v>0.16</v>
      </c>
      <c r="Y997" t="n">
        <v>1</v>
      </c>
      <c r="Z997" t="n">
        <v>10</v>
      </c>
    </row>
    <row r="998">
      <c r="A998" t="n">
        <v>20</v>
      </c>
      <c r="B998" t="n">
        <v>45</v>
      </c>
      <c r="C998" t="inlineStr">
        <is>
          <t xml:space="preserve">CONCLUIDO	</t>
        </is>
      </c>
      <c r="D998" t="n">
        <v>9.8103</v>
      </c>
      <c r="E998" t="n">
        <v>10.19</v>
      </c>
      <c r="F998" t="n">
        <v>8.02</v>
      </c>
      <c r="G998" t="n">
        <v>53.47</v>
      </c>
      <c r="H998" t="n">
        <v>1.01</v>
      </c>
      <c r="I998" t="n">
        <v>9</v>
      </c>
      <c r="J998" t="n">
        <v>104.97</v>
      </c>
      <c r="K998" t="n">
        <v>39.72</v>
      </c>
      <c r="L998" t="n">
        <v>6</v>
      </c>
      <c r="M998" t="n">
        <v>7</v>
      </c>
      <c r="N998" t="n">
        <v>14.25</v>
      </c>
      <c r="O998" t="n">
        <v>13180.19</v>
      </c>
      <c r="P998" t="n">
        <v>63.17</v>
      </c>
      <c r="Q998" t="n">
        <v>198.05</v>
      </c>
      <c r="R998" t="n">
        <v>32.52</v>
      </c>
      <c r="S998" t="n">
        <v>21.27</v>
      </c>
      <c r="T998" t="n">
        <v>2904.34</v>
      </c>
      <c r="U998" t="n">
        <v>0.65</v>
      </c>
      <c r="V998" t="n">
        <v>0.76</v>
      </c>
      <c r="W998" t="n">
        <v>0.12</v>
      </c>
      <c r="X998" t="n">
        <v>0.17</v>
      </c>
      <c r="Y998" t="n">
        <v>1</v>
      </c>
      <c r="Z998" t="n">
        <v>10</v>
      </c>
    </row>
    <row r="999">
      <c r="A999" t="n">
        <v>21</v>
      </c>
      <c r="B999" t="n">
        <v>45</v>
      </c>
      <c r="C999" t="inlineStr">
        <is>
          <t xml:space="preserve">CONCLUIDO	</t>
        </is>
      </c>
      <c r="D999" t="n">
        <v>9.817299999999999</v>
      </c>
      <c r="E999" t="n">
        <v>10.19</v>
      </c>
      <c r="F999" t="n">
        <v>8.01</v>
      </c>
      <c r="G999" t="n">
        <v>53.42</v>
      </c>
      <c r="H999" t="n">
        <v>1.05</v>
      </c>
      <c r="I999" t="n">
        <v>9</v>
      </c>
      <c r="J999" t="n">
        <v>105.28</v>
      </c>
      <c r="K999" t="n">
        <v>39.72</v>
      </c>
      <c r="L999" t="n">
        <v>6.25</v>
      </c>
      <c r="M999" t="n">
        <v>7</v>
      </c>
      <c r="N999" t="n">
        <v>14.32</v>
      </c>
      <c r="O999" t="n">
        <v>13219.07</v>
      </c>
      <c r="P999" t="n">
        <v>62.45</v>
      </c>
      <c r="Q999" t="n">
        <v>198.06</v>
      </c>
      <c r="R999" t="n">
        <v>32.27</v>
      </c>
      <c r="S999" t="n">
        <v>21.27</v>
      </c>
      <c r="T999" t="n">
        <v>2777.26</v>
      </c>
      <c r="U999" t="n">
        <v>0.66</v>
      </c>
      <c r="V999" t="n">
        <v>0.76</v>
      </c>
      <c r="W999" t="n">
        <v>0.12</v>
      </c>
      <c r="X999" t="n">
        <v>0.16</v>
      </c>
      <c r="Y999" t="n">
        <v>1</v>
      </c>
      <c r="Z999" t="n">
        <v>10</v>
      </c>
    </row>
    <row r="1000">
      <c r="A1000" t="n">
        <v>22</v>
      </c>
      <c r="B1000" t="n">
        <v>45</v>
      </c>
      <c r="C1000" t="inlineStr">
        <is>
          <t xml:space="preserve">CONCLUIDO	</t>
        </is>
      </c>
      <c r="D1000" t="n">
        <v>9.8893</v>
      </c>
      <c r="E1000" t="n">
        <v>10.11</v>
      </c>
      <c r="F1000" t="n">
        <v>7.96</v>
      </c>
      <c r="G1000" t="n">
        <v>59.7</v>
      </c>
      <c r="H1000" t="n">
        <v>1.08</v>
      </c>
      <c r="I1000" t="n">
        <v>8</v>
      </c>
      <c r="J1000" t="n">
        <v>105.6</v>
      </c>
      <c r="K1000" t="n">
        <v>39.72</v>
      </c>
      <c r="L1000" t="n">
        <v>6.5</v>
      </c>
      <c r="M1000" t="n">
        <v>6</v>
      </c>
      <c r="N1000" t="n">
        <v>14.39</v>
      </c>
      <c r="O1000" t="n">
        <v>13257.98</v>
      </c>
      <c r="P1000" t="n">
        <v>61.71</v>
      </c>
      <c r="Q1000" t="n">
        <v>198.05</v>
      </c>
      <c r="R1000" t="n">
        <v>30.5</v>
      </c>
      <c r="S1000" t="n">
        <v>21.27</v>
      </c>
      <c r="T1000" t="n">
        <v>1898.49</v>
      </c>
      <c r="U1000" t="n">
        <v>0.7</v>
      </c>
      <c r="V1000" t="n">
        <v>0.76</v>
      </c>
      <c r="W1000" t="n">
        <v>0.12</v>
      </c>
      <c r="X1000" t="n">
        <v>0.11</v>
      </c>
      <c r="Y1000" t="n">
        <v>1</v>
      </c>
      <c r="Z1000" t="n">
        <v>10</v>
      </c>
    </row>
    <row r="1001">
      <c r="A1001" t="n">
        <v>23</v>
      </c>
      <c r="B1001" t="n">
        <v>45</v>
      </c>
      <c r="C1001" t="inlineStr">
        <is>
          <t xml:space="preserve">CONCLUIDO	</t>
        </is>
      </c>
      <c r="D1001" t="n">
        <v>9.8522</v>
      </c>
      <c r="E1001" t="n">
        <v>10.15</v>
      </c>
      <c r="F1001" t="n">
        <v>8</v>
      </c>
      <c r="G1001" t="n">
        <v>59.98</v>
      </c>
      <c r="H1001" t="n">
        <v>1.12</v>
      </c>
      <c r="I1001" t="n">
        <v>8</v>
      </c>
      <c r="J1001" t="n">
        <v>105.92</v>
      </c>
      <c r="K1001" t="n">
        <v>39.72</v>
      </c>
      <c r="L1001" t="n">
        <v>6.75</v>
      </c>
      <c r="M1001" t="n">
        <v>6</v>
      </c>
      <c r="N1001" t="n">
        <v>14.45</v>
      </c>
      <c r="O1001" t="n">
        <v>13296.91</v>
      </c>
      <c r="P1001" t="n">
        <v>61.68</v>
      </c>
      <c r="Q1001" t="n">
        <v>198.05</v>
      </c>
      <c r="R1001" t="n">
        <v>31.9</v>
      </c>
      <c r="S1001" t="n">
        <v>21.27</v>
      </c>
      <c r="T1001" t="n">
        <v>2595.53</v>
      </c>
      <c r="U1001" t="n">
        <v>0.67</v>
      </c>
      <c r="V1001" t="n">
        <v>0.76</v>
      </c>
      <c r="W1001" t="n">
        <v>0.12</v>
      </c>
      <c r="X1001" t="n">
        <v>0.14</v>
      </c>
      <c r="Y1001" t="n">
        <v>1</v>
      </c>
      <c r="Z1001" t="n">
        <v>10</v>
      </c>
    </row>
    <row r="1002">
      <c r="A1002" t="n">
        <v>24</v>
      </c>
      <c r="B1002" t="n">
        <v>45</v>
      </c>
      <c r="C1002" t="inlineStr">
        <is>
          <t xml:space="preserve">CONCLUIDO	</t>
        </is>
      </c>
      <c r="D1002" t="n">
        <v>9.846299999999999</v>
      </c>
      <c r="E1002" t="n">
        <v>10.16</v>
      </c>
      <c r="F1002" t="n">
        <v>8</v>
      </c>
      <c r="G1002" t="n">
        <v>60.03</v>
      </c>
      <c r="H1002" t="n">
        <v>1.16</v>
      </c>
      <c r="I1002" t="n">
        <v>8</v>
      </c>
      <c r="J1002" t="n">
        <v>106.23</v>
      </c>
      <c r="K1002" t="n">
        <v>39.72</v>
      </c>
      <c r="L1002" t="n">
        <v>7</v>
      </c>
      <c r="M1002" t="n">
        <v>6</v>
      </c>
      <c r="N1002" t="n">
        <v>14.52</v>
      </c>
      <c r="O1002" t="n">
        <v>13335.87</v>
      </c>
      <c r="P1002" t="n">
        <v>61.02</v>
      </c>
      <c r="Q1002" t="n">
        <v>198.05</v>
      </c>
      <c r="R1002" t="n">
        <v>31.94</v>
      </c>
      <c r="S1002" t="n">
        <v>21.27</v>
      </c>
      <c r="T1002" t="n">
        <v>2618.79</v>
      </c>
      <c r="U1002" t="n">
        <v>0.67</v>
      </c>
      <c r="V1002" t="n">
        <v>0.76</v>
      </c>
      <c r="W1002" t="n">
        <v>0.12</v>
      </c>
      <c r="X1002" t="n">
        <v>0.15</v>
      </c>
      <c r="Y1002" t="n">
        <v>1</v>
      </c>
      <c r="Z1002" t="n">
        <v>10</v>
      </c>
    </row>
    <row r="1003">
      <c r="A1003" t="n">
        <v>25</v>
      </c>
      <c r="B1003" t="n">
        <v>45</v>
      </c>
      <c r="C1003" t="inlineStr">
        <is>
          <t xml:space="preserve">CONCLUIDO	</t>
        </is>
      </c>
      <c r="D1003" t="n">
        <v>9.8955</v>
      </c>
      <c r="E1003" t="n">
        <v>10.11</v>
      </c>
      <c r="F1003" t="n">
        <v>7.97</v>
      </c>
      <c r="G1003" t="n">
        <v>68.34999999999999</v>
      </c>
      <c r="H1003" t="n">
        <v>1.2</v>
      </c>
      <c r="I1003" t="n">
        <v>7</v>
      </c>
      <c r="J1003" t="n">
        <v>106.55</v>
      </c>
      <c r="K1003" t="n">
        <v>39.72</v>
      </c>
      <c r="L1003" t="n">
        <v>7.25</v>
      </c>
      <c r="M1003" t="n">
        <v>5</v>
      </c>
      <c r="N1003" t="n">
        <v>14.58</v>
      </c>
      <c r="O1003" t="n">
        <v>13374.86</v>
      </c>
      <c r="P1003" t="n">
        <v>60.07</v>
      </c>
      <c r="Q1003" t="n">
        <v>198.05</v>
      </c>
      <c r="R1003" t="n">
        <v>31.07</v>
      </c>
      <c r="S1003" t="n">
        <v>21.27</v>
      </c>
      <c r="T1003" t="n">
        <v>2188.98</v>
      </c>
      <c r="U1003" t="n">
        <v>0.68</v>
      </c>
      <c r="V1003" t="n">
        <v>0.76</v>
      </c>
      <c r="W1003" t="n">
        <v>0.12</v>
      </c>
      <c r="X1003" t="n">
        <v>0.12</v>
      </c>
      <c r="Y1003" t="n">
        <v>1</v>
      </c>
      <c r="Z1003" t="n">
        <v>10</v>
      </c>
    </row>
    <row r="1004">
      <c r="A1004" t="n">
        <v>26</v>
      </c>
      <c r="B1004" t="n">
        <v>45</v>
      </c>
      <c r="C1004" t="inlineStr">
        <is>
          <t xml:space="preserve">CONCLUIDO	</t>
        </is>
      </c>
      <c r="D1004" t="n">
        <v>9.9217</v>
      </c>
      <c r="E1004" t="n">
        <v>10.08</v>
      </c>
      <c r="F1004" t="n">
        <v>7.95</v>
      </c>
      <c r="G1004" t="n">
        <v>68.12</v>
      </c>
      <c r="H1004" t="n">
        <v>1.24</v>
      </c>
      <c r="I1004" t="n">
        <v>7</v>
      </c>
      <c r="J1004" t="n">
        <v>106.86</v>
      </c>
      <c r="K1004" t="n">
        <v>39.72</v>
      </c>
      <c r="L1004" t="n">
        <v>7.5</v>
      </c>
      <c r="M1004" t="n">
        <v>5</v>
      </c>
      <c r="N1004" t="n">
        <v>14.65</v>
      </c>
      <c r="O1004" t="n">
        <v>13413.87</v>
      </c>
      <c r="P1004" t="n">
        <v>59.72</v>
      </c>
      <c r="Q1004" t="n">
        <v>198.05</v>
      </c>
      <c r="R1004" t="n">
        <v>30.16</v>
      </c>
      <c r="S1004" t="n">
        <v>21.27</v>
      </c>
      <c r="T1004" t="n">
        <v>1732.25</v>
      </c>
      <c r="U1004" t="n">
        <v>0.71</v>
      </c>
      <c r="V1004" t="n">
        <v>0.76</v>
      </c>
      <c r="W1004" t="n">
        <v>0.12</v>
      </c>
      <c r="X1004" t="n">
        <v>0.09</v>
      </c>
      <c r="Y1004" t="n">
        <v>1</v>
      </c>
      <c r="Z1004" t="n">
        <v>10</v>
      </c>
    </row>
    <row r="1005">
      <c r="A1005" t="n">
        <v>27</v>
      </c>
      <c r="B1005" t="n">
        <v>45</v>
      </c>
      <c r="C1005" t="inlineStr">
        <is>
          <t xml:space="preserve">CONCLUIDO	</t>
        </is>
      </c>
      <c r="D1005" t="n">
        <v>9.8931</v>
      </c>
      <c r="E1005" t="n">
        <v>10.11</v>
      </c>
      <c r="F1005" t="n">
        <v>7.98</v>
      </c>
      <c r="G1005" t="n">
        <v>68.37</v>
      </c>
      <c r="H1005" t="n">
        <v>1.27</v>
      </c>
      <c r="I1005" t="n">
        <v>7</v>
      </c>
      <c r="J1005" t="n">
        <v>107.18</v>
      </c>
      <c r="K1005" t="n">
        <v>39.72</v>
      </c>
      <c r="L1005" t="n">
        <v>7.75</v>
      </c>
      <c r="M1005" t="n">
        <v>5</v>
      </c>
      <c r="N1005" t="n">
        <v>14.72</v>
      </c>
      <c r="O1005" t="n">
        <v>13452.9</v>
      </c>
      <c r="P1005" t="n">
        <v>59.64</v>
      </c>
      <c r="Q1005" t="n">
        <v>198.05</v>
      </c>
      <c r="R1005" t="n">
        <v>31.06</v>
      </c>
      <c r="S1005" t="n">
        <v>21.27</v>
      </c>
      <c r="T1005" t="n">
        <v>2183.92</v>
      </c>
      <c r="U1005" t="n">
        <v>0.68</v>
      </c>
      <c r="V1005" t="n">
        <v>0.76</v>
      </c>
      <c r="W1005" t="n">
        <v>0.12</v>
      </c>
      <c r="X1005" t="n">
        <v>0.12</v>
      </c>
      <c r="Y1005" t="n">
        <v>1</v>
      </c>
      <c r="Z1005" t="n">
        <v>10</v>
      </c>
    </row>
    <row r="1006">
      <c r="A1006" t="n">
        <v>28</v>
      </c>
      <c r="B1006" t="n">
        <v>45</v>
      </c>
      <c r="C1006" t="inlineStr">
        <is>
          <t xml:space="preserve">CONCLUIDO	</t>
        </is>
      </c>
      <c r="D1006" t="n">
        <v>9.8904</v>
      </c>
      <c r="E1006" t="n">
        <v>10.11</v>
      </c>
      <c r="F1006" t="n">
        <v>7.98</v>
      </c>
      <c r="G1006" t="n">
        <v>68.39</v>
      </c>
      <c r="H1006" t="n">
        <v>1.31</v>
      </c>
      <c r="I1006" t="n">
        <v>7</v>
      </c>
      <c r="J1006" t="n">
        <v>107.5</v>
      </c>
      <c r="K1006" t="n">
        <v>39.72</v>
      </c>
      <c r="L1006" t="n">
        <v>8</v>
      </c>
      <c r="M1006" t="n">
        <v>5</v>
      </c>
      <c r="N1006" t="n">
        <v>14.78</v>
      </c>
      <c r="O1006" t="n">
        <v>13491.96</v>
      </c>
      <c r="P1006" t="n">
        <v>58.96</v>
      </c>
      <c r="Q1006" t="n">
        <v>198.05</v>
      </c>
      <c r="R1006" t="n">
        <v>31.19</v>
      </c>
      <c r="S1006" t="n">
        <v>21.27</v>
      </c>
      <c r="T1006" t="n">
        <v>2248.18</v>
      </c>
      <c r="U1006" t="n">
        <v>0.68</v>
      </c>
      <c r="V1006" t="n">
        <v>0.76</v>
      </c>
      <c r="W1006" t="n">
        <v>0.12</v>
      </c>
      <c r="X1006" t="n">
        <v>0.13</v>
      </c>
      <c r="Y1006" t="n">
        <v>1</v>
      </c>
      <c r="Z1006" t="n">
        <v>10</v>
      </c>
    </row>
    <row r="1007">
      <c r="A1007" t="n">
        <v>29</v>
      </c>
      <c r="B1007" t="n">
        <v>45</v>
      </c>
      <c r="C1007" t="inlineStr">
        <is>
          <t xml:space="preserve">CONCLUIDO	</t>
        </is>
      </c>
      <c r="D1007" t="n">
        <v>9.936</v>
      </c>
      <c r="E1007" t="n">
        <v>10.06</v>
      </c>
      <c r="F1007" t="n">
        <v>7.95</v>
      </c>
      <c r="G1007" t="n">
        <v>79.53</v>
      </c>
      <c r="H1007" t="n">
        <v>1.35</v>
      </c>
      <c r="I1007" t="n">
        <v>6</v>
      </c>
      <c r="J1007" t="n">
        <v>107.81</v>
      </c>
      <c r="K1007" t="n">
        <v>39.72</v>
      </c>
      <c r="L1007" t="n">
        <v>8.25</v>
      </c>
      <c r="M1007" t="n">
        <v>4</v>
      </c>
      <c r="N1007" t="n">
        <v>14.85</v>
      </c>
      <c r="O1007" t="n">
        <v>13531.05</v>
      </c>
      <c r="P1007" t="n">
        <v>57.68</v>
      </c>
      <c r="Q1007" t="n">
        <v>198.05</v>
      </c>
      <c r="R1007" t="n">
        <v>30.36</v>
      </c>
      <c r="S1007" t="n">
        <v>21.27</v>
      </c>
      <c r="T1007" t="n">
        <v>1838.62</v>
      </c>
      <c r="U1007" t="n">
        <v>0.7</v>
      </c>
      <c r="V1007" t="n">
        <v>0.76</v>
      </c>
      <c r="W1007" t="n">
        <v>0.12</v>
      </c>
      <c r="X1007" t="n">
        <v>0.1</v>
      </c>
      <c r="Y1007" t="n">
        <v>1</v>
      </c>
      <c r="Z1007" t="n">
        <v>10</v>
      </c>
    </row>
    <row r="1008">
      <c r="A1008" t="n">
        <v>30</v>
      </c>
      <c r="B1008" t="n">
        <v>45</v>
      </c>
      <c r="C1008" t="inlineStr">
        <is>
          <t xml:space="preserve">CONCLUIDO	</t>
        </is>
      </c>
      <c r="D1008" t="n">
        <v>9.9511</v>
      </c>
      <c r="E1008" t="n">
        <v>10.05</v>
      </c>
      <c r="F1008" t="n">
        <v>7.94</v>
      </c>
      <c r="G1008" t="n">
        <v>79.38</v>
      </c>
      <c r="H1008" t="n">
        <v>1.38</v>
      </c>
      <c r="I1008" t="n">
        <v>6</v>
      </c>
      <c r="J1008" t="n">
        <v>108.13</v>
      </c>
      <c r="K1008" t="n">
        <v>39.72</v>
      </c>
      <c r="L1008" t="n">
        <v>8.5</v>
      </c>
      <c r="M1008" t="n">
        <v>3</v>
      </c>
      <c r="N1008" t="n">
        <v>14.92</v>
      </c>
      <c r="O1008" t="n">
        <v>13570.16</v>
      </c>
      <c r="P1008" t="n">
        <v>57.63</v>
      </c>
      <c r="Q1008" t="n">
        <v>198.05</v>
      </c>
      <c r="R1008" t="n">
        <v>29.81</v>
      </c>
      <c r="S1008" t="n">
        <v>21.27</v>
      </c>
      <c r="T1008" t="n">
        <v>1564.16</v>
      </c>
      <c r="U1008" t="n">
        <v>0.71</v>
      </c>
      <c r="V1008" t="n">
        <v>0.76</v>
      </c>
      <c r="W1008" t="n">
        <v>0.12</v>
      </c>
      <c r="X1008" t="n">
        <v>0.09</v>
      </c>
      <c r="Y1008" t="n">
        <v>1</v>
      </c>
      <c r="Z1008" t="n">
        <v>10</v>
      </c>
    </row>
    <row r="1009">
      <c r="A1009" t="n">
        <v>31</v>
      </c>
      <c r="B1009" t="n">
        <v>45</v>
      </c>
      <c r="C1009" t="inlineStr">
        <is>
          <t xml:space="preserve">CONCLUIDO	</t>
        </is>
      </c>
      <c r="D1009" t="n">
        <v>9.9176</v>
      </c>
      <c r="E1009" t="n">
        <v>10.08</v>
      </c>
      <c r="F1009" t="n">
        <v>7.97</v>
      </c>
      <c r="G1009" t="n">
        <v>79.72</v>
      </c>
      <c r="H1009" t="n">
        <v>1.42</v>
      </c>
      <c r="I1009" t="n">
        <v>6</v>
      </c>
      <c r="J1009" t="n">
        <v>108.45</v>
      </c>
      <c r="K1009" t="n">
        <v>39.72</v>
      </c>
      <c r="L1009" t="n">
        <v>8.75</v>
      </c>
      <c r="M1009" t="n">
        <v>3</v>
      </c>
      <c r="N1009" t="n">
        <v>14.98</v>
      </c>
      <c r="O1009" t="n">
        <v>13609.42</v>
      </c>
      <c r="P1009" t="n">
        <v>57.74</v>
      </c>
      <c r="Q1009" t="n">
        <v>198.05</v>
      </c>
      <c r="R1009" t="n">
        <v>31</v>
      </c>
      <c r="S1009" t="n">
        <v>21.27</v>
      </c>
      <c r="T1009" t="n">
        <v>2160.37</v>
      </c>
      <c r="U1009" t="n">
        <v>0.6899999999999999</v>
      </c>
      <c r="V1009" t="n">
        <v>0.76</v>
      </c>
      <c r="W1009" t="n">
        <v>0.12</v>
      </c>
      <c r="X1009" t="n">
        <v>0.12</v>
      </c>
      <c r="Y1009" t="n">
        <v>1</v>
      </c>
      <c r="Z1009" t="n">
        <v>10</v>
      </c>
    </row>
    <row r="1010">
      <c r="A1010" t="n">
        <v>32</v>
      </c>
      <c r="B1010" t="n">
        <v>45</v>
      </c>
      <c r="C1010" t="inlineStr">
        <is>
          <t xml:space="preserve">CONCLUIDO	</t>
        </is>
      </c>
      <c r="D1010" t="n">
        <v>9.9343</v>
      </c>
      <c r="E1010" t="n">
        <v>10.07</v>
      </c>
      <c r="F1010" t="n">
        <v>7.95</v>
      </c>
      <c r="G1010" t="n">
        <v>79.55</v>
      </c>
      <c r="H1010" t="n">
        <v>1.46</v>
      </c>
      <c r="I1010" t="n">
        <v>6</v>
      </c>
      <c r="J1010" t="n">
        <v>108.77</v>
      </c>
      <c r="K1010" t="n">
        <v>39.72</v>
      </c>
      <c r="L1010" t="n">
        <v>9</v>
      </c>
      <c r="M1010" t="n">
        <v>1</v>
      </c>
      <c r="N1010" t="n">
        <v>15.05</v>
      </c>
      <c r="O1010" t="n">
        <v>13648.58</v>
      </c>
      <c r="P1010" t="n">
        <v>57.75</v>
      </c>
      <c r="Q1010" t="n">
        <v>198.07</v>
      </c>
      <c r="R1010" t="n">
        <v>30.33</v>
      </c>
      <c r="S1010" t="n">
        <v>21.27</v>
      </c>
      <c r="T1010" t="n">
        <v>1822.05</v>
      </c>
      <c r="U1010" t="n">
        <v>0.7</v>
      </c>
      <c r="V1010" t="n">
        <v>0.76</v>
      </c>
      <c r="W1010" t="n">
        <v>0.12</v>
      </c>
      <c r="X1010" t="n">
        <v>0.1</v>
      </c>
      <c r="Y1010" t="n">
        <v>1</v>
      </c>
      <c r="Z1010" t="n">
        <v>10</v>
      </c>
    </row>
    <row r="1011">
      <c r="A1011" t="n">
        <v>33</v>
      </c>
      <c r="B1011" t="n">
        <v>45</v>
      </c>
      <c r="C1011" t="inlineStr">
        <is>
          <t xml:space="preserve">CONCLUIDO	</t>
        </is>
      </c>
      <c r="D1011" t="n">
        <v>9.9297</v>
      </c>
      <c r="E1011" t="n">
        <v>10.07</v>
      </c>
      <c r="F1011" t="n">
        <v>7.96</v>
      </c>
      <c r="G1011" t="n">
        <v>79.59</v>
      </c>
      <c r="H1011" t="n">
        <v>1.49</v>
      </c>
      <c r="I1011" t="n">
        <v>6</v>
      </c>
      <c r="J1011" t="n">
        <v>109.09</v>
      </c>
      <c r="K1011" t="n">
        <v>39.72</v>
      </c>
      <c r="L1011" t="n">
        <v>9.25</v>
      </c>
      <c r="M1011" t="n">
        <v>1</v>
      </c>
      <c r="N1011" t="n">
        <v>15.12</v>
      </c>
      <c r="O1011" t="n">
        <v>13687.77</v>
      </c>
      <c r="P1011" t="n">
        <v>57.77</v>
      </c>
      <c r="Q1011" t="n">
        <v>198.07</v>
      </c>
      <c r="R1011" t="n">
        <v>30.46</v>
      </c>
      <c r="S1011" t="n">
        <v>21.27</v>
      </c>
      <c r="T1011" t="n">
        <v>1886.74</v>
      </c>
      <c r="U1011" t="n">
        <v>0.7</v>
      </c>
      <c r="V1011" t="n">
        <v>0.76</v>
      </c>
      <c r="W1011" t="n">
        <v>0.12</v>
      </c>
      <c r="X1011" t="n">
        <v>0.11</v>
      </c>
      <c r="Y1011" t="n">
        <v>1</v>
      </c>
      <c r="Z1011" t="n">
        <v>10</v>
      </c>
    </row>
    <row r="1012">
      <c r="A1012" t="n">
        <v>34</v>
      </c>
      <c r="B1012" t="n">
        <v>45</v>
      </c>
      <c r="C1012" t="inlineStr">
        <is>
          <t xml:space="preserve">CONCLUIDO	</t>
        </is>
      </c>
      <c r="D1012" t="n">
        <v>9.936199999999999</v>
      </c>
      <c r="E1012" t="n">
        <v>10.06</v>
      </c>
      <c r="F1012" t="n">
        <v>7.95</v>
      </c>
      <c r="G1012" t="n">
        <v>79.53</v>
      </c>
      <c r="H1012" t="n">
        <v>1.53</v>
      </c>
      <c r="I1012" t="n">
        <v>6</v>
      </c>
      <c r="J1012" t="n">
        <v>109.4</v>
      </c>
      <c r="K1012" t="n">
        <v>39.72</v>
      </c>
      <c r="L1012" t="n">
        <v>9.5</v>
      </c>
      <c r="M1012" t="n">
        <v>1</v>
      </c>
      <c r="N1012" t="n">
        <v>15.19</v>
      </c>
      <c r="O1012" t="n">
        <v>13726.99</v>
      </c>
      <c r="P1012" t="n">
        <v>57.71</v>
      </c>
      <c r="Q1012" t="n">
        <v>198.07</v>
      </c>
      <c r="R1012" t="n">
        <v>30.21</v>
      </c>
      <c r="S1012" t="n">
        <v>21.27</v>
      </c>
      <c r="T1012" t="n">
        <v>1761.92</v>
      </c>
      <c r="U1012" t="n">
        <v>0.7</v>
      </c>
      <c r="V1012" t="n">
        <v>0.76</v>
      </c>
      <c r="W1012" t="n">
        <v>0.12</v>
      </c>
      <c r="X1012" t="n">
        <v>0.1</v>
      </c>
      <c r="Y1012" t="n">
        <v>1</v>
      </c>
      <c r="Z1012" t="n">
        <v>10</v>
      </c>
    </row>
    <row r="1013">
      <c r="A1013" t="n">
        <v>35</v>
      </c>
      <c r="B1013" t="n">
        <v>45</v>
      </c>
      <c r="C1013" t="inlineStr">
        <is>
          <t xml:space="preserve">CONCLUIDO	</t>
        </is>
      </c>
      <c r="D1013" t="n">
        <v>9.9376</v>
      </c>
      <c r="E1013" t="n">
        <v>10.06</v>
      </c>
      <c r="F1013" t="n">
        <v>7.95</v>
      </c>
      <c r="G1013" t="n">
        <v>79.51000000000001</v>
      </c>
      <c r="H1013" t="n">
        <v>1.57</v>
      </c>
      <c r="I1013" t="n">
        <v>6</v>
      </c>
      <c r="J1013" t="n">
        <v>109.72</v>
      </c>
      <c r="K1013" t="n">
        <v>39.72</v>
      </c>
      <c r="L1013" t="n">
        <v>9.75</v>
      </c>
      <c r="M1013" t="n">
        <v>1</v>
      </c>
      <c r="N1013" t="n">
        <v>15.26</v>
      </c>
      <c r="O1013" t="n">
        <v>13766.23</v>
      </c>
      <c r="P1013" t="n">
        <v>57.7</v>
      </c>
      <c r="Q1013" t="n">
        <v>198.07</v>
      </c>
      <c r="R1013" t="n">
        <v>30.22</v>
      </c>
      <c r="S1013" t="n">
        <v>21.27</v>
      </c>
      <c r="T1013" t="n">
        <v>1768.82</v>
      </c>
      <c r="U1013" t="n">
        <v>0.7</v>
      </c>
      <c r="V1013" t="n">
        <v>0.76</v>
      </c>
      <c r="W1013" t="n">
        <v>0.12</v>
      </c>
      <c r="X1013" t="n">
        <v>0.1</v>
      </c>
      <c r="Y1013" t="n">
        <v>1</v>
      </c>
      <c r="Z1013" t="n">
        <v>10</v>
      </c>
    </row>
    <row r="1014">
      <c r="A1014" t="n">
        <v>36</v>
      </c>
      <c r="B1014" t="n">
        <v>45</v>
      </c>
      <c r="C1014" t="inlineStr">
        <is>
          <t xml:space="preserve">CONCLUIDO	</t>
        </is>
      </c>
      <c r="D1014" t="n">
        <v>9.9335</v>
      </c>
      <c r="E1014" t="n">
        <v>10.07</v>
      </c>
      <c r="F1014" t="n">
        <v>7.96</v>
      </c>
      <c r="G1014" t="n">
        <v>79.56</v>
      </c>
      <c r="H1014" t="n">
        <v>1.6</v>
      </c>
      <c r="I1014" t="n">
        <v>6</v>
      </c>
      <c r="J1014" t="n">
        <v>110.04</v>
      </c>
      <c r="K1014" t="n">
        <v>39.72</v>
      </c>
      <c r="L1014" t="n">
        <v>10</v>
      </c>
      <c r="M1014" t="n">
        <v>0</v>
      </c>
      <c r="N1014" t="n">
        <v>15.32</v>
      </c>
      <c r="O1014" t="n">
        <v>13805.5</v>
      </c>
      <c r="P1014" t="n">
        <v>57.81</v>
      </c>
      <c r="Q1014" t="n">
        <v>198.07</v>
      </c>
      <c r="R1014" t="n">
        <v>30.32</v>
      </c>
      <c r="S1014" t="n">
        <v>21.27</v>
      </c>
      <c r="T1014" t="n">
        <v>1817.77</v>
      </c>
      <c r="U1014" t="n">
        <v>0.7</v>
      </c>
      <c r="V1014" t="n">
        <v>0.76</v>
      </c>
      <c r="W1014" t="n">
        <v>0.12</v>
      </c>
      <c r="X1014" t="n">
        <v>0.1</v>
      </c>
      <c r="Y1014" t="n">
        <v>1</v>
      </c>
      <c r="Z1014" t="n">
        <v>10</v>
      </c>
    </row>
    <row r="1015">
      <c r="A1015" t="n">
        <v>0</v>
      </c>
      <c r="B1015" t="n">
        <v>105</v>
      </c>
      <c r="C1015" t="inlineStr">
        <is>
          <t xml:space="preserve">CONCLUIDO	</t>
        </is>
      </c>
      <c r="D1015" t="n">
        <v>5.994</v>
      </c>
      <c r="E1015" t="n">
        <v>16.68</v>
      </c>
      <c r="F1015" t="n">
        <v>9.94</v>
      </c>
      <c r="G1015" t="n">
        <v>5.79</v>
      </c>
      <c r="H1015" t="n">
        <v>0.09</v>
      </c>
      <c r="I1015" t="n">
        <v>103</v>
      </c>
      <c r="J1015" t="n">
        <v>204</v>
      </c>
      <c r="K1015" t="n">
        <v>55.27</v>
      </c>
      <c r="L1015" t="n">
        <v>1</v>
      </c>
      <c r="M1015" t="n">
        <v>101</v>
      </c>
      <c r="N1015" t="n">
        <v>42.72</v>
      </c>
      <c r="O1015" t="n">
        <v>25393.6</v>
      </c>
      <c r="P1015" t="n">
        <v>142.15</v>
      </c>
      <c r="Q1015" t="n">
        <v>198.1</v>
      </c>
      <c r="R1015" t="n">
        <v>92.40000000000001</v>
      </c>
      <c r="S1015" t="n">
        <v>21.27</v>
      </c>
      <c r="T1015" t="n">
        <v>32371.45</v>
      </c>
      <c r="U1015" t="n">
        <v>0.23</v>
      </c>
      <c r="V1015" t="n">
        <v>0.61</v>
      </c>
      <c r="W1015" t="n">
        <v>0.27</v>
      </c>
      <c r="X1015" t="n">
        <v>2.09</v>
      </c>
      <c r="Y1015" t="n">
        <v>1</v>
      </c>
      <c r="Z1015" t="n">
        <v>10</v>
      </c>
    </row>
    <row r="1016">
      <c r="A1016" t="n">
        <v>1</v>
      </c>
      <c r="B1016" t="n">
        <v>105</v>
      </c>
      <c r="C1016" t="inlineStr">
        <is>
          <t xml:space="preserve">CONCLUIDO	</t>
        </is>
      </c>
      <c r="D1016" t="n">
        <v>6.5738</v>
      </c>
      <c r="E1016" t="n">
        <v>15.21</v>
      </c>
      <c r="F1016" t="n">
        <v>9.44</v>
      </c>
      <c r="G1016" t="n">
        <v>7.17</v>
      </c>
      <c r="H1016" t="n">
        <v>0.11</v>
      </c>
      <c r="I1016" t="n">
        <v>79</v>
      </c>
      <c r="J1016" t="n">
        <v>204.39</v>
      </c>
      <c r="K1016" t="n">
        <v>55.27</v>
      </c>
      <c r="L1016" t="n">
        <v>1.25</v>
      </c>
      <c r="M1016" t="n">
        <v>77</v>
      </c>
      <c r="N1016" t="n">
        <v>42.87</v>
      </c>
      <c r="O1016" t="n">
        <v>25442.42</v>
      </c>
      <c r="P1016" t="n">
        <v>134.87</v>
      </c>
      <c r="Q1016" t="n">
        <v>198.1</v>
      </c>
      <c r="R1016" t="n">
        <v>77.09</v>
      </c>
      <c r="S1016" t="n">
        <v>21.27</v>
      </c>
      <c r="T1016" t="n">
        <v>24840.13</v>
      </c>
      <c r="U1016" t="n">
        <v>0.28</v>
      </c>
      <c r="V1016" t="n">
        <v>0.64</v>
      </c>
      <c r="W1016" t="n">
        <v>0.23</v>
      </c>
      <c r="X1016" t="n">
        <v>1.59</v>
      </c>
      <c r="Y1016" t="n">
        <v>1</v>
      </c>
      <c r="Z1016" t="n">
        <v>10</v>
      </c>
    </row>
    <row r="1017">
      <c r="A1017" t="n">
        <v>2</v>
      </c>
      <c r="B1017" t="n">
        <v>105</v>
      </c>
      <c r="C1017" t="inlineStr">
        <is>
          <t xml:space="preserve">CONCLUIDO	</t>
        </is>
      </c>
      <c r="D1017" t="n">
        <v>6.9885</v>
      </c>
      <c r="E1017" t="n">
        <v>14.31</v>
      </c>
      <c r="F1017" t="n">
        <v>9.15</v>
      </c>
      <c r="G1017" t="n">
        <v>8.58</v>
      </c>
      <c r="H1017" t="n">
        <v>0.13</v>
      </c>
      <c r="I1017" t="n">
        <v>64</v>
      </c>
      <c r="J1017" t="n">
        <v>204.79</v>
      </c>
      <c r="K1017" t="n">
        <v>55.27</v>
      </c>
      <c r="L1017" t="n">
        <v>1.5</v>
      </c>
      <c r="M1017" t="n">
        <v>62</v>
      </c>
      <c r="N1017" t="n">
        <v>43.02</v>
      </c>
      <c r="O1017" t="n">
        <v>25491.3</v>
      </c>
      <c r="P1017" t="n">
        <v>130.48</v>
      </c>
      <c r="Q1017" t="n">
        <v>198.06</v>
      </c>
      <c r="R1017" t="n">
        <v>67.59999999999999</v>
      </c>
      <c r="S1017" t="n">
        <v>21.27</v>
      </c>
      <c r="T1017" t="n">
        <v>20169.61</v>
      </c>
      <c r="U1017" t="n">
        <v>0.31</v>
      </c>
      <c r="V1017" t="n">
        <v>0.66</v>
      </c>
      <c r="W1017" t="n">
        <v>0.21</v>
      </c>
      <c r="X1017" t="n">
        <v>1.3</v>
      </c>
      <c r="Y1017" t="n">
        <v>1</v>
      </c>
      <c r="Z1017" t="n">
        <v>10</v>
      </c>
    </row>
    <row r="1018">
      <c r="A1018" t="n">
        <v>3</v>
      </c>
      <c r="B1018" t="n">
        <v>105</v>
      </c>
      <c r="C1018" t="inlineStr">
        <is>
          <t xml:space="preserve">CONCLUIDO	</t>
        </is>
      </c>
      <c r="D1018" t="n">
        <v>7.3507</v>
      </c>
      <c r="E1018" t="n">
        <v>13.6</v>
      </c>
      <c r="F1018" t="n">
        <v>8.890000000000001</v>
      </c>
      <c r="G1018" t="n">
        <v>10.06</v>
      </c>
      <c r="H1018" t="n">
        <v>0.15</v>
      </c>
      <c r="I1018" t="n">
        <v>53</v>
      </c>
      <c r="J1018" t="n">
        <v>205.18</v>
      </c>
      <c r="K1018" t="n">
        <v>55.27</v>
      </c>
      <c r="L1018" t="n">
        <v>1.75</v>
      </c>
      <c r="M1018" t="n">
        <v>51</v>
      </c>
      <c r="N1018" t="n">
        <v>43.16</v>
      </c>
      <c r="O1018" t="n">
        <v>25540.22</v>
      </c>
      <c r="P1018" t="n">
        <v>126.62</v>
      </c>
      <c r="Q1018" t="n">
        <v>198.08</v>
      </c>
      <c r="R1018" t="n">
        <v>59.6</v>
      </c>
      <c r="S1018" t="n">
        <v>21.27</v>
      </c>
      <c r="T1018" t="n">
        <v>16222.15</v>
      </c>
      <c r="U1018" t="n">
        <v>0.36</v>
      </c>
      <c r="V1018" t="n">
        <v>0.68</v>
      </c>
      <c r="W1018" t="n">
        <v>0.19</v>
      </c>
      <c r="X1018" t="n">
        <v>1.04</v>
      </c>
      <c r="Y1018" t="n">
        <v>1</v>
      </c>
      <c r="Z1018" t="n">
        <v>10</v>
      </c>
    </row>
    <row r="1019">
      <c r="A1019" t="n">
        <v>4</v>
      </c>
      <c r="B1019" t="n">
        <v>105</v>
      </c>
      <c r="C1019" t="inlineStr">
        <is>
          <t xml:space="preserve">CONCLUIDO	</t>
        </is>
      </c>
      <c r="D1019" t="n">
        <v>7.5836</v>
      </c>
      <c r="E1019" t="n">
        <v>13.19</v>
      </c>
      <c r="F1019" t="n">
        <v>8.76</v>
      </c>
      <c r="G1019" t="n">
        <v>11.42</v>
      </c>
      <c r="H1019" t="n">
        <v>0.17</v>
      </c>
      <c r="I1019" t="n">
        <v>46</v>
      </c>
      <c r="J1019" t="n">
        <v>205.58</v>
      </c>
      <c r="K1019" t="n">
        <v>55.27</v>
      </c>
      <c r="L1019" t="n">
        <v>2</v>
      </c>
      <c r="M1019" t="n">
        <v>44</v>
      </c>
      <c r="N1019" t="n">
        <v>43.31</v>
      </c>
      <c r="O1019" t="n">
        <v>25589.2</v>
      </c>
      <c r="P1019" t="n">
        <v>124.53</v>
      </c>
      <c r="Q1019" t="n">
        <v>198.07</v>
      </c>
      <c r="R1019" t="n">
        <v>55.33</v>
      </c>
      <c r="S1019" t="n">
        <v>21.27</v>
      </c>
      <c r="T1019" t="n">
        <v>14123.79</v>
      </c>
      <c r="U1019" t="n">
        <v>0.38</v>
      </c>
      <c r="V1019" t="n">
        <v>0.6899999999999999</v>
      </c>
      <c r="W1019" t="n">
        <v>0.18</v>
      </c>
      <c r="X1019" t="n">
        <v>0.9</v>
      </c>
      <c r="Y1019" t="n">
        <v>1</v>
      </c>
      <c r="Z1019" t="n">
        <v>10</v>
      </c>
    </row>
    <row r="1020">
      <c r="A1020" t="n">
        <v>5</v>
      </c>
      <c r="B1020" t="n">
        <v>105</v>
      </c>
      <c r="C1020" t="inlineStr">
        <is>
          <t xml:space="preserve">CONCLUIDO	</t>
        </is>
      </c>
      <c r="D1020" t="n">
        <v>7.8152</v>
      </c>
      <c r="E1020" t="n">
        <v>12.8</v>
      </c>
      <c r="F1020" t="n">
        <v>8.609999999999999</v>
      </c>
      <c r="G1020" t="n">
        <v>12.91</v>
      </c>
      <c r="H1020" t="n">
        <v>0.19</v>
      </c>
      <c r="I1020" t="n">
        <v>40</v>
      </c>
      <c r="J1020" t="n">
        <v>205.98</v>
      </c>
      <c r="K1020" t="n">
        <v>55.27</v>
      </c>
      <c r="L1020" t="n">
        <v>2.25</v>
      </c>
      <c r="M1020" t="n">
        <v>38</v>
      </c>
      <c r="N1020" t="n">
        <v>43.46</v>
      </c>
      <c r="O1020" t="n">
        <v>25638.22</v>
      </c>
      <c r="P1020" t="n">
        <v>122.3</v>
      </c>
      <c r="Q1020" t="n">
        <v>198.12</v>
      </c>
      <c r="R1020" t="n">
        <v>50.67</v>
      </c>
      <c r="S1020" t="n">
        <v>21.27</v>
      </c>
      <c r="T1020" t="n">
        <v>11824.88</v>
      </c>
      <c r="U1020" t="n">
        <v>0.42</v>
      </c>
      <c r="V1020" t="n">
        <v>0.71</v>
      </c>
      <c r="W1020" t="n">
        <v>0.17</v>
      </c>
      <c r="X1020" t="n">
        <v>0.75</v>
      </c>
      <c r="Y1020" t="n">
        <v>1</v>
      </c>
      <c r="Z1020" t="n">
        <v>10</v>
      </c>
    </row>
    <row r="1021">
      <c r="A1021" t="n">
        <v>6</v>
      </c>
      <c r="B1021" t="n">
        <v>105</v>
      </c>
      <c r="C1021" t="inlineStr">
        <is>
          <t xml:space="preserve">CONCLUIDO	</t>
        </is>
      </c>
      <c r="D1021" t="n">
        <v>8.0182</v>
      </c>
      <c r="E1021" t="n">
        <v>12.47</v>
      </c>
      <c r="F1021" t="n">
        <v>8.449999999999999</v>
      </c>
      <c r="G1021" t="n">
        <v>14.08</v>
      </c>
      <c r="H1021" t="n">
        <v>0.22</v>
      </c>
      <c r="I1021" t="n">
        <v>36</v>
      </c>
      <c r="J1021" t="n">
        <v>206.38</v>
      </c>
      <c r="K1021" t="n">
        <v>55.27</v>
      </c>
      <c r="L1021" t="n">
        <v>2.5</v>
      </c>
      <c r="M1021" t="n">
        <v>34</v>
      </c>
      <c r="N1021" t="n">
        <v>43.6</v>
      </c>
      <c r="O1021" t="n">
        <v>25687.3</v>
      </c>
      <c r="P1021" t="n">
        <v>119.87</v>
      </c>
      <c r="Q1021" t="n">
        <v>198.06</v>
      </c>
      <c r="R1021" t="n">
        <v>45.55</v>
      </c>
      <c r="S1021" t="n">
        <v>21.27</v>
      </c>
      <c r="T1021" t="n">
        <v>9282.51</v>
      </c>
      <c r="U1021" t="n">
        <v>0.47</v>
      </c>
      <c r="V1021" t="n">
        <v>0.72</v>
      </c>
      <c r="W1021" t="n">
        <v>0.16</v>
      </c>
      <c r="X1021" t="n">
        <v>0.59</v>
      </c>
      <c r="Y1021" t="n">
        <v>1</v>
      </c>
      <c r="Z1021" t="n">
        <v>10</v>
      </c>
    </row>
    <row r="1022">
      <c r="A1022" t="n">
        <v>7</v>
      </c>
      <c r="B1022" t="n">
        <v>105</v>
      </c>
      <c r="C1022" t="inlineStr">
        <is>
          <t xml:space="preserve">CONCLUIDO	</t>
        </is>
      </c>
      <c r="D1022" t="n">
        <v>8.0311</v>
      </c>
      <c r="E1022" t="n">
        <v>12.45</v>
      </c>
      <c r="F1022" t="n">
        <v>8.550000000000001</v>
      </c>
      <c r="G1022" t="n">
        <v>15.54</v>
      </c>
      <c r="H1022" t="n">
        <v>0.24</v>
      </c>
      <c r="I1022" t="n">
        <v>33</v>
      </c>
      <c r="J1022" t="n">
        <v>206.78</v>
      </c>
      <c r="K1022" t="n">
        <v>55.27</v>
      </c>
      <c r="L1022" t="n">
        <v>2.75</v>
      </c>
      <c r="M1022" t="n">
        <v>31</v>
      </c>
      <c r="N1022" t="n">
        <v>43.75</v>
      </c>
      <c r="O1022" t="n">
        <v>25736.42</v>
      </c>
      <c r="P1022" t="n">
        <v>121.18</v>
      </c>
      <c r="Q1022" t="n">
        <v>198.05</v>
      </c>
      <c r="R1022" t="n">
        <v>49.01</v>
      </c>
      <c r="S1022" t="n">
        <v>21.27</v>
      </c>
      <c r="T1022" t="n">
        <v>11030.47</v>
      </c>
      <c r="U1022" t="n">
        <v>0.43</v>
      </c>
      <c r="V1022" t="n">
        <v>0.71</v>
      </c>
      <c r="W1022" t="n">
        <v>0.16</v>
      </c>
      <c r="X1022" t="n">
        <v>0.7</v>
      </c>
      <c r="Y1022" t="n">
        <v>1</v>
      </c>
      <c r="Z1022" t="n">
        <v>10</v>
      </c>
    </row>
    <row r="1023">
      <c r="A1023" t="n">
        <v>8</v>
      </c>
      <c r="B1023" t="n">
        <v>105</v>
      </c>
      <c r="C1023" t="inlineStr">
        <is>
          <t xml:space="preserve">CONCLUIDO	</t>
        </is>
      </c>
      <c r="D1023" t="n">
        <v>8.1707</v>
      </c>
      <c r="E1023" t="n">
        <v>12.24</v>
      </c>
      <c r="F1023" t="n">
        <v>8.460000000000001</v>
      </c>
      <c r="G1023" t="n">
        <v>16.91</v>
      </c>
      <c r="H1023" t="n">
        <v>0.26</v>
      </c>
      <c r="I1023" t="n">
        <v>30</v>
      </c>
      <c r="J1023" t="n">
        <v>207.17</v>
      </c>
      <c r="K1023" t="n">
        <v>55.27</v>
      </c>
      <c r="L1023" t="n">
        <v>3</v>
      </c>
      <c r="M1023" t="n">
        <v>28</v>
      </c>
      <c r="N1023" t="n">
        <v>43.9</v>
      </c>
      <c r="O1023" t="n">
        <v>25785.6</v>
      </c>
      <c r="P1023" t="n">
        <v>119.75</v>
      </c>
      <c r="Q1023" t="n">
        <v>198.05</v>
      </c>
      <c r="R1023" t="n">
        <v>46.09</v>
      </c>
      <c r="S1023" t="n">
        <v>21.27</v>
      </c>
      <c r="T1023" t="n">
        <v>9581.059999999999</v>
      </c>
      <c r="U1023" t="n">
        <v>0.46</v>
      </c>
      <c r="V1023" t="n">
        <v>0.72</v>
      </c>
      <c r="W1023" t="n">
        <v>0.16</v>
      </c>
      <c r="X1023" t="n">
        <v>0.6</v>
      </c>
      <c r="Y1023" t="n">
        <v>1</v>
      </c>
      <c r="Z1023" t="n">
        <v>10</v>
      </c>
    </row>
    <row r="1024">
      <c r="A1024" t="n">
        <v>9</v>
      </c>
      <c r="B1024" t="n">
        <v>105</v>
      </c>
      <c r="C1024" t="inlineStr">
        <is>
          <t xml:space="preserve">CONCLUIDO	</t>
        </is>
      </c>
      <c r="D1024" t="n">
        <v>8.2576</v>
      </c>
      <c r="E1024" t="n">
        <v>12.11</v>
      </c>
      <c r="F1024" t="n">
        <v>8.41</v>
      </c>
      <c r="G1024" t="n">
        <v>18.02</v>
      </c>
      <c r="H1024" t="n">
        <v>0.28</v>
      </c>
      <c r="I1024" t="n">
        <v>28</v>
      </c>
      <c r="J1024" t="n">
        <v>207.57</v>
      </c>
      <c r="K1024" t="n">
        <v>55.27</v>
      </c>
      <c r="L1024" t="n">
        <v>3.25</v>
      </c>
      <c r="M1024" t="n">
        <v>26</v>
      </c>
      <c r="N1024" t="n">
        <v>44.05</v>
      </c>
      <c r="O1024" t="n">
        <v>25834.83</v>
      </c>
      <c r="P1024" t="n">
        <v>118.92</v>
      </c>
      <c r="Q1024" t="n">
        <v>198.07</v>
      </c>
      <c r="R1024" t="n">
        <v>44.65</v>
      </c>
      <c r="S1024" t="n">
        <v>21.27</v>
      </c>
      <c r="T1024" t="n">
        <v>8873.48</v>
      </c>
      <c r="U1024" t="n">
        <v>0.48</v>
      </c>
      <c r="V1024" t="n">
        <v>0.72</v>
      </c>
      <c r="W1024" t="n">
        <v>0.15</v>
      </c>
      <c r="X1024" t="n">
        <v>0.5600000000000001</v>
      </c>
      <c r="Y1024" t="n">
        <v>1</v>
      </c>
      <c r="Z1024" t="n">
        <v>10</v>
      </c>
    </row>
    <row r="1025">
      <c r="A1025" t="n">
        <v>10</v>
      </c>
      <c r="B1025" t="n">
        <v>105</v>
      </c>
      <c r="C1025" t="inlineStr">
        <is>
          <t xml:space="preserve">CONCLUIDO	</t>
        </is>
      </c>
      <c r="D1025" t="n">
        <v>8.342599999999999</v>
      </c>
      <c r="E1025" t="n">
        <v>11.99</v>
      </c>
      <c r="F1025" t="n">
        <v>8.369999999999999</v>
      </c>
      <c r="G1025" t="n">
        <v>19.31</v>
      </c>
      <c r="H1025" t="n">
        <v>0.3</v>
      </c>
      <c r="I1025" t="n">
        <v>26</v>
      </c>
      <c r="J1025" t="n">
        <v>207.97</v>
      </c>
      <c r="K1025" t="n">
        <v>55.27</v>
      </c>
      <c r="L1025" t="n">
        <v>3.5</v>
      </c>
      <c r="M1025" t="n">
        <v>24</v>
      </c>
      <c r="N1025" t="n">
        <v>44.2</v>
      </c>
      <c r="O1025" t="n">
        <v>25884.1</v>
      </c>
      <c r="P1025" t="n">
        <v>118.25</v>
      </c>
      <c r="Q1025" t="n">
        <v>198.07</v>
      </c>
      <c r="R1025" t="n">
        <v>43.37</v>
      </c>
      <c r="S1025" t="n">
        <v>21.27</v>
      </c>
      <c r="T1025" t="n">
        <v>8242.700000000001</v>
      </c>
      <c r="U1025" t="n">
        <v>0.49</v>
      </c>
      <c r="V1025" t="n">
        <v>0.73</v>
      </c>
      <c r="W1025" t="n">
        <v>0.15</v>
      </c>
      <c r="X1025" t="n">
        <v>0.51</v>
      </c>
      <c r="Y1025" t="n">
        <v>1</v>
      </c>
      <c r="Z1025" t="n">
        <v>10</v>
      </c>
    </row>
    <row r="1026">
      <c r="A1026" t="n">
        <v>11</v>
      </c>
      <c r="B1026" t="n">
        <v>105</v>
      </c>
      <c r="C1026" t="inlineStr">
        <is>
          <t xml:space="preserve">CONCLUIDO	</t>
        </is>
      </c>
      <c r="D1026" t="n">
        <v>8.435700000000001</v>
      </c>
      <c r="E1026" t="n">
        <v>11.85</v>
      </c>
      <c r="F1026" t="n">
        <v>8.32</v>
      </c>
      <c r="G1026" t="n">
        <v>20.79</v>
      </c>
      <c r="H1026" t="n">
        <v>0.32</v>
      </c>
      <c r="I1026" t="n">
        <v>24</v>
      </c>
      <c r="J1026" t="n">
        <v>208.37</v>
      </c>
      <c r="K1026" t="n">
        <v>55.27</v>
      </c>
      <c r="L1026" t="n">
        <v>3.75</v>
      </c>
      <c r="M1026" t="n">
        <v>22</v>
      </c>
      <c r="N1026" t="n">
        <v>44.35</v>
      </c>
      <c r="O1026" t="n">
        <v>25933.43</v>
      </c>
      <c r="P1026" t="n">
        <v>117.37</v>
      </c>
      <c r="Q1026" t="n">
        <v>198.06</v>
      </c>
      <c r="R1026" t="n">
        <v>41.6</v>
      </c>
      <c r="S1026" t="n">
        <v>21.27</v>
      </c>
      <c r="T1026" t="n">
        <v>7370.08</v>
      </c>
      <c r="U1026" t="n">
        <v>0.51</v>
      </c>
      <c r="V1026" t="n">
        <v>0.73</v>
      </c>
      <c r="W1026" t="n">
        <v>0.15</v>
      </c>
      <c r="X1026" t="n">
        <v>0.46</v>
      </c>
      <c r="Y1026" t="n">
        <v>1</v>
      </c>
      <c r="Z1026" t="n">
        <v>10</v>
      </c>
    </row>
    <row r="1027">
      <c r="A1027" t="n">
        <v>12</v>
      </c>
      <c r="B1027" t="n">
        <v>105</v>
      </c>
      <c r="C1027" t="inlineStr">
        <is>
          <t xml:space="preserve">CONCLUIDO	</t>
        </is>
      </c>
      <c r="D1027" t="n">
        <v>8.5235</v>
      </c>
      <c r="E1027" t="n">
        <v>11.73</v>
      </c>
      <c r="F1027" t="n">
        <v>8.279999999999999</v>
      </c>
      <c r="G1027" t="n">
        <v>22.57</v>
      </c>
      <c r="H1027" t="n">
        <v>0.34</v>
      </c>
      <c r="I1027" t="n">
        <v>22</v>
      </c>
      <c r="J1027" t="n">
        <v>208.77</v>
      </c>
      <c r="K1027" t="n">
        <v>55.27</v>
      </c>
      <c r="L1027" t="n">
        <v>4</v>
      </c>
      <c r="M1027" t="n">
        <v>20</v>
      </c>
      <c r="N1027" t="n">
        <v>44.5</v>
      </c>
      <c r="O1027" t="n">
        <v>25982.82</v>
      </c>
      <c r="P1027" t="n">
        <v>116.62</v>
      </c>
      <c r="Q1027" t="n">
        <v>198.05</v>
      </c>
      <c r="R1027" t="n">
        <v>40.4</v>
      </c>
      <c r="S1027" t="n">
        <v>21.27</v>
      </c>
      <c r="T1027" t="n">
        <v>6776.34</v>
      </c>
      <c r="U1027" t="n">
        <v>0.53</v>
      </c>
      <c r="V1027" t="n">
        <v>0.73</v>
      </c>
      <c r="W1027" t="n">
        <v>0.14</v>
      </c>
      <c r="X1027" t="n">
        <v>0.42</v>
      </c>
      <c r="Y1027" t="n">
        <v>1</v>
      </c>
      <c r="Z1027" t="n">
        <v>10</v>
      </c>
    </row>
    <row r="1028">
      <c r="A1028" t="n">
        <v>13</v>
      </c>
      <c r="B1028" t="n">
        <v>105</v>
      </c>
      <c r="C1028" t="inlineStr">
        <is>
          <t xml:space="preserve">CONCLUIDO	</t>
        </is>
      </c>
      <c r="D1028" t="n">
        <v>8.565899999999999</v>
      </c>
      <c r="E1028" t="n">
        <v>11.67</v>
      </c>
      <c r="F1028" t="n">
        <v>8.26</v>
      </c>
      <c r="G1028" t="n">
        <v>23.59</v>
      </c>
      <c r="H1028" t="n">
        <v>0.36</v>
      </c>
      <c r="I1028" t="n">
        <v>21</v>
      </c>
      <c r="J1028" t="n">
        <v>209.17</v>
      </c>
      <c r="K1028" t="n">
        <v>55.27</v>
      </c>
      <c r="L1028" t="n">
        <v>4.25</v>
      </c>
      <c r="M1028" t="n">
        <v>19</v>
      </c>
      <c r="N1028" t="n">
        <v>44.65</v>
      </c>
      <c r="O1028" t="n">
        <v>26032.25</v>
      </c>
      <c r="P1028" t="n">
        <v>116.29</v>
      </c>
      <c r="Q1028" t="n">
        <v>198.05</v>
      </c>
      <c r="R1028" t="n">
        <v>39.83</v>
      </c>
      <c r="S1028" t="n">
        <v>21.27</v>
      </c>
      <c r="T1028" t="n">
        <v>6497.49</v>
      </c>
      <c r="U1028" t="n">
        <v>0.53</v>
      </c>
      <c r="V1028" t="n">
        <v>0.74</v>
      </c>
      <c r="W1028" t="n">
        <v>0.14</v>
      </c>
      <c r="X1028" t="n">
        <v>0.4</v>
      </c>
      <c r="Y1028" t="n">
        <v>1</v>
      </c>
      <c r="Z1028" t="n">
        <v>10</v>
      </c>
    </row>
    <row r="1029">
      <c r="A1029" t="n">
        <v>14</v>
      </c>
      <c r="B1029" t="n">
        <v>105</v>
      </c>
      <c r="C1029" t="inlineStr">
        <is>
          <t xml:space="preserve">CONCLUIDO	</t>
        </is>
      </c>
      <c r="D1029" t="n">
        <v>8.6166</v>
      </c>
      <c r="E1029" t="n">
        <v>11.61</v>
      </c>
      <c r="F1029" t="n">
        <v>8.23</v>
      </c>
      <c r="G1029" t="n">
        <v>24.69</v>
      </c>
      <c r="H1029" t="n">
        <v>0.38</v>
      </c>
      <c r="I1029" t="n">
        <v>20</v>
      </c>
      <c r="J1029" t="n">
        <v>209.58</v>
      </c>
      <c r="K1029" t="n">
        <v>55.27</v>
      </c>
      <c r="L1029" t="n">
        <v>4.5</v>
      </c>
      <c r="M1029" t="n">
        <v>18</v>
      </c>
      <c r="N1029" t="n">
        <v>44.8</v>
      </c>
      <c r="O1029" t="n">
        <v>26081.73</v>
      </c>
      <c r="P1029" t="n">
        <v>115.78</v>
      </c>
      <c r="Q1029" t="n">
        <v>198.06</v>
      </c>
      <c r="R1029" t="n">
        <v>38.89</v>
      </c>
      <c r="S1029" t="n">
        <v>21.27</v>
      </c>
      <c r="T1029" t="n">
        <v>6035.35</v>
      </c>
      <c r="U1029" t="n">
        <v>0.55</v>
      </c>
      <c r="V1029" t="n">
        <v>0.74</v>
      </c>
      <c r="W1029" t="n">
        <v>0.14</v>
      </c>
      <c r="X1029" t="n">
        <v>0.38</v>
      </c>
      <c r="Y1029" t="n">
        <v>1</v>
      </c>
      <c r="Z1029" t="n">
        <v>10</v>
      </c>
    </row>
    <row r="1030">
      <c r="A1030" t="n">
        <v>15</v>
      </c>
      <c r="B1030" t="n">
        <v>105</v>
      </c>
      <c r="C1030" t="inlineStr">
        <is>
          <t xml:space="preserve">CONCLUIDO	</t>
        </is>
      </c>
      <c r="D1030" t="n">
        <v>8.699</v>
      </c>
      <c r="E1030" t="n">
        <v>11.5</v>
      </c>
      <c r="F1030" t="n">
        <v>8.16</v>
      </c>
      <c r="G1030" t="n">
        <v>25.77</v>
      </c>
      <c r="H1030" t="n">
        <v>0.4</v>
      </c>
      <c r="I1030" t="n">
        <v>19</v>
      </c>
      <c r="J1030" t="n">
        <v>209.98</v>
      </c>
      <c r="K1030" t="n">
        <v>55.27</v>
      </c>
      <c r="L1030" t="n">
        <v>4.75</v>
      </c>
      <c r="M1030" t="n">
        <v>17</v>
      </c>
      <c r="N1030" t="n">
        <v>44.95</v>
      </c>
      <c r="O1030" t="n">
        <v>26131.27</v>
      </c>
      <c r="P1030" t="n">
        <v>114.62</v>
      </c>
      <c r="Q1030" t="n">
        <v>198.06</v>
      </c>
      <c r="R1030" t="n">
        <v>36.59</v>
      </c>
      <c r="S1030" t="n">
        <v>21.27</v>
      </c>
      <c r="T1030" t="n">
        <v>4888.59</v>
      </c>
      <c r="U1030" t="n">
        <v>0.58</v>
      </c>
      <c r="V1030" t="n">
        <v>0.74</v>
      </c>
      <c r="W1030" t="n">
        <v>0.14</v>
      </c>
      <c r="X1030" t="n">
        <v>0.31</v>
      </c>
      <c r="Y1030" t="n">
        <v>1</v>
      </c>
      <c r="Z1030" t="n">
        <v>10</v>
      </c>
    </row>
    <row r="1031">
      <c r="A1031" t="n">
        <v>16</v>
      </c>
      <c r="B1031" t="n">
        <v>105</v>
      </c>
      <c r="C1031" t="inlineStr">
        <is>
          <t xml:space="preserve">CONCLUIDO	</t>
        </is>
      </c>
      <c r="D1031" t="n">
        <v>8.6632</v>
      </c>
      <c r="E1031" t="n">
        <v>11.54</v>
      </c>
      <c r="F1031" t="n">
        <v>8.25</v>
      </c>
      <c r="G1031" t="n">
        <v>27.49</v>
      </c>
      <c r="H1031" t="n">
        <v>0.42</v>
      </c>
      <c r="I1031" t="n">
        <v>18</v>
      </c>
      <c r="J1031" t="n">
        <v>210.38</v>
      </c>
      <c r="K1031" t="n">
        <v>55.27</v>
      </c>
      <c r="L1031" t="n">
        <v>5</v>
      </c>
      <c r="M1031" t="n">
        <v>16</v>
      </c>
      <c r="N1031" t="n">
        <v>45.11</v>
      </c>
      <c r="O1031" t="n">
        <v>26180.86</v>
      </c>
      <c r="P1031" t="n">
        <v>115.8</v>
      </c>
      <c r="Q1031" t="n">
        <v>198.06</v>
      </c>
      <c r="R1031" t="n">
        <v>40.16</v>
      </c>
      <c r="S1031" t="n">
        <v>21.27</v>
      </c>
      <c r="T1031" t="n">
        <v>6679.46</v>
      </c>
      <c r="U1031" t="n">
        <v>0.53</v>
      </c>
      <c r="V1031" t="n">
        <v>0.74</v>
      </c>
      <c r="W1031" t="n">
        <v>0.13</v>
      </c>
      <c r="X1031" t="n">
        <v>0.4</v>
      </c>
      <c r="Y1031" t="n">
        <v>1</v>
      </c>
      <c r="Z1031" t="n">
        <v>10</v>
      </c>
    </row>
    <row r="1032">
      <c r="A1032" t="n">
        <v>17</v>
      </c>
      <c r="B1032" t="n">
        <v>105</v>
      </c>
      <c r="C1032" t="inlineStr">
        <is>
          <t xml:space="preserve">CONCLUIDO	</t>
        </is>
      </c>
      <c r="D1032" t="n">
        <v>8.7461</v>
      </c>
      <c r="E1032" t="n">
        <v>11.43</v>
      </c>
      <c r="F1032" t="n">
        <v>8.18</v>
      </c>
      <c r="G1032" t="n">
        <v>28.87</v>
      </c>
      <c r="H1032" t="n">
        <v>0.44</v>
      </c>
      <c r="I1032" t="n">
        <v>17</v>
      </c>
      <c r="J1032" t="n">
        <v>210.78</v>
      </c>
      <c r="K1032" t="n">
        <v>55.27</v>
      </c>
      <c r="L1032" t="n">
        <v>5.25</v>
      </c>
      <c r="M1032" t="n">
        <v>15</v>
      </c>
      <c r="N1032" t="n">
        <v>45.26</v>
      </c>
      <c r="O1032" t="n">
        <v>26230.5</v>
      </c>
      <c r="P1032" t="n">
        <v>114.64</v>
      </c>
      <c r="Q1032" t="n">
        <v>198.05</v>
      </c>
      <c r="R1032" t="n">
        <v>37.57</v>
      </c>
      <c r="S1032" t="n">
        <v>21.27</v>
      </c>
      <c r="T1032" t="n">
        <v>5386.28</v>
      </c>
      <c r="U1032" t="n">
        <v>0.57</v>
      </c>
      <c r="V1032" t="n">
        <v>0.74</v>
      </c>
      <c r="W1032" t="n">
        <v>0.13</v>
      </c>
      <c r="X1032" t="n">
        <v>0.33</v>
      </c>
      <c r="Y1032" t="n">
        <v>1</v>
      </c>
      <c r="Z1032" t="n">
        <v>10</v>
      </c>
    </row>
    <row r="1033">
      <c r="A1033" t="n">
        <v>18</v>
      </c>
      <c r="B1033" t="n">
        <v>105</v>
      </c>
      <c r="C1033" t="inlineStr">
        <is>
          <t xml:space="preserve">CONCLUIDO	</t>
        </is>
      </c>
      <c r="D1033" t="n">
        <v>8.7904</v>
      </c>
      <c r="E1033" t="n">
        <v>11.38</v>
      </c>
      <c r="F1033" t="n">
        <v>8.16</v>
      </c>
      <c r="G1033" t="n">
        <v>30.61</v>
      </c>
      <c r="H1033" t="n">
        <v>0.46</v>
      </c>
      <c r="I1033" t="n">
        <v>16</v>
      </c>
      <c r="J1033" t="n">
        <v>211.18</v>
      </c>
      <c r="K1033" t="n">
        <v>55.27</v>
      </c>
      <c r="L1033" t="n">
        <v>5.5</v>
      </c>
      <c r="M1033" t="n">
        <v>14</v>
      </c>
      <c r="N1033" t="n">
        <v>45.41</v>
      </c>
      <c r="O1033" t="n">
        <v>26280.2</v>
      </c>
      <c r="P1033" t="n">
        <v>114.36</v>
      </c>
      <c r="Q1033" t="n">
        <v>198.06</v>
      </c>
      <c r="R1033" t="n">
        <v>36.94</v>
      </c>
      <c r="S1033" t="n">
        <v>21.27</v>
      </c>
      <c r="T1033" t="n">
        <v>5077.43</v>
      </c>
      <c r="U1033" t="n">
        <v>0.58</v>
      </c>
      <c r="V1033" t="n">
        <v>0.74</v>
      </c>
      <c r="W1033" t="n">
        <v>0.13</v>
      </c>
      <c r="X1033" t="n">
        <v>0.31</v>
      </c>
      <c r="Y1033" t="n">
        <v>1</v>
      </c>
      <c r="Z1033" t="n">
        <v>10</v>
      </c>
    </row>
    <row r="1034">
      <c r="A1034" t="n">
        <v>19</v>
      </c>
      <c r="B1034" t="n">
        <v>105</v>
      </c>
      <c r="C1034" t="inlineStr">
        <is>
          <t xml:space="preserve">CONCLUIDO	</t>
        </is>
      </c>
      <c r="D1034" t="n">
        <v>8.7921</v>
      </c>
      <c r="E1034" t="n">
        <v>11.37</v>
      </c>
      <c r="F1034" t="n">
        <v>8.16</v>
      </c>
      <c r="G1034" t="n">
        <v>30.6</v>
      </c>
      <c r="H1034" t="n">
        <v>0.48</v>
      </c>
      <c r="I1034" t="n">
        <v>16</v>
      </c>
      <c r="J1034" t="n">
        <v>211.59</v>
      </c>
      <c r="K1034" t="n">
        <v>55.27</v>
      </c>
      <c r="L1034" t="n">
        <v>5.75</v>
      </c>
      <c r="M1034" t="n">
        <v>14</v>
      </c>
      <c r="N1034" t="n">
        <v>45.57</v>
      </c>
      <c r="O1034" t="n">
        <v>26329.94</v>
      </c>
      <c r="P1034" t="n">
        <v>114.14</v>
      </c>
      <c r="Q1034" t="n">
        <v>198.07</v>
      </c>
      <c r="R1034" t="n">
        <v>36.92</v>
      </c>
      <c r="S1034" t="n">
        <v>21.27</v>
      </c>
      <c r="T1034" t="n">
        <v>5069.14</v>
      </c>
      <c r="U1034" t="n">
        <v>0.58</v>
      </c>
      <c r="V1034" t="n">
        <v>0.74</v>
      </c>
      <c r="W1034" t="n">
        <v>0.13</v>
      </c>
      <c r="X1034" t="n">
        <v>0.31</v>
      </c>
      <c r="Y1034" t="n">
        <v>1</v>
      </c>
      <c r="Z1034" t="n">
        <v>10</v>
      </c>
    </row>
    <row r="1035">
      <c r="A1035" t="n">
        <v>20</v>
      </c>
      <c r="B1035" t="n">
        <v>105</v>
      </c>
      <c r="C1035" t="inlineStr">
        <is>
          <t xml:space="preserve">CONCLUIDO	</t>
        </is>
      </c>
      <c r="D1035" t="n">
        <v>8.8376</v>
      </c>
      <c r="E1035" t="n">
        <v>11.32</v>
      </c>
      <c r="F1035" t="n">
        <v>8.140000000000001</v>
      </c>
      <c r="G1035" t="n">
        <v>32.57</v>
      </c>
      <c r="H1035" t="n">
        <v>0.5</v>
      </c>
      <c r="I1035" t="n">
        <v>15</v>
      </c>
      <c r="J1035" t="n">
        <v>211.99</v>
      </c>
      <c r="K1035" t="n">
        <v>55.27</v>
      </c>
      <c r="L1035" t="n">
        <v>6</v>
      </c>
      <c r="M1035" t="n">
        <v>13</v>
      </c>
      <c r="N1035" t="n">
        <v>45.72</v>
      </c>
      <c r="O1035" t="n">
        <v>26379.74</v>
      </c>
      <c r="P1035" t="n">
        <v>113.8</v>
      </c>
      <c r="Q1035" t="n">
        <v>198.05</v>
      </c>
      <c r="R1035" t="n">
        <v>36.39</v>
      </c>
      <c r="S1035" t="n">
        <v>21.27</v>
      </c>
      <c r="T1035" t="n">
        <v>4807.69</v>
      </c>
      <c r="U1035" t="n">
        <v>0.58</v>
      </c>
      <c r="V1035" t="n">
        <v>0.75</v>
      </c>
      <c r="W1035" t="n">
        <v>0.13</v>
      </c>
      <c r="X1035" t="n">
        <v>0.29</v>
      </c>
      <c r="Y1035" t="n">
        <v>1</v>
      </c>
      <c r="Z1035" t="n">
        <v>10</v>
      </c>
    </row>
    <row r="1036">
      <c r="A1036" t="n">
        <v>21</v>
      </c>
      <c r="B1036" t="n">
        <v>105</v>
      </c>
      <c r="C1036" t="inlineStr">
        <is>
          <t xml:space="preserve">CONCLUIDO	</t>
        </is>
      </c>
      <c r="D1036" t="n">
        <v>8.891999999999999</v>
      </c>
      <c r="E1036" t="n">
        <v>11.25</v>
      </c>
      <c r="F1036" t="n">
        <v>8.109999999999999</v>
      </c>
      <c r="G1036" t="n">
        <v>34.77</v>
      </c>
      <c r="H1036" t="n">
        <v>0.52</v>
      </c>
      <c r="I1036" t="n">
        <v>14</v>
      </c>
      <c r="J1036" t="n">
        <v>212.4</v>
      </c>
      <c r="K1036" t="n">
        <v>55.27</v>
      </c>
      <c r="L1036" t="n">
        <v>6.25</v>
      </c>
      <c r="M1036" t="n">
        <v>12</v>
      </c>
      <c r="N1036" t="n">
        <v>45.87</v>
      </c>
      <c r="O1036" t="n">
        <v>26429.59</v>
      </c>
      <c r="P1036" t="n">
        <v>113.16</v>
      </c>
      <c r="Q1036" t="n">
        <v>198.05</v>
      </c>
      <c r="R1036" t="n">
        <v>35.4</v>
      </c>
      <c r="S1036" t="n">
        <v>21.27</v>
      </c>
      <c r="T1036" t="n">
        <v>4318.41</v>
      </c>
      <c r="U1036" t="n">
        <v>0.6</v>
      </c>
      <c r="V1036" t="n">
        <v>0.75</v>
      </c>
      <c r="W1036" t="n">
        <v>0.13</v>
      </c>
      <c r="X1036" t="n">
        <v>0.26</v>
      </c>
      <c r="Y1036" t="n">
        <v>1</v>
      </c>
      <c r="Z1036" t="n">
        <v>10</v>
      </c>
    </row>
    <row r="1037">
      <c r="A1037" t="n">
        <v>22</v>
      </c>
      <c r="B1037" t="n">
        <v>105</v>
      </c>
      <c r="C1037" t="inlineStr">
        <is>
          <t xml:space="preserve">CONCLUIDO	</t>
        </is>
      </c>
      <c r="D1037" t="n">
        <v>8.8878</v>
      </c>
      <c r="E1037" t="n">
        <v>11.25</v>
      </c>
      <c r="F1037" t="n">
        <v>8.119999999999999</v>
      </c>
      <c r="G1037" t="n">
        <v>34.8</v>
      </c>
      <c r="H1037" t="n">
        <v>0.54</v>
      </c>
      <c r="I1037" t="n">
        <v>14</v>
      </c>
      <c r="J1037" t="n">
        <v>212.8</v>
      </c>
      <c r="K1037" t="n">
        <v>55.27</v>
      </c>
      <c r="L1037" t="n">
        <v>6.5</v>
      </c>
      <c r="M1037" t="n">
        <v>12</v>
      </c>
      <c r="N1037" t="n">
        <v>46.03</v>
      </c>
      <c r="O1037" t="n">
        <v>26479.5</v>
      </c>
      <c r="P1037" t="n">
        <v>113.25</v>
      </c>
      <c r="Q1037" t="n">
        <v>198.05</v>
      </c>
      <c r="R1037" t="n">
        <v>35.52</v>
      </c>
      <c r="S1037" t="n">
        <v>21.27</v>
      </c>
      <c r="T1037" t="n">
        <v>4377.33</v>
      </c>
      <c r="U1037" t="n">
        <v>0.6</v>
      </c>
      <c r="V1037" t="n">
        <v>0.75</v>
      </c>
      <c r="W1037" t="n">
        <v>0.13</v>
      </c>
      <c r="X1037" t="n">
        <v>0.27</v>
      </c>
      <c r="Y1037" t="n">
        <v>1</v>
      </c>
      <c r="Z1037" t="n">
        <v>10</v>
      </c>
    </row>
    <row r="1038">
      <c r="A1038" t="n">
        <v>23</v>
      </c>
      <c r="B1038" t="n">
        <v>105</v>
      </c>
      <c r="C1038" t="inlineStr">
        <is>
          <t xml:space="preserve">CONCLUIDO	</t>
        </is>
      </c>
      <c r="D1038" t="n">
        <v>8.9488</v>
      </c>
      <c r="E1038" t="n">
        <v>11.17</v>
      </c>
      <c r="F1038" t="n">
        <v>8.08</v>
      </c>
      <c r="G1038" t="n">
        <v>37.31</v>
      </c>
      <c r="H1038" t="n">
        <v>0.5600000000000001</v>
      </c>
      <c r="I1038" t="n">
        <v>13</v>
      </c>
      <c r="J1038" t="n">
        <v>213.21</v>
      </c>
      <c r="K1038" t="n">
        <v>55.27</v>
      </c>
      <c r="L1038" t="n">
        <v>6.75</v>
      </c>
      <c r="M1038" t="n">
        <v>11</v>
      </c>
      <c r="N1038" t="n">
        <v>46.18</v>
      </c>
      <c r="O1038" t="n">
        <v>26529.46</v>
      </c>
      <c r="P1038" t="n">
        <v>112.52</v>
      </c>
      <c r="Q1038" t="n">
        <v>198.05</v>
      </c>
      <c r="R1038" t="n">
        <v>34.38</v>
      </c>
      <c r="S1038" t="n">
        <v>21.27</v>
      </c>
      <c r="T1038" t="n">
        <v>3814.85</v>
      </c>
      <c r="U1038" t="n">
        <v>0.62</v>
      </c>
      <c r="V1038" t="n">
        <v>0.75</v>
      </c>
      <c r="W1038" t="n">
        <v>0.13</v>
      </c>
      <c r="X1038" t="n">
        <v>0.23</v>
      </c>
      <c r="Y1038" t="n">
        <v>1</v>
      </c>
      <c r="Z1038" t="n">
        <v>10</v>
      </c>
    </row>
    <row r="1039">
      <c r="A1039" t="n">
        <v>24</v>
      </c>
      <c r="B1039" t="n">
        <v>105</v>
      </c>
      <c r="C1039" t="inlineStr">
        <is>
          <t xml:space="preserve">CONCLUIDO	</t>
        </is>
      </c>
      <c r="D1039" t="n">
        <v>8.9655</v>
      </c>
      <c r="E1039" t="n">
        <v>11.15</v>
      </c>
      <c r="F1039" t="n">
        <v>8.06</v>
      </c>
      <c r="G1039" t="n">
        <v>37.21</v>
      </c>
      <c r="H1039" t="n">
        <v>0.58</v>
      </c>
      <c r="I1039" t="n">
        <v>13</v>
      </c>
      <c r="J1039" t="n">
        <v>213.61</v>
      </c>
      <c r="K1039" t="n">
        <v>55.27</v>
      </c>
      <c r="L1039" t="n">
        <v>7</v>
      </c>
      <c r="M1039" t="n">
        <v>11</v>
      </c>
      <c r="N1039" t="n">
        <v>46.34</v>
      </c>
      <c r="O1039" t="n">
        <v>26579.47</v>
      </c>
      <c r="P1039" t="n">
        <v>112.15</v>
      </c>
      <c r="Q1039" t="n">
        <v>198.07</v>
      </c>
      <c r="R1039" t="n">
        <v>33.61</v>
      </c>
      <c r="S1039" t="n">
        <v>21.27</v>
      </c>
      <c r="T1039" t="n">
        <v>3428.52</v>
      </c>
      <c r="U1039" t="n">
        <v>0.63</v>
      </c>
      <c r="V1039" t="n">
        <v>0.75</v>
      </c>
      <c r="W1039" t="n">
        <v>0.13</v>
      </c>
      <c r="X1039" t="n">
        <v>0.21</v>
      </c>
      <c r="Y1039" t="n">
        <v>1</v>
      </c>
      <c r="Z1039" t="n">
        <v>10</v>
      </c>
    </row>
    <row r="1040">
      <c r="A1040" t="n">
        <v>25</v>
      </c>
      <c r="B1040" t="n">
        <v>105</v>
      </c>
      <c r="C1040" t="inlineStr">
        <is>
          <t xml:space="preserve">CONCLUIDO	</t>
        </is>
      </c>
      <c r="D1040" t="n">
        <v>8.933</v>
      </c>
      <c r="E1040" t="n">
        <v>11.19</v>
      </c>
      <c r="F1040" t="n">
        <v>8.1</v>
      </c>
      <c r="G1040" t="n">
        <v>37.4</v>
      </c>
      <c r="H1040" t="n">
        <v>0.6</v>
      </c>
      <c r="I1040" t="n">
        <v>13</v>
      </c>
      <c r="J1040" t="n">
        <v>214.02</v>
      </c>
      <c r="K1040" t="n">
        <v>55.27</v>
      </c>
      <c r="L1040" t="n">
        <v>7.25</v>
      </c>
      <c r="M1040" t="n">
        <v>11</v>
      </c>
      <c r="N1040" t="n">
        <v>46.49</v>
      </c>
      <c r="O1040" t="n">
        <v>26629.54</v>
      </c>
      <c r="P1040" t="n">
        <v>112.46</v>
      </c>
      <c r="Q1040" t="n">
        <v>198.06</v>
      </c>
      <c r="R1040" t="n">
        <v>35.32</v>
      </c>
      <c r="S1040" t="n">
        <v>21.27</v>
      </c>
      <c r="T1040" t="n">
        <v>4280.67</v>
      </c>
      <c r="U1040" t="n">
        <v>0.6</v>
      </c>
      <c r="V1040" t="n">
        <v>0.75</v>
      </c>
      <c r="W1040" t="n">
        <v>0.12</v>
      </c>
      <c r="X1040" t="n">
        <v>0.25</v>
      </c>
      <c r="Y1040" t="n">
        <v>1</v>
      </c>
      <c r="Z1040" t="n">
        <v>10</v>
      </c>
    </row>
    <row r="1041">
      <c r="A1041" t="n">
        <v>26</v>
      </c>
      <c r="B1041" t="n">
        <v>105</v>
      </c>
      <c r="C1041" t="inlineStr">
        <is>
          <t xml:space="preserve">CONCLUIDO	</t>
        </is>
      </c>
      <c r="D1041" t="n">
        <v>8.9811</v>
      </c>
      <c r="E1041" t="n">
        <v>11.13</v>
      </c>
      <c r="F1041" t="n">
        <v>8.08</v>
      </c>
      <c r="G1041" t="n">
        <v>40.42</v>
      </c>
      <c r="H1041" t="n">
        <v>0.62</v>
      </c>
      <c r="I1041" t="n">
        <v>12</v>
      </c>
      <c r="J1041" t="n">
        <v>214.42</v>
      </c>
      <c r="K1041" t="n">
        <v>55.27</v>
      </c>
      <c r="L1041" t="n">
        <v>7.5</v>
      </c>
      <c r="M1041" t="n">
        <v>10</v>
      </c>
      <c r="N1041" t="n">
        <v>46.65</v>
      </c>
      <c r="O1041" t="n">
        <v>26679.66</v>
      </c>
      <c r="P1041" t="n">
        <v>112.16</v>
      </c>
      <c r="Q1041" t="n">
        <v>198.05</v>
      </c>
      <c r="R1041" t="n">
        <v>34.5</v>
      </c>
      <c r="S1041" t="n">
        <v>21.27</v>
      </c>
      <c r="T1041" t="n">
        <v>3877.19</v>
      </c>
      <c r="U1041" t="n">
        <v>0.62</v>
      </c>
      <c r="V1041" t="n">
        <v>0.75</v>
      </c>
      <c r="W1041" t="n">
        <v>0.13</v>
      </c>
      <c r="X1041" t="n">
        <v>0.23</v>
      </c>
      <c r="Y1041" t="n">
        <v>1</v>
      </c>
      <c r="Z1041" t="n">
        <v>10</v>
      </c>
    </row>
    <row r="1042">
      <c r="A1042" t="n">
        <v>27</v>
      </c>
      <c r="B1042" t="n">
        <v>105</v>
      </c>
      <c r="C1042" t="inlineStr">
        <is>
          <t xml:space="preserve">CONCLUIDO	</t>
        </is>
      </c>
      <c r="D1042" t="n">
        <v>8.979100000000001</v>
      </c>
      <c r="E1042" t="n">
        <v>11.14</v>
      </c>
      <c r="F1042" t="n">
        <v>8.09</v>
      </c>
      <c r="G1042" t="n">
        <v>40.43</v>
      </c>
      <c r="H1042" t="n">
        <v>0.64</v>
      </c>
      <c r="I1042" t="n">
        <v>12</v>
      </c>
      <c r="J1042" t="n">
        <v>214.83</v>
      </c>
      <c r="K1042" t="n">
        <v>55.27</v>
      </c>
      <c r="L1042" t="n">
        <v>7.75</v>
      </c>
      <c r="M1042" t="n">
        <v>10</v>
      </c>
      <c r="N1042" t="n">
        <v>46.81</v>
      </c>
      <c r="O1042" t="n">
        <v>26729.83</v>
      </c>
      <c r="P1042" t="n">
        <v>112.19</v>
      </c>
      <c r="Q1042" t="n">
        <v>198.05</v>
      </c>
      <c r="R1042" t="n">
        <v>34.52</v>
      </c>
      <c r="S1042" t="n">
        <v>21.27</v>
      </c>
      <c r="T1042" t="n">
        <v>3890.38</v>
      </c>
      <c r="U1042" t="n">
        <v>0.62</v>
      </c>
      <c r="V1042" t="n">
        <v>0.75</v>
      </c>
      <c r="W1042" t="n">
        <v>0.13</v>
      </c>
      <c r="X1042" t="n">
        <v>0.23</v>
      </c>
      <c r="Y1042" t="n">
        <v>1</v>
      </c>
      <c r="Z1042" t="n">
        <v>10</v>
      </c>
    </row>
    <row r="1043">
      <c r="A1043" t="n">
        <v>28</v>
      </c>
      <c r="B1043" t="n">
        <v>105</v>
      </c>
      <c r="C1043" t="inlineStr">
        <is>
          <t xml:space="preserve">CONCLUIDO	</t>
        </is>
      </c>
      <c r="D1043" t="n">
        <v>9.0373</v>
      </c>
      <c r="E1043" t="n">
        <v>11.07</v>
      </c>
      <c r="F1043" t="n">
        <v>8.050000000000001</v>
      </c>
      <c r="G1043" t="n">
        <v>43.93</v>
      </c>
      <c r="H1043" t="n">
        <v>0.66</v>
      </c>
      <c r="I1043" t="n">
        <v>11</v>
      </c>
      <c r="J1043" t="n">
        <v>215.24</v>
      </c>
      <c r="K1043" t="n">
        <v>55.27</v>
      </c>
      <c r="L1043" t="n">
        <v>8</v>
      </c>
      <c r="M1043" t="n">
        <v>9</v>
      </c>
      <c r="N1043" t="n">
        <v>46.97</v>
      </c>
      <c r="O1043" t="n">
        <v>26780.06</v>
      </c>
      <c r="P1043" t="n">
        <v>111.42</v>
      </c>
      <c r="Q1043" t="n">
        <v>198.05</v>
      </c>
      <c r="R1043" t="n">
        <v>33.57</v>
      </c>
      <c r="S1043" t="n">
        <v>21.27</v>
      </c>
      <c r="T1043" t="n">
        <v>3418.3</v>
      </c>
      <c r="U1043" t="n">
        <v>0.63</v>
      </c>
      <c r="V1043" t="n">
        <v>0.75</v>
      </c>
      <c r="W1043" t="n">
        <v>0.13</v>
      </c>
      <c r="X1043" t="n">
        <v>0.2</v>
      </c>
      <c r="Y1043" t="n">
        <v>1</v>
      </c>
      <c r="Z1043" t="n">
        <v>10</v>
      </c>
    </row>
    <row r="1044">
      <c r="A1044" t="n">
        <v>29</v>
      </c>
      <c r="B1044" t="n">
        <v>105</v>
      </c>
      <c r="C1044" t="inlineStr">
        <is>
          <t xml:space="preserve">CONCLUIDO	</t>
        </is>
      </c>
      <c r="D1044" t="n">
        <v>9.0289</v>
      </c>
      <c r="E1044" t="n">
        <v>11.08</v>
      </c>
      <c r="F1044" t="n">
        <v>8.06</v>
      </c>
      <c r="G1044" t="n">
        <v>43.99</v>
      </c>
      <c r="H1044" t="n">
        <v>0.68</v>
      </c>
      <c r="I1044" t="n">
        <v>11</v>
      </c>
      <c r="J1044" t="n">
        <v>215.65</v>
      </c>
      <c r="K1044" t="n">
        <v>55.27</v>
      </c>
      <c r="L1044" t="n">
        <v>8.25</v>
      </c>
      <c r="M1044" t="n">
        <v>9</v>
      </c>
      <c r="N1044" t="n">
        <v>47.12</v>
      </c>
      <c r="O1044" t="n">
        <v>26830.34</v>
      </c>
      <c r="P1044" t="n">
        <v>111.52</v>
      </c>
      <c r="Q1044" t="n">
        <v>198.05</v>
      </c>
      <c r="R1044" t="n">
        <v>33.89</v>
      </c>
      <c r="S1044" t="n">
        <v>21.27</v>
      </c>
      <c r="T1044" t="n">
        <v>3579.02</v>
      </c>
      <c r="U1044" t="n">
        <v>0.63</v>
      </c>
      <c r="V1044" t="n">
        <v>0.75</v>
      </c>
      <c r="W1044" t="n">
        <v>0.13</v>
      </c>
      <c r="X1044" t="n">
        <v>0.21</v>
      </c>
      <c r="Y1044" t="n">
        <v>1</v>
      </c>
      <c r="Z1044" t="n">
        <v>10</v>
      </c>
    </row>
    <row r="1045">
      <c r="A1045" t="n">
        <v>30</v>
      </c>
      <c r="B1045" t="n">
        <v>105</v>
      </c>
      <c r="C1045" t="inlineStr">
        <is>
          <t xml:space="preserve">CONCLUIDO	</t>
        </is>
      </c>
      <c r="D1045" t="n">
        <v>9.0364</v>
      </c>
      <c r="E1045" t="n">
        <v>11.07</v>
      </c>
      <c r="F1045" t="n">
        <v>8.06</v>
      </c>
      <c r="G1045" t="n">
        <v>43.94</v>
      </c>
      <c r="H1045" t="n">
        <v>0.7</v>
      </c>
      <c r="I1045" t="n">
        <v>11</v>
      </c>
      <c r="J1045" t="n">
        <v>216.05</v>
      </c>
      <c r="K1045" t="n">
        <v>55.27</v>
      </c>
      <c r="L1045" t="n">
        <v>8.5</v>
      </c>
      <c r="M1045" t="n">
        <v>9</v>
      </c>
      <c r="N1045" t="n">
        <v>47.28</v>
      </c>
      <c r="O1045" t="n">
        <v>26880.68</v>
      </c>
      <c r="P1045" t="n">
        <v>111.32</v>
      </c>
      <c r="Q1045" t="n">
        <v>198.05</v>
      </c>
      <c r="R1045" t="n">
        <v>33.61</v>
      </c>
      <c r="S1045" t="n">
        <v>21.27</v>
      </c>
      <c r="T1045" t="n">
        <v>3437.52</v>
      </c>
      <c r="U1045" t="n">
        <v>0.63</v>
      </c>
      <c r="V1045" t="n">
        <v>0.75</v>
      </c>
      <c r="W1045" t="n">
        <v>0.12</v>
      </c>
      <c r="X1045" t="n">
        <v>0.2</v>
      </c>
      <c r="Y1045" t="n">
        <v>1</v>
      </c>
      <c r="Z1045" t="n">
        <v>10</v>
      </c>
    </row>
    <row r="1046">
      <c r="A1046" t="n">
        <v>31</v>
      </c>
      <c r="B1046" t="n">
        <v>105</v>
      </c>
      <c r="C1046" t="inlineStr">
        <is>
          <t xml:space="preserve">CONCLUIDO	</t>
        </is>
      </c>
      <c r="D1046" t="n">
        <v>9.0321</v>
      </c>
      <c r="E1046" t="n">
        <v>11.07</v>
      </c>
      <c r="F1046" t="n">
        <v>8.06</v>
      </c>
      <c r="G1046" t="n">
        <v>43.97</v>
      </c>
      <c r="H1046" t="n">
        <v>0.72</v>
      </c>
      <c r="I1046" t="n">
        <v>11</v>
      </c>
      <c r="J1046" t="n">
        <v>216.46</v>
      </c>
      <c r="K1046" t="n">
        <v>55.27</v>
      </c>
      <c r="L1046" t="n">
        <v>8.75</v>
      </c>
      <c r="M1046" t="n">
        <v>9</v>
      </c>
      <c r="N1046" t="n">
        <v>47.44</v>
      </c>
      <c r="O1046" t="n">
        <v>26931.07</v>
      </c>
      <c r="P1046" t="n">
        <v>111.35</v>
      </c>
      <c r="Q1046" t="n">
        <v>198.05</v>
      </c>
      <c r="R1046" t="n">
        <v>33.72</v>
      </c>
      <c r="S1046" t="n">
        <v>21.27</v>
      </c>
      <c r="T1046" t="n">
        <v>3495.31</v>
      </c>
      <c r="U1046" t="n">
        <v>0.63</v>
      </c>
      <c r="V1046" t="n">
        <v>0.75</v>
      </c>
      <c r="W1046" t="n">
        <v>0.13</v>
      </c>
      <c r="X1046" t="n">
        <v>0.21</v>
      </c>
      <c r="Y1046" t="n">
        <v>1</v>
      </c>
      <c r="Z1046" t="n">
        <v>10</v>
      </c>
    </row>
    <row r="1047">
      <c r="A1047" t="n">
        <v>32</v>
      </c>
      <c r="B1047" t="n">
        <v>105</v>
      </c>
      <c r="C1047" t="inlineStr">
        <is>
          <t xml:space="preserve">CONCLUIDO	</t>
        </is>
      </c>
      <c r="D1047" t="n">
        <v>9.0884</v>
      </c>
      <c r="E1047" t="n">
        <v>11</v>
      </c>
      <c r="F1047" t="n">
        <v>8.029999999999999</v>
      </c>
      <c r="G1047" t="n">
        <v>48.2</v>
      </c>
      <c r="H1047" t="n">
        <v>0.74</v>
      </c>
      <c r="I1047" t="n">
        <v>10</v>
      </c>
      <c r="J1047" t="n">
        <v>216.87</v>
      </c>
      <c r="K1047" t="n">
        <v>55.27</v>
      </c>
      <c r="L1047" t="n">
        <v>9</v>
      </c>
      <c r="M1047" t="n">
        <v>8</v>
      </c>
      <c r="N1047" t="n">
        <v>47.6</v>
      </c>
      <c r="O1047" t="n">
        <v>26981.51</v>
      </c>
      <c r="P1047" t="n">
        <v>110.88</v>
      </c>
      <c r="Q1047" t="n">
        <v>198.05</v>
      </c>
      <c r="R1047" t="n">
        <v>32.83</v>
      </c>
      <c r="S1047" t="n">
        <v>21.27</v>
      </c>
      <c r="T1047" t="n">
        <v>3054.15</v>
      </c>
      <c r="U1047" t="n">
        <v>0.65</v>
      </c>
      <c r="V1047" t="n">
        <v>0.76</v>
      </c>
      <c r="W1047" t="n">
        <v>0.13</v>
      </c>
      <c r="X1047" t="n">
        <v>0.18</v>
      </c>
      <c r="Y1047" t="n">
        <v>1</v>
      </c>
      <c r="Z1047" t="n">
        <v>10</v>
      </c>
    </row>
    <row r="1048">
      <c r="A1048" t="n">
        <v>33</v>
      </c>
      <c r="B1048" t="n">
        <v>105</v>
      </c>
      <c r="C1048" t="inlineStr">
        <is>
          <t xml:space="preserve">CONCLUIDO	</t>
        </is>
      </c>
      <c r="D1048" t="n">
        <v>9.106999999999999</v>
      </c>
      <c r="E1048" t="n">
        <v>10.98</v>
      </c>
      <c r="F1048" t="n">
        <v>8.01</v>
      </c>
      <c r="G1048" t="n">
        <v>48.06</v>
      </c>
      <c r="H1048" t="n">
        <v>0.76</v>
      </c>
      <c r="I1048" t="n">
        <v>10</v>
      </c>
      <c r="J1048" t="n">
        <v>217.28</v>
      </c>
      <c r="K1048" t="n">
        <v>55.27</v>
      </c>
      <c r="L1048" t="n">
        <v>9.25</v>
      </c>
      <c r="M1048" t="n">
        <v>8</v>
      </c>
      <c r="N1048" t="n">
        <v>47.76</v>
      </c>
      <c r="O1048" t="n">
        <v>27032.02</v>
      </c>
      <c r="P1048" t="n">
        <v>110.62</v>
      </c>
      <c r="Q1048" t="n">
        <v>198.06</v>
      </c>
      <c r="R1048" t="n">
        <v>31.91</v>
      </c>
      <c r="S1048" t="n">
        <v>21.27</v>
      </c>
      <c r="T1048" t="n">
        <v>2594.18</v>
      </c>
      <c r="U1048" t="n">
        <v>0.67</v>
      </c>
      <c r="V1048" t="n">
        <v>0.76</v>
      </c>
      <c r="W1048" t="n">
        <v>0.13</v>
      </c>
      <c r="X1048" t="n">
        <v>0.16</v>
      </c>
      <c r="Y1048" t="n">
        <v>1</v>
      </c>
      <c r="Z1048" t="n">
        <v>10</v>
      </c>
    </row>
    <row r="1049">
      <c r="A1049" t="n">
        <v>34</v>
      </c>
      <c r="B1049" t="n">
        <v>105</v>
      </c>
      <c r="C1049" t="inlineStr">
        <is>
          <t xml:space="preserve">CONCLUIDO	</t>
        </is>
      </c>
      <c r="D1049" t="n">
        <v>9.089499999999999</v>
      </c>
      <c r="E1049" t="n">
        <v>11</v>
      </c>
      <c r="F1049" t="n">
        <v>8.029999999999999</v>
      </c>
      <c r="G1049" t="n">
        <v>48.19</v>
      </c>
      <c r="H1049" t="n">
        <v>0.78</v>
      </c>
      <c r="I1049" t="n">
        <v>10</v>
      </c>
      <c r="J1049" t="n">
        <v>217.69</v>
      </c>
      <c r="K1049" t="n">
        <v>55.27</v>
      </c>
      <c r="L1049" t="n">
        <v>9.5</v>
      </c>
      <c r="M1049" t="n">
        <v>8</v>
      </c>
      <c r="N1049" t="n">
        <v>47.92</v>
      </c>
      <c r="O1049" t="n">
        <v>27082.57</v>
      </c>
      <c r="P1049" t="n">
        <v>110.61</v>
      </c>
      <c r="Q1049" t="n">
        <v>198.05</v>
      </c>
      <c r="R1049" t="n">
        <v>32.97</v>
      </c>
      <c r="S1049" t="n">
        <v>21.27</v>
      </c>
      <c r="T1049" t="n">
        <v>3121.68</v>
      </c>
      <c r="U1049" t="n">
        <v>0.65</v>
      </c>
      <c r="V1049" t="n">
        <v>0.76</v>
      </c>
      <c r="W1049" t="n">
        <v>0.12</v>
      </c>
      <c r="X1049" t="n">
        <v>0.18</v>
      </c>
      <c r="Y1049" t="n">
        <v>1</v>
      </c>
      <c r="Z1049" t="n">
        <v>10</v>
      </c>
    </row>
    <row r="1050">
      <c r="A1050" t="n">
        <v>35</v>
      </c>
      <c r="B1050" t="n">
        <v>105</v>
      </c>
      <c r="C1050" t="inlineStr">
        <is>
          <t xml:space="preserve">CONCLUIDO	</t>
        </is>
      </c>
      <c r="D1050" t="n">
        <v>9.0817</v>
      </c>
      <c r="E1050" t="n">
        <v>11.01</v>
      </c>
      <c r="F1050" t="n">
        <v>8.039999999999999</v>
      </c>
      <c r="G1050" t="n">
        <v>48.24</v>
      </c>
      <c r="H1050" t="n">
        <v>0.79</v>
      </c>
      <c r="I1050" t="n">
        <v>10</v>
      </c>
      <c r="J1050" t="n">
        <v>218.1</v>
      </c>
      <c r="K1050" t="n">
        <v>55.27</v>
      </c>
      <c r="L1050" t="n">
        <v>9.75</v>
      </c>
      <c r="M1050" t="n">
        <v>8</v>
      </c>
      <c r="N1050" t="n">
        <v>48.08</v>
      </c>
      <c r="O1050" t="n">
        <v>27133.18</v>
      </c>
      <c r="P1050" t="n">
        <v>110.5</v>
      </c>
      <c r="Q1050" t="n">
        <v>198.1</v>
      </c>
      <c r="R1050" t="n">
        <v>33.21</v>
      </c>
      <c r="S1050" t="n">
        <v>21.27</v>
      </c>
      <c r="T1050" t="n">
        <v>3243.4</v>
      </c>
      <c r="U1050" t="n">
        <v>0.64</v>
      </c>
      <c r="V1050" t="n">
        <v>0.76</v>
      </c>
      <c r="W1050" t="n">
        <v>0.12</v>
      </c>
      <c r="X1050" t="n">
        <v>0.19</v>
      </c>
      <c r="Y1050" t="n">
        <v>1</v>
      </c>
      <c r="Z1050" t="n">
        <v>10</v>
      </c>
    </row>
    <row r="1051">
      <c r="A1051" t="n">
        <v>36</v>
      </c>
      <c r="B1051" t="n">
        <v>105</v>
      </c>
      <c r="C1051" t="inlineStr">
        <is>
          <t xml:space="preserve">CONCLUIDO	</t>
        </is>
      </c>
      <c r="D1051" t="n">
        <v>9.133800000000001</v>
      </c>
      <c r="E1051" t="n">
        <v>10.95</v>
      </c>
      <c r="F1051" t="n">
        <v>8.02</v>
      </c>
      <c r="G1051" t="n">
        <v>53.46</v>
      </c>
      <c r="H1051" t="n">
        <v>0.8100000000000001</v>
      </c>
      <c r="I1051" t="n">
        <v>9</v>
      </c>
      <c r="J1051" t="n">
        <v>218.51</v>
      </c>
      <c r="K1051" t="n">
        <v>55.27</v>
      </c>
      <c r="L1051" t="n">
        <v>10</v>
      </c>
      <c r="M1051" t="n">
        <v>7</v>
      </c>
      <c r="N1051" t="n">
        <v>48.24</v>
      </c>
      <c r="O1051" t="n">
        <v>27183.85</v>
      </c>
      <c r="P1051" t="n">
        <v>109.93</v>
      </c>
      <c r="Q1051" t="n">
        <v>198.05</v>
      </c>
      <c r="R1051" t="n">
        <v>32.39</v>
      </c>
      <c r="S1051" t="n">
        <v>21.27</v>
      </c>
      <c r="T1051" t="n">
        <v>2839.12</v>
      </c>
      <c r="U1051" t="n">
        <v>0.66</v>
      </c>
      <c r="V1051" t="n">
        <v>0.76</v>
      </c>
      <c r="W1051" t="n">
        <v>0.12</v>
      </c>
      <c r="X1051" t="n">
        <v>0.17</v>
      </c>
      <c r="Y1051" t="n">
        <v>1</v>
      </c>
      <c r="Z1051" t="n">
        <v>10</v>
      </c>
    </row>
    <row r="1052">
      <c r="A1052" t="n">
        <v>37</v>
      </c>
      <c r="B1052" t="n">
        <v>105</v>
      </c>
      <c r="C1052" t="inlineStr">
        <is>
          <t xml:space="preserve">CONCLUIDO	</t>
        </is>
      </c>
      <c r="D1052" t="n">
        <v>9.133800000000001</v>
      </c>
      <c r="E1052" t="n">
        <v>10.95</v>
      </c>
      <c r="F1052" t="n">
        <v>8.02</v>
      </c>
      <c r="G1052" t="n">
        <v>53.46</v>
      </c>
      <c r="H1052" t="n">
        <v>0.83</v>
      </c>
      <c r="I1052" t="n">
        <v>9</v>
      </c>
      <c r="J1052" t="n">
        <v>218.92</v>
      </c>
      <c r="K1052" t="n">
        <v>55.27</v>
      </c>
      <c r="L1052" t="n">
        <v>10.25</v>
      </c>
      <c r="M1052" t="n">
        <v>7</v>
      </c>
      <c r="N1052" t="n">
        <v>48.4</v>
      </c>
      <c r="O1052" t="n">
        <v>27234.57</v>
      </c>
      <c r="P1052" t="n">
        <v>110.08</v>
      </c>
      <c r="Q1052" t="n">
        <v>198.05</v>
      </c>
      <c r="R1052" t="n">
        <v>32.44</v>
      </c>
      <c r="S1052" t="n">
        <v>21.27</v>
      </c>
      <c r="T1052" t="n">
        <v>2861.04</v>
      </c>
      <c r="U1052" t="n">
        <v>0.66</v>
      </c>
      <c r="V1052" t="n">
        <v>0.76</v>
      </c>
      <c r="W1052" t="n">
        <v>0.12</v>
      </c>
      <c r="X1052" t="n">
        <v>0.17</v>
      </c>
      <c r="Y1052" t="n">
        <v>1</v>
      </c>
      <c r="Z1052" t="n">
        <v>10</v>
      </c>
    </row>
    <row r="1053">
      <c r="A1053" t="n">
        <v>38</v>
      </c>
      <c r="B1053" t="n">
        <v>105</v>
      </c>
      <c r="C1053" t="inlineStr">
        <is>
          <t xml:space="preserve">CONCLUIDO	</t>
        </is>
      </c>
      <c r="D1053" t="n">
        <v>9.129899999999999</v>
      </c>
      <c r="E1053" t="n">
        <v>10.95</v>
      </c>
      <c r="F1053" t="n">
        <v>8.02</v>
      </c>
      <c r="G1053" t="n">
        <v>53.49</v>
      </c>
      <c r="H1053" t="n">
        <v>0.85</v>
      </c>
      <c r="I1053" t="n">
        <v>9</v>
      </c>
      <c r="J1053" t="n">
        <v>219.33</v>
      </c>
      <c r="K1053" t="n">
        <v>55.27</v>
      </c>
      <c r="L1053" t="n">
        <v>10.5</v>
      </c>
      <c r="M1053" t="n">
        <v>7</v>
      </c>
      <c r="N1053" t="n">
        <v>48.56</v>
      </c>
      <c r="O1053" t="n">
        <v>27285.35</v>
      </c>
      <c r="P1053" t="n">
        <v>110.06</v>
      </c>
      <c r="Q1053" t="n">
        <v>198.05</v>
      </c>
      <c r="R1053" t="n">
        <v>32.65</v>
      </c>
      <c r="S1053" t="n">
        <v>21.27</v>
      </c>
      <c r="T1053" t="n">
        <v>2968.02</v>
      </c>
      <c r="U1053" t="n">
        <v>0.65</v>
      </c>
      <c r="V1053" t="n">
        <v>0.76</v>
      </c>
      <c r="W1053" t="n">
        <v>0.12</v>
      </c>
      <c r="X1053" t="n">
        <v>0.17</v>
      </c>
      <c r="Y1053" t="n">
        <v>1</v>
      </c>
      <c r="Z1053" t="n">
        <v>10</v>
      </c>
    </row>
    <row r="1054">
      <c r="A1054" t="n">
        <v>39</v>
      </c>
      <c r="B1054" t="n">
        <v>105</v>
      </c>
      <c r="C1054" t="inlineStr">
        <is>
          <t xml:space="preserve">CONCLUIDO	</t>
        </is>
      </c>
      <c r="D1054" t="n">
        <v>9.135</v>
      </c>
      <c r="E1054" t="n">
        <v>10.95</v>
      </c>
      <c r="F1054" t="n">
        <v>8.02</v>
      </c>
      <c r="G1054" t="n">
        <v>53.45</v>
      </c>
      <c r="H1054" t="n">
        <v>0.87</v>
      </c>
      <c r="I1054" t="n">
        <v>9</v>
      </c>
      <c r="J1054" t="n">
        <v>219.75</v>
      </c>
      <c r="K1054" t="n">
        <v>55.27</v>
      </c>
      <c r="L1054" t="n">
        <v>10.75</v>
      </c>
      <c r="M1054" t="n">
        <v>7</v>
      </c>
      <c r="N1054" t="n">
        <v>48.72</v>
      </c>
      <c r="O1054" t="n">
        <v>27336.19</v>
      </c>
      <c r="P1054" t="n">
        <v>109.73</v>
      </c>
      <c r="Q1054" t="n">
        <v>198.05</v>
      </c>
      <c r="R1054" t="n">
        <v>32.39</v>
      </c>
      <c r="S1054" t="n">
        <v>21.27</v>
      </c>
      <c r="T1054" t="n">
        <v>2838.5</v>
      </c>
      <c r="U1054" t="n">
        <v>0.66</v>
      </c>
      <c r="V1054" t="n">
        <v>0.76</v>
      </c>
      <c r="W1054" t="n">
        <v>0.12</v>
      </c>
      <c r="X1054" t="n">
        <v>0.16</v>
      </c>
      <c r="Y1054" t="n">
        <v>1</v>
      </c>
      <c r="Z1054" t="n">
        <v>10</v>
      </c>
    </row>
    <row r="1055">
      <c r="A1055" t="n">
        <v>40</v>
      </c>
      <c r="B1055" t="n">
        <v>105</v>
      </c>
      <c r="C1055" t="inlineStr">
        <is>
          <t xml:space="preserve">CONCLUIDO	</t>
        </is>
      </c>
      <c r="D1055" t="n">
        <v>9.135199999999999</v>
      </c>
      <c r="E1055" t="n">
        <v>10.95</v>
      </c>
      <c r="F1055" t="n">
        <v>8.02</v>
      </c>
      <c r="G1055" t="n">
        <v>53.45</v>
      </c>
      <c r="H1055" t="n">
        <v>0.89</v>
      </c>
      <c r="I1055" t="n">
        <v>9</v>
      </c>
      <c r="J1055" t="n">
        <v>220.16</v>
      </c>
      <c r="K1055" t="n">
        <v>55.27</v>
      </c>
      <c r="L1055" t="n">
        <v>11</v>
      </c>
      <c r="M1055" t="n">
        <v>7</v>
      </c>
      <c r="N1055" t="n">
        <v>48.89</v>
      </c>
      <c r="O1055" t="n">
        <v>27387.08</v>
      </c>
      <c r="P1055" t="n">
        <v>109.5</v>
      </c>
      <c r="Q1055" t="n">
        <v>198.05</v>
      </c>
      <c r="R1055" t="n">
        <v>32.4</v>
      </c>
      <c r="S1055" t="n">
        <v>21.27</v>
      </c>
      <c r="T1055" t="n">
        <v>2844.59</v>
      </c>
      <c r="U1055" t="n">
        <v>0.66</v>
      </c>
      <c r="V1055" t="n">
        <v>0.76</v>
      </c>
      <c r="W1055" t="n">
        <v>0.12</v>
      </c>
      <c r="X1055" t="n">
        <v>0.16</v>
      </c>
      <c r="Y1055" t="n">
        <v>1</v>
      </c>
      <c r="Z1055" t="n">
        <v>10</v>
      </c>
    </row>
    <row r="1056">
      <c r="A1056" t="n">
        <v>41</v>
      </c>
      <c r="B1056" t="n">
        <v>105</v>
      </c>
      <c r="C1056" t="inlineStr">
        <is>
          <t xml:space="preserve">CONCLUIDO	</t>
        </is>
      </c>
      <c r="D1056" t="n">
        <v>9.194000000000001</v>
      </c>
      <c r="E1056" t="n">
        <v>10.88</v>
      </c>
      <c r="F1056" t="n">
        <v>7.99</v>
      </c>
      <c r="G1056" t="n">
        <v>59.91</v>
      </c>
      <c r="H1056" t="n">
        <v>0.91</v>
      </c>
      <c r="I1056" t="n">
        <v>8</v>
      </c>
      <c r="J1056" t="n">
        <v>220.57</v>
      </c>
      <c r="K1056" t="n">
        <v>55.27</v>
      </c>
      <c r="L1056" t="n">
        <v>11.25</v>
      </c>
      <c r="M1056" t="n">
        <v>6</v>
      </c>
      <c r="N1056" t="n">
        <v>49.05</v>
      </c>
      <c r="O1056" t="n">
        <v>27438.03</v>
      </c>
      <c r="P1056" t="n">
        <v>108.93</v>
      </c>
      <c r="Q1056" t="n">
        <v>198.05</v>
      </c>
      <c r="R1056" t="n">
        <v>31.37</v>
      </c>
      <c r="S1056" t="n">
        <v>21.27</v>
      </c>
      <c r="T1056" t="n">
        <v>2332.09</v>
      </c>
      <c r="U1056" t="n">
        <v>0.68</v>
      </c>
      <c r="V1056" t="n">
        <v>0.76</v>
      </c>
      <c r="W1056" t="n">
        <v>0.12</v>
      </c>
      <c r="X1056" t="n">
        <v>0.13</v>
      </c>
      <c r="Y1056" t="n">
        <v>1</v>
      </c>
      <c r="Z1056" t="n">
        <v>10</v>
      </c>
    </row>
    <row r="1057">
      <c r="A1057" t="n">
        <v>42</v>
      </c>
      <c r="B1057" t="n">
        <v>105</v>
      </c>
      <c r="C1057" t="inlineStr">
        <is>
          <t xml:space="preserve">CONCLUIDO	</t>
        </is>
      </c>
      <c r="D1057" t="n">
        <v>9.218999999999999</v>
      </c>
      <c r="E1057" t="n">
        <v>10.85</v>
      </c>
      <c r="F1057" t="n">
        <v>7.96</v>
      </c>
      <c r="G1057" t="n">
        <v>59.69</v>
      </c>
      <c r="H1057" t="n">
        <v>0.92</v>
      </c>
      <c r="I1057" t="n">
        <v>8</v>
      </c>
      <c r="J1057" t="n">
        <v>220.99</v>
      </c>
      <c r="K1057" t="n">
        <v>55.27</v>
      </c>
      <c r="L1057" t="n">
        <v>11.5</v>
      </c>
      <c r="M1057" t="n">
        <v>6</v>
      </c>
      <c r="N1057" t="n">
        <v>49.21</v>
      </c>
      <c r="O1057" t="n">
        <v>27489.03</v>
      </c>
      <c r="P1057" t="n">
        <v>108.6</v>
      </c>
      <c r="Q1057" t="n">
        <v>198.05</v>
      </c>
      <c r="R1057" t="n">
        <v>30.45</v>
      </c>
      <c r="S1057" t="n">
        <v>21.27</v>
      </c>
      <c r="T1057" t="n">
        <v>1871.18</v>
      </c>
      <c r="U1057" t="n">
        <v>0.7</v>
      </c>
      <c r="V1057" t="n">
        <v>0.76</v>
      </c>
      <c r="W1057" t="n">
        <v>0.12</v>
      </c>
      <c r="X1057" t="n">
        <v>0.11</v>
      </c>
      <c r="Y1057" t="n">
        <v>1</v>
      </c>
      <c r="Z1057" t="n">
        <v>10</v>
      </c>
    </row>
    <row r="1058">
      <c r="A1058" t="n">
        <v>43</v>
      </c>
      <c r="B1058" t="n">
        <v>105</v>
      </c>
      <c r="C1058" t="inlineStr">
        <is>
          <t xml:space="preserve">CONCLUIDO	</t>
        </is>
      </c>
      <c r="D1058" t="n">
        <v>9.180899999999999</v>
      </c>
      <c r="E1058" t="n">
        <v>10.89</v>
      </c>
      <c r="F1058" t="n">
        <v>8</v>
      </c>
      <c r="G1058" t="n">
        <v>60.02</v>
      </c>
      <c r="H1058" t="n">
        <v>0.9399999999999999</v>
      </c>
      <c r="I1058" t="n">
        <v>8</v>
      </c>
      <c r="J1058" t="n">
        <v>221.4</v>
      </c>
      <c r="K1058" t="n">
        <v>55.27</v>
      </c>
      <c r="L1058" t="n">
        <v>11.75</v>
      </c>
      <c r="M1058" t="n">
        <v>6</v>
      </c>
      <c r="N1058" t="n">
        <v>49.38</v>
      </c>
      <c r="O1058" t="n">
        <v>27540.09</v>
      </c>
      <c r="P1058" t="n">
        <v>109.15</v>
      </c>
      <c r="Q1058" t="n">
        <v>198.06</v>
      </c>
      <c r="R1058" t="n">
        <v>32.1</v>
      </c>
      <c r="S1058" t="n">
        <v>21.27</v>
      </c>
      <c r="T1058" t="n">
        <v>2699.31</v>
      </c>
      <c r="U1058" t="n">
        <v>0.66</v>
      </c>
      <c r="V1058" t="n">
        <v>0.76</v>
      </c>
      <c r="W1058" t="n">
        <v>0.12</v>
      </c>
      <c r="X1058" t="n">
        <v>0.15</v>
      </c>
      <c r="Y1058" t="n">
        <v>1</v>
      </c>
      <c r="Z1058" t="n">
        <v>10</v>
      </c>
    </row>
    <row r="1059">
      <c r="A1059" t="n">
        <v>44</v>
      </c>
      <c r="B1059" t="n">
        <v>105</v>
      </c>
      <c r="C1059" t="inlineStr">
        <is>
          <t xml:space="preserve">CONCLUIDO	</t>
        </is>
      </c>
      <c r="D1059" t="n">
        <v>9.1867</v>
      </c>
      <c r="E1059" t="n">
        <v>10.89</v>
      </c>
      <c r="F1059" t="n">
        <v>8</v>
      </c>
      <c r="G1059" t="n">
        <v>59.97</v>
      </c>
      <c r="H1059" t="n">
        <v>0.96</v>
      </c>
      <c r="I1059" t="n">
        <v>8</v>
      </c>
      <c r="J1059" t="n">
        <v>221.81</v>
      </c>
      <c r="K1059" t="n">
        <v>55.27</v>
      </c>
      <c r="L1059" t="n">
        <v>12</v>
      </c>
      <c r="M1059" t="n">
        <v>6</v>
      </c>
      <c r="N1059" t="n">
        <v>49.54</v>
      </c>
      <c r="O1059" t="n">
        <v>27591.21</v>
      </c>
      <c r="P1059" t="n">
        <v>108.96</v>
      </c>
      <c r="Q1059" t="n">
        <v>198.05</v>
      </c>
      <c r="R1059" t="n">
        <v>31.8</v>
      </c>
      <c r="S1059" t="n">
        <v>21.27</v>
      </c>
      <c r="T1059" t="n">
        <v>2546.18</v>
      </c>
      <c r="U1059" t="n">
        <v>0.67</v>
      </c>
      <c r="V1059" t="n">
        <v>0.76</v>
      </c>
      <c r="W1059" t="n">
        <v>0.12</v>
      </c>
      <c r="X1059" t="n">
        <v>0.14</v>
      </c>
      <c r="Y1059" t="n">
        <v>1</v>
      </c>
      <c r="Z1059" t="n">
        <v>10</v>
      </c>
    </row>
    <row r="1060">
      <c r="A1060" t="n">
        <v>45</v>
      </c>
      <c r="B1060" t="n">
        <v>105</v>
      </c>
      <c r="C1060" t="inlineStr">
        <is>
          <t xml:space="preserve">CONCLUIDO	</t>
        </is>
      </c>
      <c r="D1060" t="n">
        <v>9.180899999999999</v>
      </c>
      <c r="E1060" t="n">
        <v>10.89</v>
      </c>
      <c r="F1060" t="n">
        <v>8</v>
      </c>
      <c r="G1060" t="n">
        <v>60.02</v>
      </c>
      <c r="H1060" t="n">
        <v>0.98</v>
      </c>
      <c r="I1060" t="n">
        <v>8</v>
      </c>
      <c r="J1060" t="n">
        <v>222.23</v>
      </c>
      <c r="K1060" t="n">
        <v>55.27</v>
      </c>
      <c r="L1060" t="n">
        <v>12.25</v>
      </c>
      <c r="M1060" t="n">
        <v>6</v>
      </c>
      <c r="N1060" t="n">
        <v>49.71</v>
      </c>
      <c r="O1060" t="n">
        <v>27642.51</v>
      </c>
      <c r="P1060" t="n">
        <v>109.08</v>
      </c>
      <c r="Q1060" t="n">
        <v>198.05</v>
      </c>
      <c r="R1060" t="n">
        <v>31.93</v>
      </c>
      <c r="S1060" t="n">
        <v>21.27</v>
      </c>
      <c r="T1060" t="n">
        <v>2613.22</v>
      </c>
      <c r="U1060" t="n">
        <v>0.67</v>
      </c>
      <c r="V1060" t="n">
        <v>0.76</v>
      </c>
      <c r="W1060" t="n">
        <v>0.12</v>
      </c>
      <c r="X1060" t="n">
        <v>0.15</v>
      </c>
      <c r="Y1060" t="n">
        <v>1</v>
      </c>
      <c r="Z1060" t="n">
        <v>10</v>
      </c>
    </row>
    <row r="1061">
      <c r="A1061" t="n">
        <v>46</v>
      </c>
      <c r="B1061" t="n">
        <v>105</v>
      </c>
      <c r="C1061" t="inlineStr">
        <is>
          <t xml:space="preserve">CONCLUIDO	</t>
        </is>
      </c>
      <c r="D1061" t="n">
        <v>9.1823</v>
      </c>
      <c r="E1061" t="n">
        <v>10.89</v>
      </c>
      <c r="F1061" t="n">
        <v>8</v>
      </c>
      <c r="G1061" t="n">
        <v>60.01</v>
      </c>
      <c r="H1061" t="n">
        <v>1</v>
      </c>
      <c r="I1061" t="n">
        <v>8</v>
      </c>
      <c r="J1061" t="n">
        <v>222.65</v>
      </c>
      <c r="K1061" t="n">
        <v>55.27</v>
      </c>
      <c r="L1061" t="n">
        <v>12.5</v>
      </c>
      <c r="M1061" t="n">
        <v>6</v>
      </c>
      <c r="N1061" t="n">
        <v>49.87</v>
      </c>
      <c r="O1061" t="n">
        <v>27693.75</v>
      </c>
      <c r="P1061" t="n">
        <v>108.55</v>
      </c>
      <c r="Q1061" t="n">
        <v>198.05</v>
      </c>
      <c r="R1061" t="n">
        <v>31.95</v>
      </c>
      <c r="S1061" t="n">
        <v>21.27</v>
      </c>
      <c r="T1061" t="n">
        <v>2624.28</v>
      </c>
      <c r="U1061" t="n">
        <v>0.67</v>
      </c>
      <c r="V1061" t="n">
        <v>0.76</v>
      </c>
      <c r="W1061" t="n">
        <v>0.12</v>
      </c>
      <c r="X1061" t="n">
        <v>0.15</v>
      </c>
      <c r="Y1061" t="n">
        <v>1</v>
      </c>
      <c r="Z1061" t="n">
        <v>10</v>
      </c>
    </row>
    <row r="1062">
      <c r="A1062" t="n">
        <v>47</v>
      </c>
      <c r="B1062" t="n">
        <v>105</v>
      </c>
      <c r="C1062" t="inlineStr">
        <is>
          <t xml:space="preserve">CONCLUIDO	</t>
        </is>
      </c>
      <c r="D1062" t="n">
        <v>9.183199999999999</v>
      </c>
      <c r="E1062" t="n">
        <v>10.89</v>
      </c>
      <c r="F1062" t="n">
        <v>8</v>
      </c>
      <c r="G1062" t="n">
        <v>60</v>
      </c>
      <c r="H1062" t="n">
        <v>1.02</v>
      </c>
      <c r="I1062" t="n">
        <v>8</v>
      </c>
      <c r="J1062" t="n">
        <v>223.06</v>
      </c>
      <c r="K1062" t="n">
        <v>55.27</v>
      </c>
      <c r="L1062" t="n">
        <v>12.75</v>
      </c>
      <c r="M1062" t="n">
        <v>6</v>
      </c>
      <c r="N1062" t="n">
        <v>50.04</v>
      </c>
      <c r="O1062" t="n">
        <v>27745.04</v>
      </c>
      <c r="P1062" t="n">
        <v>108.38</v>
      </c>
      <c r="Q1062" t="n">
        <v>198.05</v>
      </c>
      <c r="R1062" t="n">
        <v>31.85</v>
      </c>
      <c r="S1062" t="n">
        <v>21.27</v>
      </c>
      <c r="T1062" t="n">
        <v>2573.62</v>
      </c>
      <c r="U1062" t="n">
        <v>0.67</v>
      </c>
      <c r="V1062" t="n">
        <v>0.76</v>
      </c>
      <c r="W1062" t="n">
        <v>0.12</v>
      </c>
      <c r="X1062" t="n">
        <v>0.15</v>
      </c>
      <c r="Y1062" t="n">
        <v>1</v>
      </c>
      <c r="Z1062" t="n">
        <v>10</v>
      </c>
    </row>
    <row r="1063">
      <c r="A1063" t="n">
        <v>48</v>
      </c>
      <c r="B1063" t="n">
        <v>105</v>
      </c>
      <c r="C1063" t="inlineStr">
        <is>
          <t xml:space="preserve">CONCLUIDO	</t>
        </is>
      </c>
      <c r="D1063" t="n">
        <v>9.2431</v>
      </c>
      <c r="E1063" t="n">
        <v>10.82</v>
      </c>
      <c r="F1063" t="n">
        <v>7.97</v>
      </c>
      <c r="G1063" t="n">
        <v>68.31999999999999</v>
      </c>
      <c r="H1063" t="n">
        <v>1.03</v>
      </c>
      <c r="I1063" t="n">
        <v>7</v>
      </c>
      <c r="J1063" t="n">
        <v>223.48</v>
      </c>
      <c r="K1063" t="n">
        <v>55.27</v>
      </c>
      <c r="L1063" t="n">
        <v>13</v>
      </c>
      <c r="M1063" t="n">
        <v>5</v>
      </c>
      <c r="N1063" t="n">
        <v>50.21</v>
      </c>
      <c r="O1063" t="n">
        <v>27796.39</v>
      </c>
      <c r="P1063" t="n">
        <v>107.72</v>
      </c>
      <c r="Q1063" t="n">
        <v>198.05</v>
      </c>
      <c r="R1063" t="n">
        <v>30.93</v>
      </c>
      <c r="S1063" t="n">
        <v>21.27</v>
      </c>
      <c r="T1063" t="n">
        <v>2116.05</v>
      </c>
      <c r="U1063" t="n">
        <v>0.6899999999999999</v>
      </c>
      <c r="V1063" t="n">
        <v>0.76</v>
      </c>
      <c r="W1063" t="n">
        <v>0.12</v>
      </c>
      <c r="X1063" t="n">
        <v>0.12</v>
      </c>
      <c r="Y1063" t="n">
        <v>1</v>
      </c>
      <c r="Z1063" t="n">
        <v>10</v>
      </c>
    </row>
    <row r="1064">
      <c r="A1064" t="n">
        <v>49</v>
      </c>
      <c r="B1064" t="n">
        <v>105</v>
      </c>
      <c r="C1064" t="inlineStr">
        <is>
          <t xml:space="preserve">CONCLUIDO	</t>
        </is>
      </c>
      <c r="D1064" t="n">
        <v>9.2438</v>
      </c>
      <c r="E1064" t="n">
        <v>10.82</v>
      </c>
      <c r="F1064" t="n">
        <v>7.97</v>
      </c>
      <c r="G1064" t="n">
        <v>68.31</v>
      </c>
      <c r="H1064" t="n">
        <v>1.05</v>
      </c>
      <c r="I1064" t="n">
        <v>7</v>
      </c>
      <c r="J1064" t="n">
        <v>223.89</v>
      </c>
      <c r="K1064" t="n">
        <v>55.27</v>
      </c>
      <c r="L1064" t="n">
        <v>13.25</v>
      </c>
      <c r="M1064" t="n">
        <v>5</v>
      </c>
      <c r="N1064" t="n">
        <v>50.37</v>
      </c>
      <c r="O1064" t="n">
        <v>27847.8</v>
      </c>
      <c r="P1064" t="n">
        <v>107.8</v>
      </c>
      <c r="Q1064" t="n">
        <v>198.05</v>
      </c>
      <c r="R1064" t="n">
        <v>30.86</v>
      </c>
      <c r="S1064" t="n">
        <v>21.27</v>
      </c>
      <c r="T1064" t="n">
        <v>2080.88</v>
      </c>
      <c r="U1064" t="n">
        <v>0.6899999999999999</v>
      </c>
      <c r="V1064" t="n">
        <v>0.76</v>
      </c>
      <c r="W1064" t="n">
        <v>0.12</v>
      </c>
      <c r="X1064" t="n">
        <v>0.12</v>
      </c>
      <c r="Y1064" t="n">
        <v>1</v>
      </c>
      <c r="Z1064" t="n">
        <v>10</v>
      </c>
    </row>
    <row r="1065">
      <c r="A1065" t="n">
        <v>50</v>
      </c>
      <c r="B1065" t="n">
        <v>105</v>
      </c>
      <c r="C1065" t="inlineStr">
        <is>
          <t xml:space="preserve">CONCLUIDO	</t>
        </is>
      </c>
      <c r="D1065" t="n">
        <v>9.259499999999999</v>
      </c>
      <c r="E1065" t="n">
        <v>10.8</v>
      </c>
      <c r="F1065" t="n">
        <v>7.95</v>
      </c>
      <c r="G1065" t="n">
        <v>68.15000000000001</v>
      </c>
      <c r="H1065" t="n">
        <v>1.07</v>
      </c>
      <c r="I1065" t="n">
        <v>7</v>
      </c>
      <c r="J1065" t="n">
        <v>224.31</v>
      </c>
      <c r="K1065" t="n">
        <v>55.27</v>
      </c>
      <c r="L1065" t="n">
        <v>13.5</v>
      </c>
      <c r="M1065" t="n">
        <v>5</v>
      </c>
      <c r="N1065" t="n">
        <v>50.54</v>
      </c>
      <c r="O1065" t="n">
        <v>27899.27</v>
      </c>
      <c r="P1065" t="n">
        <v>107.44</v>
      </c>
      <c r="Q1065" t="n">
        <v>198.05</v>
      </c>
      <c r="R1065" t="n">
        <v>30.16</v>
      </c>
      <c r="S1065" t="n">
        <v>21.27</v>
      </c>
      <c r="T1065" t="n">
        <v>1732.81</v>
      </c>
      <c r="U1065" t="n">
        <v>0.71</v>
      </c>
      <c r="V1065" t="n">
        <v>0.76</v>
      </c>
      <c r="W1065" t="n">
        <v>0.12</v>
      </c>
      <c r="X1065" t="n">
        <v>0.1</v>
      </c>
      <c r="Y1065" t="n">
        <v>1</v>
      </c>
      <c r="Z1065" t="n">
        <v>10</v>
      </c>
    </row>
    <row r="1066">
      <c r="A1066" t="n">
        <v>51</v>
      </c>
      <c r="B1066" t="n">
        <v>105</v>
      </c>
      <c r="C1066" t="inlineStr">
        <is>
          <t xml:space="preserve">CONCLUIDO	</t>
        </is>
      </c>
      <c r="D1066" t="n">
        <v>9.2531</v>
      </c>
      <c r="E1066" t="n">
        <v>10.81</v>
      </c>
      <c r="F1066" t="n">
        <v>7.96</v>
      </c>
      <c r="G1066" t="n">
        <v>68.22</v>
      </c>
      <c r="H1066" t="n">
        <v>1.09</v>
      </c>
      <c r="I1066" t="n">
        <v>7</v>
      </c>
      <c r="J1066" t="n">
        <v>224.73</v>
      </c>
      <c r="K1066" t="n">
        <v>55.27</v>
      </c>
      <c r="L1066" t="n">
        <v>13.75</v>
      </c>
      <c r="M1066" t="n">
        <v>5</v>
      </c>
      <c r="N1066" t="n">
        <v>50.71</v>
      </c>
      <c r="O1066" t="n">
        <v>27950.8</v>
      </c>
      <c r="P1066" t="n">
        <v>107.58</v>
      </c>
      <c r="Q1066" t="n">
        <v>198.05</v>
      </c>
      <c r="R1066" t="n">
        <v>30.58</v>
      </c>
      <c r="S1066" t="n">
        <v>21.27</v>
      </c>
      <c r="T1066" t="n">
        <v>1942.59</v>
      </c>
      <c r="U1066" t="n">
        <v>0.7</v>
      </c>
      <c r="V1066" t="n">
        <v>0.76</v>
      </c>
      <c r="W1066" t="n">
        <v>0.12</v>
      </c>
      <c r="X1066" t="n">
        <v>0.11</v>
      </c>
      <c r="Y1066" t="n">
        <v>1</v>
      </c>
      <c r="Z1066" t="n">
        <v>10</v>
      </c>
    </row>
    <row r="1067">
      <c r="A1067" t="n">
        <v>52</v>
      </c>
      <c r="B1067" t="n">
        <v>105</v>
      </c>
      <c r="C1067" t="inlineStr">
        <is>
          <t xml:space="preserve">CONCLUIDO	</t>
        </is>
      </c>
      <c r="D1067" t="n">
        <v>9.226699999999999</v>
      </c>
      <c r="E1067" t="n">
        <v>10.84</v>
      </c>
      <c r="F1067" t="n">
        <v>7.99</v>
      </c>
      <c r="G1067" t="n">
        <v>68.48</v>
      </c>
      <c r="H1067" t="n">
        <v>1.11</v>
      </c>
      <c r="I1067" t="n">
        <v>7</v>
      </c>
      <c r="J1067" t="n">
        <v>225.15</v>
      </c>
      <c r="K1067" t="n">
        <v>55.27</v>
      </c>
      <c r="L1067" t="n">
        <v>14</v>
      </c>
      <c r="M1067" t="n">
        <v>5</v>
      </c>
      <c r="N1067" t="n">
        <v>50.88</v>
      </c>
      <c r="O1067" t="n">
        <v>28002.38</v>
      </c>
      <c r="P1067" t="n">
        <v>108.02</v>
      </c>
      <c r="Q1067" t="n">
        <v>198.05</v>
      </c>
      <c r="R1067" t="n">
        <v>31.58</v>
      </c>
      <c r="S1067" t="n">
        <v>21.27</v>
      </c>
      <c r="T1067" t="n">
        <v>2444.94</v>
      </c>
      <c r="U1067" t="n">
        <v>0.67</v>
      </c>
      <c r="V1067" t="n">
        <v>0.76</v>
      </c>
      <c r="W1067" t="n">
        <v>0.12</v>
      </c>
      <c r="X1067" t="n">
        <v>0.14</v>
      </c>
      <c r="Y1067" t="n">
        <v>1</v>
      </c>
      <c r="Z1067" t="n">
        <v>10</v>
      </c>
    </row>
    <row r="1068">
      <c r="A1068" t="n">
        <v>53</v>
      </c>
      <c r="B1068" t="n">
        <v>105</v>
      </c>
      <c r="C1068" t="inlineStr">
        <is>
          <t xml:space="preserve">CONCLUIDO	</t>
        </is>
      </c>
      <c r="D1068" t="n">
        <v>9.238099999999999</v>
      </c>
      <c r="E1068" t="n">
        <v>10.82</v>
      </c>
      <c r="F1068" t="n">
        <v>7.98</v>
      </c>
      <c r="G1068" t="n">
        <v>68.37</v>
      </c>
      <c r="H1068" t="n">
        <v>1.12</v>
      </c>
      <c r="I1068" t="n">
        <v>7</v>
      </c>
      <c r="J1068" t="n">
        <v>225.57</v>
      </c>
      <c r="K1068" t="n">
        <v>55.27</v>
      </c>
      <c r="L1068" t="n">
        <v>14.25</v>
      </c>
      <c r="M1068" t="n">
        <v>5</v>
      </c>
      <c r="N1068" t="n">
        <v>51.04</v>
      </c>
      <c r="O1068" t="n">
        <v>28054.03</v>
      </c>
      <c r="P1068" t="n">
        <v>107.54</v>
      </c>
      <c r="Q1068" t="n">
        <v>198.05</v>
      </c>
      <c r="R1068" t="n">
        <v>31.14</v>
      </c>
      <c r="S1068" t="n">
        <v>21.27</v>
      </c>
      <c r="T1068" t="n">
        <v>2223.96</v>
      </c>
      <c r="U1068" t="n">
        <v>0.68</v>
      </c>
      <c r="V1068" t="n">
        <v>0.76</v>
      </c>
      <c r="W1068" t="n">
        <v>0.12</v>
      </c>
      <c r="X1068" t="n">
        <v>0.12</v>
      </c>
      <c r="Y1068" t="n">
        <v>1</v>
      </c>
      <c r="Z1068" t="n">
        <v>10</v>
      </c>
    </row>
    <row r="1069">
      <c r="A1069" t="n">
        <v>54</v>
      </c>
      <c r="B1069" t="n">
        <v>105</v>
      </c>
      <c r="C1069" t="inlineStr">
        <is>
          <t xml:space="preserve">CONCLUIDO	</t>
        </is>
      </c>
      <c r="D1069" t="n">
        <v>9.234299999999999</v>
      </c>
      <c r="E1069" t="n">
        <v>10.83</v>
      </c>
      <c r="F1069" t="n">
        <v>7.98</v>
      </c>
      <c r="G1069" t="n">
        <v>68.40000000000001</v>
      </c>
      <c r="H1069" t="n">
        <v>1.14</v>
      </c>
      <c r="I1069" t="n">
        <v>7</v>
      </c>
      <c r="J1069" t="n">
        <v>225.99</v>
      </c>
      <c r="K1069" t="n">
        <v>55.27</v>
      </c>
      <c r="L1069" t="n">
        <v>14.5</v>
      </c>
      <c r="M1069" t="n">
        <v>5</v>
      </c>
      <c r="N1069" t="n">
        <v>51.21</v>
      </c>
      <c r="O1069" t="n">
        <v>28105.73</v>
      </c>
      <c r="P1069" t="n">
        <v>107.4</v>
      </c>
      <c r="Q1069" t="n">
        <v>198.05</v>
      </c>
      <c r="R1069" t="n">
        <v>31.24</v>
      </c>
      <c r="S1069" t="n">
        <v>21.27</v>
      </c>
      <c r="T1069" t="n">
        <v>2274.74</v>
      </c>
      <c r="U1069" t="n">
        <v>0.68</v>
      </c>
      <c r="V1069" t="n">
        <v>0.76</v>
      </c>
      <c r="W1069" t="n">
        <v>0.12</v>
      </c>
      <c r="X1069" t="n">
        <v>0.13</v>
      </c>
      <c r="Y1069" t="n">
        <v>1</v>
      </c>
      <c r="Z1069" t="n">
        <v>10</v>
      </c>
    </row>
    <row r="1070">
      <c r="A1070" t="n">
        <v>55</v>
      </c>
      <c r="B1070" t="n">
        <v>105</v>
      </c>
      <c r="C1070" t="inlineStr">
        <is>
          <t xml:space="preserve">CONCLUIDO	</t>
        </is>
      </c>
      <c r="D1070" t="n">
        <v>9.231999999999999</v>
      </c>
      <c r="E1070" t="n">
        <v>10.83</v>
      </c>
      <c r="F1070" t="n">
        <v>7.98</v>
      </c>
      <c r="G1070" t="n">
        <v>68.43000000000001</v>
      </c>
      <c r="H1070" t="n">
        <v>1.16</v>
      </c>
      <c r="I1070" t="n">
        <v>7</v>
      </c>
      <c r="J1070" t="n">
        <v>226.41</v>
      </c>
      <c r="K1070" t="n">
        <v>55.27</v>
      </c>
      <c r="L1070" t="n">
        <v>14.75</v>
      </c>
      <c r="M1070" t="n">
        <v>5</v>
      </c>
      <c r="N1070" t="n">
        <v>51.38</v>
      </c>
      <c r="O1070" t="n">
        <v>28157.49</v>
      </c>
      <c r="P1070" t="n">
        <v>107.26</v>
      </c>
      <c r="Q1070" t="n">
        <v>198.05</v>
      </c>
      <c r="R1070" t="n">
        <v>31.39</v>
      </c>
      <c r="S1070" t="n">
        <v>21.27</v>
      </c>
      <c r="T1070" t="n">
        <v>2347.51</v>
      </c>
      <c r="U1070" t="n">
        <v>0.68</v>
      </c>
      <c r="V1070" t="n">
        <v>0.76</v>
      </c>
      <c r="W1070" t="n">
        <v>0.12</v>
      </c>
      <c r="X1070" t="n">
        <v>0.13</v>
      </c>
      <c r="Y1070" t="n">
        <v>1</v>
      </c>
      <c r="Z1070" t="n">
        <v>10</v>
      </c>
    </row>
    <row r="1071">
      <c r="A1071" t="n">
        <v>56</v>
      </c>
      <c r="B1071" t="n">
        <v>105</v>
      </c>
      <c r="C1071" t="inlineStr">
        <is>
          <t xml:space="preserve">CONCLUIDO	</t>
        </is>
      </c>
      <c r="D1071" t="n">
        <v>9.2369</v>
      </c>
      <c r="E1071" t="n">
        <v>10.83</v>
      </c>
      <c r="F1071" t="n">
        <v>7.98</v>
      </c>
      <c r="G1071" t="n">
        <v>68.38</v>
      </c>
      <c r="H1071" t="n">
        <v>1.18</v>
      </c>
      <c r="I1071" t="n">
        <v>7</v>
      </c>
      <c r="J1071" t="n">
        <v>226.83</v>
      </c>
      <c r="K1071" t="n">
        <v>55.27</v>
      </c>
      <c r="L1071" t="n">
        <v>15</v>
      </c>
      <c r="M1071" t="n">
        <v>5</v>
      </c>
      <c r="N1071" t="n">
        <v>51.55</v>
      </c>
      <c r="O1071" t="n">
        <v>28209.31</v>
      </c>
      <c r="P1071" t="n">
        <v>106.94</v>
      </c>
      <c r="Q1071" t="n">
        <v>198.05</v>
      </c>
      <c r="R1071" t="n">
        <v>31.22</v>
      </c>
      <c r="S1071" t="n">
        <v>21.27</v>
      </c>
      <c r="T1071" t="n">
        <v>2263.5</v>
      </c>
      <c r="U1071" t="n">
        <v>0.68</v>
      </c>
      <c r="V1071" t="n">
        <v>0.76</v>
      </c>
      <c r="W1071" t="n">
        <v>0.12</v>
      </c>
      <c r="X1071" t="n">
        <v>0.12</v>
      </c>
      <c r="Y1071" t="n">
        <v>1</v>
      </c>
      <c r="Z1071" t="n">
        <v>10</v>
      </c>
    </row>
    <row r="1072">
      <c r="A1072" t="n">
        <v>57</v>
      </c>
      <c r="B1072" t="n">
        <v>105</v>
      </c>
      <c r="C1072" t="inlineStr">
        <is>
          <t xml:space="preserve">CONCLUIDO	</t>
        </is>
      </c>
      <c r="D1072" t="n">
        <v>9.2949</v>
      </c>
      <c r="E1072" t="n">
        <v>10.76</v>
      </c>
      <c r="F1072" t="n">
        <v>7.95</v>
      </c>
      <c r="G1072" t="n">
        <v>79.51000000000001</v>
      </c>
      <c r="H1072" t="n">
        <v>1.19</v>
      </c>
      <c r="I1072" t="n">
        <v>6</v>
      </c>
      <c r="J1072" t="n">
        <v>227.25</v>
      </c>
      <c r="K1072" t="n">
        <v>55.27</v>
      </c>
      <c r="L1072" t="n">
        <v>15.25</v>
      </c>
      <c r="M1072" t="n">
        <v>4</v>
      </c>
      <c r="N1072" t="n">
        <v>51.72</v>
      </c>
      <c r="O1072" t="n">
        <v>28261.2</v>
      </c>
      <c r="P1072" t="n">
        <v>106.13</v>
      </c>
      <c r="Q1072" t="n">
        <v>198.06</v>
      </c>
      <c r="R1072" t="n">
        <v>30.3</v>
      </c>
      <c r="S1072" t="n">
        <v>21.27</v>
      </c>
      <c r="T1072" t="n">
        <v>1806.35</v>
      </c>
      <c r="U1072" t="n">
        <v>0.7</v>
      </c>
      <c r="V1072" t="n">
        <v>0.76</v>
      </c>
      <c r="W1072" t="n">
        <v>0.12</v>
      </c>
      <c r="X1072" t="n">
        <v>0.1</v>
      </c>
      <c r="Y1072" t="n">
        <v>1</v>
      </c>
      <c r="Z1072" t="n">
        <v>10</v>
      </c>
    </row>
    <row r="1073">
      <c r="A1073" t="n">
        <v>58</v>
      </c>
      <c r="B1073" t="n">
        <v>105</v>
      </c>
      <c r="C1073" t="inlineStr">
        <is>
          <t xml:space="preserve">CONCLUIDO	</t>
        </is>
      </c>
      <c r="D1073" t="n">
        <v>9.303800000000001</v>
      </c>
      <c r="E1073" t="n">
        <v>10.75</v>
      </c>
      <c r="F1073" t="n">
        <v>7.94</v>
      </c>
      <c r="G1073" t="n">
        <v>79.40000000000001</v>
      </c>
      <c r="H1073" t="n">
        <v>1.21</v>
      </c>
      <c r="I1073" t="n">
        <v>6</v>
      </c>
      <c r="J1073" t="n">
        <v>227.67</v>
      </c>
      <c r="K1073" t="n">
        <v>55.27</v>
      </c>
      <c r="L1073" t="n">
        <v>15.5</v>
      </c>
      <c r="M1073" t="n">
        <v>4</v>
      </c>
      <c r="N1073" t="n">
        <v>51.9</v>
      </c>
      <c r="O1073" t="n">
        <v>28313.14</v>
      </c>
      <c r="P1073" t="n">
        <v>105.93</v>
      </c>
      <c r="Q1073" t="n">
        <v>198.05</v>
      </c>
      <c r="R1073" t="n">
        <v>29.86</v>
      </c>
      <c r="S1073" t="n">
        <v>21.27</v>
      </c>
      <c r="T1073" t="n">
        <v>1587.05</v>
      </c>
      <c r="U1073" t="n">
        <v>0.71</v>
      </c>
      <c r="V1073" t="n">
        <v>0.76</v>
      </c>
      <c r="W1073" t="n">
        <v>0.12</v>
      </c>
      <c r="X1073" t="n">
        <v>0.09</v>
      </c>
      <c r="Y1073" t="n">
        <v>1</v>
      </c>
      <c r="Z1073" t="n">
        <v>10</v>
      </c>
    </row>
    <row r="1074">
      <c r="A1074" t="n">
        <v>59</v>
      </c>
      <c r="B1074" t="n">
        <v>105</v>
      </c>
      <c r="C1074" t="inlineStr">
        <is>
          <t xml:space="preserve">CONCLUIDO	</t>
        </is>
      </c>
      <c r="D1074" t="n">
        <v>9.311999999999999</v>
      </c>
      <c r="E1074" t="n">
        <v>10.74</v>
      </c>
      <c r="F1074" t="n">
        <v>7.93</v>
      </c>
      <c r="G1074" t="n">
        <v>79.31</v>
      </c>
      <c r="H1074" t="n">
        <v>1.23</v>
      </c>
      <c r="I1074" t="n">
        <v>6</v>
      </c>
      <c r="J1074" t="n">
        <v>228.09</v>
      </c>
      <c r="K1074" t="n">
        <v>55.27</v>
      </c>
      <c r="L1074" t="n">
        <v>15.75</v>
      </c>
      <c r="M1074" t="n">
        <v>4</v>
      </c>
      <c r="N1074" t="n">
        <v>52.07</v>
      </c>
      <c r="O1074" t="n">
        <v>28365.14</v>
      </c>
      <c r="P1074" t="n">
        <v>105.98</v>
      </c>
      <c r="Q1074" t="n">
        <v>198.05</v>
      </c>
      <c r="R1074" t="n">
        <v>29.69</v>
      </c>
      <c r="S1074" t="n">
        <v>21.27</v>
      </c>
      <c r="T1074" t="n">
        <v>1503.35</v>
      </c>
      <c r="U1074" t="n">
        <v>0.72</v>
      </c>
      <c r="V1074" t="n">
        <v>0.77</v>
      </c>
      <c r="W1074" t="n">
        <v>0.12</v>
      </c>
      <c r="X1074" t="n">
        <v>0.08</v>
      </c>
      <c r="Y1074" t="n">
        <v>1</v>
      </c>
      <c r="Z1074" t="n">
        <v>10</v>
      </c>
    </row>
    <row r="1075">
      <c r="A1075" t="n">
        <v>60</v>
      </c>
      <c r="B1075" t="n">
        <v>105</v>
      </c>
      <c r="C1075" t="inlineStr">
        <is>
          <t xml:space="preserve">CONCLUIDO	</t>
        </is>
      </c>
      <c r="D1075" t="n">
        <v>9.2882</v>
      </c>
      <c r="E1075" t="n">
        <v>10.77</v>
      </c>
      <c r="F1075" t="n">
        <v>7.96</v>
      </c>
      <c r="G1075" t="n">
        <v>79.58</v>
      </c>
      <c r="H1075" t="n">
        <v>1.24</v>
      </c>
      <c r="I1075" t="n">
        <v>6</v>
      </c>
      <c r="J1075" t="n">
        <v>228.51</v>
      </c>
      <c r="K1075" t="n">
        <v>55.27</v>
      </c>
      <c r="L1075" t="n">
        <v>16</v>
      </c>
      <c r="M1075" t="n">
        <v>4</v>
      </c>
      <c r="N1075" t="n">
        <v>52.24</v>
      </c>
      <c r="O1075" t="n">
        <v>28417.2</v>
      </c>
      <c r="P1075" t="n">
        <v>106.41</v>
      </c>
      <c r="Q1075" t="n">
        <v>198.05</v>
      </c>
      <c r="R1075" t="n">
        <v>30.64</v>
      </c>
      <c r="S1075" t="n">
        <v>21.27</v>
      </c>
      <c r="T1075" t="n">
        <v>1979.96</v>
      </c>
      <c r="U1075" t="n">
        <v>0.6899999999999999</v>
      </c>
      <c r="V1075" t="n">
        <v>0.76</v>
      </c>
      <c r="W1075" t="n">
        <v>0.12</v>
      </c>
      <c r="X1075" t="n">
        <v>0.11</v>
      </c>
      <c r="Y1075" t="n">
        <v>1</v>
      </c>
      <c r="Z1075" t="n">
        <v>10</v>
      </c>
    </row>
    <row r="1076">
      <c r="A1076" t="n">
        <v>61</v>
      </c>
      <c r="B1076" t="n">
        <v>105</v>
      </c>
      <c r="C1076" t="inlineStr">
        <is>
          <t xml:space="preserve">CONCLUIDO	</t>
        </is>
      </c>
      <c r="D1076" t="n">
        <v>9.290100000000001</v>
      </c>
      <c r="E1076" t="n">
        <v>10.76</v>
      </c>
      <c r="F1076" t="n">
        <v>7.96</v>
      </c>
      <c r="G1076" t="n">
        <v>79.56</v>
      </c>
      <c r="H1076" t="n">
        <v>1.26</v>
      </c>
      <c r="I1076" t="n">
        <v>6</v>
      </c>
      <c r="J1076" t="n">
        <v>228.93</v>
      </c>
      <c r="K1076" t="n">
        <v>55.27</v>
      </c>
      <c r="L1076" t="n">
        <v>16.25</v>
      </c>
      <c r="M1076" t="n">
        <v>4</v>
      </c>
      <c r="N1076" t="n">
        <v>52.41</v>
      </c>
      <c r="O1076" t="n">
        <v>28469.32</v>
      </c>
      <c r="P1076" t="n">
        <v>106.34</v>
      </c>
      <c r="Q1076" t="n">
        <v>198.05</v>
      </c>
      <c r="R1076" t="n">
        <v>30.45</v>
      </c>
      <c r="S1076" t="n">
        <v>21.27</v>
      </c>
      <c r="T1076" t="n">
        <v>1883.77</v>
      </c>
      <c r="U1076" t="n">
        <v>0.7</v>
      </c>
      <c r="V1076" t="n">
        <v>0.76</v>
      </c>
      <c r="W1076" t="n">
        <v>0.12</v>
      </c>
      <c r="X1076" t="n">
        <v>0.1</v>
      </c>
      <c r="Y1076" t="n">
        <v>1</v>
      </c>
      <c r="Z1076" t="n">
        <v>10</v>
      </c>
    </row>
    <row r="1077">
      <c r="A1077" t="n">
        <v>62</v>
      </c>
      <c r="B1077" t="n">
        <v>105</v>
      </c>
      <c r="C1077" t="inlineStr">
        <is>
          <t xml:space="preserve">CONCLUIDO	</t>
        </is>
      </c>
      <c r="D1077" t="n">
        <v>9.287699999999999</v>
      </c>
      <c r="E1077" t="n">
        <v>10.77</v>
      </c>
      <c r="F1077" t="n">
        <v>7.96</v>
      </c>
      <c r="G1077" t="n">
        <v>79.59</v>
      </c>
      <c r="H1077" t="n">
        <v>1.28</v>
      </c>
      <c r="I1077" t="n">
        <v>6</v>
      </c>
      <c r="J1077" t="n">
        <v>229.36</v>
      </c>
      <c r="K1077" t="n">
        <v>55.27</v>
      </c>
      <c r="L1077" t="n">
        <v>16.5</v>
      </c>
      <c r="M1077" t="n">
        <v>4</v>
      </c>
      <c r="N1077" t="n">
        <v>52.58</v>
      </c>
      <c r="O1077" t="n">
        <v>28521.51</v>
      </c>
      <c r="P1077" t="n">
        <v>106.36</v>
      </c>
      <c r="Q1077" t="n">
        <v>198.05</v>
      </c>
      <c r="R1077" t="n">
        <v>30.63</v>
      </c>
      <c r="S1077" t="n">
        <v>21.27</v>
      </c>
      <c r="T1077" t="n">
        <v>1975.49</v>
      </c>
      <c r="U1077" t="n">
        <v>0.6899999999999999</v>
      </c>
      <c r="V1077" t="n">
        <v>0.76</v>
      </c>
      <c r="W1077" t="n">
        <v>0.12</v>
      </c>
      <c r="X1077" t="n">
        <v>0.11</v>
      </c>
      <c r="Y1077" t="n">
        <v>1</v>
      </c>
      <c r="Z1077" t="n">
        <v>10</v>
      </c>
    </row>
    <row r="1078">
      <c r="A1078" t="n">
        <v>63</v>
      </c>
      <c r="B1078" t="n">
        <v>105</v>
      </c>
      <c r="C1078" t="inlineStr">
        <is>
          <t xml:space="preserve">CONCLUIDO	</t>
        </is>
      </c>
      <c r="D1078" t="n">
        <v>9.2829</v>
      </c>
      <c r="E1078" t="n">
        <v>10.77</v>
      </c>
      <c r="F1078" t="n">
        <v>7.96</v>
      </c>
      <c r="G1078" t="n">
        <v>79.64</v>
      </c>
      <c r="H1078" t="n">
        <v>1.3</v>
      </c>
      <c r="I1078" t="n">
        <v>6</v>
      </c>
      <c r="J1078" t="n">
        <v>229.78</v>
      </c>
      <c r="K1078" t="n">
        <v>55.27</v>
      </c>
      <c r="L1078" t="n">
        <v>16.75</v>
      </c>
      <c r="M1078" t="n">
        <v>4</v>
      </c>
      <c r="N1078" t="n">
        <v>52.76</v>
      </c>
      <c r="O1078" t="n">
        <v>28573.75</v>
      </c>
      <c r="P1078" t="n">
        <v>106.52</v>
      </c>
      <c r="Q1078" t="n">
        <v>198.06</v>
      </c>
      <c r="R1078" t="n">
        <v>30.71</v>
      </c>
      <c r="S1078" t="n">
        <v>21.27</v>
      </c>
      <c r="T1078" t="n">
        <v>2012.65</v>
      </c>
      <c r="U1078" t="n">
        <v>0.6899999999999999</v>
      </c>
      <c r="V1078" t="n">
        <v>0.76</v>
      </c>
      <c r="W1078" t="n">
        <v>0.12</v>
      </c>
      <c r="X1078" t="n">
        <v>0.11</v>
      </c>
      <c r="Y1078" t="n">
        <v>1</v>
      </c>
      <c r="Z1078" t="n">
        <v>10</v>
      </c>
    </row>
    <row r="1079">
      <c r="A1079" t="n">
        <v>64</v>
      </c>
      <c r="B1079" t="n">
        <v>105</v>
      </c>
      <c r="C1079" t="inlineStr">
        <is>
          <t xml:space="preserve">CONCLUIDO	</t>
        </is>
      </c>
      <c r="D1079" t="n">
        <v>9.289099999999999</v>
      </c>
      <c r="E1079" t="n">
        <v>10.77</v>
      </c>
      <c r="F1079" t="n">
        <v>7.96</v>
      </c>
      <c r="G1079" t="n">
        <v>79.56999999999999</v>
      </c>
      <c r="H1079" t="n">
        <v>1.31</v>
      </c>
      <c r="I1079" t="n">
        <v>6</v>
      </c>
      <c r="J1079" t="n">
        <v>230.2</v>
      </c>
      <c r="K1079" t="n">
        <v>55.27</v>
      </c>
      <c r="L1079" t="n">
        <v>17</v>
      </c>
      <c r="M1079" t="n">
        <v>4</v>
      </c>
      <c r="N1079" t="n">
        <v>52.93</v>
      </c>
      <c r="O1079" t="n">
        <v>28626.06</v>
      </c>
      <c r="P1079" t="n">
        <v>106.2</v>
      </c>
      <c r="Q1079" t="n">
        <v>198.05</v>
      </c>
      <c r="R1079" t="n">
        <v>30.47</v>
      </c>
      <c r="S1079" t="n">
        <v>21.27</v>
      </c>
      <c r="T1079" t="n">
        <v>1892.55</v>
      </c>
      <c r="U1079" t="n">
        <v>0.7</v>
      </c>
      <c r="V1079" t="n">
        <v>0.76</v>
      </c>
      <c r="W1079" t="n">
        <v>0.12</v>
      </c>
      <c r="X1079" t="n">
        <v>0.1</v>
      </c>
      <c r="Y1079" t="n">
        <v>1</v>
      </c>
      <c r="Z1079" t="n">
        <v>10</v>
      </c>
    </row>
    <row r="1080">
      <c r="A1080" t="n">
        <v>65</v>
      </c>
      <c r="B1080" t="n">
        <v>105</v>
      </c>
      <c r="C1080" t="inlineStr">
        <is>
          <t xml:space="preserve">CONCLUIDO	</t>
        </is>
      </c>
      <c r="D1080" t="n">
        <v>9.286199999999999</v>
      </c>
      <c r="E1080" t="n">
        <v>10.77</v>
      </c>
      <c r="F1080" t="n">
        <v>7.96</v>
      </c>
      <c r="G1080" t="n">
        <v>79.61</v>
      </c>
      <c r="H1080" t="n">
        <v>1.33</v>
      </c>
      <c r="I1080" t="n">
        <v>6</v>
      </c>
      <c r="J1080" t="n">
        <v>230.63</v>
      </c>
      <c r="K1080" t="n">
        <v>55.27</v>
      </c>
      <c r="L1080" t="n">
        <v>17.25</v>
      </c>
      <c r="M1080" t="n">
        <v>4</v>
      </c>
      <c r="N1080" t="n">
        <v>53.11</v>
      </c>
      <c r="O1080" t="n">
        <v>28678.42</v>
      </c>
      <c r="P1080" t="n">
        <v>106.02</v>
      </c>
      <c r="Q1080" t="n">
        <v>198.05</v>
      </c>
      <c r="R1080" t="n">
        <v>30.6</v>
      </c>
      <c r="S1080" t="n">
        <v>21.27</v>
      </c>
      <c r="T1080" t="n">
        <v>1957.06</v>
      </c>
      <c r="U1080" t="n">
        <v>0.7</v>
      </c>
      <c r="V1080" t="n">
        <v>0.76</v>
      </c>
      <c r="W1080" t="n">
        <v>0.12</v>
      </c>
      <c r="X1080" t="n">
        <v>0.11</v>
      </c>
      <c r="Y1080" t="n">
        <v>1</v>
      </c>
      <c r="Z1080" t="n">
        <v>10</v>
      </c>
    </row>
    <row r="1081">
      <c r="A1081" t="n">
        <v>66</v>
      </c>
      <c r="B1081" t="n">
        <v>105</v>
      </c>
      <c r="C1081" t="inlineStr">
        <is>
          <t xml:space="preserve">CONCLUIDO	</t>
        </is>
      </c>
      <c r="D1081" t="n">
        <v>9.293900000000001</v>
      </c>
      <c r="E1081" t="n">
        <v>10.76</v>
      </c>
      <c r="F1081" t="n">
        <v>7.95</v>
      </c>
      <c r="G1081" t="n">
        <v>79.52</v>
      </c>
      <c r="H1081" t="n">
        <v>1.35</v>
      </c>
      <c r="I1081" t="n">
        <v>6</v>
      </c>
      <c r="J1081" t="n">
        <v>231.05</v>
      </c>
      <c r="K1081" t="n">
        <v>55.27</v>
      </c>
      <c r="L1081" t="n">
        <v>17.5</v>
      </c>
      <c r="M1081" t="n">
        <v>4</v>
      </c>
      <c r="N1081" t="n">
        <v>53.28</v>
      </c>
      <c r="O1081" t="n">
        <v>28730.85</v>
      </c>
      <c r="P1081" t="n">
        <v>105.85</v>
      </c>
      <c r="Q1081" t="n">
        <v>198.05</v>
      </c>
      <c r="R1081" t="n">
        <v>30.28</v>
      </c>
      <c r="S1081" t="n">
        <v>21.27</v>
      </c>
      <c r="T1081" t="n">
        <v>1797.41</v>
      </c>
      <c r="U1081" t="n">
        <v>0.7</v>
      </c>
      <c r="V1081" t="n">
        <v>0.76</v>
      </c>
      <c r="W1081" t="n">
        <v>0.12</v>
      </c>
      <c r="X1081" t="n">
        <v>0.1</v>
      </c>
      <c r="Y1081" t="n">
        <v>1</v>
      </c>
      <c r="Z1081" t="n">
        <v>10</v>
      </c>
    </row>
    <row r="1082">
      <c r="A1082" t="n">
        <v>67</v>
      </c>
      <c r="B1082" t="n">
        <v>105</v>
      </c>
      <c r="C1082" t="inlineStr">
        <is>
          <t xml:space="preserve">CONCLUIDO	</t>
        </is>
      </c>
      <c r="D1082" t="n">
        <v>9.3079</v>
      </c>
      <c r="E1082" t="n">
        <v>10.74</v>
      </c>
      <c r="F1082" t="n">
        <v>7.94</v>
      </c>
      <c r="G1082" t="n">
        <v>79.36</v>
      </c>
      <c r="H1082" t="n">
        <v>1.36</v>
      </c>
      <c r="I1082" t="n">
        <v>6</v>
      </c>
      <c r="J1082" t="n">
        <v>231.48</v>
      </c>
      <c r="K1082" t="n">
        <v>55.27</v>
      </c>
      <c r="L1082" t="n">
        <v>17.75</v>
      </c>
      <c r="M1082" t="n">
        <v>4</v>
      </c>
      <c r="N1082" t="n">
        <v>53.46</v>
      </c>
      <c r="O1082" t="n">
        <v>28783.34</v>
      </c>
      <c r="P1082" t="n">
        <v>105.36</v>
      </c>
      <c r="Q1082" t="n">
        <v>198.07</v>
      </c>
      <c r="R1082" t="n">
        <v>29.77</v>
      </c>
      <c r="S1082" t="n">
        <v>21.27</v>
      </c>
      <c r="T1082" t="n">
        <v>1543.66</v>
      </c>
      <c r="U1082" t="n">
        <v>0.71</v>
      </c>
      <c r="V1082" t="n">
        <v>0.77</v>
      </c>
      <c r="W1082" t="n">
        <v>0.12</v>
      </c>
      <c r="X1082" t="n">
        <v>0.08</v>
      </c>
      <c r="Y1082" t="n">
        <v>1</v>
      </c>
      <c r="Z1082" t="n">
        <v>10</v>
      </c>
    </row>
    <row r="1083">
      <c r="A1083" t="n">
        <v>68</v>
      </c>
      <c r="B1083" t="n">
        <v>105</v>
      </c>
      <c r="C1083" t="inlineStr">
        <is>
          <t xml:space="preserve">CONCLUIDO	</t>
        </is>
      </c>
      <c r="D1083" t="n">
        <v>9.294600000000001</v>
      </c>
      <c r="E1083" t="n">
        <v>10.76</v>
      </c>
      <c r="F1083" t="n">
        <v>7.95</v>
      </c>
      <c r="G1083" t="n">
        <v>79.51000000000001</v>
      </c>
      <c r="H1083" t="n">
        <v>1.38</v>
      </c>
      <c r="I1083" t="n">
        <v>6</v>
      </c>
      <c r="J1083" t="n">
        <v>231.91</v>
      </c>
      <c r="K1083" t="n">
        <v>55.27</v>
      </c>
      <c r="L1083" t="n">
        <v>18</v>
      </c>
      <c r="M1083" t="n">
        <v>4</v>
      </c>
      <c r="N1083" t="n">
        <v>53.63</v>
      </c>
      <c r="O1083" t="n">
        <v>28835.89</v>
      </c>
      <c r="P1083" t="n">
        <v>105.33</v>
      </c>
      <c r="Q1083" t="n">
        <v>198.05</v>
      </c>
      <c r="R1083" t="n">
        <v>30.4</v>
      </c>
      <c r="S1083" t="n">
        <v>21.27</v>
      </c>
      <c r="T1083" t="n">
        <v>1857</v>
      </c>
      <c r="U1083" t="n">
        <v>0.7</v>
      </c>
      <c r="V1083" t="n">
        <v>0.76</v>
      </c>
      <c r="W1083" t="n">
        <v>0.12</v>
      </c>
      <c r="X1083" t="n">
        <v>0.1</v>
      </c>
      <c r="Y1083" t="n">
        <v>1</v>
      </c>
      <c r="Z1083" t="n">
        <v>10</v>
      </c>
    </row>
    <row r="1084">
      <c r="A1084" t="n">
        <v>69</v>
      </c>
      <c r="B1084" t="n">
        <v>105</v>
      </c>
      <c r="C1084" t="inlineStr">
        <is>
          <t xml:space="preserve">CONCLUIDO	</t>
        </is>
      </c>
      <c r="D1084" t="n">
        <v>9.2843</v>
      </c>
      <c r="E1084" t="n">
        <v>10.77</v>
      </c>
      <c r="F1084" t="n">
        <v>7.96</v>
      </c>
      <c r="G1084" t="n">
        <v>79.63</v>
      </c>
      <c r="H1084" t="n">
        <v>1.4</v>
      </c>
      <c r="I1084" t="n">
        <v>6</v>
      </c>
      <c r="J1084" t="n">
        <v>232.33</v>
      </c>
      <c r="K1084" t="n">
        <v>55.27</v>
      </c>
      <c r="L1084" t="n">
        <v>18.25</v>
      </c>
      <c r="M1084" t="n">
        <v>4</v>
      </c>
      <c r="N1084" t="n">
        <v>53.81</v>
      </c>
      <c r="O1084" t="n">
        <v>28888.51</v>
      </c>
      <c r="P1084" t="n">
        <v>105.31</v>
      </c>
      <c r="Q1084" t="n">
        <v>198.05</v>
      </c>
      <c r="R1084" t="n">
        <v>30.73</v>
      </c>
      <c r="S1084" t="n">
        <v>21.27</v>
      </c>
      <c r="T1084" t="n">
        <v>2022.16</v>
      </c>
      <c r="U1084" t="n">
        <v>0.6899999999999999</v>
      </c>
      <c r="V1084" t="n">
        <v>0.76</v>
      </c>
      <c r="W1084" t="n">
        <v>0.12</v>
      </c>
      <c r="X1084" t="n">
        <v>0.11</v>
      </c>
      <c r="Y1084" t="n">
        <v>1</v>
      </c>
      <c r="Z1084" t="n">
        <v>10</v>
      </c>
    </row>
    <row r="1085">
      <c r="A1085" t="n">
        <v>70</v>
      </c>
      <c r="B1085" t="n">
        <v>105</v>
      </c>
      <c r="C1085" t="inlineStr">
        <is>
          <t xml:space="preserve">CONCLUIDO	</t>
        </is>
      </c>
      <c r="D1085" t="n">
        <v>9.286199999999999</v>
      </c>
      <c r="E1085" t="n">
        <v>10.77</v>
      </c>
      <c r="F1085" t="n">
        <v>7.96</v>
      </c>
      <c r="G1085" t="n">
        <v>79.61</v>
      </c>
      <c r="H1085" t="n">
        <v>1.41</v>
      </c>
      <c r="I1085" t="n">
        <v>6</v>
      </c>
      <c r="J1085" t="n">
        <v>232.76</v>
      </c>
      <c r="K1085" t="n">
        <v>55.27</v>
      </c>
      <c r="L1085" t="n">
        <v>18.5</v>
      </c>
      <c r="M1085" t="n">
        <v>4</v>
      </c>
      <c r="N1085" t="n">
        <v>53.99</v>
      </c>
      <c r="O1085" t="n">
        <v>28941.18</v>
      </c>
      <c r="P1085" t="n">
        <v>104.89</v>
      </c>
      <c r="Q1085" t="n">
        <v>198.05</v>
      </c>
      <c r="R1085" t="n">
        <v>30.68</v>
      </c>
      <c r="S1085" t="n">
        <v>21.27</v>
      </c>
      <c r="T1085" t="n">
        <v>2000.2</v>
      </c>
      <c r="U1085" t="n">
        <v>0.6899999999999999</v>
      </c>
      <c r="V1085" t="n">
        <v>0.76</v>
      </c>
      <c r="W1085" t="n">
        <v>0.12</v>
      </c>
      <c r="X1085" t="n">
        <v>0.11</v>
      </c>
      <c r="Y1085" t="n">
        <v>1</v>
      </c>
      <c r="Z1085" t="n">
        <v>10</v>
      </c>
    </row>
    <row r="1086">
      <c r="A1086" t="n">
        <v>71</v>
      </c>
      <c r="B1086" t="n">
        <v>105</v>
      </c>
      <c r="C1086" t="inlineStr">
        <is>
          <t xml:space="preserve">CONCLUIDO	</t>
        </is>
      </c>
      <c r="D1086" t="n">
        <v>9.34</v>
      </c>
      <c r="E1086" t="n">
        <v>10.71</v>
      </c>
      <c r="F1086" t="n">
        <v>7.94</v>
      </c>
      <c r="G1086" t="n">
        <v>95.27</v>
      </c>
      <c r="H1086" t="n">
        <v>1.43</v>
      </c>
      <c r="I1086" t="n">
        <v>5</v>
      </c>
      <c r="J1086" t="n">
        <v>233.19</v>
      </c>
      <c r="K1086" t="n">
        <v>55.27</v>
      </c>
      <c r="L1086" t="n">
        <v>18.75</v>
      </c>
      <c r="M1086" t="n">
        <v>3</v>
      </c>
      <c r="N1086" t="n">
        <v>54.17</v>
      </c>
      <c r="O1086" t="n">
        <v>28993.92</v>
      </c>
      <c r="P1086" t="n">
        <v>104.18</v>
      </c>
      <c r="Q1086" t="n">
        <v>198.05</v>
      </c>
      <c r="R1086" t="n">
        <v>29.99</v>
      </c>
      <c r="S1086" t="n">
        <v>21.27</v>
      </c>
      <c r="T1086" t="n">
        <v>1659.1</v>
      </c>
      <c r="U1086" t="n">
        <v>0.71</v>
      </c>
      <c r="V1086" t="n">
        <v>0.76</v>
      </c>
      <c r="W1086" t="n">
        <v>0.12</v>
      </c>
      <c r="X1086" t="n">
        <v>0.09</v>
      </c>
      <c r="Y1086" t="n">
        <v>1</v>
      </c>
      <c r="Z1086" t="n">
        <v>10</v>
      </c>
    </row>
    <row r="1087">
      <c r="A1087" t="n">
        <v>72</v>
      </c>
      <c r="B1087" t="n">
        <v>105</v>
      </c>
      <c r="C1087" t="inlineStr">
        <is>
          <t xml:space="preserve">CONCLUIDO	</t>
        </is>
      </c>
      <c r="D1087" t="n">
        <v>9.3497</v>
      </c>
      <c r="E1087" t="n">
        <v>10.7</v>
      </c>
      <c r="F1087" t="n">
        <v>7.93</v>
      </c>
      <c r="G1087" t="n">
        <v>95.14</v>
      </c>
      <c r="H1087" t="n">
        <v>1.45</v>
      </c>
      <c r="I1087" t="n">
        <v>5</v>
      </c>
      <c r="J1087" t="n">
        <v>233.62</v>
      </c>
      <c r="K1087" t="n">
        <v>55.27</v>
      </c>
      <c r="L1087" t="n">
        <v>19</v>
      </c>
      <c r="M1087" t="n">
        <v>3</v>
      </c>
      <c r="N1087" t="n">
        <v>54.34</v>
      </c>
      <c r="O1087" t="n">
        <v>29046.73</v>
      </c>
      <c r="P1087" t="n">
        <v>104.1</v>
      </c>
      <c r="Q1087" t="n">
        <v>198.05</v>
      </c>
      <c r="R1087" t="n">
        <v>29.56</v>
      </c>
      <c r="S1087" t="n">
        <v>21.27</v>
      </c>
      <c r="T1087" t="n">
        <v>1443.19</v>
      </c>
      <c r="U1087" t="n">
        <v>0.72</v>
      </c>
      <c r="V1087" t="n">
        <v>0.77</v>
      </c>
      <c r="W1087" t="n">
        <v>0.12</v>
      </c>
      <c r="X1087" t="n">
        <v>0.08</v>
      </c>
      <c r="Y1087" t="n">
        <v>1</v>
      </c>
      <c r="Z1087" t="n">
        <v>10</v>
      </c>
    </row>
    <row r="1088">
      <c r="A1088" t="n">
        <v>73</v>
      </c>
      <c r="B1088" t="n">
        <v>105</v>
      </c>
      <c r="C1088" t="inlineStr">
        <is>
          <t xml:space="preserve">CONCLUIDO	</t>
        </is>
      </c>
      <c r="D1088" t="n">
        <v>9.346299999999999</v>
      </c>
      <c r="E1088" t="n">
        <v>10.7</v>
      </c>
      <c r="F1088" t="n">
        <v>7.93</v>
      </c>
      <c r="G1088" t="n">
        <v>95.18000000000001</v>
      </c>
      <c r="H1088" t="n">
        <v>1.46</v>
      </c>
      <c r="I1088" t="n">
        <v>5</v>
      </c>
      <c r="J1088" t="n">
        <v>234.04</v>
      </c>
      <c r="K1088" t="n">
        <v>55.27</v>
      </c>
      <c r="L1088" t="n">
        <v>19.25</v>
      </c>
      <c r="M1088" t="n">
        <v>3</v>
      </c>
      <c r="N1088" t="n">
        <v>54.52</v>
      </c>
      <c r="O1088" t="n">
        <v>29099.59</v>
      </c>
      <c r="P1088" t="n">
        <v>104.31</v>
      </c>
      <c r="Q1088" t="n">
        <v>198.05</v>
      </c>
      <c r="R1088" t="n">
        <v>29.72</v>
      </c>
      <c r="S1088" t="n">
        <v>21.27</v>
      </c>
      <c r="T1088" t="n">
        <v>1524.03</v>
      </c>
      <c r="U1088" t="n">
        <v>0.72</v>
      </c>
      <c r="V1088" t="n">
        <v>0.77</v>
      </c>
      <c r="W1088" t="n">
        <v>0.12</v>
      </c>
      <c r="X1088" t="n">
        <v>0.08</v>
      </c>
      <c r="Y1088" t="n">
        <v>1</v>
      </c>
      <c r="Z1088" t="n">
        <v>10</v>
      </c>
    </row>
    <row r="1089">
      <c r="A1089" t="n">
        <v>74</v>
      </c>
      <c r="B1089" t="n">
        <v>105</v>
      </c>
      <c r="C1089" t="inlineStr">
        <is>
          <t xml:space="preserve">CONCLUIDO	</t>
        </is>
      </c>
      <c r="D1089" t="n">
        <v>9.3477</v>
      </c>
      <c r="E1089" t="n">
        <v>10.7</v>
      </c>
      <c r="F1089" t="n">
        <v>7.93</v>
      </c>
      <c r="G1089" t="n">
        <v>95.16</v>
      </c>
      <c r="H1089" t="n">
        <v>1.48</v>
      </c>
      <c r="I1089" t="n">
        <v>5</v>
      </c>
      <c r="J1089" t="n">
        <v>234.47</v>
      </c>
      <c r="K1089" t="n">
        <v>55.27</v>
      </c>
      <c r="L1089" t="n">
        <v>19.5</v>
      </c>
      <c r="M1089" t="n">
        <v>3</v>
      </c>
      <c r="N1089" t="n">
        <v>54.7</v>
      </c>
      <c r="O1089" t="n">
        <v>29152.52</v>
      </c>
      <c r="P1089" t="n">
        <v>104.44</v>
      </c>
      <c r="Q1089" t="n">
        <v>198.06</v>
      </c>
      <c r="R1089" t="n">
        <v>29.56</v>
      </c>
      <c r="S1089" t="n">
        <v>21.27</v>
      </c>
      <c r="T1089" t="n">
        <v>1444.26</v>
      </c>
      <c r="U1089" t="n">
        <v>0.72</v>
      </c>
      <c r="V1089" t="n">
        <v>0.77</v>
      </c>
      <c r="W1089" t="n">
        <v>0.12</v>
      </c>
      <c r="X1089" t="n">
        <v>0.08</v>
      </c>
      <c r="Y1089" t="n">
        <v>1</v>
      </c>
      <c r="Z1089" t="n">
        <v>10</v>
      </c>
    </row>
    <row r="1090">
      <c r="A1090" t="n">
        <v>75</v>
      </c>
      <c r="B1090" t="n">
        <v>105</v>
      </c>
      <c r="C1090" t="inlineStr">
        <is>
          <t xml:space="preserve">CONCLUIDO	</t>
        </is>
      </c>
      <c r="D1090" t="n">
        <v>9.3621</v>
      </c>
      <c r="E1090" t="n">
        <v>10.68</v>
      </c>
      <c r="F1090" t="n">
        <v>7.91</v>
      </c>
      <c r="G1090" t="n">
        <v>94.97</v>
      </c>
      <c r="H1090" t="n">
        <v>1.49</v>
      </c>
      <c r="I1090" t="n">
        <v>5</v>
      </c>
      <c r="J1090" t="n">
        <v>234.9</v>
      </c>
      <c r="K1090" t="n">
        <v>55.27</v>
      </c>
      <c r="L1090" t="n">
        <v>19.75</v>
      </c>
      <c r="M1090" t="n">
        <v>3</v>
      </c>
      <c r="N1090" t="n">
        <v>54.88</v>
      </c>
      <c r="O1090" t="n">
        <v>29205.51</v>
      </c>
      <c r="P1090" t="n">
        <v>104.13</v>
      </c>
      <c r="Q1090" t="n">
        <v>198.05</v>
      </c>
      <c r="R1090" t="n">
        <v>29.13</v>
      </c>
      <c r="S1090" t="n">
        <v>21.27</v>
      </c>
      <c r="T1090" t="n">
        <v>1228.28</v>
      </c>
      <c r="U1090" t="n">
        <v>0.73</v>
      </c>
      <c r="V1090" t="n">
        <v>0.77</v>
      </c>
      <c r="W1090" t="n">
        <v>0.11</v>
      </c>
      <c r="X1090" t="n">
        <v>0.06</v>
      </c>
      <c r="Y1090" t="n">
        <v>1</v>
      </c>
      <c r="Z1090" t="n">
        <v>10</v>
      </c>
    </row>
    <row r="1091">
      <c r="A1091" t="n">
        <v>76</v>
      </c>
      <c r="B1091" t="n">
        <v>105</v>
      </c>
      <c r="C1091" t="inlineStr">
        <is>
          <t xml:space="preserve">CONCLUIDO	</t>
        </is>
      </c>
      <c r="D1091" t="n">
        <v>9.350199999999999</v>
      </c>
      <c r="E1091" t="n">
        <v>10.7</v>
      </c>
      <c r="F1091" t="n">
        <v>7.93</v>
      </c>
      <c r="G1091" t="n">
        <v>95.13</v>
      </c>
      <c r="H1091" t="n">
        <v>1.51</v>
      </c>
      <c r="I1091" t="n">
        <v>5</v>
      </c>
      <c r="J1091" t="n">
        <v>235.33</v>
      </c>
      <c r="K1091" t="n">
        <v>55.27</v>
      </c>
      <c r="L1091" t="n">
        <v>20</v>
      </c>
      <c r="M1091" t="n">
        <v>3</v>
      </c>
      <c r="N1091" t="n">
        <v>55.06</v>
      </c>
      <c r="O1091" t="n">
        <v>29258.57</v>
      </c>
      <c r="P1091" t="n">
        <v>104.5</v>
      </c>
      <c r="Q1091" t="n">
        <v>198.05</v>
      </c>
      <c r="R1091" t="n">
        <v>29.59</v>
      </c>
      <c r="S1091" t="n">
        <v>21.27</v>
      </c>
      <c r="T1091" t="n">
        <v>1459.3</v>
      </c>
      <c r="U1091" t="n">
        <v>0.72</v>
      </c>
      <c r="V1091" t="n">
        <v>0.77</v>
      </c>
      <c r="W1091" t="n">
        <v>0.11</v>
      </c>
      <c r="X1091" t="n">
        <v>0.07000000000000001</v>
      </c>
      <c r="Y1091" t="n">
        <v>1</v>
      </c>
      <c r="Z1091" t="n">
        <v>10</v>
      </c>
    </row>
    <row r="1092">
      <c r="A1092" t="n">
        <v>77</v>
      </c>
      <c r="B1092" t="n">
        <v>105</v>
      </c>
      <c r="C1092" t="inlineStr">
        <is>
          <t xml:space="preserve">CONCLUIDO	</t>
        </is>
      </c>
      <c r="D1092" t="n">
        <v>9.3378</v>
      </c>
      <c r="E1092" t="n">
        <v>10.71</v>
      </c>
      <c r="F1092" t="n">
        <v>7.94</v>
      </c>
      <c r="G1092" t="n">
        <v>95.3</v>
      </c>
      <c r="H1092" t="n">
        <v>1.53</v>
      </c>
      <c r="I1092" t="n">
        <v>5</v>
      </c>
      <c r="J1092" t="n">
        <v>235.76</v>
      </c>
      <c r="K1092" t="n">
        <v>55.27</v>
      </c>
      <c r="L1092" t="n">
        <v>20.25</v>
      </c>
      <c r="M1092" t="n">
        <v>3</v>
      </c>
      <c r="N1092" t="n">
        <v>55.24</v>
      </c>
      <c r="O1092" t="n">
        <v>29311.69</v>
      </c>
      <c r="P1092" t="n">
        <v>104.56</v>
      </c>
      <c r="Q1092" t="n">
        <v>198.05</v>
      </c>
      <c r="R1092" t="n">
        <v>30.1</v>
      </c>
      <c r="S1092" t="n">
        <v>21.27</v>
      </c>
      <c r="T1092" t="n">
        <v>1713.59</v>
      </c>
      <c r="U1092" t="n">
        <v>0.71</v>
      </c>
      <c r="V1092" t="n">
        <v>0.76</v>
      </c>
      <c r="W1092" t="n">
        <v>0.12</v>
      </c>
      <c r="X1092" t="n">
        <v>0.09</v>
      </c>
      <c r="Y1092" t="n">
        <v>1</v>
      </c>
      <c r="Z1092" t="n">
        <v>10</v>
      </c>
    </row>
    <row r="1093">
      <c r="A1093" t="n">
        <v>78</v>
      </c>
      <c r="B1093" t="n">
        <v>105</v>
      </c>
      <c r="C1093" t="inlineStr">
        <is>
          <t xml:space="preserve">CONCLUIDO	</t>
        </is>
      </c>
      <c r="D1093" t="n">
        <v>9.3446</v>
      </c>
      <c r="E1093" t="n">
        <v>10.7</v>
      </c>
      <c r="F1093" t="n">
        <v>7.93</v>
      </c>
      <c r="G1093" t="n">
        <v>95.20999999999999</v>
      </c>
      <c r="H1093" t="n">
        <v>1.54</v>
      </c>
      <c r="I1093" t="n">
        <v>5</v>
      </c>
      <c r="J1093" t="n">
        <v>236.2</v>
      </c>
      <c r="K1093" t="n">
        <v>55.27</v>
      </c>
      <c r="L1093" t="n">
        <v>20.5</v>
      </c>
      <c r="M1093" t="n">
        <v>3</v>
      </c>
      <c r="N1093" t="n">
        <v>55.42</v>
      </c>
      <c r="O1093" t="n">
        <v>29364.87</v>
      </c>
      <c r="P1093" t="n">
        <v>104.48</v>
      </c>
      <c r="Q1093" t="n">
        <v>198.07</v>
      </c>
      <c r="R1093" t="n">
        <v>29.77</v>
      </c>
      <c r="S1093" t="n">
        <v>21.27</v>
      </c>
      <c r="T1093" t="n">
        <v>1548.08</v>
      </c>
      <c r="U1093" t="n">
        <v>0.71</v>
      </c>
      <c r="V1093" t="n">
        <v>0.77</v>
      </c>
      <c r="W1093" t="n">
        <v>0.12</v>
      </c>
      <c r="X1093" t="n">
        <v>0.08</v>
      </c>
      <c r="Y1093" t="n">
        <v>1</v>
      </c>
      <c r="Z1093" t="n">
        <v>10</v>
      </c>
    </row>
    <row r="1094">
      <c r="A1094" t="n">
        <v>79</v>
      </c>
      <c r="B1094" t="n">
        <v>105</v>
      </c>
      <c r="C1094" t="inlineStr">
        <is>
          <t xml:space="preserve">CONCLUIDO	</t>
        </is>
      </c>
      <c r="D1094" t="n">
        <v>9.34</v>
      </c>
      <c r="E1094" t="n">
        <v>10.71</v>
      </c>
      <c r="F1094" t="n">
        <v>7.94</v>
      </c>
      <c r="G1094" t="n">
        <v>95.27</v>
      </c>
      <c r="H1094" t="n">
        <v>1.56</v>
      </c>
      <c r="I1094" t="n">
        <v>5</v>
      </c>
      <c r="J1094" t="n">
        <v>236.63</v>
      </c>
      <c r="K1094" t="n">
        <v>55.27</v>
      </c>
      <c r="L1094" t="n">
        <v>20.75</v>
      </c>
      <c r="M1094" t="n">
        <v>3</v>
      </c>
      <c r="N1094" t="n">
        <v>55.6</v>
      </c>
      <c r="O1094" t="n">
        <v>29418.12</v>
      </c>
      <c r="P1094" t="n">
        <v>104.58</v>
      </c>
      <c r="Q1094" t="n">
        <v>198.05</v>
      </c>
      <c r="R1094" t="n">
        <v>29.98</v>
      </c>
      <c r="S1094" t="n">
        <v>21.27</v>
      </c>
      <c r="T1094" t="n">
        <v>1654.82</v>
      </c>
      <c r="U1094" t="n">
        <v>0.71</v>
      </c>
      <c r="V1094" t="n">
        <v>0.76</v>
      </c>
      <c r="W1094" t="n">
        <v>0.12</v>
      </c>
      <c r="X1094" t="n">
        <v>0.09</v>
      </c>
      <c r="Y1094" t="n">
        <v>1</v>
      </c>
      <c r="Z1094" t="n">
        <v>10</v>
      </c>
    </row>
    <row r="1095">
      <c r="A1095" t="n">
        <v>80</v>
      </c>
      <c r="B1095" t="n">
        <v>105</v>
      </c>
      <c r="C1095" t="inlineStr">
        <is>
          <t xml:space="preserve">CONCLUIDO	</t>
        </is>
      </c>
      <c r="D1095" t="n">
        <v>9.343400000000001</v>
      </c>
      <c r="E1095" t="n">
        <v>10.7</v>
      </c>
      <c r="F1095" t="n">
        <v>7.94</v>
      </c>
      <c r="G1095" t="n">
        <v>95.22</v>
      </c>
      <c r="H1095" t="n">
        <v>1.58</v>
      </c>
      <c r="I1095" t="n">
        <v>5</v>
      </c>
      <c r="J1095" t="n">
        <v>237.06</v>
      </c>
      <c r="K1095" t="n">
        <v>55.27</v>
      </c>
      <c r="L1095" t="n">
        <v>21</v>
      </c>
      <c r="M1095" t="n">
        <v>3</v>
      </c>
      <c r="N1095" t="n">
        <v>55.79</v>
      </c>
      <c r="O1095" t="n">
        <v>29471.44</v>
      </c>
      <c r="P1095" t="n">
        <v>104.52</v>
      </c>
      <c r="Q1095" t="n">
        <v>198.05</v>
      </c>
      <c r="R1095" t="n">
        <v>29.83</v>
      </c>
      <c r="S1095" t="n">
        <v>21.27</v>
      </c>
      <c r="T1095" t="n">
        <v>1577.81</v>
      </c>
      <c r="U1095" t="n">
        <v>0.71</v>
      </c>
      <c r="V1095" t="n">
        <v>0.77</v>
      </c>
      <c r="W1095" t="n">
        <v>0.12</v>
      </c>
      <c r="X1095" t="n">
        <v>0.08</v>
      </c>
      <c r="Y1095" t="n">
        <v>1</v>
      </c>
      <c r="Z1095" t="n">
        <v>10</v>
      </c>
    </row>
    <row r="1096">
      <c r="A1096" t="n">
        <v>81</v>
      </c>
      <c r="B1096" t="n">
        <v>105</v>
      </c>
      <c r="C1096" t="inlineStr">
        <is>
          <t xml:space="preserve">CONCLUIDO	</t>
        </is>
      </c>
      <c r="D1096" t="n">
        <v>9.3443</v>
      </c>
      <c r="E1096" t="n">
        <v>10.7</v>
      </c>
      <c r="F1096" t="n">
        <v>7.93</v>
      </c>
      <c r="G1096" t="n">
        <v>95.20999999999999</v>
      </c>
      <c r="H1096" t="n">
        <v>1.59</v>
      </c>
      <c r="I1096" t="n">
        <v>5</v>
      </c>
      <c r="J1096" t="n">
        <v>237.49</v>
      </c>
      <c r="K1096" t="n">
        <v>55.27</v>
      </c>
      <c r="L1096" t="n">
        <v>21.25</v>
      </c>
      <c r="M1096" t="n">
        <v>3</v>
      </c>
      <c r="N1096" t="n">
        <v>55.97</v>
      </c>
      <c r="O1096" t="n">
        <v>29524.81</v>
      </c>
      <c r="P1096" t="n">
        <v>104.54</v>
      </c>
      <c r="Q1096" t="n">
        <v>198.09</v>
      </c>
      <c r="R1096" t="n">
        <v>29.78</v>
      </c>
      <c r="S1096" t="n">
        <v>21.27</v>
      </c>
      <c r="T1096" t="n">
        <v>1553.52</v>
      </c>
      <c r="U1096" t="n">
        <v>0.71</v>
      </c>
      <c r="V1096" t="n">
        <v>0.77</v>
      </c>
      <c r="W1096" t="n">
        <v>0.12</v>
      </c>
      <c r="X1096" t="n">
        <v>0.08</v>
      </c>
      <c r="Y1096" t="n">
        <v>1</v>
      </c>
      <c r="Z1096" t="n">
        <v>10</v>
      </c>
    </row>
    <row r="1097">
      <c r="A1097" t="n">
        <v>82</v>
      </c>
      <c r="B1097" t="n">
        <v>105</v>
      </c>
      <c r="C1097" t="inlineStr">
        <is>
          <t xml:space="preserve">CONCLUIDO	</t>
        </is>
      </c>
      <c r="D1097" t="n">
        <v>9.347</v>
      </c>
      <c r="E1097" t="n">
        <v>10.7</v>
      </c>
      <c r="F1097" t="n">
        <v>7.93</v>
      </c>
      <c r="G1097" t="n">
        <v>95.17</v>
      </c>
      <c r="H1097" t="n">
        <v>1.61</v>
      </c>
      <c r="I1097" t="n">
        <v>5</v>
      </c>
      <c r="J1097" t="n">
        <v>237.93</v>
      </c>
      <c r="K1097" t="n">
        <v>55.27</v>
      </c>
      <c r="L1097" t="n">
        <v>21.5</v>
      </c>
      <c r="M1097" t="n">
        <v>3</v>
      </c>
      <c r="N1097" t="n">
        <v>56.15</v>
      </c>
      <c r="O1097" t="n">
        <v>29578.26</v>
      </c>
      <c r="P1097" t="n">
        <v>104.38</v>
      </c>
      <c r="Q1097" t="n">
        <v>198.05</v>
      </c>
      <c r="R1097" t="n">
        <v>29.63</v>
      </c>
      <c r="S1097" t="n">
        <v>21.27</v>
      </c>
      <c r="T1097" t="n">
        <v>1478.29</v>
      </c>
      <c r="U1097" t="n">
        <v>0.72</v>
      </c>
      <c r="V1097" t="n">
        <v>0.77</v>
      </c>
      <c r="W1097" t="n">
        <v>0.12</v>
      </c>
      <c r="X1097" t="n">
        <v>0.08</v>
      </c>
      <c r="Y1097" t="n">
        <v>1</v>
      </c>
      <c r="Z1097" t="n">
        <v>10</v>
      </c>
    </row>
    <row r="1098">
      <c r="A1098" t="n">
        <v>83</v>
      </c>
      <c r="B1098" t="n">
        <v>105</v>
      </c>
      <c r="C1098" t="inlineStr">
        <is>
          <t xml:space="preserve">CONCLUIDO	</t>
        </is>
      </c>
      <c r="D1098" t="n">
        <v>9.3565</v>
      </c>
      <c r="E1098" t="n">
        <v>10.69</v>
      </c>
      <c r="F1098" t="n">
        <v>7.92</v>
      </c>
      <c r="G1098" t="n">
        <v>95.04000000000001</v>
      </c>
      <c r="H1098" t="n">
        <v>1.62</v>
      </c>
      <c r="I1098" t="n">
        <v>5</v>
      </c>
      <c r="J1098" t="n">
        <v>238.36</v>
      </c>
      <c r="K1098" t="n">
        <v>55.27</v>
      </c>
      <c r="L1098" t="n">
        <v>21.75</v>
      </c>
      <c r="M1098" t="n">
        <v>3</v>
      </c>
      <c r="N1098" t="n">
        <v>56.34</v>
      </c>
      <c r="O1098" t="n">
        <v>29631.77</v>
      </c>
      <c r="P1098" t="n">
        <v>104.03</v>
      </c>
      <c r="Q1098" t="n">
        <v>198.06</v>
      </c>
      <c r="R1098" t="n">
        <v>29.3</v>
      </c>
      <c r="S1098" t="n">
        <v>21.27</v>
      </c>
      <c r="T1098" t="n">
        <v>1313.9</v>
      </c>
      <c r="U1098" t="n">
        <v>0.73</v>
      </c>
      <c r="V1098" t="n">
        <v>0.77</v>
      </c>
      <c r="W1098" t="n">
        <v>0.12</v>
      </c>
      <c r="X1098" t="n">
        <v>0.07000000000000001</v>
      </c>
      <c r="Y1098" t="n">
        <v>1</v>
      </c>
      <c r="Z1098" t="n">
        <v>10</v>
      </c>
    </row>
    <row r="1099">
      <c r="A1099" t="n">
        <v>84</v>
      </c>
      <c r="B1099" t="n">
        <v>105</v>
      </c>
      <c r="C1099" t="inlineStr">
        <is>
          <t xml:space="preserve">CONCLUIDO	</t>
        </is>
      </c>
      <c r="D1099" t="n">
        <v>9.346500000000001</v>
      </c>
      <c r="E1099" t="n">
        <v>10.7</v>
      </c>
      <c r="F1099" t="n">
        <v>7.93</v>
      </c>
      <c r="G1099" t="n">
        <v>95.18000000000001</v>
      </c>
      <c r="H1099" t="n">
        <v>1.64</v>
      </c>
      <c r="I1099" t="n">
        <v>5</v>
      </c>
      <c r="J1099" t="n">
        <v>238.79</v>
      </c>
      <c r="K1099" t="n">
        <v>55.27</v>
      </c>
      <c r="L1099" t="n">
        <v>22</v>
      </c>
      <c r="M1099" t="n">
        <v>3</v>
      </c>
      <c r="N1099" t="n">
        <v>56.52</v>
      </c>
      <c r="O1099" t="n">
        <v>29685.34</v>
      </c>
      <c r="P1099" t="n">
        <v>104.03</v>
      </c>
      <c r="Q1099" t="n">
        <v>198.05</v>
      </c>
      <c r="R1099" t="n">
        <v>29.76</v>
      </c>
      <c r="S1099" t="n">
        <v>21.27</v>
      </c>
      <c r="T1099" t="n">
        <v>1542.65</v>
      </c>
      <c r="U1099" t="n">
        <v>0.71</v>
      </c>
      <c r="V1099" t="n">
        <v>0.77</v>
      </c>
      <c r="W1099" t="n">
        <v>0.11</v>
      </c>
      <c r="X1099" t="n">
        <v>0.08</v>
      </c>
      <c r="Y1099" t="n">
        <v>1</v>
      </c>
      <c r="Z1099" t="n">
        <v>10</v>
      </c>
    </row>
    <row r="1100">
      <c r="A1100" t="n">
        <v>85</v>
      </c>
      <c r="B1100" t="n">
        <v>105</v>
      </c>
      <c r="C1100" t="inlineStr">
        <is>
          <t xml:space="preserve">CONCLUIDO	</t>
        </is>
      </c>
      <c r="D1100" t="n">
        <v>9.333399999999999</v>
      </c>
      <c r="E1100" t="n">
        <v>10.71</v>
      </c>
      <c r="F1100" t="n">
        <v>7.95</v>
      </c>
      <c r="G1100" t="n">
        <v>95.36</v>
      </c>
      <c r="H1100" t="n">
        <v>1.65</v>
      </c>
      <c r="I1100" t="n">
        <v>5</v>
      </c>
      <c r="J1100" t="n">
        <v>239.23</v>
      </c>
      <c r="K1100" t="n">
        <v>55.27</v>
      </c>
      <c r="L1100" t="n">
        <v>22.25</v>
      </c>
      <c r="M1100" t="n">
        <v>3</v>
      </c>
      <c r="N1100" t="n">
        <v>56.71</v>
      </c>
      <c r="O1100" t="n">
        <v>29738.98</v>
      </c>
      <c r="P1100" t="n">
        <v>104.08</v>
      </c>
      <c r="Q1100" t="n">
        <v>198.05</v>
      </c>
      <c r="R1100" t="n">
        <v>30.23</v>
      </c>
      <c r="S1100" t="n">
        <v>21.27</v>
      </c>
      <c r="T1100" t="n">
        <v>1780.06</v>
      </c>
      <c r="U1100" t="n">
        <v>0.7</v>
      </c>
      <c r="V1100" t="n">
        <v>0.76</v>
      </c>
      <c r="W1100" t="n">
        <v>0.12</v>
      </c>
      <c r="X1100" t="n">
        <v>0.09</v>
      </c>
      <c r="Y1100" t="n">
        <v>1</v>
      </c>
      <c r="Z1100" t="n">
        <v>10</v>
      </c>
    </row>
    <row r="1101">
      <c r="A1101" t="n">
        <v>86</v>
      </c>
      <c r="B1101" t="n">
        <v>105</v>
      </c>
      <c r="C1101" t="inlineStr">
        <is>
          <t xml:space="preserve">CONCLUIDO	</t>
        </is>
      </c>
      <c r="D1101" t="n">
        <v>9.3422</v>
      </c>
      <c r="E1101" t="n">
        <v>10.7</v>
      </c>
      <c r="F1101" t="n">
        <v>7.94</v>
      </c>
      <c r="G1101" t="n">
        <v>95.23999999999999</v>
      </c>
      <c r="H1101" t="n">
        <v>1.67</v>
      </c>
      <c r="I1101" t="n">
        <v>5</v>
      </c>
      <c r="J1101" t="n">
        <v>239.66</v>
      </c>
      <c r="K1101" t="n">
        <v>55.27</v>
      </c>
      <c r="L1101" t="n">
        <v>22.5</v>
      </c>
      <c r="M1101" t="n">
        <v>3</v>
      </c>
      <c r="N1101" t="n">
        <v>56.89</v>
      </c>
      <c r="O1101" t="n">
        <v>29792.69</v>
      </c>
      <c r="P1101" t="n">
        <v>103.67</v>
      </c>
      <c r="Q1101" t="n">
        <v>198.05</v>
      </c>
      <c r="R1101" t="n">
        <v>29.9</v>
      </c>
      <c r="S1101" t="n">
        <v>21.27</v>
      </c>
      <c r="T1101" t="n">
        <v>1614.69</v>
      </c>
      <c r="U1101" t="n">
        <v>0.71</v>
      </c>
      <c r="V1101" t="n">
        <v>0.77</v>
      </c>
      <c r="W1101" t="n">
        <v>0.12</v>
      </c>
      <c r="X1101" t="n">
        <v>0.08</v>
      </c>
      <c r="Y1101" t="n">
        <v>1</v>
      </c>
      <c r="Z1101" t="n">
        <v>10</v>
      </c>
    </row>
    <row r="1102">
      <c r="A1102" t="n">
        <v>87</v>
      </c>
      <c r="B1102" t="n">
        <v>105</v>
      </c>
      <c r="C1102" t="inlineStr">
        <is>
          <t xml:space="preserve">CONCLUIDO	</t>
        </is>
      </c>
      <c r="D1102" t="n">
        <v>9.339</v>
      </c>
      <c r="E1102" t="n">
        <v>10.71</v>
      </c>
      <c r="F1102" t="n">
        <v>7.94</v>
      </c>
      <c r="G1102" t="n">
        <v>95.28</v>
      </c>
      <c r="H1102" t="n">
        <v>1.69</v>
      </c>
      <c r="I1102" t="n">
        <v>5</v>
      </c>
      <c r="J1102" t="n">
        <v>240.1</v>
      </c>
      <c r="K1102" t="n">
        <v>55.27</v>
      </c>
      <c r="L1102" t="n">
        <v>22.75</v>
      </c>
      <c r="M1102" t="n">
        <v>3</v>
      </c>
      <c r="N1102" t="n">
        <v>57.08</v>
      </c>
      <c r="O1102" t="n">
        <v>29846.46</v>
      </c>
      <c r="P1102" t="n">
        <v>103.53</v>
      </c>
      <c r="Q1102" t="n">
        <v>198.05</v>
      </c>
      <c r="R1102" t="n">
        <v>30.06</v>
      </c>
      <c r="S1102" t="n">
        <v>21.27</v>
      </c>
      <c r="T1102" t="n">
        <v>1691.59</v>
      </c>
      <c r="U1102" t="n">
        <v>0.71</v>
      </c>
      <c r="V1102" t="n">
        <v>0.76</v>
      </c>
      <c r="W1102" t="n">
        <v>0.12</v>
      </c>
      <c r="X1102" t="n">
        <v>0.09</v>
      </c>
      <c r="Y1102" t="n">
        <v>1</v>
      </c>
      <c r="Z1102" t="n">
        <v>10</v>
      </c>
    </row>
    <row r="1103">
      <c r="A1103" t="n">
        <v>88</v>
      </c>
      <c r="B1103" t="n">
        <v>105</v>
      </c>
      <c r="C1103" t="inlineStr">
        <is>
          <t xml:space="preserve">CONCLUIDO	</t>
        </is>
      </c>
      <c r="D1103" t="n">
        <v>9.3409</v>
      </c>
      <c r="E1103" t="n">
        <v>10.71</v>
      </c>
      <c r="F1103" t="n">
        <v>7.94</v>
      </c>
      <c r="G1103" t="n">
        <v>95.26000000000001</v>
      </c>
      <c r="H1103" t="n">
        <v>1.7</v>
      </c>
      <c r="I1103" t="n">
        <v>5</v>
      </c>
      <c r="J1103" t="n">
        <v>240.54</v>
      </c>
      <c r="K1103" t="n">
        <v>55.27</v>
      </c>
      <c r="L1103" t="n">
        <v>23</v>
      </c>
      <c r="M1103" t="n">
        <v>3</v>
      </c>
      <c r="N1103" t="n">
        <v>57.26</v>
      </c>
      <c r="O1103" t="n">
        <v>29900.43</v>
      </c>
      <c r="P1103" t="n">
        <v>103.26</v>
      </c>
      <c r="Q1103" t="n">
        <v>198.05</v>
      </c>
      <c r="R1103" t="n">
        <v>29.93</v>
      </c>
      <c r="S1103" t="n">
        <v>21.27</v>
      </c>
      <c r="T1103" t="n">
        <v>1626.43</v>
      </c>
      <c r="U1103" t="n">
        <v>0.71</v>
      </c>
      <c r="V1103" t="n">
        <v>0.76</v>
      </c>
      <c r="W1103" t="n">
        <v>0.12</v>
      </c>
      <c r="X1103" t="n">
        <v>0.09</v>
      </c>
      <c r="Y1103" t="n">
        <v>1</v>
      </c>
      <c r="Z1103" t="n">
        <v>10</v>
      </c>
    </row>
    <row r="1104">
      <c r="A1104" t="n">
        <v>89</v>
      </c>
      <c r="B1104" t="n">
        <v>105</v>
      </c>
      <c r="C1104" t="inlineStr">
        <is>
          <t xml:space="preserve">CONCLUIDO	</t>
        </is>
      </c>
      <c r="D1104" t="n">
        <v>9.3446</v>
      </c>
      <c r="E1104" t="n">
        <v>10.7</v>
      </c>
      <c r="F1104" t="n">
        <v>7.93</v>
      </c>
      <c r="G1104" t="n">
        <v>95.20999999999999</v>
      </c>
      <c r="H1104" t="n">
        <v>1.72</v>
      </c>
      <c r="I1104" t="n">
        <v>5</v>
      </c>
      <c r="J1104" t="n">
        <v>240.97</v>
      </c>
      <c r="K1104" t="n">
        <v>55.27</v>
      </c>
      <c r="L1104" t="n">
        <v>23.25</v>
      </c>
      <c r="M1104" t="n">
        <v>3</v>
      </c>
      <c r="N1104" t="n">
        <v>57.45</v>
      </c>
      <c r="O1104" t="n">
        <v>29954.34</v>
      </c>
      <c r="P1104" t="n">
        <v>102.72</v>
      </c>
      <c r="Q1104" t="n">
        <v>198.05</v>
      </c>
      <c r="R1104" t="n">
        <v>29.76</v>
      </c>
      <c r="S1104" t="n">
        <v>21.27</v>
      </c>
      <c r="T1104" t="n">
        <v>1541.61</v>
      </c>
      <c r="U1104" t="n">
        <v>0.71</v>
      </c>
      <c r="V1104" t="n">
        <v>0.77</v>
      </c>
      <c r="W1104" t="n">
        <v>0.12</v>
      </c>
      <c r="X1104" t="n">
        <v>0.08</v>
      </c>
      <c r="Y1104" t="n">
        <v>1</v>
      </c>
      <c r="Z1104" t="n">
        <v>10</v>
      </c>
    </row>
    <row r="1105">
      <c r="A1105" t="n">
        <v>90</v>
      </c>
      <c r="B1105" t="n">
        <v>105</v>
      </c>
      <c r="C1105" t="inlineStr">
        <is>
          <t xml:space="preserve">CONCLUIDO	</t>
        </is>
      </c>
      <c r="D1105" t="n">
        <v>9.347300000000001</v>
      </c>
      <c r="E1105" t="n">
        <v>10.7</v>
      </c>
      <c r="F1105" t="n">
        <v>7.93</v>
      </c>
      <c r="G1105" t="n">
        <v>95.17</v>
      </c>
      <c r="H1105" t="n">
        <v>1.73</v>
      </c>
      <c r="I1105" t="n">
        <v>5</v>
      </c>
      <c r="J1105" t="n">
        <v>241.41</v>
      </c>
      <c r="K1105" t="n">
        <v>55.27</v>
      </c>
      <c r="L1105" t="n">
        <v>23.5</v>
      </c>
      <c r="M1105" t="n">
        <v>3</v>
      </c>
      <c r="N1105" t="n">
        <v>57.64</v>
      </c>
      <c r="O1105" t="n">
        <v>30008.32</v>
      </c>
      <c r="P1105" t="n">
        <v>102.38</v>
      </c>
      <c r="Q1105" t="n">
        <v>198.05</v>
      </c>
      <c r="R1105" t="n">
        <v>29.6</v>
      </c>
      <c r="S1105" t="n">
        <v>21.27</v>
      </c>
      <c r="T1105" t="n">
        <v>1461.26</v>
      </c>
      <c r="U1105" t="n">
        <v>0.72</v>
      </c>
      <c r="V1105" t="n">
        <v>0.77</v>
      </c>
      <c r="W1105" t="n">
        <v>0.12</v>
      </c>
      <c r="X1105" t="n">
        <v>0.08</v>
      </c>
      <c r="Y1105" t="n">
        <v>1</v>
      </c>
      <c r="Z1105" t="n">
        <v>10</v>
      </c>
    </row>
    <row r="1106">
      <c r="A1106" t="n">
        <v>91</v>
      </c>
      <c r="B1106" t="n">
        <v>105</v>
      </c>
      <c r="C1106" t="inlineStr">
        <is>
          <t xml:space="preserve">CONCLUIDO	</t>
        </is>
      </c>
      <c r="D1106" t="n">
        <v>9.3514</v>
      </c>
      <c r="E1106" t="n">
        <v>10.69</v>
      </c>
      <c r="F1106" t="n">
        <v>7.93</v>
      </c>
      <c r="G1106" t="n">
        <v>95.11</v>
      </c>
      <c r="H1106" t="n">
        <v>1.75</v>
      </c>
      <c r="I1106" t="n">
        <v>5</v>
      </c>
      <c r="J1106" t="n">
        <v>241.85</v>
      </c>
      <c r="K1106" t="n">
        <v>55.27</v>
      </c>
      <c r="L1106" t="n">
        <v>23.75</v>
      </c>
      <c r="M1106" t="n">
        <v>3</v>
      </c>
      <c r="N1106" t="n">
        <v>57.83</v>
      </c>
      <c r="O1106" t="n">
        <v>30062.36</v>
      </c>
      <c r="P1106" t="n">
        <v>102.08</v>
      </c>
      <c r="Q1106" t="n">
        <v>198.05</v>
      </c>
      <c r="R1106" t="n">
        <v>29.52</v>
      </c>
      <c r="S1106" t="n">
        <v>21.27</v>
      </c>
      <c r="T1106" t="n">
        <v>1422.22</v>
      </c>
      <c r="U1106" t="n">
        <v>0.72</v>
      </c>
      <c r="V1106" t="n">
        <v>0.77</v>
      </c>
      <c r="W1106" t="n">
        <v>0.12</v>
      </c>
      <c r="X1106" t="n">
        <v>0.07000000000000001</v>
      </c>
      <c r="Y1106" t="n">
        <v>1</v>
      </c>
      <c r="Z1106" t="n">
        <v>10</v>
      </c>
    </row>
    <row r="1107">
      <c r="A1107" t="n">
        <v>92</v>
      </c>
      <c r="B1107" t="n">
        <v>105</v>
      </c>
      <c r="C1107" t="inlineStr">
        <is>
          <t xml:space="preserve">CONCLUIDO	</t>
        </is>
      </c>
      <c r="D1107" t="n">
        <v>9.3385</v>
      </c>
      <c r="E1107" t="n">
        <v>10.71</v>
      </c>
      <c r="F1107" t="n">
        <v>7.94</v>
      </c>
      <c r="G1107" t="n">
        <v>95.29000000000001</v>
      </c>
      <c r="H1107" t="n">
        <v>1.76</v>
      </c>
      <c r="I1107" t="n">
        <v>5</v>
      </c>
      <c r="J1107" t="n">
        <v>242.29</v>
      </c>
      <c r="K1107" t="n">
        <v>55.27</v>
      </c>
      <c r="L1107" t="n">
        <v>24</v>
      </c>
      <c r="M1107" t="n">
        <v>3</v>
      </c>
      <c r="N1107" t="n">
        <v>58.02</v>
      </c>
      <c r="O1107" t="n">
        <v>30116.47</v>
      </c>
      <c r="P1107" t="n">
        <v>101.84</v>
      </c>
      <c r="Q1107" t="n">
        <v>198.05</v>
      </c>
      <c r="R1107" t="n">
        <v>30.12</v>
      </c>
      <c r="S1107" t="n">
        <v>21.27</v>
      </c>
      <c r="T1107" t="n">
        <v>1722.33</v>
      </c>
      <c r="U1107" t="n">
        <v>0.71</v>
      </c>
      <c r="V1107" t="n">
        <v>0.76</v>
      </c>
      <c r="W1107" t="n">
        <v>0.11</v>
      </c>
      <c r="X1107" t="n">
        <v>0.09</v>
      </c>
      <c r="Y1107" t="n">
        <v>1</v>
      </c>
      <c r="Z1107" t="n">
        <v>10</v>
      </c>
    </row>
    <row r="1108">
      <c r="A1108" t="n">
        <v>93</v>
      </c>
      <c r="B1108" t="n">
        <v>105</v>
      </c>
      <c r="C1108" t="inlineStr">
        <is>
          <t xml:space="preserve">CONCLUIDO	</t>
        </is>
      </c>
      <c r="D1108" t="n">
        <v>9.3985</v>
      </c>
      <c r="E1108" t="n">
        <v>10.64</v>
      </c>
      <c r="F1108" t="n">
        <v>7.91</v>
      </c>
      <c r="G1108" t="n">
        <v>118.7</v>
      </c>
      <c r="H1108" t="n">
        <v>1.78</v>
      </c>
      <c r="I1108" t="n">
        <v>4</v>
      </c>
      <c r="J1108" t="n">
        <v>242.73</v>
      </c>
      <c r="K1108" t="n">
        <v>55.27</v>
      </c>
      <c r="L1108" t="n">
        <v>24.25</v>
      </c>
      <c r="M1108" t="n">
        <v>2</v>
      </c>
      <c r="N1108" t="n">
        <v>58.21</v>
      </c>
      <c r="O1108" t="n">
        <v>30170.65</v>
      </c>
      <c r="P1108" t="n">
        <v>101.22</v>
      </c>
      <c r="Q1108" t="n">
        <v>198.05</v>
      </c>
      <c r="R1108" t="n">
        <v>29.13</v>
      </c>
      <c r="S1108" t="n">
        <v>21.27</v>
      </c>
      <c r="T1108" t="n">
        <v>1232.65</v>
      </c>
      <c r="U1108" t="n">
        <v>0.73</v>
      </c>
      <c r="V1108" t="n">
        <v>0.77</v>
      </c>
      <c r="W1108" t="n">
        <v>0.11</v>
      </c>
      <c r="X1108" t="n">
        <v>0.06</v>
      </c>
      <c r="Y1108" t="n">
        <v>1</v>
      </c>
      <c r="Z1108" t="n">
        <v>10</v>
      </c>
    </row>
    <row r="1109">
      <c r="A1109" t="n">
        <v>94</v>
      </c>
      <c r="B1109" t="n">
        <v>105</v>
      </c>
      <c r="C1109" t="inlineStr">
        <is>
          <t xml:space="preserve">CONCLUIDO	</t>
        </is>
      </c>
      <c r="D1109" t="n">
        <v>9.3978</v>
      </c>
      <c r="E1109" t="n">
        <v>10.64</v>
      </c>
      <c r="F1109" t="n">
        <v>7.91</v>
      </c>
      <c r="G1109" t="n">
        <v>118.71</v>
      </c>
      <c r="H1109" t="n">
        <v>1.79</v>
      </c>
      <c r="I1109" t="n">
        <v>4</v>
      </c>
      <c r="J1109" t="n">
        <v>243.17</v>
      </c>
      <c r="K1109" t="n">
        <v>55.27</v>
      </c>
      <c r="L1109" t="n">
        <v>24.5</v>
      </c>
      <c r="M1109" t="n">
        <v>2</v>
      </c>
      <c r="N1109" t="n">
        <v>58.4</v>
      </c>
      <c r="O1109" t="n">
        <v>30224.9</v>
      </c>
      <c r="P1109" t="n">
        <v>101.38</v>
      </c>
      <c r="Q1109" t="n">
        <v>198.05</v>
      </c>
      <c r="R1109" t="n">
        <v>29.17</v>
      </c>
      <c r="S1109" t="n">
        <v>21.27</v>
      </c>
      <c r="T1109" t="n">
        <v>1253.73</v>
      </c>
      <c r="U1109" t="n">
        <v>0.73</v>
      </c>
      <c r="V1109" t="n">
        <v>0.77</v>
      </c>
      <c r="W1109" t="n">
        <v>0.11</v>
      </c>
      <c r="X1109" t="n">
        <v>0.06</v>
      </c>
      <c r="Y1109" t="n">
        <v>1</v>
      </c>
      <c r="Z1109" t="n">
        <v>10</v>
      </c>
    </row>
    <row r="1110">
      <c r="A1110" t="n">
        <v>95</v>
      </c>
      <c r="B1110" t="n">
        <v>105</v>
      </c>
      <c r="C1110" t="inlineStr">
        <is>
          <t xml:space="preserve">CONCLUIDO	</t>
        </is>
      </c>
      <c r="D1110" t="n">
        <v>9.3985</v>
      </c>
      <c r="E1110" t="n">
        <v>10.64</v>
      </c>
      <c r="F1110" t="n">
        <v>7.91</v>
      </c>
      <c r="G1110" t="n">
        <v>118.7</v>
      </c>
      <c r="H1110" t="n">
        <v>1.81</v>
      </c>
      <c r="I1110" t="n">
        <v>4</v>
      </c>
      <c r="J1110" t="n">
        <v>243.61</v>
      </c>
      <c r="K1110" t="n">
        <v>55.27</v>
      </c>
      <c r="L1110" t="n">
        <v>24.75</v>
      </c>
      <c r="M1110" t="n">
        <v>2</v>
      </c>
      <c r="N1110" t="n">
        <v>58.59</v>
      </c>
      <c r="O1110" t="n">
        <v>30279.22</v>
      </c>
      <c r="P1110" t="n">
        <v>101.39</v>
      </c>
      <c r="Q1110" t="n">
        <v>198.05</v>
      </c>
      <c r="R1110" t="n">
        <v>29.15</v>
      </c>
      <c r="S1110" t="n">
        <v>21.27</v>
      </c>
      <c r="T1110" t="n">
        <v>1244.5</v>
      </c>
      <c r="U1110" t="n">
        <v>0.73</v>
      </c>
      <c r="V1110" t="n">
        <v>0.77</v>
      </c>
      <c r="W1110" t="n">
        <v>0.11</v>
      </c>
      <c r="X1110" t="n">
        <v>0.06</v>
      </c>
      <c r="Y1110" t="n">
        <v>1</v>
      </c>
      <c r="Z1110" t="n">
        <v>10</v>
      </c>
    </row>
    <row r="1111">
      <c r="A1111" t="n">
        <v>96</v>
      </c>
      <c r="B1111" t="n">
        <v>105</v>
      </c>
      <c r="C1111" t="inlineStr">
        <is>
          <t xml:space="preserve">CONCLUIDO	</t>
        </is>
      </c>
      <c r="D1111" t="n">
        <v>9.396800000000001</v>
      </c>
      <c r="E1111" t="n">
        <v>10.64</v>
      </c>
      <c r="F1111" t="n">
        <v>7.92</v>
      </c>
      <c r="G1111" t="n">
        <v>118.72</v>
      </c>
      <c r="H1111" t="n">
        <v>1.82</v>
      </c>
      <c r="I1111" t="n">
        <v>4</v>
      </c>
      <c r="J1111" t="n">
        <v>244.05</v>
      </c>
      <c r="K1111" t="n">
        <v>55.27</v>
      </c>
      <c r="L1111" t="n">
        <v>25</v>
      </c>
      <c r="M1111" t="n">
        <v>2</v>
      </c>
      <c r="N1111" t="n">
        <v>58.78</v>
      </c>
      <c r="O1111" t="n">
        <v>30333.61</v>
      </c>
      <c r="P1111" t="n">
        <v>101.56</v>
      </c>
      <c r="Q1111" t="n">
        <v>198.05</v>
      </c>
      <c r="R1111" t="n">
        <v>29.22</v>
      </c>
      <c r="S1111" t="n">
        <v>21.27</v>
      </c>
      <c r="T1111" t="n">
        <v>1280.4</v>
      </c>
      <c r="U1111" t="n">
        <v>0.73</v>
      </c>
      <c r="V1111" t="n">
        <v>0.77</v>
      </c>
      <c r="W1111" t="n">
        <v>0.11</v>
      </c>
      <c r="X1111" t="n">
        <v>0.06</v>
      </c>
      <c r="Y1111" t="n">
        <v>1</v>
      </c>
      <c r="Z1111" t="n">
        <v>10</v>
      </c>
    </row>
    <row r="1112">
      <c r="A1112" t="n">
        <v>97</v>
      </c>
      <c r="B1112" t="n">
        <v>105</v>
      </c>
      <c r="C1112" t="inlineStr">
        <is>
          <t xml:space="preserve">CONCLUIDO	</t>
        </is>
      </c>
      <c r="D1112" t="n">
        <v>9.408099999999999</v>
      </c>
      <c r="E1112" t="n">
        <v>10.63</v>
      </c>
      <c r="F1112" t="n">
        <v>7.9</v>
      </c>
      <c r="G1112" t="n">
        <v>118.53</v>
      </c>
      <c r="H1112" t="n">
        <v>1.84</v>
      </c>
      <c r="I1112" t="n">
        <v>4</v>
      </c>
      <c r="J1112" t="n">
        <v>244.49</v>
      </c>
      <c r="K1112" t="n">
        <v>55.27</v>
      </c>
      <c r="L1112" t="n">
        <v>25.25</v>
      </c>
      <c r="M1112" t="n">
        <v>2</v>
      </c>
      <c r="N1112" t="n">
        <v>58.97</v>
      </c>
      <c r="O1112" t="n">
        <v>30388.06</v>
      </c>
      <c r="P1112" t="n">
        <v>101.33</v>
      </c>
      <c r="Q1112" t="n">
        <v>198.05</v>
      </c>
      <c r="R1112" t="n">
        <v>28.71</v>
      </c>
      <c r="S1112" t="n">
        <v>21.27</v>
      </c>
      <c r="T1112" t="n">
        <v>1022.43</v>
      </c>
      <c r="U1112" t="n">
        <v>0.74</v>
      </c>
      <c r="V1112" t="n">
        <v>0.77</v>
      </c>
      <c r="W1112" t="n">
        <v>0.12</v>
      </c>
      <c r="X1112" t="n">
        <v>0.05</v>
      </c>
      <c r="Y1112" t="n">
        <v>1</v>
      </c>
      <c r="Z1112" t="n">
        <v>10</v>
      </c>
    </row>
    <row r="1113">
      <c r="A1113" t="n">
        <v>98</v>
      </c>
      <c r="B1113" t="n">
        <v>105</v>
      </c>
      <c r="C1113" t="inlineStr">
        <is>
          <t xml:space="preserve">CONCLUIDO	</t>
        </is>
      </c>
      <c r="D1113" t="n">
        <v>9.409800000000001</v>
      </c>
      <c r="E1113" t="n">
        <v>10.63</v>
      </c>
      <c r="F1113" t="n">
        <v>7.9</v>
      </c>
      <c r="G1113" t="n">
        <v>118.5</v>
      </c>
      <c r="H1113" t="n">
        <v>1.85</v>
      </c>
      <c r="I1113" t="n">
        <v>4</v>
      </c>
      <c r="J1113" t="n">
        <v>244.93</v>
      </c>
      <c r="K1113" t="n">
        <v>55.27</v>
      </c>
      <c r="L1113" t="n">
        <v>25.5</v>
      </c>
      <c r="M1113" t="n">
        <v>2</v>
      </c>
      <c r="N1113" t="n">
        <v>59.16</v>
      </c>
      <c r="O1113" t="n">
        <v>30442.58</v>
      </c>
      <c r="P1113" t="n">
        <v>101.29</v>
      </c>
      <c r="Q1113" t="n">
        <v>198.05</v>
      </c>
      <c r="R1113" t="n">
        <v>28.72</v>
      </c>
      <c r="S1113" t="n">
        <v>21.27</v>
      </c>
      <c r="T1113" t="n">
        <v>1028.72</v>
      </c>
      <c r="U1113" t="n">
        <v>0.74</v>
      </c>
      <c r="V1113" t="n">
        <v>0.77</v>
      </c>
      <c r="W1113" t="n">
        <v>0.11</v>
      </c>
      <c r="X1113" t="n">
        <v>0.05</v>
      </c>
      <c r="Y1113" t="n">
        <v>1</v>
      </c>
      <c r="Z1113" t="n">
        <v>10</v>
      </c>
    </row>
    <row r="1114">
      <c r="A1114" t="n">
        <v>99</v>
      </c>
      <c r="B1114" t="n">
        <v>105</v>
      </c>
      <c r="C1114" t="inlineStr">
        <is>
          <t xml:space="preserve">CONCLUIDO	</t>
        </is>
      </c>
      <c r="D1114" t="n">
        <v>9.401</v>
      </c>
      <c r="E1114" t="n">
        <v>10.64</v>
      </c>
      <c r="F1114" t="n">
        <v>7.91</v>
      </c>
      <c r="G1114" t="n">
        <v>118.65</v>
      </c>
      <c r="H1114" t="n">
        <v>1.87</v>
      </c>
      <c r="I1114" t="n">
        <v>4</v>
      </c>
      <c r="J1114" t="n">
        <v>245.38</v>
      </c>
      <c r="K1114" t="n">
        <v>55.27</v>
      </c>
      <c r="L1114" t="n">
        <v>25.75</v>
      </c>
      <c r="M1114" t="n">
        <v>2</v>
      </c>
      <c r="N1114" t="n">
        <v>59.35</v>
      </c>
      <c r="O1114" t="n">
        <v>30497.18</v>
      </c>
      <c r="P1114" t="n">
        <v>101.39</v>
      </c>
      <c r="Q1114" t="n">
        <v>198.05</v>
      </c>
      <c r="R1114" t="n">
        <v>29.08</v>
      </c>
      <c r="S1114" t="n">
        <v>21.27</v>
      </c>
      <c r="T1114" t="n">
        <v>1207.82</v>
      </c>
      <c r="U1114" t="n">
        <v>0.73</v>
      </c>
      <c r="V1114" t="n">
        <v>0.77</v>
      </c>
      <c r="W1114" t="n">
        <v>0.11</v>
      </c>
      <c r="X1114" t="n">
        <v>0.06</v>
      </c>
      <c r="Y1114" t="n">
        <v>1</v>
      </c>
      <c r="Z1114" t="n">
        <v>10</v>
      </c>
    </row>
    <row r="1115">
      <c r="A1115" t="n">
        <v>100</v>
      </c>
      <c r="B1115" t="n">
        <v>105</v>
      </c>
      <c r="C1115" t="inlineStr">
        <is>
          <t xml:space="preserve">CONCLUIDO	</t>
        </is>
      </c>
      <c r="D1115" t="n">
        <v>9.3978</v>
      </c>
      <c r="E1115" t="n">
        <v>10.64</v>
      </c>
      <c r="F1115" t="n">
        <v>7.91</v>
      </c>
      <c r="G1115" t="n">
        <v>118.71</v>
      </c>
      <c r="H1115" t="n">
        <v>1.88</v>
      </c>
      <c r="I1115" t="n">
        <v>4</v>
      </c>
      <c r="J1115" t="n">
        <v>245.82</v>
      </c>
      <c r="K1115" t="n">
        <v>55.27</v>
      </c>
      <c r="L1115" t="n">
        <v>26</v>
      </c>
      <c r="M1115" t="n">
        <v>2</v>
      </c>
      <c r="N1115" t="n">
        <v>59.55</v>
      </c>
      <c r="O1115" t="n">
        <v>30551.84</v>
      </c>
      <c r="P1115" t="n">
        <v>101.48</v>
      </c>
      <c r="Q1115" t="n">
        <v>198.05</v>
      </c>
      <c r="R1115" t="n">
        <v>29.18</v>
      </c>
      <c r="S1115" t="n">
        <v>21.27</v>
      </c>
      <c r="T1115" t="n">
        <v>1256.41</v>
      </c>
      <c r="U1115" t="n">
        <v>0.73</v>
      </c>
      <c r="V1115" t="n">
        <v>0.77</v>
      </c>
      <c r="W1115" t="n">
        <v>0.11</v>
      </c>
      <c r="X1115" t="n">
        <v>0.06</v>
      </c>
      <c r="Y1115" t="n">
        <v>1</v>
      </c>
      <c r="Z1115" t="n">
        <v>10</v>
      </c>
    </row>
    <row r="1116">
      <c r="A1116" t="n">
        <v>101</v>
      </c>
      <c r="B1116" t="n">
        <v>105</v>
      </c>
      <c r="C1116" t="inlineStr">
        <is>
          <t xml:space="preserve">CONCLUIDO	</t>
        </is>
      </c>
      <c r="D1116" t="n">
        <v>9.398</v>
      </c>
      <c r="E1116" t="n">
        <v>10.64</v>
      </c>
      <c r="F1116" t="n">
        <v>7.91</v>
      </c>
      <c r="G1116" t="n">
        <v>118.7</v>
      </c>
      <c r="H1116" t="n">
        <v>1.9</v>
      </c>
      <c r="I1116" t="n">
        <v>4</v>
      </c>
      <c r="J1116" t="n">
        <v>246.26</v>
      </c>
      <c r="K1116" t="n">
        <v>55.27</v>
      </c>
      <c r="L1116" t="n">
        <v>26.25</v>
      </c>
      <c r="M1116" t="n">
        <v>2</v>
      </c>
      <c r="N1116" t="n">
        <v>59.74</v>
      </c>
      <c r="O1116" t="n">
        <v>30606.57</v>
      </c>
      <c r="P1116" t="n">
        <v>101.35</v>
      </c>
      <c r="Q1116" t="n">
        <v>198.05</v>
      </c>
      <c r="R1116" t="n">
        <v>29.15</v>
      </c>
      <c r="S1116" t="n">
        <v>21.27</v>
      </c>
      <c r="T1116" t="n">
        <v>1244.8</v>
      </c>
      <c r="U1116" t="n">
        <v>0.73</v>
      </c>
      <c r="V1116" t="n">
        <v>0.77</v>
      </c>
      <c r="W1116" t="n">
        <v>0.11</v>
      </c>
      <c r="X1116" t="n">
        <v>0.06</v>
      </c>
      <c r="Y1116" t="n">
        <v>1</v>
      </c>
      <c r="Z1116" t="n">
        <v>10</v>
      </c>
    </row>
    <row r="1117">
      <c r="A1117" t="n">
        <v>102</v>
      </c>
      <c r="B1117" t="n">
        <v>105</v>
      </c>
      <c r="C1117" t="inlineStr">
        <is>
          <t xml:space="preserve">CONCLUIDO	</t>
        </is>
      </c>
      <c r="D1117" t="n">
        <v>9.395300000000001</v>
      </c>
      <c r="E1117" t="n">
        <v>10.64</v>
      </c>
      <c r="F1117" t="n">
        <v>7.92</v>
      </c>
      <c r="G1117" t="n">
        <v>118.75</v>
      </c>
      <c r="H1117" t="n">
        <v>1.91</v>
      </c>
      <c r="I1117" t="n">
        <v>4</v>
      </c>
      <c r="J1117" t="n">
        <v>246.71</v>
      </c>
      <c r="K1117" t="n">
        <v>55.27</v>
      </c>
      <c r="L1117" t="n">
        <v>26.5</v>
      </c>
      <c r="M1117" t="n">
        <v>2</v>
      </c>
      <c r="N1117" t="n">
        <v>59.93</v>
      </c>
      <c r="O1117" t="n">
        <v>30661.38</v>
      </c>
      <c r="P1117" t="n">
        <v>101.3</v>
      </c>
      <c r="Q1117" t="n">
        <v>198.05</v>
      </c>
      <c r="R1117" t="n">
        <v>29.26</v>
      </c>
      <c r="S1117" t="n">
        <v>21.27</v>
      </c>
      <c r="T1117" t="n">
        <v>1298.59</v>
      </c>
      <c r="U1117" t="n">
        <v>0.73</v>
      </c>
      <c r="V1117" t="n">
        <v>0.77</v>
      </c>
      <c r="W1117" t="n">
        <v>0.11</v>
      </c>
      <c r="X1117" t="n">
        <v>0.06</v>
      </c>
      <c r="Y1117" t="n">
        <v>1</v>
      </c>
      <c r="Z1117" t="n">
        <v>10</v>
      </c>
    </row>
    <row r="1118">
      <c r="A1118" t="n">
        <v>103</v>
      </c>
      <c r="B1118" t="n">
        <v>105</v>
      </c>
      <c r="C1118" t="inlineStr">
        <is>
          <t xml:space="preserve">CONCLUIDO	</t>
        </is>
      </c>
      <c r="D1118" t="n">
        <v>9.3924</v>
      </c>
      <c r="E1118" t="n">
        <v>10.65</v>
      </c>
      <c r="F1118" t="n">
        <v>7.92</v>
      </c>
      <c r="G1118" t="n">
        <v>118.8</v>
      </c>
      <c r="H1118" t="n">
        <v>1.93</v>
      </c>
      <c r="I1118" t="n">
        <v>4</v>
      </c>
      <c r="J1118" t="n">
        <v>247.15</v>
      </c>
      <c r="K1118" t="n">
        <v>55.27</v>
      </c>
      <c r="L1118" t="n">
        <v>26.75</v>
      </c>
      <c r="M1118" t="n">
        <v>2</v>
      </c>
      <c r="N1118" t="n">
        <v>60.13</v>
      </c>
      <c r="O1118" t="n">
        <v>30716.25</v>
      </c>
      <c r="P1118" t="n">
        <v>101.34</v>
      </c>
      <c r="Q1118" t="n">
        <v>198.05</v>
      </c>
      <c r="R1118" t="n">
        <v>29.34</v>
      </c>
      <c r="S1118" t="n">
        <v>21.27</v>
      </c>
      <c r="T1118" t="n">
        <v>1338.79</v>
      </c>
      <c r="U1118" t="n">
        <v>0.72</v>
      </c>
      <c r="V1118" t="n">
        <v>0.77</v>
      </c>
      <c r="W1118" t="n">
        <v>0.12</v>
      </c>
      <c r="X1118" t="n">
        <v>0.07000000000000001</v>
      </c>
      <c r="Y1118" t="n">
        <v>1</v>
      </c>
      <c r="Z1118" t="n">
        <v>10</v>
      </c>
    </row>
    <row r="1119">
      <c r="A1119" t="n">
        <v>104</v>
      </c>
      <c r="B1119" t="n">
        <v>105</v>
      </c>
      <c r="C1119" t="inlineStr">
        <is>
          <t xml:space="preserve">CONCLUIDO	</t>
        </is>
      </c>
      <c r="D1119" t="n">
        <v>9.405099999999999</v>
      </c>
      <c r="E1119" t="n">
        <v>10.63</v>
      </c>
      <c r="F1119" t="n">
        <v>7.91</v>
      </c>
      <c r="G1119" t="n">
        <v>118.58</v>
      </c>
      <c r="H1119" t="n">
        <v>1.94</v>
      </c>
      <c r="I1119" t="n">
        <v>4</v>
      </c>
      <c r="J1119" t="n">
        <v>247.6</v>
      </c>
      <c r="K1119" t="n">
        <v>55.27</v>
      </c>
      <c r="L1119" t="n">
        <v>27</v>
      </c>
      <c r="M1119" t="n">
        <v>2</v>
      </c>
      <c r="N1119" t="n">
        <v>60.33</v>
      </c>
      <c r="O1119" t="n">
        <v>30771.2</v>
      </c>
      <c r="P1119" t="n">
        <v>101.03</v>
      </c>
      <c r="Q1119" t="n">
        <v>198.05</v>
      </c>
      <c r="R1119" t="n">
        <v>28.81</v>
      </c>
      <c r="S1119" t="n">
        <v>21.27</v>
      </c>
      <c r="T1119" t="n">
        <v>1073.2</v>
      </c>
      <c r="U1119" t="n">
        <v>0.74</v>
      </c>
      <c r="V1119" t="n">
        <v>0.77</v>
      </c>
      <c r="W1119" t="n">
        <v>0.12</v>
      </c>
      <c r="X1119" t="n">
        <v>0.05</v>
      </c>
      <c r="Y1119" t="n">
        <v>1</v>
      </c>
      <c r="Z1119" t="n">
        <v>10</v>
      </c>
    </row>
    <row r="1120">
      <c r="A1120" t="n">
        <v>105</v>
      </c>
      <c r="B1120" t="n">
        <v>105</v>
      </c>
      <c r="C1120" t="inlineStr">
        <is>
          <t xml:space="preserve">CONCLUIDO	</t>
        </is>
      </c>
      <c r="D1120" t="n">
        <v>9.4086</v>
      </c>
      <c r="E1120" t="n">
        <v>10.63</v>
      </c>
      <c r="F1120" t="n">
        <v>7.9</v>
      </c>
      <c r="G1120" t="n">
        <v>118.53</v>
      </c>
      <c r="H1120" t="n">
        <v>1.95</v>
      </c>
      <c r="I1120" t="n">
        <v>4</v>
      </c>
      <c r="J1120" t="n">
        <v>248.04</v>
      </c>
      <c r="K1120" t="n">
        <v>55.27</v>
      </c>
      <c r="L1120" t="n">
        <v>27.25</v>
      </c>
      <c r="M1120" t="n">
        <v>2</v>
      </c>
      <c r="N1120" t="n">
        <v>60.52</v>
      </c>
      <c r="O1120" t="n">
        <v>30826.21</v>
      </c>
      <c r="P1120" t="n">
        <v>100.93</v>
      </c>
      <c r="Q1120" t="n">
        <v>198.05</v>
      </c>
      <c r="R1120" t="n">
        <v>28.79</v>
      </c>
      <c r="S1120" t="n">
        <v>21.27</v>
      </c>
      <c r="T1120" t="n">
        <v>1062.58</v>
      </c>
      <c r="U1120" t="n">
        <v>0.74</v>
      </c>
      <c r="V1120" t="n">
        <v>0.77</v>
      </c>
      <c r="W1120" t="n">
        <v>0.11</v>
      </c>
      <c r="X1120" t="n">
        <v>0.05</v>
      </c>
      <c r="Y1120" t="n">
        <v>1</v>
      </c>
      <c r="Z1120" t="n">
        <v>10</v>
      </c>
    </row>
    <row r="1121">
      <c r="A1121" t="n">
        <v>106</v>
      </c>
      <c r="B1121" t="n">
        <v>105</v>
      </c>
      <c r="C1121" t="inlineStr">
        <is>
          <t xml:space="preserve">CONCLUIDO	</t>
        </is>
      </c>
      <c r="D1121" t="n">
        <v>9.401</v>
      </c>
      <c r="E1121" t="n">
        <v>10.64</v>
      </c>
      <c r="F1121" t="n">
        <v>7.91</v>
      </c>
      <c r="G1121" t="n">
        <v>118.65</v>
      </c>
      <c r="H1121" t="n">
        <v>1.97</v>
      </c>
      <c r="I1121" t="n">
        <v>4</v>
      </c>
      <c r="J1121" t="n">
        <v>248.49</v>
      </c>
      <c r="K1121" t="n">
        <v>55.27</v>
      </c>
      <c r="L1121" t="n">
        <v>27.5</v>
      </c>
      <c r="M1121" t="n">
        <v>2</v>
      </c>
      <c r="N1121" t="n">
        <v>60.72</v>
      </c>
      <c r="O1121" t="n">
        <v>30881.3</v>
      </c>
      <c r="P1121" t="n">
        <v>101.08</v>
      </c>
      <c r="Q1121" t="n">
        <v>198.05</v>
      </c>
      <c r="R1121" t="n">
        <v>29.08</v>
      </c>
      <c r="S1121" t="n">
        <v>21.27</v>
      </c>
      <c r="T1121" t="n">
        <v>1209.27</v>
      </c>
      <c r="U1121" t="n">
        <v>0.73</v>
      </c>
      <c r="V1121" t="n">
        <v>0.77</v>
      </c>
      <c r="W1121" t="n">
        <v>0.11</v>
      </c>
      <c r="X1121" t="n">
        <v>0.06</v>
      </c>
      <c r="Y1121" t="n">
        <v>1</v>
      </c>
      <c r="Z1121" t="n">
        <v>10</v>
      </c>
    </row>
    <row r="1122">
      <c r="A1122" t="n">
        <v>107</v>
      </c>
      <c r="B1122" t="n">
        <v>105</v>
      </c>
      <c r="C1122" t="inlineStr">
        <is>
          <t xml:space="preserve">CONCLUIDO	</t>
        </is>
      </c>
      <c r="D1122" t="n">
        <v>9.3963</v>
      </c>
      <c r="E1122" t="n">
        <v>10.64</v>
      </c>
      <c r="F1122" t="n">
        <v>7.92</v>
      </c>
      <c r="G1122" t="n">
        <v>118.73</v>
      </c>
      <c r="H1122" t="n">
        <v>1.98</v>
      </c>
      <c r="I1122" t="n">
        <v>4</v>
      </c>
      <c r="J1122" t="n">
        <v>248.94</v>
      </c>
      <c r="K1122" t="n">
        <v>55.27</v>
      </c>
      <c r="L1122" t="n">
        <v>27.75</v>
      </c>
      <c r="M1122" t="n">
        <v>2</v>
      </c>
      <c r="N1122" t="n">
        <v>60.92</v>
      </c>
      <c r="O1122" t="n">
        <v>30936.46</v>
      </c>
      <c r="P1122" t="n">
        <v>101.14</v>
      </c>
      <c r="Q1122" t="n">
        <v>198.05</v>
      </c>
      <c r="R1122" t="n">
        <v>29.2</v>
      </c>
      <c r="S1122" t="n">
        <v>21.27</v>
      </c>
      <c r="T1122" t="n">
        <v>1269.18</v>
      </c>
      <c r="U1122" t="n">
        <v>0.73</v>
      </c>
      <c r="V1122" t="n">
        <v>0.77</v>
      </c>
      <c r="W1122" t="n">
        <v>0.12</v>
      </c>
      <c r="X1122" t="n">
        <v>0.06</v>
      </c>
      <c r="Y1122" t="n">
        <v>1</v>
      </c>
      <c r="Z1122" t="n">
        <v>10</v>
      </c>
    </row>
    <row r="1123">
      <c r="A1123" t="n">
        <v>108</v>
      </c>
      <c r="B1123" t="n">
        <v>105</v>
      </c>
      <c r="C1123" t="inlineStr">
        <is>
          <t xml:space="preserve">CONCLUIDO	</t>
        </is>
      </c>
      <c r="D1123" t="n">
        <v>9.3978</v>
      </c>
      <c r="E1123" t="n">
        <v>10.64</v>
      </c>
      <c r="F1123" t="n">
        <v>7.91</v>
      </c>
      <c r="G1123" t="n">
        <v>118.71</v>
      </c>
      <c r="H1123" t="n">
        <v>2</v>
      </c>
      <c r="I1123" t="n">
        <v>4</v>
      </c>
      <c r="J1123" t="n">
        <v>249.39</v>
      </c>
      <c r="K1123" t="n">
        <v>55.27</v>
      </c>
      <c r="L1123" t="n">
        <v>28</v>
      </c>
      <c r="M1123" t="n">
        <v>2</v>
      </c>
      <c r="N1123" t="n">
        <v>61.11</v>
      </c>
      <c r="O1123" t="n">
        <v>30991.69</v>
      </c>
      <c r="P1123" t="n">
        <v>101.08</v>
      </c>
      <c r="Q1123" t="n">
        <v>198.05</v>
      </c>
      <c r="R1123" t="n">
        <v>29.18</v>
      </c>
      <c r="S1123" t="n">
        <v>21.27</v>
      </c>
      <c r="T1123" t="n">
        <v>1259.59</v>
      </c>
      <c r="U1123" t="n">
        <v>0.73</v>
      </c>
      <c r="V1123" t="n">
        <v>0.77</v>
      </c>
      <c r="W1123" t="n">
        <v>0.11</v>
      </c>
      <c r="X1123" t="n">
        <v>0.06</v>
      </c>
      <c r="Y1123" t="n">
        <v>1</v>
      </c>
      <c r="Z1123" t="n">
        <v>10</v>
      </c>
    </row>
    <row r="1124">
      <c r="A1124" t="n">
        <v>109</v>
      </c>
      <c r="B1124" t="n">
        <v>105</v>
      </c>
      <c r="C1124" t="inlineStr">
        <is>
          <t xml:space="preserve">CONCLUIDO	</t>
        </is>
      </c>
      <c r="D1124" t="n">
        <v>9.3948</v>
      </c>
      <c r="E1124" t="n">
        <v>10.64</v>
      </c>
      <c r="F1124" t="n">
        <v>7.92</v>
      </c>
      <c r="G1124" t="n">
        <v>118.76</v>
      </c>
      <c r="H1124" t="n">
        <v>2.01</v>
      </c>
      <c r="I1124" t="n">
        <v>4</v>
      </c>
      <c r="J1124" t="n">
        <v>249.83</v>
      </c>
      <c r="K1124" t="n">
        <v>55.27</v>
      </c>
      <c r="L1124" t="n">
        <v>28.25</v>
      </c>
      <c r="M1124" t="n">
        <v>2</v>
      </c>
      <c r="N1124" t="n">
        <v>61.31</v>
      </c>
      <c r="O1124" t="n">
        <v>31047</v>
      </c>
      <c r="P1124" t="n">
        <v>101.01</v>
      </c>
      <c r="Q1124" t="n">
        <v>198.05</v>
      </c>
      <c r="R1124" t="n">
        <v>29.3</v>
      </c>
      <c r="S1124" t="n">
        <v>21.27</v>
      </c>
      <c r="T1124" t="n">
        <v>1319.08</v>
      </c>
      <c r="U1124" t="n">
        <v>0.73</v>
      </c>
      <c r="V1124" t="n">
        <v>0.77</v>
      </c>
      <c r="W1124" t="n">
        <v>0.11</v>
      </c>
      <c r="X1124" t="n">
        <v>0.06</v>
      </c>
      <c r="Y1124" t="n">
        <v>1</v>
      </c>
      <c r="Z1124" t="n">
        <v>10</v>
      </c>
    </row>
    <row r="1125">
      <c r="A1125" t="n">
        <v>110</v>
      </c>
      <c r="B1125" t="n">
        <v>105</v>
      </c>
      <c r="C1125" t="inlineStr">
        <is>
          <t xml:space="preserve">CONCLUIDO	</t>
        </is>
      </c>
      <c r="D1125" t="n">
        <v>9.392899999999999</v>
      </c>
      <c r="E1125" t="n">
        <v>10.65</v>
      </c>
      <c r="F1125" t="n">
        <v>7.92</v>
      </c>
      <c r="G1125" t="n">
        <v>118.79</v>
      </c>
      <c r="H1125" t="n">
        <v>2.03</v>
      </c>
      <c r="I1125" t="n">
        <v>4</v>
      </c>
      <c r="J1125" t="n">
        <v>250.28</v>
      </c>
      <c r="K1125" t="n">
        <v>55.27</v>
      </c>
      <c r="L1125" t="n">
        <v>28.5</v>
      </c>
      <c r="M1125" t="n">
        <v>2</v>
      </c>
      <c r="N1125" t="n">
        <v>61.51</v>
      </c>
      <c r="O1125" t="n">
        <v>31102.37</v>
      </c>
      <c r="P1125" t="n">
        <v>100.92</v>
      </c>
      <c r="Q1125" t="n">
        <v>198.05</v>
      </c>
      <c r="R1125" t="n">
        <v>29.33</v>
      </c>
      <c r="S1125" t="n">
        <v>21.27</v>
      </c>
      <c r="T1125" t="n">
        <v>1335.15</v>
      </c>
      <c r="U1125" t="n">
        <v>0.73</v>
      </c>
      <c r="V1125" t="n">
        <v>0.77</v>
      </c>
      <c r="W1125" t="n">
        <v>0.12</v>
      </c>
      <c r="X1125" t="n">
        <v>0.07000000000000001</v>
      </c>
      <c r="Y1125" t="n">
        <v>1</v>
      </c>
      <c r="Z1125" t="n">
        <v>10</v>
      </c>
    </row>
    <row r="1126">
      <c r="A1126" t="n">
        <v>111</v>
      </c>
      <c r="B1126" t="n">
        <v>105</v>
      </c>
      <c r="C1126" t="inlineStr">
        <is>
          <t xml:space="preserve">CONCLUIDO	</t>
        </is>
      </c>
      <c r="D1126" t="n">
        <v>9.401</v>
      </c>
      <c r="E1126" t="n">
        <v>10.64</v>
      </c>
      <c r="F1126" t="n">
        <v>7.91</v>
      </c>
      <c r="G1126" t="n">
        <v>118.65</v>
      </c>
      <c r="H1126" t="n">
        <v>2.04</v>
      </c>
      <c r="I1126" t="n">
        <v>4</v>
      </c>
      <c r="J1126" t="n">
        <v>250.73</v>
      </c>
      <c r="K1126" t="n">
        <v>55.27</v>
      </c>
      <c r="L1126" t="n">
        <v>28.75</v>
      </c>
      <c r="M1126" t="n">
        <v>2</v>
      </c>
      <c r="N1126" t="n">
        <v>61.71</v>
      </c>
      <c r="O1126" t="n">
        <v>31157.82</v>
      </c>
      <c r="P1126" t="n">
        <v>100.61</v>
      </c>
      <c r="Q1126" t="n">
        <v>198.05</v>
      </c>
      <c r="R1126" t="n">
        <v>28.98</v>
      </c>
      <c r="S1126" t="n">
        <v>21.27</v>
      </c>
      <c r="T1126" t="n">
        <v>1157.23</v>
      </c>
      <c r="U1126" t="n">
        <v>0.73</v>
      </c>
      <c r="V1126" t="n">
        <v>0.77</v>
      </c>
      <c r="W1126" t="n">
        <v>0.12</v>
      </c>
      <c r="X1126" t="n">
        <v>0.06</v>
      </c>
      <c r="Y1126" t="n">
        <v>1</v>
      </c>
      <c r="Z1126" t="n">
        <v>10</v>
      </c>
    </row>
    <row r="1127">
      <c r="A1127" t="n">
        <v>112</v>
      </c>
      <c r="B1127" t="n">
        <v>105</v>
      </c>
      <c r="C1127" t="inlineStr">
        <is>
          <t xml:space="preserve">CONCLUIDO	</t>
        </is>
      </c>
      <c r="D1127" t="n">
        <v>9.4061</v>
      </c>
      <c r="E1127" t="n">
        <v>10.63</v>
      </c>
      <c r="F1127" t="n">
        <v>7.9</v>
      </c>
      <c r="G1127" t="n">
        <v>118.57</v>
      </c>
      <c r="H1127" t="n">
        <v>2.05</v>
      </c>
      <c r="I1127" t="n">
        <v>4</v>
      </c>
      <c r="J1127" t="n">
        <v>251.18</v>
      </c>
      <c r="K1127" t="n">
        <v>55.27</v>
      </c>
      <c r="L1127" t="n">
        <v>29</v>
      </c>
      <c r="M1127" t="n">
        <v>2</v>
      </c>
      <c r="N1127" t="n">
        <v>61.91</v>
      </c>
      <c r="O1127" t="n">
        <v>31213.35</v>
      </c>
      <c r="P1127" t="n">
        <v>100.32</v>
      </c>
      <c r="Q1127" t="n">
        <v>198.06</v>
      </c>
      <c r="R1127" t="n">
        <v>28.81</v>
      </c>
      <c r="S1127" t="n">
        <v>21.27</v>
      </c>
      <c r="T1127" t="n">
        <v>1074.02</v>
      </c>
      <c r="U1127" t="n">
        <v>0.74</v>
      </c>
      <c r="V1127" t="n">
        <v>0.77</v>
      </c>
      <c r="W1127" t="n">
        <v>0.11</v>
      </c>
      <c r="X1127" t="n">
        <v>0.05</v>
      </c>
      <c r="Y1127" t="n">
        <v>1</v>
      </c>
      <c r="Z1127" t="n">
        <v>10</v>
      </c>
    </row>
    <row r="1128">
      <c r="A1128" t="n">
        <v>113</v>
      </c>
      <c r="B1128" t="n">
        <v>105</v>
      </c>
      <c r="C1128" t="inlineStr">
        <is>
          <t xml:space="preserve">CONCLUIDO	</t>
        </is>
      </c>
      <c r="D1128" t="n">
        <v>9.4017</v>
      </c>
      <c r="E1128" t="n">
        <v>10.64</v>
      </c>
      <c r="F1128" t="n">
        <v>7.91</v>
      </c>
      <c r="G1128" t="n">
        <v>118.64</v>
      </c>
      <c r="H1128" t="n">
        <v>2.07</v>
      </c>
      <c r="I1128" t="n">
        <v>4</v>
      </c>
      <c r="J1128" t="n">
        <v>251.63</v>
      </c>
      <c r="K1128" t="n">
        <v>55.27</v>
      </c>
      <c r="L1128" t="n">
        <v>29.25</v>
      </c>
      <c r="M1128" t="n">
        <v>2</v>
      </c>
      <c r="N1128" t="n">
        <v>62.11</v>
      </c>
      <c r="O1128" t="n">
        <v>31268.94</v>
      </c>
      <c r="P1128" t="n">
        <v>100.23</v>
      </c>
      <c r="Q1128" t="n">
        <v>198.05</v>
      </c>
      <c r="R1128" t="n">
        <v>29.05</v>
      </c>
      <c r="S1128" t="n">
        <v>21.27</v>
      </c>
      <c r="T1128" t="n">
        <v>1194.87</v>
      </c>
      <c r="U1128" t="n">
        <v>0.73</v>
      </c>
      <c r="V1128" t="n">
        <v>0.77</v>
      </c>
      <c r="W1128" t="n">
        <v>0.11</v>
      </c>
      <c r="X1128" t="n">
        <v>0.06</v>
      </c>
      <c r="Y1128" t="n">
        <v>1</v>
      </c>
      <c r="Z1128" t="n">
        <v>10</v>
      </c>
    </row>
    <row r="1129">
      <c r="A1129" t="n">
        <v>114</v>
      </c>
      <c r="B1129" t="n">
        <v>105</v>
      </c>
      <c r="C1129" t="inlineStr">
        <is>
          <t xml:space="preserve">CONCLUIDO	</t>
        </is>
      </c>
      <c r="D1129" t="n">
        <v>9.393599999999999</v>
      </c>
      <c r="E1129" t="n">
        <v>10.65</v>
      </c>
      <c r="F1129" t="n">
        <v>7.92</v>
      </c>
      <c r="G1129" t="n">
        <v>118.78</v>
      </c>
      <c r="H1129" t="n">
        <v>2.08</v>
      </c>
      <c r="I1129" t="n">
        <v>4</v>
      </c>
      <c r="J1129" t="n">
        <v>252.08</v>
      </c>
      <c r="K1129" t="n">
        <v>55.27</v>
      </c>
      <c r="L1129" t="n">
        <v>29.5</v>
      </c>
      <c r="M1129" t="n">
        <v>2</v>
      </c>
      <c r="N1129" t="n">
        <v>62.31</v>
      </c>
      <c r="O1129" t="n">
        <v>31324.61</v>
      </c>
      <c r="P1129" t="n">
        <v>100.33</v>
      </c>
      <c r="Q1129" t="n">
        <v>198.05</v>
      </c>
      <c r="R1129" t="n">
        <v>29.34</v>
      </c>
      <c r="S1129" t="n">
        <v>21.27</v>
      </c>
      <c r="T1129" t="n">
        <v>1336.16</v>
      </c>
      <c r="U1129" t="n">
        <v>0.72</v>
      </c>
      <c r="V1129" t="n">
        <v>0.77</v>
      </c>
      <c r="W1129" t="n">
        <v>0.11</v>
      </c>
      <c r="X1129" t="n">
        <v>0.07000000000000001</v>
      </c>
      <c r="Y1129" t="n">
        <v>1</v>
      </c>
      <c r="Z1129" t="n">
        <v>10</v>
      </c>
    </row>
    <row r="1130">
      <c r="A1130" t="n">
        <v>115</v>
      </c>
      <c r="B1130" t="n">
        <v>105</v>
      </c>
      <c r="C1130" t="inlineStr">
        <is>
          <t xml:space="preserve">CONCLUIDO	</t>
        </is>
      </c>
      <c r="D1130" t="n">
        <v>9.3963</v>
      </c>
      <c r="E1130" t="n">
        <v>10.64</v>
      </c>
      <c r="F1130" t="n">
        <v>7.92</v>
      </c>
      <c r="G1130" t="n">
        <v>118.73</v>
      </c>
      <c r="H1130" t="n">
        <v>2.1</v>
      </c>
      <c r="I1130" t="n">
        <v>4</v>
      </c>
      <c r="J1130" t="n">
        <v>252.54</v>
      </c>
      <c r="K1130" t="n">
        <v>55.27</v>
      </c>
      <c r="L1130" t="n">
        <v>29.75</v>
      </c>
      <c r="M1130" t="n">
        <v>2</v>
      </c>
      <c r="N1130" t="n">
        <v>62.51</v>
      </c>
      <c r="O1130" t="n">
        <v>31380.35</v>
      </c>
      <c r="P1130" t="n">
        <v>100.09</v>
      </c>
      <c r="Q1130" t="n">
        <v>198.05</v>
      </c>
      <c r="R1130" t="n">
        <v>29.24</v>
      </c>
      <c r="S1130" t="n">
        <v>21.27</v>
      </c>
      <c r="T1130" t="n">
        <v>1287.26</v>
      </c>
      <c r="U1130" t="n">
        <v>0.73</v>
      </c>
      <c r="V1130" t="n">
        <v>0.77</v>
      </c>
      <c r="W1130" t="n">
        <v>0.11</v>
      </c>
      <c r="X1130" t="n">
        <v>0.06</v>
      </c>
      <c r="Y1130" t="n">
        <v>1</v>
      </c>
      <c r="Z1130" t="n">
        <v>10</v>
      </c>
    </row>
    <row r="1131">
      <c r="A1131" t="n">
        <v>116</v>
      </c>
      <c r="B1131" t="n">
        <v>105</v>
      </c>
      <c r="C1131" t="inlineStr">
        <is>
          <t xml:space="preserve">CONCLUIDO	</t>
        </is>
      </c>
      <c r="D1131" t="n">
        <v>9.3931</v>
      </c>
      <c r="E1131" t="n">
        <v>10.65</v>
      </c>
      <c r="F1131" t="n">
        <v>7.92</v>
      </c>
      <c r="G1131" t="n">
        <v>118.79</v>
      </c>
      <c r="H1131" t="n">
        <v>2.11</v>
      </c>
      <c r="I1131" t="n">
        <v>4</v>
      </c>
      <c r="J1131" t="n">
        <v>252.99</v>
      </c>
      <c r="K1131" t="n">
        <v>55.27</v>
      </c>
      <c r="L1131" t="n">
        <v>30</v>
      </c>
      <c r="M1131" t="n">
        <v>2</v>
      </c>
      <c r="N1131" t="n">
        <v>62.72</v>
      </c>
      <c r="O1131" t="n">
        <v>31436.17</v>
      </c>
      <c r="P1131" t="n">
        <v>99.92</v>
      </c>
      <c r="Q1131" t="n">
        <v>198.05</v>
      </c>
      <c r="R1131" t="n">
        <v>29.38</v>
      </c>
      <c r="S1131" t="n">
        <v>21.27</v>
      </c>
      <c r="T1131" t="n">
        <v>1355.89</v>
      </c>
      <c r="U1131" t="n">
        <v>0.72</v>
      </c>
      <c r="V1131" t="n">
        <v>0.77</v>
      </c>
      <c r="W1131" t="n">
        <v>0.11</v>
      </c>
      <c r="X1131" t="n">
        <v>0.07000000000000001</v>
      </c>
      <c r="Y1131" t="n">
        <v>1</v>
      </c>
      <c r="Z1131" t="n">
        <v>10</v>
      </c>
    </row>
    <row r="1132">
      <c r="A1132" t="n">
        <v>117</v>
      </c>
      <c r="B1132" t="n">
        <v>105</v>
      </c>
      <c r="C1132" t="inlineStr">
        <is>
          <t xml:space="preserve">CONCLUIDO	</t>
        </is>
      </c>
      <c r="D1132" t="n">
        <v>9.389900000000001</v>
      </c>
      <c r="E1132" t="n">
        <v>10.65</v>
      </c>
      <c r="F1132" t="n">
        <v>7.92</v>
      </c>
      <c r="G1132" t="n">
        <v>118.84</v>
      </c>
      <c r="H1132" t="n">
        <v>2.12</v>
      </c>
      <c r="I1132" t="n">
        <v>4</v>
      </c>
      <c r="J1132" t="n">
        <v>253.44</v>
      </c>
      <c r="K1132" t="n">
        <v>55.27</v>
      </c>
      <c r="L1132" t="n">
        <v>30.25</v>
      </c>
      <c r="M1132" t="n">
        <v>2</v>
      </c>
      <c r="N1132" t="n">
        <v>62.92</v>
      </c>
      <c r="O1132" t="n">
        <v>31492.06</v>
      </c>
      <c r="P1132" t="n">
        <v>99.54000000000001</v>
      </c>
      <c r="Q1132" t="n">
        <v>198.05</v>
      </c>
      <c r="R1132" t="n">
        <v>29.47</v>
      </c>
      <c r="S1132" t="n">
        <v>21.27</v>
      </c>
      <c r="T1132" t="n">
        <v>1401.68</v>
      </c>
      <c r="U1132" t="n">
        <v>0.72</v>
      </c>
      <c r="V1132" t="n">
        <v>0.77</v>
      </c>
      <c r="W1132" t="n">
        <v>0.12</v>
      </c>
      <c r="X1132" t="n">
        <v>0.07000000000000001</v>
      </c>
      <c r="Y1132" t="n">
        <v>1</v>
      </c>
      <c r="Z1132" t="n">
        <v>10</v>
      </c>
    </row>
    <row r="1133">
      <c r="A1133" t="n">
        <v>118</v>
      </c>
      <c r="B1133" t="n">
        <v>105</v>
      </c>
      <c r="C1133" t="inlineStr">
        <is>
          <t xml:space="preserve">CONCLUIDO	</t>
        </is>
      </c>
      <c r="D1133" t="n">
        <v>9.398999999999999</v>
      </c>
      <c r="E1133" t="n">
        <v>10.64</v>
      </c>
      <c r="F1133" t="n">
        <v>7.91</v>
      </c>
      <c r="G1133" t="n">
        <v>118.69</v>
      </c>
      <c r="H1133" t="n">
        <v>2.14</v>
      </c>
      <c r="I1133" t="n">
        <v>4</v>
      </c>
      <c r="J1133" t="n">
        <v>253.9</v>
      </c>
      <c r="K1133" t="n">
        <v>55.27</v>
      </c>
      <c r="L1133" t="n">
        <v>30.5</v>
      </c>
      <c r="M1133" t="n">
        <v>2</v>
      </c>
      <c r="N1133" t="n">
        <v>63.12</v>
      </c>
      <c r="O1133" t="n">
        <v>31548.03</v>
      </c>
      <c r="P1133" t="n">
        <v>99.44</v>
      </c>
      <c r="Q1133" t="n">
        <v>198.05</v>
      </c>
      <c r="R1133" t="n">
        <v>29.09</v>
      </c>
      <c r="S1133" t="n">
        <v>21.27</v>
      </c>
      <c r="T1133" t="n">
        <v>1212.18</v>
      </c>
      <c r="U1133" t="n">
        <v>0.73</v>
      </c>
      <c r="V1133" t="n">
        <v>0.77</v>
      </c>
      <c r="W1133" t="n">
        <v>0.12</v>
      </c>
      <c r="X1133" t="n">
        <v>0.06</v>
      </c>
      <c r="Y1133" t="n">
        <v>1</v>
      </c>
      <c r="Z1133" t="n">
        <v>10</v>
      </c>
    </row>
    <row r="1134">
      <c r="A1134" t="n">
        <v>119</v>
      </c>
      <c r="B1134" t="n">
        <v>105</v>
      </c>
      <c r="C1134" t="inlineStr">
        <is>
          <t xml:space="preserve">CONCLUIDO	</t>
        </is>
      </c>
      <c r="D1134" t="n">
        <v>9.405099999999999</v>
      </c>
      <c r="E1134" t="n">
        <v>10.63</v>
      </c>
      <c r="F1134" t="n">
        <v>7.91</v>
      </c>
      <c r="G1134" t="n">
        <v>118.58</v>
      </c>
      <c r="H1134" t="n">
        <v>2.15</v>
      </c>
      <c r="I1134" t="n">
        <v>4</v>
      </c>
      <c r="J1134" t="n">
        <v>254.35</v>
      </c>
      <c r="K1134" t="n">
        <v>55.27</v>
      </c>
      <c r="L1134" t="n">
        <v>30.75</v>
      </c>
      <c r="M1134" t="n">
        <v>2</v>
      </c>
      <c r="N1134" t="n">
        <v>63.33</v>
      </c>
      <c r="O1134" t="n">
        <v>31604.07</v>
      </c>
      <c r="P1134" t="n">
        <v>99.13</v>
      </c>
      <c r="Q1134" t="n">
        <v>198.05</v>
      </c>
      <c r="R1134" t="n">
        <v>28.87</v>
      </c>
      <c r="S1134" t="n">
        <v>21.27</v>
      </c>
      <c r="T1134" t="n">
        <v>1103</v>
      </c>
      <c r="U1134" t="n">
        <v>0.74</v>
      </c>
      <c r="V1134" t="n">
        <v>0.77</v>
      </c>
      <c r="W1134" t="n">
        <v>0.11</v>
      </c>
      <c r="X1134" t="n">
        <v>0.05</v>
      </c>
      <c r="Y1134" t="n">
        <v>1</v>
      </c>
      <c r="Z1134" t="n">
        <v>10</v>
      </c>
    </row>
    <row r="1135">
      <c r="A1135" t="n">
        <v>120</v>
      </c>
      <c r="B1135" t="n">
        <v>105</v>
      </c>
      <c r="C1135" t="inlineStr">
        <is>
          <t xml:space="preserve">CONCLUIDO	</t>
        </is>
      </c>
      <c r="D1135" t="n">
        <v>9.401400000000001</v>
      </c>
      <c r="E1135" t="n">
        <v>10.64</v>
      </c>
      <c r="F1135" t="n">
        <v>7.91</v>
      </c>
      <c r="G1135" t="n">
        <v>118.65</v>
      </c>
      <c r="H1135" t="n">
        <v>2.16</v>
      </c>
      <c r="I1135" t="n">
        <v>4</v>
      </c>
      <c r="J1135" t="n">
        <v>254.81</v>
      </c>
      <c r="K1135" t="n">
        <v>55.27</v>
      </c>
      <c r="L1135" t="n">
        <v>31</v>
      </c>
      <c r="M1135" t="n">
        <v>2</v>
      </c>
      <c r="N1135" t="n">
        <v>63.53</v>
      </c>
      <c r="O1135" t="n">
        <v>31660.19</v>
      </c>
      <c r="P1135" t="n">
        <v>98.91</v>
      </c>
      <c r="Q1135" t="n">
        <v>198.05</v>
      </c>
      <c r="R1135" t="n">
        <v>29.07</v>
      </c>
      <c r="S1135" t="n">
        <v>21.27</v>
      </c>
      <c r="T1135" t="n">
        <v>1200.54</v>
      </c>
      <c r="U1135" t="n">
        <v>0.73</v>
      </c>
      <c r="V1135" t="n">
        <v>0.77</v>
      </c>
      <c r="W1135" t="n">
        <v>0.11</v>
      </c>
      <c r="X1135" t="n">
        <v>0.06</v>
      </c>
      <c r="Y1135" t="n">
        <v>1</v>
      </c>
      <c r="Z1135" t="n">
        <v>10</v>
      </c>
    </row>
    <row r="1136">
      <c r="A1136" t="n">
        <v>121</v>
      </c>
      <c r="B1136" t="n">
        <v>105</v>
      </c>
      <c r="C1136" t="inlineStr">
        <is>
          <t xml:space="preserve">CONCLUIDO	</t>
        </is>
      </c>
      <c r="D1136" t="n">
        <v>9.3919</v>
      </c>
      <c r="E1136" t="n">
        <v>10.65</v>
      </c>
      <c r="F1136" t="n">
        <v>7.92</v>
      </c>
      <c r="G1136" t="n">
        <v>118.81</v>
      </c>
      <c r="H1136" t="n">
        <v>2.18</v>
      </c>
      <c r="I1136" t="n">
        <v>4</v>
      </c>
      <c r="J1136" t="n">
        <v>255.26</v>
      </c>
      <c r="K1136" t="n">
        <v>55.27</v>
      </c>
      <c r="L1136" t="n">
        <v>31.25</v>
      </c>
      <c r="M1136" t="n">
        <v>2</v>
      </c>
      <c r="N1136" t="n">
        <v>63.74</v>
      </c>
      <c r="O1136" t="n">
        <v>31716.38</v>
      </c>
      <c r="P1136" t="n">
        <v>98.73</v>
      </c>
      <c r="Q1136" t="n">
        <v>198.05</v>
      </c>
      <c r="R1136" t="n">
        <v>29.38</v>
      </c>
      <c r="S1136" t="n">
        <v>21.27</v>
      </c>
      <c r="T1136" t="n">
        <v>1357.73</v>
      </c>
      <c r="U1136" t="n">
        <v>0.72</v>
      </c>
      <c r="V1136" t="n">
        <v>0.77</v>
      </c>
      <c r="W1136" t="n">
        <v>0.12</v>
      </c>
      <c r="X1136" t="n">
        <v>0.07000000000000001</v>
      </c>
      <c r="Y1136" t="n">
        <v>1</v>
      </c>
      <c r="Z1136" t="n">
        <v>10</v>
      </c>
    </row>
    <row r="1137">
      <c r="A1137" t="n">
        <v>122</v>
      </c>
      <c r="B1137" t="n">
        <v>105</v>
      </c>
      <c r="C1137" t="inlineStr">
        <is>
          <t xml:space="preserve">CONCLUIDO	</t>
        </is>
      </c>
      <c r="D1137" t="n">
        <v>9.3941</v>
      </c>
      <c r="E1137" t="n">
        <v>10.64</v>
      </c>
      <c r="F1137" t="n">
        <v>7.92</v>
      </c>
      <c r="G1137" t="n">
        <v>118.77</v>
      </c>
      <c r="H1137" t="n">
        <v>2.19</v>
      </c>
      <c r="I1137" t="n">
        <v>4</v>
      </c>
      <c r="J1137" t="n">
        <v>255.72</v>
      </c>
      <c r="K1137" t="n">
        <v>55.27</v>
      </c>
      <c r="L1137" t="n">
        <v>31.5</v>
      </c>
      <c r="M1137" t="n">
        <v>2</v>
      </c>
      <c r="N1137" t="n">
        <v>63.95</v>
      </c>
      <c r="O1137" t="n">
        <v>31772.65</v>
      </c>
      <c r="P1137" t="n">
        <v>98.28</v>
      </c>
      <c r="Q1137" t="n">
        <v>198.05</v>
      </c>
      <c r="R1137" t="n">
        <v>29.3</v>
      </c>
      <c r="S1137" t="n">
        <v>21.27</v>
      </c>
      <c r="T1137" t="n">
        <v>1317.1</v>
      </c>
      <c r="U1137" t="n">
        <v>0.73</v>
      </c>
      <c r="V1137" t="n">
        <v>0.77</v>
      </c>
      <c r="W1137" t="n">
        <v>0.11</v>
      </c>
      <c r="X1137" t="n">
        <v>0.07000000000000001</v>
      </c>
      <c r="Y1137" t="n">
        <v>1</v>
      </c>
      <c r="Z1137" t="n">
        <v>10</v>
      </c>
    </row>
    <row r="1138">
      <c r="A1138" t="n">
        <v>123</v>
      </c>
      <c r="B1138" t="n">
        <v>105</v>
      </c>
      <c r="C1138" t="inlineStr">
        <is>
          <t xml:space="preserve">CONCLUIDO	</t>
        </is>
      </c>
      <c r="D1138" t="n">
        <v>9.3926</v>
      </c>
      <c r="E1138" t="n">
        <v>10.65</v>
      </c>
      <c r="F1138" t="n">
        <v>7.92</v>
      </c>
      <c r="G1138" t="n">
        <v>118.8</v>
      </c>
      <c r="H1138" t="n">
        <v>2.21</v>
      </c>
      <c r="I1138" t="n">
        <v>4</v>
      </c>
      <c r="J1138" t="n">
        <v>256.17</v>
      </c>
      <c r="K1138" t="n">
        <v>55.27</v>
      </c>
      <c r="L1138" t="n">
        <v>31.75</v>
      </c>
      <c r="M1138" t="n">
        <v>2</v>
      </c>
      <c r="N1138" t="n">
        <v>64.15000000000001</v>
      </c>
      <c r="O1138" t="n">
        <v>31829</v>
      </c>
      <c r="P1138" t="n">
        <v>98.08</v>
      </c>
      <c r="Q1138" t="n">
        <v>198.05</v>
      </c>
      <c r="R1138" t="n">
        <v>29.41</v>
      </c>
      <c r="S1138" t="n">
        <v>21.27</v>
      </c>
      <c r="T1138" t="n">
        <v>1373.23</v>
      </c>
      <c r="U1138" t="n">
        <v>0.72</v>
      </c>
      <c r="V1138" t="n">
        <v>0.77</v>
      </c>
      <c r="W1138" t="n">
        <v>0.11</v>
      </c>
      <c r="X1138" t="n">
        <v>0.07000000000000001</v>
      </c>
      <c r="Y1138" t="n">
        <v>1</v>
      </c>
      <c r="Z1138" t="n">
        <v>10</v>
      </c>
    </row>
    <row r="1139">
      <c r="A1139" t="n">
        <v>124</v>
      </c>
      <c r="B1139" t="n">
        <v>105</v>
      </c>
      <c r="C1139" t="inlineStr">
        <is>
          <t xml:space="preserve">CONCLUIDO	</t>
        </is>
      </c>
      <c r="D1139" t="n">
        <v>9.3916</v>
      </c>
      <c r="E1139" t="n">
        <v>10.65</v>
      </c>
      <c r="F1139" t="n">
        <v>7.92</v>
      </c>
      <c r="G1139" t="n">
        <v>118.81</v>
      </c>
      <c r="H1139" t="n">
        <v>2.22</v>
      </c>
      <c r="I1139" t="n">
        <v>4</v>
      </c>
      <c r="J1139" t="n">
        <v>256.63</v>
      </c>
      <c r="K1139" t="n">
        <v>55.27</v>
      </c>
      <c r="L1139" t="n">
        <v>32</v>
      </c>
      <c r="M1139" t="n">
        <v>2</v>
      </c>
      <c r="N1139" t="n">
        <v>64.36</v>
      </c>
      <c r="O1139" t="n">
        <v>31885.42</v>
      </c>
      <c r="P1139" t="n">
        <v>97.81</v>
      </c>
      <c r="Q1139" t="n">
        <v>198.05</v>
      </c>
      <c r="R1139" t="n">
        <v>29.42</v>
      </c>
      <c r="S1139" t="n">
        <v>21.27</v>
      </c>
      <c r="T1139" t="n">
        <v>1378.23</v>
      </c>
      <c r="U1139" t="n">
        <v>0.72</v>
      </c>
      <c r="V1139" t="n">
        <v>0.77</v>
      </c>
      <c r="W1139" t="n">
        <v>0.11</v>
      </c>
      <c r="X1139" t="n">
        <v>0.07000000000000001</v>
      </c>
      <c r="Y1139" t="n">
        <v>1</v>
      </c>
      <c r="Z1139" t="n">
        <v>10</v>
      </c>
    </row>
    <row r="1140">
      <c r="A1140" t="n">
        <v>125</v>
      </c>
      <c r="B1140" t="n">
        <v>105</v>
      </c>
      <c r="C1140" t="inlineStr">
        <is>
          <t xml:space="preserve">CONCLUIDO	</t>
        </is>
      </c>
      <c r="D1140" t="n">
        <v>9.3978</v>
      </c>
      <c r="E1140" t="n">
        <v>10.64</v>
      </c>
      <c r="F1140" t="n">
        <v>7.91</v>
      </c>
      <c r="G1140" t="n">
        <v>118.71</v>
      </c>
      <c r="H1140" t="n">
        <v>2.23</v>
      </c>
      <c r="I1140" t="n">
        <v>4</v>
      </c>
      <c r="J1140" t="n">
        <v>257.09</v>
      </c>
      <c r="K1140" t="n">
        <v>55.27</v>
      </c>
      <c r="L1140" t="n">
        <v>32.25</v>
      </c>
      <c r="M1140" t="n">
        <v>2</v>
      </c>
      <c r="N1140" t="n">
        <v>64.56999999999999</v>
      </c>
      <c r="O1140" t="n">
        <v>31942.05</v>
      </c>
      <c r="P1140" t="n">
        <v>97.45999999999999</v>
      </c>
      <c r="Q1140" t="n">
        <v>198.06</v>
      </c>
      <c r="R1140" t="n">
        <v>29.12</v>
      </c>
      <c r="S1140" t="n">
        <v>21.27</v>
      </c>
      <c r="T1140" t="n">
        <v>1229.52</v>
      </c>
      <c r="U1140" t="n">
        <v>0.73</v>
      </c>
      <c r="V1140" t="n">
        <v>0.77</v>
      </c>
      <c r="W1140" t="n">
        <v>0.12</v>
      </c>
      <c r="X1140" t="n">
        <v>0.06</v>
      </c>
      <c r="Y1140" t="n">
        <v>1</v>
      </c>
      <c r="Z1140" t="n">
        <v>10</v>
      </c>
    </row>
    <row r="1141">
      <c r="A1141" t="n">
        <v>126</v>
      </c>
      <c r="B1141" t="n">
        <v>105</v>
      </c>
      <c r="C1141" t="inlineStr">
        <is>
          <t xml:space="preserve">CONCLUIDO	</t>
        </is>
      </c>
      <c r="D1141" t="n">
        <v>9.403700000000001</v>
      </c>
      <c r="E1141" t="n">
        <v>10.63</v>
      </c>
      <c r="F1141" t="n">
        <v>7.91</v>
      </c>
      <c r="G1141" t="n">
        <v>118.61</v>
      </c>
      <c r="H1141" t="n">
        <v>2.25</v>
      </c>
      <c r="I1141" t="n">
        <v>4</v>
      </c>
      <c r="J1141" t="n">
        <v>257.55</v>
      </c>
      <c r="K1141" t="n">
        <v>55.27</v>
      </c>
      <c r="L1141" t="n">
        <v>32.5</v>
      </c>
      <c r="M1141" t="n">
        <v>2</v>
      </c>
      <c r="N1141" t="n">
        <v>64.78</v>
      </c>
      <c r="O1141" t="n">
        <v>31998.63</v>
      </c>
      <c r="P1141" t="n">
        <v>96.98999999999999</v>
      </c>
      <c r="Q1141" t="n">
        <v>198.05</v>
      </c>
      <c r="R1141" t="n">
        <v>28.96</v>
      </c>
      <c r="S1141" t="n">
        <v>21.27</v>
      </c>
      <c r="T1141" t="n">
        <v>1147.12</v>
      </c>
      <c r="U1141" t="n">
        <v>0.73</v>
      </c>
      <c r="V1141" t="n">
        <v>0.77</v>
      </c>
      <c r="W1141" t="n">
        <v>0.11</v>
      </c>
      <c r="X1141" t="n">
        <v>0.05</v>
      </c>
      <c r="Y1141" t="n">
        <v>1</v>
      </c>
      <c r="Z1141" t="n">
        <v>10</v>
      </c>
    </row>
    <row r="1142">
      <c r="A1142" t="n">
        <v>127</v>
      </c>
      <c r="B1142" t="n">
        <v>105</v>
      </c>
      <c r="C1142" t="inlineStr">
        <is>
          <t xml:space="preserve">CONCLUIDO	</t>
        </is>
      </c>
      <c r="D1142" t="n">
        <v>9.398999999999999</v>
      </c>
      <c r="E1142" t="n">
        <v>10.64</v>
      </c>
      <c r="F1142" t="n">
        <v>7.91</v>
      </c>
      <c r="G1142" t="n">
        <v>118.69</v>
      </c>
      <c r="H1142" t="n">
        <v>2.26</v>
      </c>
      <c r="I1142" t="n">
        <v>4</v>
      </c>
      <c r="J1142" t="n">
        <v>258.01</v>
      </c>
      <c r="K1142" t="n">
        <v>55.27</v>
      </c>
      <c r="L1142" t="n">
        <v>32.75</v>
      </c>
      <c r="M1142" t="n">
        <v>2</v>
      </c>
      <c r="N1142" t="n">
        <v>64.98999999999999</v>
      </c>
      <c r="O1142" t="n">
        <v>32055.29</v>
      </c>
      <c r="P1142" t="n">
        <v>96.65000000000001</v>
      </c>
      <c r="Q1142" t="n">
        <v>198.05</v>
      </c>
      <c r="R1142" t="n">
        <v>29.17</v>
      </c>
      <c r="S1142" t="n">
        <v>21.27</v>
      </c>
      <c r="T1142" t="n">
        <v>1253.69</v>
      </c>
      <c r="U1142" t="n">
        <v>0.73</v>
      </c>
      <c r="V1142" t="n">
        <v>0.77</v>
      </c>
      <c r="W1142" t="n">
        <v>0.11</v>
      </c>
      <c r="X1142" t="n">
        <v>0.06</v>
      </c>
      <c r="Y1142" t="n">
        <v>1</v>
      </c>
      <c r="Z1142" t="n">
        <v>10</v>
      </c>
    </row>
    <row r="1143">
      <c r="A1143" t="n">
        <v>128</v>
      </c>
      <c r="B1143" t="n">
        <v>105</v>
      </c>
      <c r="C1143" t="inlineStr">
        <is>
          <t xml:space="preserve">CONCLUIDO	</t>
        </is>
      </c>
      <c r="D1143" t="n">
        <v>9.391400000000001</v>
      </c>
      <c r="E1143" t="n">
        <v>10.65</v>
      </c>
      <c r="F1143" t="n">
        <v>7.92</v>
      </c>
      <c r="G1143" t="n">
        <v>118.82</v>
      </c>
      <c r="H1143" t="n">
        <v>2.27</v>
      </c>
      <c r="I1143" t="n">
        <v>4</v>
      </c>
      <c r="J1143" t="n">
        <v>258.47</v>
      </c>
      <c r="K1143" t="n">
        <v>55.27</v>
      </c>
      <c r="L1143" t="n">
        <v>33</v>
      </c>
      <c r="M1143" t="n">
        <v>2</v>
      </c>
      <c r="N1143" t="n">
        <v>65.2</v>
      </c>
      <c r="O1143" t="n">
        <v>32112.02</v>
      </c>
      <c r="P1143" t="n">
        <v>96.3</v>
      </c>
      <c r="Q1143" t="n">
        <v>198.05</v>
      </c>
      <c r="R1143" t="n">
        <v>29.43</v>
      </c>
      <c r="S1143" t="n">
        <v>21.27</v>
      </c>
      <c r="T1143" t="n">
        <v>1384.76</v>
      </c>
      <c r="U1143" t="n">
        <v>0.72</v>
      </c>
      <c r="V1143" t="n">
        <v>0.77</v>
      </c>
      <c r="W1143" t="n">
        <v>0.11</v>
      </c>
      <c r="X1143" t="n">
        <v>0.07000000000000001</v>
      </c>
      <c r="Y1143" t="n">
        <v>1</v>
      </c>
      <c r="Z1143" t="n">
        <v>10</v>
      </c>
    </row>
    <row r="1144">
      <c r="A1144" t="n">
        <v>129</v>
      </c>
      <c r="B1144" t="n">
        <v>105</v>
      </c>
      <c r="C1144" t="inlineStr">
        <is>
          <t xml:space="preserve">CONCLUIDO	</t>
        </is>
      </c>
      <c r="D1144" t="n">
        <v>9.391400000000001</v>
      </c>
      <c r="E1144" t="n">
        <v>10.65</v>
      </c>
      <c r="F1144" t="n">
        <v>7.92</v>
      </c>
      <c r="G1144" t="n">
        <v>118.82</v>
      </c>
      <c r="H1144" t="n">
        <v>2.28</v>
      </c>
      <c r="I1144" t="n">
        <v>4</v>
      </c>
      <c r="J1144" t="n">
        <v>258.93</v>
      </c>
      <c r="K1144" t="n">
        <v>55.27</v>
      </c>
      <c r="L1144" t="n">
        <v>33.25</v>
      </c>
      <c r="M1144" t="n">
        <v>2</v>
      </c>
      <c r="N1144" t="n">
        <v>65.41</v>
      </c>
      <c r="O1144" t="n">
        <v>32168.84</v>
      </c>
      <c r="P1144" t="n">
        <v>96.05</v>
      </c>
      <c r="Q1144" t="n">
        <v>198.05</v>
      </c>
      <c r="R1144" t="n">
        <v>29.43</v>
      </c>
      <c r="S1144" t="n">
        <v>21.27</v>
      </c>
      <c r="T1144" t="n">
        <v>1382.58</v>
      </c>
      <c r="U1144" t="n">
        <v>0.72</v>
      </c>
      <c r="V1144" t="n">
        <v>0.77</v>
      </c>
      <c r="W1144" t="n">
        <v>0.11</v>
      </c>
      <c r="X1144" t="n">
        <v>0.07000000000000001</v>
      </c>
      <c r="Y1144" t="n">
        <v>1</v>
      </c>
      <c r="Z1144" t="n">
        <v>10</v>
      </c>
    </row>
    <row r="1145">
      <c r="A1145" t="n">
        <v>130</v>
      </c>
      <c r="B1145" t="n">
        <v>105</v>
      </c>
      <c r="C1145" t="inlineStr">
        <is>
          <t xml:space="preserve">CONCLUIDO	</t>
        </is>
      </c>
      <c r="D1145" t="n">
        <v>9.3924</v>
      </c>
      <c r="E1145" t="n">
        <v>10.65</v>
      </c>
      <c r="F1145" t="n">
        <v>7.92</v>
      </c>
      <c r="G1145" t="n">
        <v>118.8</v>
      </c>
      <c r="H1145" t="n">
        <v>2.3</v>
      </c>
      <c r="I1145" t="n">
        <v>4</v>
      </c>
      <c r="J1145" t="n">
        <v>259.39</v>
      </c>
      <c r="K1145" t="n">
        <v>55.27</v>
      </c>
      <c r="L1145" t="n">
        <v>33.5</v>
      </c>
      <c r="M1145" t="n">
        <v>2</v>
      </c>
      <c r="N1145" t="n">
        <v>65.62</v>
      </c>
      <c r="O1145" t="n">
        <v>32225.73</v>
      </c>
      <c r="P1145" t="n">
        <v>95.87</v>
      </c>
      <c r="Q1145" t="n">
        <v>198.05</v>
      </c>
      <c r="R1145" t="n">
        <v>29.38</v>
      </c>
      <c r="S1145" t="n">
        <v>21.27</v>
      </c>
      <c r="T1145" t="n">
        <v>1355.65</v>
      </c>
      <c r="U1145" t="n">
        <v>0.72</v>
      </c>
      <c r="V1145" t="n">
        <v>0.77</v>
      </c>
      <c r="W1145" t="n">
        <v>0.12</v>
      </c>
      <c r="X1145" t="n">
        <v>0.07000000000000001</v>
      </c>
      <c r="Y1145" t="n">
        <v>1</v>
      </c>
      <c r="Z1145" t="n">
        <v>10</v>
      </c>
    </row>
    <row r="1146">
      <c r="A1146" t="n">
        <v>131</v>
      </c>
      <c r="B1146" t="n">
        <v>105</v>
      </c>
      <c r="C1146" t="inlineStr">
        <is>
          <t xml:space="preserve">CONCLUIDO	</t>
        </is>
      </c>
      <c r="D1146" t="n">
        <v>9.3919</v>
      </c>
      <c r="E1146" t="n">
        <v>10.65</v>
      </c>
      <c r="F1146" t="n">
        <v>7.92</v>
      </c>
      <c r="G1146" t="n">
        <v>118.81</v>
      </c>
      <c r="H1146" t="n">
        <v>2.31</v>
      </c>
      <c r="I1146" t="n">
        <v>4</v>
      </c>
      <c r="J1146" t="n">
        <v>259.85</v>
      </c>
      <c r="K1146" t="n">
        <v>55.27</v>
      </c>
      <c r="L1146" t="n">
        <v>33.75</v>
      </c>
      <c r="M1146" t="n">
        <v>2</v>
      </c>
      <c r="N1146" t="n">
        <v>65.83</v>
      </c>
      <c r="O1146" t="n">
        <v>32282.7</v>
      </c>
      <c r="P1146" t="n">
        <v>95.31999999999999</v>
      </c>
      <c r="Q1146" t="n">
        <v>198.06</v>
      </c>
      <c r="R1146" t="n">
        <v>29.38</v>
      </c>
      <c r="S1146" t="n">
        <v>21.27</v>
      </c>
      <c r="T1146" t="n">
        <v>1356.7</v>
      </c>
      <c r="U1146" t="n">
        <v>0.72</v>
      </c>
      <c r="V1146" t="n">
        <v>0.77</v>
      </c>
      <c r="W1146" t="n">
        <v>0.11</v>
      </c>
      <c r="X1146" t="n">
        <v>0.07000000000000001</v>
      </c>
      <c r="Y1146" t="n">
        <v>1</v>
      </c>
      <c r="Z1146" t="n">
        <v>10</v>
      </c>
    </row>
    <row r="1147">
      <c r="A1147" t="n">
        <v>132</v>
      </c>
      <c r="B1147" t="n">
        <v>105</v>
      </c>
      <c r="C1147" t="inlineStr">
        <is>
          <t xml:space="preserve">CONCLUIDO	</t>
        </is>
      </c>
      <c r="D1147" t="n">
        <v>9.4597</v>
      </c>
      <c r="E1147" t="n">
        <v>10.57</v>
      </c>
      <c r="F1147" t="n">
        <v>7.88</v>
      </c>
      <c r="G1147" t="n">
        <v>157.69</v>
      </c>
      <c r="H1147" t="n">
        <v>2.32</v>
      </c>
      <c r="I1147" t="n">
        <v>3</v>
      </c>
      <c r="J1147" t="n">
        <v>260.32</v>
      </c>
      <c r="K1147" t="n">
        <v>55.27</v>
      </c>
      <c r="L1147" t="n">
        <v>34</v>
      </c>
      <c r="M1147" t="n">
        <v>1</v>
      </c>
      <c r="N1147" t="n">
        <v>66.04000000000001</v>
      </c>
      <c r="O1147" t="n">
        <v>32339.75</v>
      </c>
      <c r="P1147" t="n">
        <v>94.59999999999999</v>
      </c>
      <c r="Q1147" t="n">
        <v>198.05</v>
      </c>
      <c r="R1147" t="n">
        <v>28.2</v>
      </c>
      <c r="S1147" t="n">
        <v>21.27</v>
      </c>
      <c r="T1147" t="n">
        <v>774.83</v>
      </c>
      <c r="U1147" t="n">
        <v>0.75</v>
      </c>
      <c r="V1147" t="n">
        <v>0.77</v>
      </c>
      <c r="W1147" t="n">
        <v>0.11</v>
      </c>
      <c r="X1147" t="n">
        <v>0.03</v>
      </c>
      <c r="Y1147" t="n">
        <v>1</v>
      </c>
      <c r="Z1147" t="n">
        <v>10</v>
      </c>
    </row>
    <row r="1148">
      <c r="A1148" t="n">
        <v>133</v>
      </c>
      <c r="B1148" t="n">
        <v>105</v>
      </c>
      <c r="C1148" t="inlineStr">
        <is>
          <t xml:space="preserve">CONCLUIDO	</t>
        </is>
      </c>
      <c r="D1148" t="n">
        <v>9.4605</v>
      </c>
      <c r="E1148" t="n">
        <v>10.57</v>
      </c>
      <c r="F1148" t="n">
        <v>7.88</v>
      </c>
      <c r="G1148" t="n">
        <v>157.68</v>
      </c>
      <c r="H1148" t="n">
        <v>2.34</v>
      </c>
      <c r="I1148" t="n">
        <v>3</v>
      </c>
      <c r="J1148" t="n">
        <v>260.78</v>
      </c>
      <c r="K1148" t="n">
        <v>55.27</v>
      </c>
      <c r="L1148" t="n">
        <v>34.25</v>
      </c>
      <c r="M1148" t="n">
        <v>1</v>
      </c>
      <c r="N1148" t="n">
        <v>66.26000000000001</v>
      </c>
      <c r="O1148" t="n">
        <v>32396.88</v>
      </c>
      <c r="P1148" t="n">
        <v>94.69</v>
      </c>
      <c r="Q1148" t="n">
        <v>198.05</v>
      </c>
      <c r="R1148" t="n">
        <v>28.21</v>
      </c>
      <c r="S1148" t="n">
        <v>21.27</v>
      </c>
      <c r="T1148" t="n">
        <v>778.36</v>
      </c>
      <c r="U1148" t="n">
        <v>0.75</v>
      </c>
      <c r="V1148" t="n">
        <v>0.77</v>
      </c>
      <c r="W1148" t="n">
        <v>0.11</v>
      </c>
      <c r="X1148" t="n">
        <v>0.03</v>
      </c>
      <c r="Y1148" t="n">
        <v>1</v>
      </c>
      <c r="Z1148" t="n">
        <v>10</v>
      </c>
    </row>
    <row r="1149">
      <c r="A1149" t="n">
        <v>134</v>
      </c>
      <c r="B1149" t="n">
        <v>105</v>
      </c>
      <c r="C1149" t="inlineStr">
        <is>
          <t xml:space="preserve">CONCLUIDO	</t>
        </is>
      </c>
      <c r="D1149" t="n">
        <v>9.457800000000001</v>
      </c>
      <c r="E1149" t="n">
        <v>10.57</v>
      </c>
      <c r="F1149" t="n">
        <v>7.89</v>
      </c>
      <c r="G1149" t="n">
        <v>157.74</v>
      </c>
      <c r="H1149" t="n">
        <v>2.35</v>
      </c>
      <c r="I1149" t="n">
        <v>3</v>
      </c>
      <c r="J1149" t="n">
        <v>261.24</v>
      </c>
      <c r="K1149" t="n">
        <v>55.27</v>
      </c>
      <c r="L1149" t="n">
        <v>34.5</v>
      </c>
      <c r="M1149" t="n">
        <v>1</v>
      </c>
      <c r="N1149" t="n">
        <v>66.47</v>
      </c>
      <c r="O1149" t="n">
        <v>32454.09</v>
      </c>
      <c r="P1149" t="n">
        <v>94.83</v>
      </c>
      <c r="Q1149" t="n">
        <v>198.05</v>
      </c>
      <c r="R1149" t="n">
        <v>28.32</v>
      </c>
      <c r="S1149" t="n">
        <v>21.27</v>
      </c>
      <c r="T1149" t="n">
        <v>834.02</v>
      </c>
      <c r="U1149" t="n">
        <v>0.75</v>
      </c>
      <c r="V1149" t="n">
        <v>0.77</v>
      </c>
      <c r="W1149" t="n">
        <v>0.11</v>
      </c>
      <c r="X1149" t="n">
        <v>0.03</v>
      </c>
      <c r="Y1149" t="n">
        <v>1</v>
      </c>
      <c r="Z1149" t="n">
        <v>10</v>
      </c>
    </row>
    <row r="1150">
      <c r="A1150" t="n">
        <v>135</v>
      </c>
      <c r="B1150" t="n">
        <v>105</v>
      </c>
      <c r="C1150" t="inlineStr">
        <is>
          <t xml:space="preserve">CONCLUIDO	</t>
        </is>
      </c>
      <c r="D1150" t="n">
        <v>9.4535</v>
      </c>
      <c r="E1150" t="n">
        <v>10.58</v>
      </c>
      <c r="F1150" t="n">
        <v>7.89</v>
      </c>
      <c r="G1150" t="n">
        <v>157.83</v>
      </c>
      <c r="H1150" t="n">
        <v>2.36</v>
      </c>
      <c r="I1150" t="n">
        <v>3</v>
      </c>
      <c r="J1150" t="n">
        <v>261.71</v>
      </c>
      <c r="K1150" t="n">
        <v>55.27</v>
      </c>
      <c r="L1150" t="n">
        <v>34.75</v>
      </c>
      <c r="M1150" t="n">
        <v>1</v>
      </c>
      <c r="N1150" t="n">
        <v>66.68000000000001</v>
      </c>
      <c r="O1150" t="n">
        <v>32511.38</v>
      </c>
      <c r="P1150" t="n">
        <v>95.09999999999999</v>
      </c>
      <c r="Q1150" t="n">
        <v>198.05</v>
      </c>
      <c r="R1150" t="n">
        <v>28.49</v>
      </c>
      <c r="S1150" t="n">
        <v>21.27</v>
      </c>
      <c r="T1150" t="n">
        <v>920.41</v>
      </c>
      <c r="U1150" t="n">
        <v>0.75</v>
      </c>
      <c r="V1150" t="n">
        <v>0.77</v>
      </c>
      <c r="W1150" t="n">
        <v>0.11</v>
      </c>
      <c r="X1150" t="n">
        <v>0.04</v>
      </c>
      <c r="Y1150" t="n">
        <v>1</v>
      </c>
      <c r="Z1150" t="n">
        <v>10</v>
      </c>
    </row>
    <row r="1151">
      <c r="A1151" t="n">
        <v>136</v>
      </c>
      <c r="B1151" t="n">
        <v>105</v>
      </c>
      <c r="C1151" t="inlineStr">
        <is>
          <t xml:space="preserve">CONCLUIDO	</t>
        </is>
      </c>
      <c r="D1151" t="n">
        <v>9.4488</v>
      </c>
      <c r="E1151" t="n">
        <v>10.58</v>
      </c>
      <c r="F1151" t="n">
        <v>7.9</v>
      </c>
      <c r="G1151" t="n">
        <v>157.94</v>
      </c>
      <c r="H1151" t="n">
        <v>2.38</v>
      </c>
      <c r="I1151" t="n">
        <v>3</v>
      </c>
      <c r="J1151" t="n">
        <v>262.17</v>
      </c>
      <c r="K1151" t="n">
        <v>55.27</v>
      </c>
      <c r="L1151" t="n">
        <v>35</v>
      </c>
      <c r="M1151" t="n">
        <v>0</v>
      </c>
      <c r="N1151" t="n">
        <v>66.90000000000001</v>
      </c>
      <c r="O1151" t="n">
        <v>32568.76</v>
      </c>
      <c r="P1151" t="n">
        <v>95.41</v>
      </c>
      <c r="Q1151" t="n">
        <v>198.05</v>
      </c>
      <c r="R1151" t="n">
        <v>28.62</v>
      </c>
      <c r="S1151" t="n">
        <v>21.27</v>
      </c>
      <c r="T1151" t="n">
        <v>985.4400000000001</v>
      </c>
      <c r="U1151" t="n">
        <v>0.74</v>
      </c>
      <c r="V1151" t="n">
        <v>0.77</v>
      </c>
      <c r="W1151" t="n">
        <v>0.11</v>
      </c>
      <c r="X1151" t="n">
        <v>0.04</v>
      </c>
      <c r="Y1151" t="n">
        <v>1</v>
      </c>
      <c r="Z1151" t="n">
        <v>10</v>
      </c>
    </row>
    <row r="1152">
      <c r="A1152" t="n">
        <v>0</v>
      </c>
      <c r="B1152" t="n">
        <v>60</v>
      </c>
      <c r="C1152" t="inlineStr">
        <is>
          <t xml:space="preserve">CONCLUIDO	</t>
        </is>
      </c>
      <c r="D1152" t="n">
        <v>7.5977</v>
      </c>
      <c r="E1152" t="n">
        <v>13.16</v>
      </c>
      <c r="F1152" t="n">
        <v>9.24</v>
      </c>
      <c r="G1152" t="n">
        <v>7.92</v>
      </c>
      <c r="H1152" t="n">
        <v>0.14</v>
      </c>
      <c r="I1152" t="n">
        <v>70</v>
      </c>
      <c r="J1152" t="n">
        <v>124.63</v>
      </c>
      <c r="K1152" t="n">
        <v>45</v>
      </c>
      <c r="L1152" t="n">
        <v>1</v>
      </c>
      <c r="M1152" t="n">
        <v>68</v>
      </c>
      <c r="N1152" t="n">
        <v>18.64</v>
      </c>
      <c r="O1152" t="n">
        <v>15605.44</v>
      </c>
      <c r="P1152" t="n">
        <v>95.54000000000001</v>
      </c>
      <c r="Q1152" t="n">
        <v>198.09</v>
      </c>
      <c r="R1152" t="n">
        <v>70.5</v>
      </c>
      <c r="S1152" t="n">
        <v>21.27</v>
      </c>
      <c r="T1152" t="n">
        <v>21590.01</v>
      </c>
      <c r="U1152" t="n">
        <v>0.3</v>
      </c>
      <c r="V1152" t="n">
        <v>0.66</v>
      </c>
      <c r="W1152" t="n">
        <v>0.22</v>
      </c>
      <c r="X1152" t="n">
        <v>1.39</v>
      </c>
      <c r="Y1152" t="n">
        <v>1</v>
      </c>
      <c r="Z1152" t="n">
        <v>10</v>
      </c>
    </row>
    <row r="1153">
      <c r="A1153" t="n">
        <v>1</v>
      </c>
      <c r="B1153" t="n">
        <v>60</v>
      </c>
      <c r="C1153" t="inlineStr">
        <is>
          <t xml:space="preserve">CONCLUIDO	</t>
        </is>
      </c>
      <c r="D1153" t="n">
        <v>8.0495</v>
      </c>
      <c r="E1153" t="n">
        <v>12.42</v>
      </c>
      <c r="F1153" t="n">
        <v>8.91</v>
      </c>
      <c r="G1153" t="n">
        <v>9.9</v>
      </c>
      <c r="H1153" t="n">
        <v>0.18</v>
      </c>
      <c r="I1153" t="n">
        <v>54</v>
      </c>
      <c r="J1153" t="n">
        <v>124.96</v>
      </c>
      <c r="K1153" t="n">
        <v>45</v>
      </c>
      <c r="L1153" t="n">
        <v>1.25</v>
      </c>
      <c r="M1153" t="n">
        <v>52</v>
      </c>
      <c r="N1153" t="n">
        <v>18.71</v>
      </c>
      <c r="O1153" t="n">
        <v>15645.96</v>
      </c>
      <c r="P1153" t="n">
        <v>91.81999999999999</v>
      </c>
      <c r="Q1153" t="n">
        <v>198.07</v>
      </c>
      <c r="R1153" t="n">
        <v>60.16</v>
      </c>
      <c r="S1153" t="n">
        <v>21.27</v>
      </c>
      <c r="T1153" t="n">
        <v>16497.57</v>
      </c>
      <c r="U1153" t="n">
        <v>0.35</v>
      </c>
      <c r="V1153" t="n">
        <v>0.68</v>
      </c>
      <c r="W1153" t="n">
        <v>0.19</v>
      </c>
      <c r="X1153" t="n">
        <v>1.06</v>
      </c>
      <c r="Y1153" t="n">
        <v>1</v>
      </c>
      <c r="Z1153" t="n">
        <v>10</v>
      </c>
    </row>
    <row r="1154">
      <c r="A1154" t="n">
        <v>2</v>
      </c>
      <c r="B1154" t="n">
        <v>60</v>
      </c>
      <c r="C1154" t="inlineStr">
        <is>
          <t xml:space="preserve">CONCLUIDO	</t>
        </is>
      </c>
      <c r="D1154" t="n">
        <v>8.3567</v>
      </c>
      <c r="E1154" t="n">
        <v>11.97</v>
      </c>
      <c r="F1154" t="n">
        <v>8.710000000000001</v>
      </c>
      <c r="G1154" t="n">
        <v>11.88</v>
      </c>
      <c r="H1154" t="n">
        <v>0.21</v>
      </c>
      <c r="I1154" t="n">
        <v>44</v>
      </c>
      <c r="J1154" t="n">
        <v>125.29</v>
      </c>
      <c r="K1154" t="n">
        <v>45</v>
      </c>
      <c r="L1154" t="n">
        <v>1.5</v>
      </c>
      <c r="M1154" t="n">
        <v>42</v>
      </c>
      <c r="N1154" t="n">
        <v>18.79</v>
      </c>
      <c r="O1154" t="n">
        <v>15686.51</v>
      </c>
      <c r="P1154" t="n">
        <v>89.45</v>
      </c>
      <c r="Q1154" t="n">
        <v>198.05</v>
      </c>
      <c r="R1154" t="n">
        <v>53.87</v>
      </c>
      <c r="S1154" t="n">
        <v>21.27</v>
      </c>
      <c r="T1154" t="n">
        <v>13403.36</v>
      </c>
      <c r="U1154" t="n">
        <v>0.39</v>
      </c>
      <c r="V1154" t="n">
        <v>0.7</v>
      </c>
      <c r="W1154" t="n">
        <v>0.18</v>
      </c>
      <c r="X1154" t="n">
        <v>0.86</v>
      </c>
      <c r="Y1154" t="n">
        <v>1</v>
      </c>
      <c r="Z1154" t="n">
        <v>10</v>
      </c>
    </row>
    <row r="1155">
      <c r="A1155" t="n">
        <v>3</v>
      </c>
      <c r="B1155" t="n">
        <v>60</v>
      </c>
      <c r="C1155" t="inlineStr">
        <is>
          <t xml:space="preserve">CONCLUIDO	</t>
        </is>
      </c>
      <c r="D1155" t="n">
        <v>8.656599999999999</v>
      </c>
      <c r="E1155" t="n">
        <v>11.55</v>
      </c>
      <c r="F1155" t="n">
        <v>8.470000000000001</v>
      </c>
      <c r="G1155" t="n">
        <v>13.74</v>
      </c>
      <c r="H1155" t="n">
        <v>0.25</v>
      </c>
      <c r="I1155" t="n">
        <v>37</v>
      </c>
      <c r="J1155" t="n">
        <v>125.62</v>
      </c>
      <c r="K1155" t="n">
        <v>45</v>
      </c>
      <c r="L1155" t="n">
        <v>1.75</v>
      </c>
      <c r="M1155" t="n">
        <v>35</v>
      </c>
      <c r="N1155" t="n">
        <v>18.87</v>
      </c>
      <c r="O1155" t="n">
        <v>15727.09</v>
      </c>
      <c r="P1155" t="n">
        <v>86.73999999999999</v>
      </c>
      <c r="Q1155" t="n">
        <v>198.11</v>
      </c>
      <c r="R1155" t="n">
        <v>46.19</v>
      </c>
      <c r="S1155" t="n">
        <v>21.27</v>
      </c>
      <c r="T1155" t="n">
        <v>9597.139999999999</v>
      </c>
      <c r="U1155" t="n">
        <v>0.46</v>
      </c>
      <c r="V1155" t="n">
        <v>0.72</v>
      </c>
      <c r="W1155" t="n">
        <v>0.17</v>
      </c>
      <c r="X1155" t="n">
        <v>0.62</v>
      </c>
      <c r="Y1155" t="n">
        <v>1</v>
      </c>
      <c r="Z1155" t="n">
        <v>10</v>
      </c>
    </row>
    <row r="1156">
      <c r="A1156" t="n">
        <v>4</v>
      </c>
      <c r="B1156" t="n">
        <v>60</v>
      </c>
      <c r="C1156" t="inlineStr">
        <is>
          <t xml:space="preserve">CONCLUIDO	</t>
        </is>
      </c>
      <c r="D1156" t="n">
        <v>8.6877</v>
      </c>
      <c r="E1156" t="n">
        <v>11.51</v>
      </c>
      <c r="F1156" t="n">
        <v>8.539999999999999</v>
      </c>
      <c r="G1156" t="n">
        <v>15.52</v>
      </c>
      <c r="H1156" t="n">
        <v>0.28</v>
      </c>
      <c r="I1156" t="n">
        <v>33</v>
      </c>
      <c r="J1156" t="n">
        <v>125.95</v>
      </c>
      <c r="K1156" t="n">
        <v>45</v>
      </c>
      <c r="L1156" t="n">
        <v>2</v>
      </c>
      <c r="M1156" t="n">
        <v>31</v>
      </c>
      <c r="N1156" t="n">
        <v>18.95</v>
      </c>
      <c r="O1156" t="n">
        <v>15767.7</v>
      </c>
      <c r="P1156" t="n">
        <v>87.06999999999999</v>
      </c>
      <c r="Q1156" t="n">
        <v>198.09</v>
      </c>
      <c r="R1156" t="n">
        <v>48.82</v>
      </c>
      <c r="S1156" t="n">
        <v>21.27</v>
      </c>
      <c r="T1156" t="n">
        <v>10931.24</v>
      </c>
      <c r="U1156" t="n">
        <v>0.44</v>
      </c>
      <c r="V1156" t="n">
        <v>0.71</v>
      </c>
      <c r="W1156" t="n">
        <v>0.16</v>
      </c>
      <c r="X1156" t="n">
        <v>0.68</v>
      </c>
      <c r="Y1156" t="n">
        <v>1</v>
      </c>
      <c r="Z1156" t="n">
        <v>10</v>
      </c>
    </row>
    <row r="1157">
      <c r="A1157" t="n">
        <v>5</v>
      </c>
      <c r="B1157" t="n">
        <v>60</v>
      </c>
      <c r="C1157" t="inlineStr">
        <is>
          <t xml:space="preserve">CONCLUIDO	</t>
        </is>
      </c>
      <c r="D1157" t="n">
        <v>8.847200000000001</v>
      </c>
      <c r="E1157" t="n">
        <v>11.3</v>
      </c>
      <c r="F1157" t="n">
        <v>8.43</v>
      </c>
      <c r="G1157" t="n">
        <v>17.44</v>
      </c>
      <c r="H1157" t="n">
        <v>0.31</v>
      </c>
      <c r="I1157" t="n">
        <v>29</v>
      </c>
      <c r="J1157" t="n">
        <v>126.28</v>
      </c>
      <c r="K1157" t="n">
        <v>45</v>
      </c>
      <c r="L1157" t="n">
        <v>2.25</v>
      </c>
      <c r="M1157" t="n">
        <v>27</v>
      </c>
      <c r="N1157" t="n">
        <v>19.03</v>
      </c>
      <c r="O1157" t="n">
        <v>15808.34</v>
      </c>
      <c r="P1157" t="n">
        <v>85.77</v>
      </c>
      <c r="Q1157" t="n">
        <v>198.07</v>
      </c>
      <c r="R1157" t="n">
        <v>45.32</v>
      </c>
      <c r="S1157" t="n">
        <v>21.27</v>
      </c>
      <c r="T1157" t="n">
        <v>9204.030000000001</v>
      </c>
      <c r="U1157" t="n">
        <v>0.47</v>
      </c>
      <c r="V1157" t="n">
        <v>0.72</v>
      </c>
      <c r="W1157" t="n">
        <v>0.15</v>
      </c>
      <c r="X1157" t="n">
        <v>0.58</v>
      </c>
      <c r="Y1157" t="n">
        <v>1</v>
      </c>
      <c r="Z1157" t="n">
        <v>10</v>
      </c>
    </row>
    <row r="1158">
      <c r="A1158" t="n">
        <v>6</v>
      </c>
      <c r="B1158" t="n">
        <v>60</v>
      </c>
      <c r="C1158" t="inlineStr">
        <is>
          <t xml:space="preserve">CONCLUIDO	</t>
        </is>
      </c>
      <c r="D1158" t="n">
        <v>8.958600000000001</v>
      </c>
      <c r="E1158" t="n">
        <v>11.16</v>
      </c>
      <c r="F1158" t="n">
        <v>8.369999999999999</v>
      </c>
      <c r="G1158" t="n">
        <v>19.31</v>
      </c>
      <c r="H1158" t="n">
        <v>0.35</v>
      </c>
      <c r="I1158" t="n">
        <v>26</v>
      </c>
      <c r="J1158" t="n">
        <v>126.61</v>
      </c>
      <c r="K1158" t="n">
        <v>45</v>
      </c>
      <c r="L1158" t="n">
        <v>2.5</v>
      </c>
      <c r="M1158" t="n">
        <v>24</v>
      </c>
      <c r="N1158" t="n">
        <v>19.11</v>
      </c>
      <c r="O1158" t="n">
        <v>15849</v>
      </c>
      <c r="P1158" t="n">
        <v>84.81</v>
      </c>
      <c r="Q1158" t="n">
        <v>198.06</v>
      </c>
      <c r="R1158" t="n">
        <v>43.33</v>
      </c>
      <c r="S1158" t="n">
        <v>21.27</v>
      </c>
      <c r="T1158" t="n">
        <v>8223.24</v>
      </c>
      <c r="U1158" t="n">
        <v>0.49</v>
      </c>
      <c r="V1158" t="n">
        <v>0.73</v>
      </c>
      <c r="W1158" t="n">
        <v>0.15</v>
      </c>
      <c r="X1158" t="n">
        <v>0.51</v>
      </c>
      <c r="Y1158" t="n">
        <v>1</v>
      </c>
      <c r="Z1158" t="n">
        <v>10</v>
      </c>
    </row>
    <row r="1159">
      <c r="A1159" t="n">
        <v>7</v>
      </c>
      <c r="B1159" t="n">
        <v>60</v>
      </c>
      <c r="C1159" t="inlineStr">
        <is>
          <t xml:space="preserve">CONCLUIDO	</t>
        </is>
      </c>
      <c r="D1159" t="n">
        <v>9.077400000000001</v>
      </c>
      <c r="E1159" t="n">
        <v>11.02</v>
      </c>
      <c r="F1159" t="n">
        <v>8.300000000000001</v>
      </c>
      <c r="G1159" t="n">
        <v>21.64</v>
      </c>
      <c r="H1159" t="n">
        <v>0.38</v>
      </c>
      <c r="I1159" t="n">
        <v>23</v>
      </c>
      <c r="J1159" t="n">
        <v>126.94</v>
      </c>
      <c r="K1159" t="n">
        <v>45</v>
      </c>
      <c r="L1159" t="n">
        <v>2.75</v>
      </c>
      <c r="M1159" t="n">
        <v>21</v>
      </c>
      <c r="N1159" t="n">
        <v>19.19</v>
      </c>
      <c r="O1159" t="n">
        <v>15889.69</v>
      </c>
      <c r="P1159" t="n">
        <v>83.78</v>
      </c>
      <c r="Q1159" t="n">
        <v>198.06</v>
      </c>
      <c r="R1159" t="n">
        <v>41.01</v>
      </c>
      <c r="S1159" t="n">
        <v>21.27</v>
      </c>
      <c r="T1159" t="n">
        <v>7076.31</v>
      </c>
      <c r="U1159" t="n">
        <v>0.52</v>
      </c>
      <c r="V1159" t="n">
        <v>0.73</v>
      </c>
      <c r="W1159" t="n">
        <v>0.15</v>
      </c>
      <c r="X1159" t="n">
        <v>0.44</v>
      </c>
      <c r="Y1159" t="n">
        <v>1</v>
      </c>
      <c r="Z1159" t="n">
        <v>10</v>
      </c>
    </row>
    <row r="1160">
      <c r="A1160" t="n">
        <v>8</v>
      </c>
      <c r="B1160" t="n">
        <v>60</v>
      </c>
      <c r="C1160" t="inlineStr">
        <is>
          <t xml:space="preserve">CONCLUIDO	</t>
        </is>
      </c>
      <c r="D1160" t="n">
        <v>9.154500000000001</v>
      </c>
      <c r="E1160" t="n">
        <v>10.92</v>
      </c>
      <c r="F1160" t="n">
        <v>8.25</v>
      </c>
      <c r="G1160" t="n">
        <v>23.58</v>
      </c>
      <c r="H1160" t="n">
        <v>0.42</v>
      </c>
      <c r="I1160" t="n">
        <v>21</v>
      </c>
      <c r="J1160" t="n">
        <v>127.27</v>
      </c>
      <c r="K1160" t="n">
        <v>45</v>
      </c>
      <c r="L1160" t="n">
        <v>3</v>
      </c>
      <c r="M1160" t="n">
        <v>19</v>
      </c>
      <c r="N1160" t="n">
        <v>19.27</v>
      </c>
      <c r="O1160" t="n">
        <v>15930.42</v>
      </c>
      <c r="P1160" t="n">
        <v>83.11</v>
      </c>
      <c r="Q1160" t="n">
        <v>198.05</v>
      </c>
      <c r="R1160" t="n">
        <v>39.73</v>
      </c>
      <c r="S1160" t="n">
        <v>21.27</v>
      </c>
      <c r="T1160" t="n">
        <v>6446.37</v>
      </c>
      <c r="U1160" t="n">
        <v>0.54</v>
      </c>
      <c r="V1160" t="n">
        <v>0.74</v>
      </c>
      <c r="W1160" t="n">
        <v>0.14</v>
      </c>
      <c r="X1160" t="n">
        <v>0.4</v>
      </c>
      <c r="Y1160" t="n">
        <v>1</v>
      </c>
      <c r="Z1160" t="n">
        <v>10</v>
      </c>
    </row>
    <row r="1161">
      <c r="A1161" t="n">
        <v>9</v>
      </c>
      <c r="B1161" t="n">
        <v>60</v>
      </c>
      <c r="C1161" t="inlineStr">
        <is>
          <t xml:space="preserve">CONCLUIDO	</t>
        </is>
      </c>
      <c r="D1161" t="n">
        <v>9.193300000000001</v>
      </c>
      <c r="E1161" t="n">
        <v>10.88</v>
      </c>
      <c r="F1161" t="n">
        <v>8.23</v>
      </c>
      <c r="G1161" t="n">
        <v>24.7</v>
      </c>
      <c r="H1161" t="n">
        <v>0.45</v>
      </c>
      <c r="I1161" t="n">
        <v>20</v>
      </c>
      <c r="J1161" t="n">
        <v>127.6</v>
      </c>
      <c r="K1161" t="n">
        <v>45</v>
      </c>
      <c r="L1161" t="n">
        <v>3.25</v>
      </c>
      <c r="M1161" t="n">
        <v>18</v>
      </c>
      <c r="N1161" t="n">
        <v>19.35</v>
      </c>
      <c r="O1161" t="n">
        <v>15971.17</v>
      </c>
      <c r="P1161" t="n">
        <v>82.56</v>
      </c>
      <c r="Q1161" t="n">
        <v>198.06</v>
      </c>
      <c r="R1161" t="n">
        <v>39.04</v>
      </c>
      <c r="S1161" t="n">
        <v>21.27</v>
      </c>
      <c r="T1161" t="n">
        <v>6105.57</v>
      </c>
      <c r="U1161" t="n">
        <v>0.54</v>
      </c>
      <c r="V1161" t="n">
        <v>0.74</v>
      </c>
      <c r="W1161" t="n">
        <v>0.14</v>
      </c>
      <c r="X1161" t="n">
        <v>0.38</v>
      </c>
      <c r="Y1161" t="n">
        <v>1</v>
      </c>
      <c r="Z1161" t="n">
        <v>10</v>
      </c>
    </row>
    <row r="1162">
      <c r="A1162" t="n">
        <v>10</v>
      </c>
      <c r="B1162" t="n">
        <v>60</v>
      </c>
      <c r="C1162" t="inlineStr">
        <is>
          <t xml:space="preserve">CONCLUIDO	</t>
        </is>
      </c>
      <c r="D1162" t="n">
        <v>9.2951</v>
      </c>
      <c r="E1162" t="n">
        <v>10.76</v>
      </c>
      <c r="F1162" t="n">
        <v>8.17</v>
      </c>
      <c r="G1162" t="n">
        <v>27.22</v>
      </c>
      <c r="H1162" t="n">
        <v>0.48</v>
      </c>
      <c r="I1162" t="n">
        <v>18</v>
      </c>
      <c r="J1162" t="n">
        <v>127.93</v>
      </c>
      <c r="K1162" t="n">
        <v>45</v>
      </c>
      <c r="L1162" t="n">
        <v>3.5</v>
      </c>
      <c r="M1162" t="n">
        <v>16</v>
      </c>
      <c r="N1162" t="n">
        <v>19.43</v>
      </c>
      <c r="O1162" t="n">
        <v>16011.95</v>
      </c>
      <c r="P1162" t="n">
        <v>81.68000000000001</v>
      </c>
      <c r="Q1162" t="n">
        <v>198.08</v>
      </c>
      <c r="R1162" t="n">
        <v>37.24</v>
      </c>
      <c r="S1162" t="n">
        <v>21.27</v>
      </c>
      <c r="T1162" t="n">
        <v>5217.82</v>
      </c>
      <c r="U1162" t="n">
        <v>0.57</v>
      </c>
      <c r="V1162" t="n">
        <v>0.74</v>
      </c>
      <c r="W1162" t="n">
        <v>0.13</v>
      </c>
      <c r="X1162" t="n">
        <v>0.31</v>
      </c>
      <c r="Y1162" t="n">
        <v>1</v>
      </c>
      <c r="Z1162" t="n">
        <v>10</v>
      </c>
    </row>
    <row r="1163">
      <c r="A1163" t="n">
        <v>11</v>
      </c>
      <c r="B1163" t="n">
        <v>60</v>
      </c>
      <c r="C1163" t="inlineStr">
        <is>
          <t xml:space="preserve">CONCLUIDO	</t>
        </is>
      </c>
      <c r="D1163" t="n">
        <v>9.3018</v>
      </c>
      <c r="E1163" t="n">
        <v>10.75</v>
      </c>
      <c r="F1163" t="n">
        <v>8.18</v>
      </c>
      <c r="G1163" t="n">
        <v>28.88</v>
      </c>
      <c r="H1163" t="n">
        <v>0.52</v>
      </c>
      <c r="I1163" t="n">
        <v>17</v>
      </c>
      <c r="J1163" t="n">
        <v>128.26</v>
      </c>
      <c r="K1163" t="n">
        <v>45</v>
      </c>
      <c r="L1163" t="n">
        <v>3.75</v>
      </c>
      <c r="M1163" t="n">
        <v>15</v>
      </c>
      <c r="N1163" t="n">
        <v>19.51</v>
      </c>
      <c r="O1163" t="n">
        <v>16052.76</v>
      </c>
      <c r="P1163" t="n">
        <v>81.55</v>
      </c>
      <c r="Q1163" t="n">
        <v>198.11</v>
      </c>
      <c r="R1163" t="n">
        <v>37.62</v>
      </c>
      <c r="S1163" t="n">
        <v>21.27</v>
      </c>
      <c r="T1163" t="n">
        <v>5410.73</v>
      </c>
      <c r="U1163" t="n">
        <v>0.57</v>
      </c>
      <c r="V1163" t="n">
        <v>0.74</v>
      </c>
      <c r="W1163" t="n">
        <v>0.13</v>
      </c>
      <c r="X1163" t="n">
        <v>0.33</v>
      </c>
      <c r="Y1163" t="n">
        <v>1</v>
      </c>
      <c r="Z1163" t="n">
        <v>10</v>
      </c>
    </row>
    <row r="1164">
      <c r="A1164" t="n">
        <v>12</v>
      </c>
      <c r="B1164" t="n">
        <v>60</v>
      </c>
      <c r="C1164" t="inlineStr">
        <is>
          <t xml:space="preserve">CONCLUIDO	</t>
        </is>
      </c>
      <c r="D1164" t="n">
        <v>9.3414</v>
      </c>
      <c r="E1164" t="n">
        <v>10.7</v>
      </c>
      <c r="F1164" t="n">
        <v>8.16</v>
      </c>
      <c r="G1164" t="n">
        <v>30.61</v>
      </c>
      <c r="H1164" t="n">
        <v>0.55</v>
      </c>
      <c r="I1164" t="n">
        <v>16</v>
      </c>
      <c r="J1164" t="n">
        <v>128.59</v>
      </c>
      <c r="K1164" t="n">
        <v>45</v>
      </c>
      <c r="L1164" t="n">
        <v>4</v>
      </c>
      <c r="M1164" t="n">
        <v>14</v>
      </c>
      <c r="N1164" t="n">
        <v>19.59</v>
      </c>
      <c r="O1164" t="n">
        <v>16093.6</v>
      </c>
      <c r="P1164" t="n">
        <v>81.04000000000001</v>
      </c>
      <c r="Q1164" t="n">
        <v>198.05</v>
      </c>
      <c r="R1164" t="n">
        <v>36.96</v>
      </c>
      <c r="S1164" t="n">
        <v>21.27</v>
      </c>
      <c r="T1164" t="n">
        <v>5087.01</v>
      </c>
      <c r="U1164" t="n">
        <v>0.58</v>
      </c>
      <c r="V1164" t="n">
        <v>0.74</v>
      </c>
      <c r="W1164" t="n">
        <v>0.13</v>
      </c>
      <c r="X1164" t="n">
        <v>0.31</v>
      </c>
      <c r="Y1164" t="n">
        <v>1</v>
      </c>
      <c r="Z1164" t="n">
        <v>10</v>
      </c>
    </row>
    <row r="1165">
      <c r="A1165" t="n">
        <v>13</v>
      </c>
      <c r="B1165" t="n">
        <v>60</v>
      </c>
      <c r="C1165" t="inlineStr">
        <is>
          <t xml:space="preserve">CONCLUIDO	</t>
        </is>
      </c>
      <c r="D1165" t="n">
        <v>9.380100000000001</v>
      </c>
      <c r="E1165" t="n">
        <v>10.66</v>
      </c>
      <c r="F1165" t="n">
        <v>8.15</v>
      </c>
      <c r="G1165" t="n">
        <v>32.58</v>
      </c>
      <c r="H1165" t="n">
        <v>0.58</v>
      </c>
      <c r="I1165" t="n">
        <v>15</v>
      </c>
      <c r="J1165" t="n">
        <v>128.92</v>
      </c>
      <c r="K1165" t="n">
        <v>45</v>
      </c>
      <c r="L1165" t="n">
        <v>4.25</v>
      </c>
      <c r="M1165" t="n">
        <v>13</v>
      </c>
      <c r="N1165" t="n">
        <v>19.68</v>
      </c>
      <c r="O1165" t="n">
        <v>16134.46</v>
      </c>
      <c r="P1165" t="n">
        <v>80.65000000000001</v>
      </c>
      <c r="Q1165" t="n">
        <v>198.05</v>
      </c>
      <c r="R1165" t="n">
        <v>36.42</v>
      </c>
      <c r="S1165" t="n">
        <v>21.27</v>
      </c>
      <c r="T1165" t="n">
        <v>4823.57</v>
      </c>
      <c r="U1165" t="n">
        <v>0.58</v>
      </c>
      <c r="V1165" t="n">
        <v>0.75</v>
      </c>
      <c r="W1165" t="n">
        <v>0.13</v>
      </c>
      <c r="X1165" t="n">
        <v>0.29</v>
      </c>
      <c r="Y1165" t="n">
        <v>1</v>
      </c>
      <c r="Z1165" t="n">
        <v>10</v>
      </c>
    </row>
    <row r="1166">
      <c r="A1166" t="n">
        <v>14</v>
      </c>
      <c r="B1166" t="n">
        <v>60</v>
      </c>
      <c r="C1166" t="inlineStr">
        <is>
          <t xml:space="preserve">CONCLUIDO	</t>
        </is>
      </c>
      <c r="D1166" t="n">
        <v>9.431699999999999</v>
      </c>
      <c r="E1166" t="n">
        <v>10.6</v>
      </c>
      <c r="F1166" t="n">
        <v>8.109999999999999</v>
      </c>
      <c r="G1166" t="n">
        <v>34.77</v>
      </c>
      <c r="H1166" t="n">
        <v>0.62</v>
      </c>
      <c r="I1166" t="n">
        <v>14</v>
      </c>
      <c r="J1166" t="n">
        <v>129.25</v>
      </c>
      <c r="K1166" t="n">
        <v>45</v>
      </c>
      <c r="L1166" t="n">
        <v>4.5</v>
      </c>
      <c r="M1166" t="n">
        <v>12</v>
      </c>
      <c r="N1166" t="n">
        <v>19.76</v>
      </c>
      <c r="O1166" t="n">
        <v>16175.36</v>
      </c>
      <c r="P1166" t="n">
        <v>80.14</v>
      </c>
      <c r="Q1166" t="n">
        <v>198.07</v>
      </c>
      <c r="R1166" t="n">
        <v>35.34</v>
      </c>
      <c r="S1166" t="n">
        <v>21.27</v>
      </c>
      <c r="T1166" t="n">
        <v>4287.77</v>
      </c>
      <c r="U1166" t="n">
        <v>0.6</v>
      </c>
      <c r="V1166" t="n">
        <v>0.75</v>
      </c>
      <c r="W1166" t="n">
        <v>0.13</v>
      </c>
      <c r="X1166" t="n">
        <v>0.26</v>
      </c>
      <c r="Y1166" t="n">
        <v>1</v>
      </c>
      <c r="Z1166" t="n">
        <v>10</v>
      </c>
    </row>
    <row r="1167">
      <c r="A1167" t="n">
        <v>15</v>
      </c>
      <c r="B1167" t="n">
        <v>60</v>
      </c>
      <c r="C1167" t="inlineStr">
        <is>
          <t xml:space="preserve">CONCLUIDO	</t>
        </is>
      </c>
      <c r="D1167" t="n">
        <v>9.479200000000001</v>
      </c>
      <c r="E1167" t="n">
        <v>10.55</v>
      </c>
      <c r="F1167" t="n">
        <v>8.09</v>
      </c>
      <c r="G1167" t="n">
        <v>37.32</v>
      </c>
      <c r="H1167" t="n">
        <v>0.65</v>
      </c>
      <c r="I1167" t="n">
        <v>13</v>
      </c>
      <c r="J1167" t="n">
        <v>129.59</v>
      </c>
      <c r="K1167" t="n">
        <v>45</v>
      </c>
      <c r="L1167" t="n">
        <v>4.75</v>
      </c>
      <c r="M1167" t="n">
        <v>11</v>
      </c>
      <c r="N1167" t="n">
        <v>19.84</v>
      </c>
      <c r="O1167" t="n">
        <v>16216.29</v>
      </c>
      <c r="P1167" t="n">
        <v>79.40000000000001</v>
      </c>
      <c r="Q1167" t="n">
        <v>198.06</v>
      </c>
      <c r="R1167" t="n">
        <v>34.31</v>
      </c>
      <c r="S1167" t="n">
        <v>21.27</v>
      </c>
      <c r="T1167" t="n">
        <v>3780.32</v>
      </c>
      <c r="U1167" t="n">
        <v>0.62</v>
      </c>
      <c r="V1167" t="n">
        <v>0.75</v>
      </c>
      <c r="W1167" t="n">
        <v>0.13</v>
      </c>
      <c r="X1167" t="n">
        <v>0.23</v>
      </c>
      <c r="Y1167" t="n">
        <v>1</v>
      </c>
      <c r="Z1167" t="n">
        <v>10</v>
      </c>
    </row>
    <row r="1168">
      <c r="A1168" t="n">
        <v>16</v>
      </c>
      <c r="B1168" t="n">
        <v>60</v>
      </c>
      <c r="C1168" t="inlineStr">
        <is>
          <t xml:space="preserve">CONCLUIDO	</t>
        </is>
      </c>
      <c r="D1168" t="n">
        <v>9.5145</v>
      </c>
      <c r="E1168" t="n">
        <v>10.51</v>
      </c>
      <c r="F1168" t="n">
        <v>8.050000000000001</v>
      </c>
      <c r="G1168" t="n">
        <v>37.13</v>
      </c>
      <c r="H1168" t="n">
        <v>0.68</v>
      </c>
      <c r="I1168" t="n">
        <v>13</v>
      </c>
      <c r="J1168" t="n">
        <v>129.92</v>
      </c>
      <c r="K1168" t="n">
        <v>45</v>
      </c>
      <c r="L1168" t="n">
        <v>5</v>
      </c>
      <c r="M1168" t="n">
        <v>11</v>
      </c>
      <c r="N1168" t="n">
        <v>19.92</v>
      </c>
      <c r="O1168" t="n">
        <v>16257.24</v>
      </c>
      <c r="P1168" t="n">
        <v>78.67</v>
      </c>
      <c r="Q1168" t="n">
        <v>198.06</v>
      </c>
      <c r="R1168" t="n">
        <v>33.15</v>
      </c>
      <c r="S1168" t="n">
        <v>21.27</v>
      </c>
      <c r="T1168" t="n">
        <v>3198.22</v>
      </c>
      <c r="U1168" t="n">
        <v>0.64</v>
      </c>
      <c r="V1168" t="n">
        <v>0.75</v>
      </c>
      <c r="W1168" t="n">
        <v>0.13</v>
      </c>
      <c r="X1168" t="n">
        <v>0.19</v>
      </c>
      <c r="Y1168" t="n">
        <v>1</v>
      </c>
      <c r="Z1168" t="n">
        <v>10</v>
      </c>
    </row>
    <row r="1169">
      <c r="A1169" t="n">
        <v>17</v>
      </c>
      <c r="B1169" t="n">
        <v>60</v>
      </c>
      <c r="C1169" t="inlineStr">
        <is>
          <t xml:space="preserve">CONCLUIDO	</t>
        </is>
      </c>
      <c r="D1169" t="n">
        <v>9.5105</v>
      </c>
      <c r="E1169" t="n">
        <v>10.51</v>
      </c>
      <c r="F1169" t="n">
        <v>8.08</v>
      </c>
      <c r="G1169" t="n">
        <v>40.38</v>
      </c>
      <c r="H1169" t="n">
        <v>0.71</v>
      </c>
      <c r="I1169" t="n">
        <v>12</v>
      </c>
      <c r="J1169" t="n">
        <v>130.25</v>
      </c>
      <c r="K1169" t="n">
        <v>45</v>
      </c>
      <c r="L1169" t="n">
        <v>5.25</v>
      </c>
      <c r="M1169" t="n">
        <v>10</v>
      </c>
      <c r="N1169" t="n">
        <v>20</v>
      </c>
      <c r="O1169" t="n">
        <v>16298.23</v>
      </c>
      <c r="P1169" t="n">
        <v>78.73999999999999</v>
      </c>
      <c r="Q1169" t="n">
        <v>198.05</v>
      </c>
      <c r="R1169" t="n">
        <v>34.36</v>
      </c>
      <c r="S1169" t="n">
        <v>21.27</v>
      </c>
      <c r="T1169" t="n">
        <v>3806.8</v>
      </c>
      <c r="U1169" t="n">
        <v>0.62</v>
      </c>
      <c r="V1169" t="n">
        <v>0.75</v>
      </c>
      <c r="W1169" t="n">
        <v>0.12</v>
      </c>
      <c r="X1169" t="n">
        <v>0.22</v>
      </c>
      <c r="Y1169" t="n">
        <v>1</v>
      </c>
      <c r="Z1169" t="n">
        <v>10</v>
      </c>
    </row>
    <row r="1170">
      <c r="A1170" t="n">
        <v>18</v>
      </c>
      <c r="B1170" t="n">
        <v>60</v>
      </c>
      <c r="C1170" t="inlineStr">
        <is>
          <t xml:space="preserve">CONCLUIDO	</t>
        </is>
      </c>
      <c r="D1170" t="n">
        <v>9.504200000000001</v>
      </c>
      <c r="E1170" t="n">
        <v>10.52</v>
      </c>
      <c r="F1170" t="n">
        <v>8.08</v>
      </c>
      <c r="G1170" t="n">
        <v>40.41</v>
      </c>
      <c r="H1170" t="n">
        <v>0.74</v>
      </c>
      <c r="I1170" t="n">
        <v>12</v>
      </c>
      <c r="J1170" t="n">
        <v>130.58</v>
      </c>
      <c r="K1170" t="n">
        <v>45</v>
      </c>
      <c r="L1170" t="n">
        <v>5.5</v>
      </c>
      <c r="M1170" t="n">
        <v>10</v>
      </c>
      <c r="N1170" t="n">
        <v>20.09</v>
      </c>
      <c r="O1170" t="n">
        <v>16339.24</v>
      </c>
      <c r="P1170" t="n">
        <v>78.65000000000001</v>
      </c>
      <c r="Q1170" t="n">
        <v>198.05</v>
      </c>
      <c r="R1170" t="n">
        <v>34.41</v>
      </c>
      <c r="S1170" t="n">
        <v>21.27</v>
      </c>
      <c r="T1170" t="n">
        <v>3832.1</v>
      </c>
      <c r="U1170" t="n">
        <v>0.62</v>
      </c>
      <c r="V1170" t="n">
        <v>0.75</v>
      </c>
      <c r="W1170" t="n">
        <v>0.13</v>
      </c>
      <c r="X1170" t="n">
        <v>0.23</v>
      </c>
      <c r="Y1170" t="n">
        <v>1</v>
      </c>
      <c r="Z1170" t="n">
        <v>10</v>
      </c>
    </row>
    <row r="1171">
      <c r="A1171" t="n">
        <v>19</v>
      </c>
      <c r="B1171" t="n">
        <v>60</v>
      </c>
      <c r="C1171" t="inlineStr">
        <is>
          <t xml:space="preserve">CONCLUIDO	</t>
        </is>
      </c>
      <c r="D1171" t="n">
        <v>9.5465</v>
      </c>
      <c r="E1171" t="n">
        <v>10.48</v>
      </c>
      <c r="F1171" t="n">
        <v>8.06</v>
      </c>
      <c r="G1171" t="n">
        <v>43.97</v>
      </c>
      <c r="H1171" t="n">
        <v>0.78</v>
      </c>
      <c r="I1171" t="n">
        <v>11</v>
      </c>
      <c r="J1171" t="n">
        <v>130.92</v>
      </c>
      <c r="K1171" t="n">
        <v>45</v>
      </c>
      <c r="L1171" t="n">
        <v>5.75</v>
      </c>
      <c r="M1171" t="n">
        <v>9</v>
      </c>
      <c r="N1171" t="n">
        <v>20.17</v>
      </c>
      <c r="O1171" t="n">
        <v>16380.29</v>
      </c>
      <c r="P1171" t="n">
        <v>77.98</v>
      </c>
      <c r="Q1171" t="n">
        <v>198.05</v>
      </c>
      <c r="R1171" t="n">
        <v>33.77</v>
      </c>
      <c r="S1171" t="n">
        <v>21.27</v>
      </c>
      <c r="T1171" t="n">
        <v>3515.82</v>
      </c>
      <c r="U1171" t="n">
        <v>0.63</v>
      </c>
      <c r="V1171" t="n">
        <v>0.75</v>
      </c>
      <c r="W1171" t="n">
        <v>0.13</v>
      </c>
      <c r="X1171" t="n">
        <v>0.21</v>
      </c>
      <c r="Y1171" t="n">
        <v>1</v>
      </c>
      <c r="Z1171" t="n">
        <v>10</v>
      </c>
    </row>
    <row r="1172">
      <c r="A1172" t="n">
        <v>20</v>
      </c>
      <c r="B1172" t="n">
        <v>60</v>
      </c>
      <c r="C1172" t="inlineStr">
        <is>
          <t xml:space="preserve">CONCLUIDO	</t>
        </is>
      </c>
      <c r="D1172" t="n">
        <v>9.5488</v>
      </c>
      <c r="E1172" t="n">
        <v>10.47</v>
      </c>
      <c r="F1172" t="n">
        <v>8.06</v>
      </c>
      <c r="G1172" t="n">
        <v>43.96</v>
      </c>
      <c r="H1172" t="n">
        <v>0.8100000000000001</v>
      </c>
      <c r="I1172" t="n">
        <v>11</v>
      </c>
      <c r="J1172" t="n">
        <v>131.25</v>
      </c>
      <c r="K1172" t="n">
        <v>45</v>
      </c>
      <c r="L1172" t="n">
        <v>6</v>
      </c>
      <c r="M1172" t="n">
        <v>9</v>
      </c>
      <c r="N1172" t="n">
        <v>20.25</v>
      </c>
      <c r="O1172" t="n">
        <v>16421.36</v>
      </c>
      <c r="P1172" t="n">
        <v>77.89</v>
      </c>
      <c r="Q1172" t="n">
        <v>198.07</v>
      </c>
      <c r="R1172" t="n">
        <v>33.63</v>
      </c>
      <c r="S1172" t="n">
        <v>21.27</v>
      </c>
      <c r="T1172" t="n">
        <v>3450.47</v>
      </c>
      <c r="U1172" t="n">
        <v>0.63</v>
      </c>
      <c r="V1172" t="n">
        <v>0.75</v>
      </c>
      <c r="W1172" t="n">
        <v>0.13</v>
      </c>
      <c r="X1172" t="n">
        <v>0.21</v>
      </c>
      <c r="Y1172" t="n">
        <v>1</v>
      </c>
      <c r="Z1172" t="n">
        <v>10</v>
      </c>
    </row>
    <row r="1173">
      <c r="A1173" t="n">
        <v>21</v>
      </c>
      <c r="B1173" t="n">
        <v>60</v>
      </c>
      <c r="C1173" t="inlineStr">
        <is>
          <t xml:space="preserve">CONCLUIDO	</t>
        </is>
      </c>
      <c r="D1173" t="n">
        <v>9.5967</v>
      </c>
      <c r="E1173" t="n">
        <v>10.42</v>
      </c>
      <c r="F1173" t="n">
        <v>8.029999999999999</v>
      </c>
      <c r="G1173" t="n">
        <v>48.2</v>
      </c>
      <c r="H1173" t="n">
        <v>0.84</v>
      </c>
      <c r="I1173" t="n">
        <v>10</v>
      </c>
      <c r="J1173" t="n">
        <v>131.58</v>
      </c>
      <c r="K1173" t="n">
        <v>45</v>
      </c>
      <c r="L1173" t="n">
        <v>6.25</v>
      </c>
      <c r="M1173" t="n">
        <v>8</v>
      </c>
      <c r="N1173" t="n">
        <v>20.34</v>
      </c>
      <c r="O1173" t="n">
        <v>16462.46</v>
      </c>
      <c r="P1173" t="n">
        <v>77.38</v>
      </c>
      <c r="Q1173" t="n">
        <v>198.05</v>
      </c>
      <c r="R1173" t="n">
        <v>32.84</v>
      </c>
      <c r="S1173" t="n">
        <v>21.27</v>
      </c>
      <c r="T1173" t="n">
        <v>3059.46</v>
      </c>
      <c r="U1173" t="n">
        <v>0.65</v>
      </c>
      <c r="V1173" t="n">
        <v>0.76</v>
      </c>
      <c r="W1173" t="n">
        <v>0.12</v>
      </c>
      <c r="X1173" t="n">
        <v>0.18</v>
      </c>
      <c r="Y1173" t="n">
        <v>1</v>
      </c>
      <c r="Z1173" t="n">
        <v>10</v>
      </c>
    </row>
    <row r="1174">
      <c r="A1174" t="n">
        <v>22</v>
      </c>
      <c r="B1174" t="n">
        <v>60</v>
      </c>
      <c r="C1174" t="inlineStr">
        <is>
          <t xml:space="preserve">CONCLUIDO	</t>
        </is>
      </c>
      <c r="D1174" t="n">
        <v>9.6342</v>
      </c>
      <c r="E1174" t="n">
        <v>10.38</v>
      </c>
      <c r="F1174" t="n">
        <v>7.99</v>
      </c>
      <c r="G1174" t="n">
        <v>47.95</v>
      </c>
      <c r="H1174" t="n">
        <v>0.87</v>
      </c>
      <c r="I1174" t="n">
        <v>10</v>
      </c>
      <c r="J1174" t="n">
        <v>131.92</v>
      </c>
      <c r="K1174" t="n">
        <v>45</v>
      </c>
      <c r="L1174" t="n">
        <v>6.5</v>
      </c>
      <c r="M1174" t="n">
        <v>8</v>
      </c>
      <c r="N1174" t="n">
        <v>20.42</v>
      </c>
      <c r="O1174" t="n">
        <v>16503.6</v>
      </c>
      <c r="P1174" t="n">
        <v>76.75</v>
      </c>
      <c r="Q1174" t="n">
        <v>198.05</v>
      </c>
      <c r="R1174" t="n">
        <v>31.51</v>
      </c>
      <c r="S1174" t="n">
        <v>21.27</v>
      </c>
      <c r="T1174" t="n">
        <v>2394.9</v>
      </c>
      <c r="U1174" t="n">
        <v>0.67</v>
      </c>
      <c r="V1174" t="n">
        <v>0.76</v>
      </c>
      <c r="W1174" t="n">
        <v>0.12</v>
      </c>
      <c r="X1174" t="n">
        <v>0.14</v>
      </c>
      <c r="Y1174" t="n">
        <v>1</v>
      </c>
      <c r="Z1174" t="n">
        <v>10</v>
      </c>
    </row>
    <row r="1175">
      <c r="A1175" t="n">
        <v>23</v>
      </c>
      <c r="B1175" t="n">
        <v>60</v>
      </c>
      <c r="C1175" t="inlineStr">
        <is>
          <t xml:space="preserve">CONCLUIDO	</t>
        </is>
      </c>
      <c r="D1175" t="n">
        <v>9.5893</v>
      </c>
      <c r="E1175" t="n">
        <v>10.43</v>
      </c>
      <c r="F1175" t="n">
        <v>8.039999999999999</v>
      </c>
      <c r="G1175" t="n">
        <v>48.24</v>
      </c>
      <c r="H1175" t="n">
        <v>0.9</v>
      </c>
      <c r="I1175" t="n">
        <v>10</v>
      </c>
      <c r="J1175" t="n">
        <v>132.25</v>
      </c>
      <c r="K1175" t="n">
        <v>45</v>
      </c>
      <c r="L1175" t="n">
        <v>6.75</v>
      </c>
      <c r="M1175" t="n">
        <v>8</v>
      </c>
      <c r="N1175" t="n">
        <v>20.5</v>
      </c>
      <c r="O1175" t="n">
        <v>16544.76</v>
      </c>
      <c r="P1175" t="n">
        <v>76.73999999999999</v>
      </c>
      <c r="Q1175" t="n">
        <v>198.05</v>
      </c>
      <c r="R1175" t="n">
        <v>33.2</v>
      </c>
      <c r="S1175" t="n">
        <v>21.27</v>
      </c>
      <c r="T1175" t="n">
        <v>3236.64</v>
      </c>
      <c r="U1175" t="n">
        <v>0.64</v>
      </c>
      <c r="V1175" t="n">
        <v>0.76</v>
      </c>
      <c r="W1175" t="n">
        <v>0.12</v>
      </c>
      <c r="X1175" t="n">
        <v>0.19</v>
      </c>
      <c r="Y1175" t="n">
        <v>1</v>
      </c>
      <c r="Z1175" t="n">
        <v>10</v>
      </c>
    </row>
    <row r="1176">
      <c r="A1176" t="n">
        <v>24</v>
      </c>
      <c r="B1176" t="n">
        <v>60</v>
      </c>
      <c r="C1176" t="inlineStr">
        <is>
          <t xml:space="preserve">CONCLUIDO	</t>
        </is>
      </c>
      <c r="D1176" t="n">
        <v>9.640599999999999</v>
      </c>
      <c r="E1176" t="n">
        <v>10.37</v>
      </c>
      <c r="F1176" t="n">
        <v>8.01</v>
      </c>
      <c r="G1176" t="n">
        <v>53.4</v>
      </c>
      <c r="H1176" t="n">
        <v>0.93</v>
      </c>
      <c r="I1176" t="n">
        <v>9</v>
      </c>
      <c r="J1176" t="n">
        <v>132.58</v>
      </c>
      <c r="K1176" t="n">
        <v>45</v>
      </c>
      <c r="L1176" t="n">
        <v>7</v>
      </c>
      <c r="M1176" t="n">
        <v>7</v>
      </c>
      <c r="N1176" t="n">
        <v>20.59</v>
      </c>
      <c r="O1176" t="n">
        <v>16585.95</v>
      </c>
      <c r="P1176" t="n">
        <v>76.12</v>
      </c>
      <c r="Q1176" t="n">
        <v>198.07</v>
      </c>
      <c r="R1176" t="n">
        <v>32.25</v>
      </c>
      <c r="S1176" t="n">
        <v>21.27</v>
      </c>
      <c r="T1176" t="n">
        <v>2765.62</v>
      </c>
      <c r="U1176" t="n">
        <v>0.66</v>
      </c>
      <c r="V1176" t="n">
        <v>0.76</v>
      </c>
      <c r="W1176" t="n">
        <v>0.12</v>
      </c>
      <c r="X1176" t="n">
        <v>0.16</v>
      </c>
      <c r="Y1176" t="n">
        <v>1</v>
      </c>
      <c r="Z1176" t="n">
        <v>10</v>
      </c>
    </row>
    <row r="1177">
      <c r="A1177" t="n">
        <v>25</v>
      </c>
      <c r="B1177" t="n">
        <v>60</v>
      </c>
      <c r="C1177" t="inlineStr">
        <is>
          <t xml:space="preserve">CONCLUIDO	</t>
        </is>
      </c>
      <c r="D1177" t="n">
        <v>9.629300000000001</v>
      </c>
      <c r="E1177" t="n">
        <v>10.38</v>
      </c>
      <c r="F1177" t="n">
        <v>8.02</v>
      </c>
      <c r="G1177" t="n">
        <v>53.49</v>
      </c>
      <c r="H1177" t="n">
        <v>0.96</v>
      </c>
      <c r="I1177" t="n">
        <v>9</v>
      </c>
      <c r="J1177" t="n">
        <v>132.92</v>
      </c>
      <c r="K1177" t="n">
        <v>45</v>
      </c>
      <c r="L1177" t="n">
        <v>7.25</v>
      </c>
      <c r="M1177" t="n">
        <v>7</v>
      </c>
      <c r="N1177" t="n">
        <v>20.67</v>
      </c>
      <c r="O1177" t="n">
        <v>16627.17</v>
      </c>
      <c r="P1177" t="n">
        <v>76.19</v>
      </c>
      <c r="Q1177" t="n">
        <v>198.05</v>
      </c>
      <c r="R1177" t="n">
        <v>32.57</v>
      </c>
      <c r="S1177" t="n">
        <v>21.27</v>
      </c>
      <c r="T1177" t="n">
        <v>2930.14</v>
      </c>
      <c r="U1177" t="n">
        <v>0.65</v>
      </c>
      <c r="V1177" t="n">
        <v>0.76</v>
      </c>
      <c r="W1177" t="n">
        <v>0.12</v>
      </c>
      <c r="X1177" t="n">
        <v>0.17</v>
      </c>
      <c r="Y1177" t="n">
        <v>1</v>
      </c>
      <c r="Z1177" t="n">
        <v>10</v>
      </c>
    </row>
    <row r="1178">
      <c r="A1178" t="n">
        <v>26</v>
      </c>
      <c r="B1178" t="n">
        <v>60</v>
      </c>
      <c r="C1178" t="inlineStr">
        <is>
          <t xml:space="preserve">CONCLUIDO	</t>
        </is>
      </c>
      <c r="D1178" t="n">
        <v>9.637499999999999</v>
      </c>
      <c r="E1178" t="n">
        <v>10.38</v>
      </c>
      <c r="F1178" t="n">
        <v>8.01</v>
      </c>
      <c r="G1178" t="n">
        <v>53.43</v>
      </c>
      <c r="H1178" t="n">
        <v>0.99</v>
      </c>
      <c r="I1178" t="n">
        <v>9</v>
      </c>
      <c r="J1178" t="n">
        <v>133.25</v>
      </c>
      <c r="K1178" t="n">
        <v>45</v>
      </c>
      <c r="L1178" t="n">
        <v>7.5</v>
      </c>
      <c r="M1178" t="n">
        <v>7</v>
      </c>
      <c r="N1178" t="n">
        <v>20.76</v>
      </c>
      <c r="O1178" t="n">
        <v>16668.43</v>
      </c>
      <c r="P1178" t="n">
        <v>75.53</v>
      </c>
      <c r="Q1178" t="n">
        <v>198.05</v>
      </c>
      <c r="R1178" t="n">
        <v>32.28</v>
      </c>
      <c r="S1178" t="n">
        <v>21.27</v>
      </c>
      <c r="T1178" t="n">
        <v>2783.8</v>
      </c>
      <c r="U1178" t="n">
        <v>0.66</v>
      </c>
      <c r="V1178" t="n">
        <v>0.76</v>
      </c>
      <c r="W1178" t="n">
        <v>0.12</v>
      </c>
      <c r="X1178" t="n">
        <v>0.16</v>
      </c>
      <c r="Y1178" t="n">
        <v>1</v>
      </c>
      <c r="Z1178" t="n">
        <v>10</v>
      </c>
    </row>
    <row r="1179">
      <c r="A1179" t="n">
        <v>27</v>
      </c>
      <c r="B1179" t="n">
        <v>60</v>
      </c>
      <c r="C1179" t="inlineStr">
        <is>
          <t xml:space="preserve">CONCLUIDO	</t>
        </is>
      </c>
      <c r="D1179" t="n">
        <v>9.6891</v>
      </c>
      <c r="E1179" t="n">
        <v>10.32</v>
      </c>
      <c r="F1179" t="n">
        <v>7.98</v>
      </c>
      <c r="G1179" t="n">
        <v>59.88</v>
      </c>
      <c r="H1179" t="n">
        <v>1.03</v>
      </c>
      <c r="I1179" t="n">
        <v>8</v>
      </c>
      <c r="J1179" t="n">
        <v>133.59</v>
      </c>
      <c r="K1179" t="n">
        <v>45</v>
      </c>
      <c r="L1179" t="n">
        <v>7.75</v>
      </c>
      <c r="M1179" t="n">
        <v>6</v>
      </c>
      <c r="N1179" t="n">
        <v>20.84</v>
      </c>
      <c r="O1179" t="n">
        <v>16709.71</v>
      </c>
      <c r="P1179" t="n">
        <v>74.97</v>
      </c>
      <c r="Q1179" t="n">
        <v>198.05</v>
      </c>
      <c r="R1179" t="n">
        <v>31.25</v>
      </c>
      <c r="S1179" t="n">
        <v>21.27</v>
      </c>
      <c r="T1179" t="n">
        <v>2272.52</v>
      </c>
      <c r="U1179" t="n">
        <v>0.68</v>
      </c>
      <c r="V1179" t="n">
        <v>0.76</v>
      </c>
      <c r="W1179" t="n">
        <v>0.12</v>
      </c>
      <c r="X1179" t="n">
        <v>0.13</v>
      </c>
      <c r="Y1179" t="n">
        <v>1</v>
      </c>
      <c r="Z1179" t="n">
        <v>10</v>
      </c>
    </row>
    <row r="1180">
      <c r="A1180" t="n">
        <v>28</v>
      </c>
      <c r="B1180" t="n">
        <v>60</v>
      </c>
      <c r="C1180" t="inlineStr">
        <is>
          <t xml:space="preserve">CONCLUIDO	</t>
        </is>
      </c>
      <c r="D1180" t="n">
        <v>9.686500000000001</v>
      </c>
      <c r="E1180" t="n">
        <v>10.32</v>
      </c>
      <c r="F1180" t="n">
        <v>7.99</v>
      </c>
      <c r="G1180" t="n">
        <v>59.9</v>
      </c>
      <c r="H1180" t="n">
        <v>1.06</v>
      </c>
      <c r="I1180" t="n">
        <v>8</v>
      </c>
      <c r="J1180" t="n">
        <v>133.92</v>
      </c>
      <c r="K1180" t="n">
        <v>45</v>
      </c>
      <c r="L1180" t="n">
        <v>8</v>
      </c>
      <c r="M1180" t="n">
        <v>6</v>
      </c>
      <c r="N1180" t="n">
        <v>20.93</v>
      </c>
      <c r="O1180" t="n">
        <v>16751.02</v>
      </c>
      <c r="P1180" t="n">
        <v>74.81</v>
      </c>
      <c r="Q1180" t="n">
        <v>198.05</v>
      </c>
      <c r="R1180" t="n">
        <v>31.52</v>
      </c>
      <c r="S1180" t="n">
        <v>21.27</v>
      </c>
      <c r="T1180" t="n">
        <v>2410.19</v>
      </c>
      <c r="U1180" t="n">
        <v>0.67</v>
      </c>
      <c r="V1180" t="n">
        <v>0.76</v>
      </c>
      <c r="W1180" t="n">
        <v>0.12</v>
      </c>
      <c r="X1180" t="n">
        <v>0.13</v>
      </c>
      <c r="Y1180" t="n">
        <v>1</v>
      </c>
      <c r="Z1180" t="n">
        <v>10</v>
      </c>
    </row>
    <row r="1181">
      <c r="A1181" t="n">
        <v>29</v>
      </c>
      <c r="B1181" t="n">
        <v>60</v>
      </c>
      <c r="C1181" t="inlineStr">
        <is>
          <t xml:space="preserve">CONCLUIDO	</t>
        </is>
      </c>
      <c r="D1181" t="n">
        <v>9.671200000000001</v>
      </c>
      <c r="E1181" t="n">
        <v>10.34</v>
      </c>
      <c r="F1181" t="n">
        <v>8</v>
      </c>
      <c r="G1181" t="n">
        <v>60.02</v>
      </c>
      <c r="H1181" t="n">
        <v>1.09</v>
      </c>
      <c r="I1181" t="n">
        <v>8</v>
      </c>
      <c r="J1181" t="n">
        <v>134.26</v>
      </c>
      <c r="K1181" t="n">
        <v>45</v>
      </c>
      <c r="L1181" t="n">
        <v>8.25</v>
      </c>
      <c r="M1181" t="n">
        <v>6</v>
      </c>
      <c r="N1181" t="n">
        <v>21.01</v>
      </c>
      <c r="O1181" t="n">
        <v>16792.37</v>
      </c>
      <c r="P1181" t="n">
        <v>74.73</v>
      </c>
      <c r="Q1181" t="n">
        <v>198.06</v>
      </c>
      <c r="R1181" t="n">
        <v>32.03</v>
      </c>
      <c r="S1181" t="n">
        <v>21.27</v>
      </c>
      <c r="T1181" t="n">
        <v>2661.82</v>
      </c>
      <c r="U1181" t="n">
        <v>0.66</v>
      </c>
      <c r="V1181" t="n">
        <v>0.76</v>
      </c>
      <c r="W1181" t="n">
        <v>0.12</v>
      </c>
      <c r="X1181" t="n">
        <v>0.15</v>
      </c>
      <c r="Y1181" t="n">
        <v>1</v>
      </c>
      <c r="Z1181" t="n">
        <v>10</v>
      </c>
    </row>
    <row r="1182">
      <c r="A1182" t="n">
        <v>30</v>
      </c>
      <c r="B1182" t="n">
        <v>60</v>
      </c>
      <c r="C1182" t="inlineStr">
        <is>
          <t xml:space="preserve">CONCLUIDO	</t>
        </is>
      </c>
      <c r="D1182" t="n">
        <v>9.672700000000001</v>
      </c>
      <c r="E1182" t="n">
        <v>10.34</v>
      </c>
      <c r="F1182" t="n">
        <v>8</v>
      </c>
      <c r="G1182" t="n">
        <v>60.01</v>
      </c>
      <c r="H1182" t="n">
        <v>1.12</v>
      </c>
      <c r="I1182" t="n">
        <v>8</v>
      </c>
      <c r="J1182" t="n">
        <v>134.59</v>
      </c>
      <c r="K1182" t="n">
        <v>45</v>
      </c>
      <c r="L1182" t="n">
        <v>8.5</v>
      </c>
      <c r="M1182" t="n">
        <v>6</v>
      </c>
      <c r="N1182" t="n">
        <v>21.1</v>
      </c>
      <c r="O1182" t="n">
        <v>16833.86</v>
      </c>
      <c r="P1182" t="n">
        <v>74.14</v>
      </c>
      <c r="Q1182" t="n">
        <v>198.05</v>
      </c>
      <c r="R1182" t="n">
        <v>31.96</v>
      </c>
      <c r="S1182" t="n">
        <v>21.27</v>
      </c>
      <c r="T1182" t="n">
        <v>2629.66</v>
      </c>
      <c r="U1182" t="n">
        <v>0.67</v>
      </c>
      <c r="V1182" t="n">
        <v>0.76</v>
      </c>
      <c r="W1182" t="n">
        <v>0.12</v>
      </c>
      <c r="X1182" t="n">
        <v>0.15</v>
      </c>
      <c r="Y1182" t="n">
        <v>1</v>
      </c>
      <c r="Z1182" t="n">
        <v>10</v>
      </c>
    </row>
    <row r="1183">
      <c r="A1183" t="n">
        <v>31</v>
      </c>
      <c r="B1183" t="n">
        <v>60</v>
      </c>
      <c r="C1183" t="inlineStr">
        <is>
          <t xml:space="preserve">CONCLUIDO	</t>
        </is>
      </c>
      <c r="D1183" t="n">
        <v>9.7279</v>
      </c>
      <c r="E1183" t="n">
        <v>10.28</v>
      </c>
      <c r="F1183" t="n">
        <v>7.97</v>
      </c>
      <c r="G1183" t="n">
        <v>68.3</v>
      </c>
      <c r="H1183" t="n">
        <v>1.15</v>
      </c>
      <c r="I1183" t="n">
        <v>7</v>
      </c>
      <c r="J1183" t="n">
        <v>134.93</v>
      </c>
      <c r="K1183" t="n">
        <v>45</v>
      </c>
      <c r="L1183" t="n">
        <v>8.75</v>
      </c>
      <c r="M1183" t="n">
        <v>5</v>
      </c>
      <c r="N1183" t="n">
        <v>21.18</v>
      </c>
      <c r="O1183" t="n">
        <v>16875.27</v>
      </c>
      <c r="P1183" t="n">
        <v>73.19</v>
      </c>
      <c r="Q1183" t="n">
        <v>198.05</v>
      </c>
      <c r="R1183" t="n">
        <v>30.81</v>
      </c>
      <c r="S1183" t="n">
        <v>21.27</v>
      </c>
      <c r="T1183" t="n">
        <v>2059.23</v>
      </c>
      <c r="U1183" t="n">
        <v>0.6899999999999999</v>
      </c>
      <c r="V1183" t="n">
        <v>0.76</v>
      </c>
      <c r="W1183" t="n">
        <v>0.12</v>
      </c>
      <c r="X1183" t="n">
        <v>0.12</v>
      </c>
      <c r="Y1183" t="n">
        <v>1</v>
      </c>
      <c r="Z1183" t="n">
        <v>10</v>
      </c>
    </row>
    <row r="1184">
      <c r="A1184" t="n">
        <v>32</v>
      </c>
      <c r="B1184" t="n">
        <v>60</v>
      </c>
      <c r="C1184" t="inlineStr">
        <is>
          <t xml:space="preserve">CONCLUIDO	</t>
        </is>
      </c>
      <c r="D1184" t="n">
        <v>9.7239</v>
      </c>
      <c r="E1184" t="n">
        <v>10.28</v>
      </c>
      <c r="F1184" t="n">
        <v>7.97</v>
      </c>
      <c r="G1184" t="n">
        <v>68.34</v>
      </c>
      <c r="H1184" t="n">
        <v>1.18</v>
      </c>
      <c r="I1184" t="n">
        <v>7</v>
      </c>
      <c r="J1184" t="n">
        <v>135.27</v>
      </c>
      <c r="K1184" t="n">
        <v>45</v>
      </c>
      <c r="L1184" t="n">
        <v>9</v>
      </c>
      <c r="M1184" t="n">
        <v>5</v>
      </c>
      <c r="N1184" t="n">
        <v>21.27</v>
      </c>
      <c r="O1184" t="n">
        <v>16916.71</v>
      </c>
      <c r="P1184" t="n">
        <v>73.29000000000001</v>
      </c>
      <c r="Q1184" t="n">
        <v>198.05</v>
      </c>
      <c r="R1184" t="n">
        <v>30.92</v>
      </c>
      <c r="S1184" t="n">
        <v>21.27</v>
      </c>
      <c r="T1184" t="n">
        <v>2114.86</v>
      </c>
      <c r="U1184" t="n">
        <v>0.6899999999999999</v>
      </c>
      <c r="V1184" t="n">
        <v>0.76</v>
      </c>
      <c r="W1184" t="n">
        <v>0.12</v>
      </c>
      <c r="X1184" t="n">
        <v>0.12</v>
      </c>
      <c r="Y1184" t="n">
        <v>1</v>
      </c>
      <c r="Z1184" t="n">
        <v>10</v>
      </c>
    </row>
    <row r="1185">
      <c r="A1185" t="n">
        <v>33</v>
      </c>
      <c r="B1185" t="n">
        <v>60</v>
      </c>
      <c r="C1185" t="inlineStr">
        <is>
          <t xml:space="preserve">CONCLUIDO	</t>
        </is>
      </c>
      <c r="D1185" t="n">
        <v>9.7418</v>
      </c>
      <c r="E1185" t="n">
        <v>10.26</v>
      </c>
      <c r="F1185" t="n">
        <v>7.95</v>
      </c>
      <c r="G1185" t="n">
        <v>68.18000000000001</v>
      </c>
      <c r="H1185" t="n">
        <v>1.21</v>
      </c>
      <c r="I1185" t="n">
        <v>7</v>
      </c>
      <c r="J1185" t="n">
        <v>135.6</v>
      </c>
      <c r="K1185" t="n">
        <v>45</v>
      </c>
      <c r="L1185" t="n">
        <v>9.25</v>
      </c>
      <c r="M1185" t="n">
        <v>5</v>
      </c>
      <c r="N1185" t="n">
        <v>21.35</v>
      </c>
      <c r="O1185" t="n">
        <v>16958.17</v>
      </c>
      <c r="P1185" t="n">
        <v>73</v>
      </c>
      <c r="Q1185" t="n">
        <v>198.05</v>
      </c>
      <c r="R1185" t="n">
        <v>30.38</v>
      </c>
      <c r="S1185" t="n">
        <v>21.27</v>
      </c>
      <c r="T1185" t="n">
        <v>1845.21</v>
      </c>
      <c r="U1185" t="n">
        <v>0.7</v>
      </c>
      <c r="V1185" t="n">
        <v>0.76</v>
      </c>
      <c r="W1185" t="n">
        <v>0.12</v>
      </c>
      <c r="X1185" t="n">
        <v>0.1</v>
      </c>
      <c r="Y1185" t="n">
        <v>1</v>
      </c>
      <c r="Z1185" t="n">
        <v>10</v>
      </c>
    </row>
    <row r="1186">
      <c r="A1186" t="n">
        <v>34</v>
      </c>
      <c r="B1186" t="n">
        <v>60</v>
      </c>
      <c r="C1186" t="inlineStr">
        <is>
          <t xml:space="preserve">CONCLUIDO	</t>
        </is>
      </c>
      <c r="D1186" t="n">
        <v>9.7179</v>
      </c>
      <c r="E1186" t="n">
        <v>10.29</v>
      </c>
      <c r="F1186" t="n">
        <v>7.98</v>
      </c>
      <c r="G1186" t="n">
        <v>68.39</v>
      </c>
      <c r="H1186" t="n">
        <v>1.24</v>
      </c>
      <c r="I1186" t="n">
        <v>7</v>
      </c>
      <c r="J1186" t="n">
        <v>135.94</v>
      </c>
      <c r="K1186" t="n">
        <v>45</v>
      </c>
      <c r="L1186" t="n">
        <v>9.5</v>
      </c>
      <c r="M1186" t="n">
        <v>5</v>
      </c>
      <c r="N1186" t="n">
        <v>21.44</v>
      </c>
      <c r="O1186" t="n">
        <v>16999.67</v>
      </c>
      <c r="P1186" t="n">
        <v>73.06</v>
      </c>
      <c r="Q1186" t="n">
        <v>198.05</v>
      </c>
      <c r="R1186" t="n">
        <v>31.23</v>
      </c>
      <c r="S1186" t="n">
        <v>21.27</v>
      </c>
      <c r="T1186" t="n">
        <v>2266.92</v>
      </c>
      <c r="U1186" t="n">
        <v>0.68</v>
      </c>
      <c r="V1186" t="n">
        <v>0.76</v>
      </c>
      <c r="W1186" t="n">
        <v>0.12</v>
      </c>
      <c r="X1186" t="n">
        <v>0.13</v>
      </c>
      <c r="Y1186" t="n">
        <v>1</v>
      </c>
      <c r="Z1186" t="n">
        <v>10</v>
      </c>
    </row>
    <row r="1187">
      <c r="A1187" t="n">
        <v>35</v>
      </c>
      <c r="B1187" t="n">
        <v>60</v>
      </c>
      <c r="C1187" t="inlineStr">
        <is>
          <t xml:space="preserve">CONCLUIDO	</t>
        </is>
      </c>
      <c r="D1187" t="n">
        <v>9.7148</v>
      </c>
      <c r="E1187" t="n">
        <v>10.29</v>
      </c>
      <c r="F1187" t="n">
        <v>7.98</v>
      </c>
      <c r="G1187" t="n">
        <v>68.42</v>
      </c>
      <c r="H1187" t="n">
        <v>1.26</v>
      </c>
      <c r="I1187" t="n">
        <v>7</v>
      </c>
      <c r="J1187" t="n">
        <v>136.27</v>
      </c>
      <c r="K1187" t="n">
        <v>45</v>
      </c>
      <c r="L1187" t="n">
        <v>9.75</v>
      </c>
      <c r="M1187" t="n">
        <v>5</v>
      </c>
      <c r="N1187" t="n">
        <v>21.53</v>
      </c>
      <c r="O1187" t="n">
        <v>17041.2</v>
      </c>
      <c r="P1187" t="n">
        <v>72.55</v>
      </c>
      <c r="Q1187" t="n">
        <v>198.05</v>
      </c>
      <c r="R1187" t="n">
        <v>31.33</v>
      </c>
      <c r="S1187" t="n">
        <v>21.27</v>
      </c>
      <c r="T1187" t="n">
        <v>2315.56</v>
      </c>
      <c r="U1187" t="n">
        <v>0.68</v>
      </c>
      <c r="V1187" t="n">
        <v>0.76</v>
      </c>
      <c r="W1187" t="n">
        <v>0.12</v>
      </c>
      <c r="X1187" t="n">
        <v>0.13</v>
      </c>
      <c r="Y1187" t="n">
        <v>1</v>
      </c>
      <c r="Z1187" t="n">
        <v>10</v>
      </c>
    </row>
    <row r="1188">
      <c r="A1188" t="n">
        <v>36</v>
      </c>
      <c r="B1188" t="n">
        <v>60</v>
      </c>
      <c r="C1188" t="inlineStr">
        <is>
          <t xml:space="preserve">CONCLUIDO	</t>
        </is>
      </c>
      <c r="D1188" t="n">
        <v>9.7197</v>
      </c>
      <c r="E1188" t="n">
        <v>10.29</v>
      </c>
      <c r="F1188" t="n">
        <v>7.98</v>
      </c>
      <c r="G1188" t="n">
        <v>68.38</v>
      </c>
      <c r="H1188" t="n">
        <v>1.29</v>
      </c>
      <c r="I1188" t="n">
        <v>7</v>
      </c>
      <c r="J1188" t="n">
        <v>136.61</v>
      </c>
      <c r="K1188" t="n">
        <v>45</v>
      </c>
      <c r="L1188" t="n">
        <v>10</v>
      </c>
      <c r="M1188" t="n">
        <v>5</v>
      </c>
      <c r="N1188" t="n">
        <v>21.61</v>
      </c>
      <c r="O1188" t="n">
        <v>17082.76</v>
      </c>
      <c r="P1188" t="n">
        <v>72.01000000000001</v>
      </c>
      <c r="Q1188" t="n">
        <v>198.05</v>
      </c>
      <c r="R1188" t="n">
        <v>31.12</v>
      </c>
      <c r="S1188" t="n">
        <v>21.27</v>
      </c>
      <c r="T1188" t="n">
        <v>2213.53</v>
      </c>
      <c r="U1188" t="n">
        <v>0.68</v>
      </c>
      <c r="V1188" t="n">
        <v>0.76</v>
      </c>
      <c r="W1188" t="n">
        <v>0.12</v>
      </c>
      <c r="X1188" t="n">
        <v>0.12</v>
      </c>
      <c r="Y1188" t="n">
        <v>1</v>
      </c>
      <c r="Z1188" t="n">
        <v>10</v>
      </c>
    </row>
    <row r="1189">
      <c r="A1189" t="n">
        <v>37</v>
      </c>
      <c r="B1189" t="n">
        <v>60</v>
      </c>
      <c r="C1189" t="inlineStr">
        <is>
          <t xml:space="preserve">CONCLUIDO	</t>
        </is>
      </c>
      <c r="D1189" t="n">
        <v>9.770099999999999</v>
      </c>
      <c r="E1189" t="n">
        <v>10.24</v>
      </c>
      <c r="F1189" t="n">
        <v>7.95</v>
      </c>
      <c r="G1189" t="n">
        <v>79.5</v>
      </c>
      <c r="H1189" t="n">
        <v>1.32</v>
      </c>
      <c r="I1189" t="n">
        <v>6</v>
      </c>
      <c r="J1189" t="n">
        <v>136.95</v>
      </c>
      <c r="K1189" t="n">
        <v>45</v>
      </c>
      <c r="L1189" t="n">
        <v>10.25</v>
      </c>
      <c r="M1189" t="n">
        <v>4</v>
      </c>
      <c r="N1189" t="n">
        <v>21.7</v>
      </c>
      <c r="O1189" t="n">
        <v>17124.35</v>
      </c>
      <c r="P1189" t="n">
        <v>71.09999999999999</v>
      </c>
      <c r="Q1189" t="n">
        <v>198.05</v>
      </c>
      <c r="R1189" t="n">
        <v>30.23</v>
      </c>
      <c r="S1189" t="n">
        <v>21.27</v>
      </c>
      <c r="T1189" t="n">
        <v>1772.91</v>
      </c>
      <c r="U1189" t="n">
        <v>0.7</v>
      </c>
      <c r="V1189" t="n">
        <v>0.76</v>
      </c>
      <c r="W1189" t="n">
        <v>0.12</v>
      </c>
      <c r="X1189" t="n">
        <v>0.1</v>
      </c>
      <c r="Y1189" t="n">
        <v>1</v>
      </c>
      <c r="Z1189" t="n">
        <v>10</v>
      </c>
    </row>
    <row r="1190">
      <c r="A1190" t="n">
        <v>38</v>
      </c>
      <c r="B1190" t="n">
        <v>60</v>
      </c>
      <c r="C1190" t="inlineStr">
        <is>
          <t xml:space="preserve">CONCLUIDO	</t>
        </is>
      </c>
      <c r="D1190" t="n">
        <v>9.7829</v>
      </c>
      <c r="E1190" t="n">
        <v>10.22</v>
      </c>
      <c r="F1190" t="n">
        <v>7.94</v>
      </c>
      <c r="G1190" t="n">
        <v>79.36</v>
      </c>
      <c r="H1190" t="n">
        <v>1.35</v>
      </c>
      <c r="I1190" t="n">
        <v>6</v>
      </c>
      <c r="J1190" t="n">
        <v>137.29</v>
      </c>
      <c r="K1190" t="n">
        <v>45</v>
      </c>
      <c r="L1190" t="n">
        <v>10.5</v>
      </c>
      <c r="M1190" t="n">
        <v>4</v>
      </c>
      <c r="N1190" t="n">
        <v>21.79</v>
      </c>
      <c r="O1190" t="n">
        <v>17165.97</v>
      </c>
      <c r="P1190" t="n">
        <v>70.84</v>
      </c>
      <c r="Q1190" t="n">
        <v>198.05</v>
      </c>
      <c r="R1190" t="n">
        <v>29.89</v>
      </c>
      <c r="S1190" t="n">
        <v>21.27</v>
      </c>
      <c r="T1190" t="n">
        <v>1603.08</v>
      </c>
      <c r="U1190" t="n">
        <v>0.71</v>
      </c>
      <c r="V1190" t="n">
        <v>0.77</v>
      </c>
      <c r="W1190" t="n">
        <v>0.12</v>
      </c>
      <c r="X1190" t="n">
        <v>0.08</v>
      </c>
      <c r="Y1190" t="n">
        <v>1</v>
      </c>
      <c r="Z1190" t="n">
        <v>10</v>
      </c>
    </row>
    <row r="1191">
      <c r="A1191" t="n">
        <v>39</v>
      </c>
      <c r="B1191" t="n">
        <v>60</v>
      </c>
      <c r="C1191" t="inlineStr">
        <is>
          <t xml:space="preserve">CONCLUIDO	</t>
        </is>
      </c>
      <c r="D1191" t="n">
        <v>9.7651</v>
      </c>
      <c r="E1191" t="n">
        <v>10.24</v>
      </c>
      <c r="F1191" t="n">
        <v>7.96</v>
      </c>
      <c r="G1191" t="n">
        <v>79.55</v>
      </c>
      <c r="H1191" t="n">
        <v>1.38</v>
      </c>
      <c r="I1191" t="n">
        <v>6</v>
      </c>
      <c r="J1191" t="n">
        <v>137.62</v>
      </c>
      <c r="K1191" t="n">
        <v>45</v>
      </c>
      <c r="L1191" t="n">
        <v>10.75</v>
      </c>
      <c r="M1191" t="n">
        <v>4</v>
      </c>
      <c r="N1191" t="n">
        <v>21.88</v>
      </c>
      <c r="O1191" t="n">
        <v>17207.62</v>
      </c>
      <c r="P1191" t="n">
        <v>70.95</v>
      </c>
      <c r="Q1191" t="n">
        <v>198.05</v>
      </c>
      <c r="R1191" t="n">
        <v>30.45</v>
      </c>
      <c r="S1191" t="n">
        <v>21.27</v>
      </c>
      <c r="T1191" t="n">
        <v>1883.22</v>
      </c>
      <c r="U1191" t="n">
        <v>0.7</v>
      </c>
      <c r="V1191" t="n">
        <v>0.76</v>
      </c>
      <c r="W1191" t="n">
        <v>0.12</v>
      </c>
      <c r="X1191" t="n">
        <v>0.1</v>
      </c>
      <c r="Y1191" t="n">
        <v>1</v>
      </c>
      <c r="Z1191" t="n">
        <v>10</v>
      </c>
    </row>
    <row r="1192">
      <c r="A1192" t="n">
        <v>40</v>
      </c>
      <c r="B1192" t="n">
        <v>60</v>
      </c>
      <c r="C1192" t="inlineStr">
        <is>
          <t xml:space="preserve">CONCLUIDO	</t>
        </is>
      </c>
      <c r="D1192" t="n">
        <v>9.7553</v>
      </c>
      <c r="E1192" t="n">
        <v>10.25</v>
      </c>
      <c r="F1192" t="n">
        <v>7.97</v>
      </c>
      <c r="G1192" t="n">
        <v>79.65000000000001</v>
      </c>
      <c r="H1192" t="n">
        <v>1.41</v>
      </c>
      <c r="I1192" t="n">
        <v>6</v>
      </c>
      <c r="J1192" t="n">
        <v>137.96</v>
      </c>
      <c r="K1192" t="n">
        <v>45</v>
      </c>
      <c r="L1192" t="n">
        <v>11</v>
      </c>
      <c r="M1192" t="n">
        <v>4</v>
      </c>
      <c r="N1192" t="n">
        <v>21.96</v>
      </c>
      <c r="O1192" t="n">
        <v>17249.3</v>
      </c>
      <c r="P1192" t="n">
        <v>71.20999999999999</v>
      </c>
      <c r="Q1192" t="n">
        <v>198.05</v>
      </c>
      <c r="R1192" t="n">
        <v>30.85</v>
      </c>
      <c r="S1192" t="n">
        <v>21.27</v>
      </c>
      <c r="T1192" t="n">
        <v>2082.89</v>
      </c>
      <c r="U1192" t="n">
        <v>0.6899999999999999</v>
      </c>
      <c r="V1192" t="n">
        <v>0.76</v>
      </c>
      <c r="W1192" t="n">
        <v>0.12</v>
      </c>
      <c r="X1192" t="n">
        <v>0.11</v>
      </c>
      <c r="Y1192" t="n">
        <v>1</v>
      </c>
      <c r="Z1192" t="n">
        <v>10</v>
      </c>
    </row>
    <row r="1193">
      <c r="A1193" t="n">
        <v>41</v>
      </c>
      <c r="B1193" t="n">
        <v>60</v>
      </c>
      <c r="C1193" t="inlineStr">
        <is>
          <t xml:space="preserve">CONCLUIDO	</t>
        </is>
      </c>
      <c r="D1193" t="n">
        <v>9.7614</v>
      </c>
      <c r="E1193" t="n">
        <v>10.24</v>
      </c>
      <c r="F1193" t="n">
        <v>7.96</v>
      </c>
      <c r="G1193" t="n">
        <v>79.59</v>
      </c>
      <c r="H1193" t="n">
        <v>1.44</v>
      </c>
      <c r="I1193" t="n">
        <v>6</v>
      </c>
      <c r="J1193" t="n">
        <v>138.3</v>
      </c>
      <c r="K1193" t="n">
        <v>45</v>
      </c>
      <c r="L1193" t="n">
        <v>11.25</v>
      </c>
      <c r="M1193" t="n">
        <v>4</v>
      </c>
      <c r="N1193" t="n">
        <v>22.05</v>
      </c>
      <c r="O1193" t="n">
        <v>17291.02</v>
      </c>
      <c r="P1193" t="n">
        <v>70.59999999999999</v>
      </c>
      <c r="Q1193" t="n">
        <v>198.05</v>
      </c>
      <c r="R1193" t="n">
        <v>30.62</v>
      </c>
      <c r="S1193" t="n">
        <v>21.27</v>
      </c>
      <c r="T1193" t="n">
        <v>1965.56</v>
      </c>
      <c r="U1193" t="n">
        <v>0.6899999999999999</v>
      </c>
      <c r="V1193" t="n">
        <v>0.76</v>
      </c>
      <c r="W1193" t="n">
        <v>0.12</v>
      </c>
      <c r="X1193" t="n">
        <v>0.11</v>
      </c>
      <c r="Y1193" t="n">
        <v>1</v>
      </c>
      <c r="Z1193" t="n">
        <v>10</v>
      </c>
    </row>
    <row r="1194">
      <c r="A1194" t="n">
        <v>42</v>
      </c>
      <c r="B1194" t="n">
        <v>60</v>
      </c>
      <c r="C1194" t="inlineStr">
        <is>
          <t xml:space="preserve">CONCLUIDO	</t>
        </is>
      </c>
      <c r="D1194" t="n">
        <v>9.770099999999999</v>
      </c>
      <c r="E1194" t="n">
        <v>10.24</v>
      </c>
      <c r="F1194" t="n">
        <v>7.95</v>
      </c>
      <c r="G1194" t="n">
        <v>79.5</v>
      </c>
      <c r="H1194" t="n">
        <v>1.47</v>
      </c>
      <c r="I1194" t="n">
        <v>6</v>
      </c>
      <c r="J1194" t="n">
        <v>138.64</v>
      </c>
      <c r="K1194" t="n">
        <v>45</v>
      </c>
      <c r="L1194" t="n">
        <v>11.5</v>
      </c>
      <c r="M1194" t="n">
        <v>4</v>
      </c>
      <c r="N1194" t="n">
        <v>22.14</v>
      </c>
      <c r="O1194" t="n">
        <v>17332.76</v>
      </c>
      <c r="P1194" t="n">
        <v>70.06999999999999</v>
      </c>
      <c r="Q1194" t="n">
        <v>198.05</v>
      </c>
      <c r="R1194" t="n">
        <v>30.21</v>
      </c>
      <c r="S1194" t="n">
        <v>21.27</v>
      </c>
      <c r="T1194" t="n">
        <v>1761.88</v>
      </c>
      <c r="U1194" t="n">
        <v>0.7</v>
      </c>
      <c r="V1194" t="n">
        <v>0.76</v>
      </c>
      <c r="W1194" t="n">
        <v>0.12</v>
      </c>
      <c r="X1194" t="n">
        <v>0.1</v>
      </c>
      <c r="Y1194" t="n">
        <v>1</v>
      </c>
      <c r="Z1194" t="n">
        <v>10</v>
      </c>
    </row>
    <row r="1195">
      <c r="A1195" t="n">
        <v>43</v>
      </c>
      <c r="B1195" t="n">
        <v>60</v>
      </c>
      <c r="C1195" t="inlineStr">
        <is>
          <t xml:space="preserve">CONCLUIDO	</t>
        </is>
      </c>
      <c r="D1195" t="n">
        <v>9.7768</v>
      </c>
      <c r="E1195" t="n">
        <v>10.23</v>
      </c>
      <c r="F1195" t="n">
        <v>7.94</v>
      </c>
      <c r="G1195" t="n">
        <v>79.43000000000001</v>
      </c>
      <c r="H1195" t="n">
        <v>1.5</v>
      </c>
      <c r="I1195" t="n">
        <v>6</v>
      </c>
      <c r="J1195" t="n">
        <v>138.98</v>
      </c>
      <c r="K1195" t="n">
        <v>45</v>
      </c>
      <c r="L1195" t="n">
        <v>11.75</v>
      </c>
      <c r="M1195" t="n">
        <v>4</v>
      </c>
      <c r="N1195" t="n">
        <v>22.23</v>
      </c>
      <c r="O1195" t="n">
        <v>17374.54</v>
      </c>
      <c r="P1195" t="n">
        <v>69.51000000000001</v>
      </c>
      <c r="Q1195" t="n">
        <v>198.05</v>
      </c>
      <c r="R1195" t="n">
        <v>30.07</v>
      </c>
      <c r="S1195" t="n">
        <v>21.27</v>
      </c>
      <c r="T1195" t="n">
        <v>1693.67</v>
      </c>
      <c r="U1195" t="n">
        <v>0.71</v>
      </c>
      <c r="V1195" t="n">
        <v>0.76</v>
      </c>
      <c r="W1195" t="n">
        <v>0.12</v>
      </c>
      <c r="X1195" t="n">
        <v>0.09</v>
      </c>
      <c r="Y1195" t="n">
        <v>1</v>
      </c>
      <c r="Z1195" t="n">
        <v>10</v>
      </c>
    </row>
    <row r="1196">
      <c r="A1196" t="n">
        <v>44</v>
      </c>
      <c r="B1196" t="n">
        <v>60</v>
      </c>
      <c r="C1196" t="inlineStr">
        <is>
          <t xml:space="preserve">CONCLUIDO	</t>
        </is>
      </c>
      <c r="D1196" t="n">
        <v>9.760899999999999</v>
      </c>
      <c r="E1196" t="n">
        <v>10.24</v>
      </c>
      <c r="F1196" t="n">
        <v>7.96</v>
      </c>
      <c r="G1196" t="n">
        <v>79.59</v>
      </c>
      <c r="H1196" t="n">
        <v>1.52</v>
      </c>
      <c r="I1196" t="n">
        <v>6</v>
      </c>
      <c r="J1196" t="n">
        <v>139.32</v>
      </c>
      <c r="K1196" t="n">
        <v>45</v>
      </c>
      <c r="L1196" t="n">
        <v>12</v>
      </c>
      <c r="M1196" t="n">
        <v>4</v>
      </c>
      <c r="N1196" t="n">
        <v>22.32</v>
      </c>
      <c r="O1196" t="n">
        <v>17416.34</v>
      </c>
      <c r="P1196" t="n">
        <v>69.09</v>
      </c>
      <c r="Q1196" t="n">
        <v>198.05</v>
      </c>
      <c r="R1196" t="n">
        <v>30.62</v>
      </c>
      <c r="S1196" t="n">
        <v>21.27</v>
      </c>
      <c r="T1196" t="n">
        <v>1966.63</v>
      </c>
      <c r="U1196" t="n">
        <v>0.6899999999999999</v>
      </c>
      <c r="V1196" t="n">
        <v>0.76</v>
      </c>
      <c r="W1196" t="n">
        <v>0.12</v>
      </c>
      <c r="X1196" t="n">
        <v>0.11</v>
      </c>
      <c r="Y1196" t="n">
        <v>1</v>
      </c>
      <c r="Z1196" t="n">
        <v>10</v>
      </c>
    </row>
    <row r="1197">
      <c r="A1197" t="n">
        <v>45</v>
      </c>
      <c r="B1197" t="n">
        <v>60</v>
      </c>
      <c r="C1197" t="inlineStr">
        <is>
          <t xml:space="preserve">CONCLUIDO	</t>
        </is>
      </c>
      <c r="D1197" t="n">
        <v>9.802300000000001</v>
      </c>
      <c r="E1197" t="n">
        <v>10.2</v>
      </c>
      <c r="F1197" t="n">
        <v>7.94</v>
      </c>
      <c r="G1197" t="n">
        <v>95.3</v>
      </c>
      <c r="H1197" t="n">
        <v>1.55</v>
      </c>
      <c r="I1197" t="n">
        <v>5</v>
      </c>
      <c r="J1197" t="n">
        <v>139.66</v>
      </c>
      <c r="K1197" t="n">
        <v>45</v>
      </c>
      <c r="L1197" t="n">
        <v>12.25</v>
      </c>
      <c r="M1197" t="n">
        <v>3</v>
      </c>
      <c r="N1197" t="n">
        <v>22.41</v>
      </c>
      <c r="O1197" t="n">
        <v>17458.18</v>
      </c>
      <c r="P1197" t="n">
        <v>68.12</v>
      </c>
      <c r="Q1197" t="n">
        <v>198.05</v>
      </c>
      <c r="R1197" t="n">
        <v>30.01</v>
      </c>
      <c r="S1197" t="n">
        <v>21.27</v>
      </c>
      <c r="T1197" t="n">
        <v>1669.43</v>
      </c>
      <c r="U1197" t="n">
        <v>0.71</v>
      </c>
      <c r="V1197" t="n">
        <v>0.76</v>
      </c>
      <c r="W1197" t="n">
        <v>0.12</v>
      </c>
      <c r="X1197" t="n">
        <v>0.09</v>
      </c>
      <c r="Y1197" t="n">
        <v>1</v>
      </c>
      <c r="Z1197" t="n">
        <v>10</v>
      </c>
    </row>
    <row r="1198">
      <c r="A1198" t="n">
        <v>46</v>
      </c>
      <c r="B1198" t="n">
        <v>60</v>
      </c>
      <c r="C1198" t="inlineStr">
        <is>
          <t xml:space="preserve">CONCLUIDO	</t>
        </is>
      </c>
      <c r="D1198" t="n">
        <v>9.813000000000001</v>
      </c>
      <c r="E1198" t="n">
        <v>10.19</v>
      </c>
      <c r="F1198" t="n">
        <v>7.93</v>
      </c>
      <c r="G1198" t="n">
        <v>95.17</v>
      </c>
      <c r="H1198" t="n">
        <v>1.58</v>
      </c>
      <c r="I1198" t="n">
        <v>5</v>
      </c>
      <c r="J1198" t="n">
        <v>140</v>
      </c>
      <c r="K1198" t="n">
        <v>45</v>
      </c>
      <c r="L1198" t="n">
        <v>12.5</v>
      </c>
      <c r="M1198" t="n">
        <v>3</v>
      </c>
      <c r="N1198" t="n">
        <v>22.5</v>
      </c>
      <c r="O1198" t="n">
        <v>17500.05</v>
      </c>
      <c r="P1198" t="n">
        <v>68</v>
      </c>
      <c r="Q1198" t="n">
        <v>198.05</v>
      </c>
      <c r="R1198" t="n">
        <v>29.7</v>
      </c>
      <c r="S1198" t="n">
        <v>21.27</v>
      </c>
      <c r="T1198" t="n">
        <v>1512.61</v>
      </c>
      <c r="U1198" t="n">
        <v>0.72</v>
      </c>
      <c r="V1198" t="n">
        <v>0.77</v>
      </c>
      <c r="W1198" t="n">
        <v>0.12</v>
      </c>
      <c r="X1198" t="n">
        <v>0.08</v>
      </c>
      <c r="Y1198" t="n">
        <v>1</v>
      </c>
      <c r="Z1198" t="n">
        <v>10</v>
      </c>
    </row>
    <row r="1199">
      <c r="A1199" t="n">
        <v>47</v>
      </c>
      <c r="B1199" t="n">
        <v>60</v>
      </c>
      <c r="C1199" t="inlineStr">
        <is>
          <t xml:space="preserve">CONCLUIDO	</t>
        </is>
      </c>
      <c r="D1199" t="n">
        <v>9.828799999999999</v>
      </c>
      <c r="E1199" t="n">
        <v>10.17</v>
      </c>
      <c r="F1199" t="n">
        <v>7.91</v>
      </c>
      <c r="G1199" t="n">
        <v>94.97</v>
      </c>
      <c r="H1199" t="n">
        <v>1.61</v>
      </c>
      <c r="I1199" t="n">
        <v>5</v>
      </c>
      <c r="J1199" t="n">
        <v>140.33</v>
      </c>
      <c r="K1199" t="n">
        <v>45</v>
      </c>
      <c r="L1199" t="n">
        <v>12.75</v>
      </c>
      <c r="M1199" t="n">
        <v>3</v>
      </c>
      <c r="N1199" t="n">
        <v>22.59</v>
      </c>
      <c r="O1199" t="n">
        <v>17541.95</v>
      </c>
      <c r="P1199" t="n">
        <v>67.84999999999999</v>
      </c>
      <c r="Q1199" t="n">
        <v>198.05</v>
      </c>
      <c r="R1199" t="n">
        <v>29.11</v>
      </c>
      <c r="S1199" t="n">
        <v>21.27</v>
      </c>
      <c r="T1199" t="n">
        <v>1216.82</v>
      </c>
      <c r="U1199" t="n">
        <v>0.73</v>
      </c>
      <c r="V1199" t="n">
        <v>0.77</v>
      </c>
      <c r="W1199" t="n">
        <v>0.12</v>
      </c>
      <c r="X1199" t="n">
        <v>0.06</v>
      </c>
      <c r="Y1199" t="n">
        <v>1</v>
      </c>
      <c r="Z1199" t="n">
        <v>10</v>
      </c>
    </row>
    <row r="1200">
      <c r="A1200" t="n">
        <v>48</v>
      </c>
      <c r="B1200" t="n">
        <v>60</v>
      </c>
      <c r="C1200" t="inlineStr">
        <is>
          <t xml:space="preserve">CONCLUIDO	</t>
        </is>
      </c>
      <c r="D1200" t="n">
        <v>9.799899999999999</v>
      </c>
      <c r="E1200" t="n">
        <v>10.2</v>
      </c>
      <c r="F1200" t="n">
        <v>7.94</v>
      </c>
      <c r="G1200" t="n">
        <v>95.33</v>
      </c>
      <c r="H1200" t="n">
        <v>1.63</v>
      </c>
      <c r="I1200" t="n">
        <v>5</v>
      </c>
      <c r="J1200" t="n">
        <v>140.67</v>
      </c>
      <c r="K1200" t="n">
        <v>45</v>
      </c>
      <c r="L1200" t="n">
        <v>13</v>
      </c>
      <c r="M1200" t="n">
        <v>3</v>
      </c>
      <c r="N1200" t="n">
        <v>22.68</v>
      </c>
      <c r="O1200" t="n">
        <v>17583.88</v>
      </c>
      <c r="P1200" t="n">
        <v>68.05</v>
      </c>
      <c r="Q1200" t="n">
        <v>198.05</v>
      </c>
      <c r="R1200" t="n">
        <v>30.18</v>
      </c>
      <c r="S1200" t="n">
        <v>21.27</v>
      </c>
      <c r="T1200" t="n">
        <v>1752.92</v>
      </c>
      <c r="U1200" t="n">
        <v>0.7</v>
      </c>
      <c r="V1200" t="n">
        <v>0.76</v>
      </c>
      <c r="W1200" t="n">
        <v>0.12</v>
      </c>
      <c r="X1200" t="n">
        <v>0.09</v>
      </c>
      <c r="Y1200" t="n">
        <v>1</v>
      </c>
      <c r="Z1200" t="n">
        <v>10</v>
      </c>
    </row>
    <row r="1201">
      <c r="A1201" t="n">
        <v>49</v>
      </c>
      <c r="B1201" t="n">
        <v>60</v>
      </c>
      <c r="C1201" t="inlineStr">
        <is>
          <t xml:space="preserve">CONCLUIDO	</t>
        </is>
      </c>
      <c r="D1201" t="n">
        <v>9.8093</v>
      </c>
      <c r="E1201" t="n">
        <v>10.19</v>
      </c>
      <c r="F1201" t="n">
        <v>7.93</v>
      </c>
      <c r="G1201" t="n">
        <v>95.20999999999999</v>
      </c>
      <c r="H1201" t="n">
        <v>1.66</v>
      </c>
      <c r="I1201" t="n">
        <v>5</v>
      </c>
      <c r="J1201" t="n">
        <v>141.02</v>
      </c>
      <c r="K1201" t="n">
        <v>45</v>
      </c>
      <c r="L1201" t="n">
        <v>13.25</v>
      </c>
      <c r="M1201" t="n">
        <v>3</v>
      </c>
      <c r="N1201" t="n">
        <v>22.77</v>
      </c>
      <c r="O1201" t="n">
        <v>17625.85</v>
      </c>
      <c r="P1201" t="n">
        <v>67.86</v>
      </c>
      <c r="Q1201" t="n">
        <v>198.05</v>
      </c>
      <c r="R1201" t="n">
        <v>29.83</v>
      </c>
      <c r="S1201" t="n">
        <v>21.27</v>
      </c>
      <c r="T1201" t="n">
        <v>1576.62</v>
      </c>
      <c r="U1201" t="n">
        <v>0.71</v>
      </c>
      <c r="V1201" t="n">
        <v>0.77</v>
      </c>
      <c r="W1201" t="n">
        <v>0.12</v>
      </c>
      <c r="X1201" t="n">
        <v>0.08</v>
      </c>
      <c r="Y1201" t="n">
        <v>1</v>
      </c>
      <c r="Z1201" t="n">
        <v>10</v>
      </c>
    </row>
    <row r="1202">
      <c r="A1202" t="n">
        <v>50</v>
      </c>
      <c r="B1202" t="n">
        <v>60</v>
      </c>
      <c r="C1202" t="inlineStr">
        <is>
          <t xml:space="preserve">CONCLUIDO	</t>
        </is>
      </c>
      <c r="D1202" t="n">
        <v>9.807700000000001</v>
      </c>
      <c r="E1202" t="n">
        <v>10.2</v>
      </c>
      <c r="F1202" t="n">
        <v>7.94</v>
      </c>
      <c r="G1202" t="n">
        <v>95.23</v>
      </c>
      <c r="H1202" t="n">
        <v>1.69</v>
      </c>
      <c r="I1202" t="n">
        <v>5</v>
      </c>
      <c r="J1202" t="n">
        <v>141.36</v>
      </c>
      <c r="K1202" t="n">
        <v>45</v>
      </c>
      <c r="L1202" t="n">
        <v>13.5</v>
      </c>
      <c r="M1202" t="n">
        <v>2</v>
      </c>
      <c r="N1202" t="n">
        <v>22.86</v>
      </c>
      <c r="O1202" t="n">
        <v>17667.84</v>
      </c>
      <c r="P1202" t="n">
        <v>67.8</v>
      </c>
      <c r="Q1202" t="n">
        <v>198.06</v>
      </c>
      <c r="R1202" t="n">
        <v>29.78</v>
      </c>
      <c r="S1202" t="n">
        <v>21.27</v>
      </c>
      <c r="T1202" t="n">
        <v>1553.33</v>
      </c>
      <c r="U1202" t="n">
        <v>0.71</v>
      </c>
      <c r="V1202" t="n">
        <v>0.77</v>
      </c>
      <c r="W1202" t="n">
        <v>0.12</v>
      </c>
      <c r="X1202" t="n">
        <v>0.08</v>
      </c>
      <c r="Y1202" t="n">
        <v>1</v>
      </c>
      <c r="Z1202" t="n">
        <v>10</v>
      </c>
    </row>
    <row r="1203">
      <c r="A1203" t="n">
        <v>51</v>
      </c>
      <c r="B1203" t="n">
        <v>60</v>
      </c>
      <c r="C1203" t="inlineStr">
        <is>
          <t xml:space="preserve">CONCLUIDO	</t>
        </is>
      </c>
      <c r="D1203" t="n">
        <v>9.814299999999999</v>
      </c>
      <c r="E1203" t="n">
        <v>10.19</v>
      </c>
      <c r="F1203" t="n">
        <v>7.93</v>
      </c>
      <c r="G1203" t="n">
        <v>95.15000000000001</v>
      </c>
      <c r="H1203" t="n">
        <v>1.72</v>
      </c>
      <c r="I1203" t="n">
        <v>5</v>
      </c>
      <c r="J1203" t="n">
        <v>141.7</v>
      </c>
      <c r="K1203" t="n">
        <v>45</v>
      </c>
      <c r="L1203" t="n">
        <v>13.75</v>
      </c>
      <c r="M1203" t="n">
        <v>2</v>
      </c>
      <c r="N1203" t="n">
        <v>22.95</v>
      </c>
      <c r="O1203" t="n">
        <v>17709.87</v>
      </c>
      <c r="P1203" t="n">
        <v>67.93000000000001</v>
      </c>
      <c r="Q1203" t="n">
        <v>198.05</v>
      </c>
      <c r="R1203" t="n">
        <v>29.6</v>
      </c>
      <c r="S1203" t="n">
        <v>21.27</v>
      </c>
      <c r="T1203" t="n">
        <v>1462.21</v>
      </c>
      <c r="U1203" t="n">
        <v>0.72</v>
      </c>
      <c r="V1203" t="n">
        <v>0.77</v>
      </c>
      <c r="W1203" t="n">
        <v>0.12</v>
      </c>
      <c r="X1203" t="n">
        <v>0.08</v>
      </c>
      <c r="Y1203" t="n">
        <v>1</v>
      </c>
      <c r="Z1203" t="n">
        <v>10</v>
      </c>
    </row>
    <row r="1204">
      <c r="A1204" t="n">
        <v>52</v>
      </c>
      <c r="B1204" t="n">
        <v>60</v>
      </c>
      <c r="C1204" t="inlineStr">
        <is>
          <t xml:space="preserve">CONCLUIDO	</t>
        </is>
      </c>
      <c r="D1204" t="n">
        <v>9.810600000000001</v>
      </c>
      <c r="E1204" t="n">
        <v>10.19</v>
      </c>
      <c r="F1204" t="n">
        <v>7.93</v>
      </c>
      <c r="G1204" t="n">
        <v>95.2</v>
      </c>
      <c r="H1204" t="n">
        <v>1.74</v>
      </c>
      <c r="I1204" t="n">
        <v>5</v>
      </c>
      <c r="J1204" t="n">
        <v>142.04</v>
      </c>
      <c r="K1204" t="n">
        <v>45</v>
      </c>
      <c r="L1204" t="n">
        <v>14</v>
      </c>
      <c r="M1204" t="n">
        <v>1</v>
      </c>
      <c r="N1204" t="n">
        <v>23.04</v>
      </c>
      <c r="O1204" t="n">
        <v>17751.93</v>
      </c>
      <c r="P1204" t="n">
        <v>67.98999999999999</v>
      </c>
      <c r="Q1204" t="n">
        <v>198.05</v>
      </c>
      <c r="R1204" t="n">
        <v>29.71</v>
      </c>
      <c r="S1204" t="n">
        <v>21.27</v>
      </c>
      <c r="T1204" t="n">
        <v>1520.29</v>
      </c>
      <c r="U1204" t="n">
        <v>0.72</v>
      </c>
      <c r="V1204" t="n">
        <v>0.77</v>
      </c>
      <c r="W1204" t="n">
        <v>0.12</v>
      </c>
      <c r="X1204" t="n">
        <v>0.08</v>
      </c>
      <c r="Y1204" t="n">
        <v>1</v>
      </c>
      <c r="Z1204" t="n">
        <v>10</v>
      </c>
    </row>
    <row r="1205">
      <c r="A1205" t="n">
        <v>53</v>
      </c>
      <c r="B1205" t="n">
        <v>60</v>
      </c>
      <c r="C1205" t="inlineStr">
        <is>
          <t xml:space="preserve">CONCLUIDO	</t>
        </is>
      </c>
      <c r="D1205" t="n">
        <v>9.804500000000001</v>
      </c>
      <c r="E1205" t="n">
        <v>10.2</v>
      </c>
      <c r="F1205" t="n">
        <v>7.94</v>
      </c>
      <c r="G1205" t="n">
        <v>95.27</v>
      </c>
      <c r="H1205" t="n">
        <v>1.77</v>
      </c>
      <c r="I1205" t="n">
        <v>5</v>
      </c>
      <c r="J1205" t="n">
        <v>142.38</v>
      </c>
      <c r="K1205" t="n">
        <v>45</v>
      </c>
      <c r="L1205" t="n">
        <v>14.25</v>
      </c>
      <c r="M1205" t="n">
        <v>1</v>
      </c>
      <c r="N1205" t="n">
        <v>23.13</v>
      </c>
      <c r="O1205" t="n">
        <v>17794.02</v>
      </c>
      <c r="P1205" t="n">
        <v>68.01000000000001</v>
      </c>
      <c r="Q1205" t="n">
        <v>198.05</v>
      </c>
      <c r="R1205" t="n">
        <v>29.92</v>
      </c>
      <c r="S1205" t="n">
        <v>21.27</v>
      </c>
      <c r="T1205" t="n">
        <v>1624.33</v>
      </c>
      <c r="U1205" t="n">
        <v>0.71</v>
      </c>
      <c r="V1205" t="n">
        <v>0.76</v>
      </c>
      <c r="W1205" t="n">
        <v>0.12</v>
      </c>
      <c r="X1205" t="n">
        <v>0.09</v>
      </c>
      <c r="Y1205" t="n">
        <v>1</v>
      </c>
      <c r="Z1205" t="n">
        <v>10</v>
      </c>
    </row>
    <row r="1206">
      <c r="A1206" t="n">
        <v>54</v>
      </c>
      <c r="B1206" t="n">
        <v>60</v>
      </c>
      <c r="C1206" t="inlineStr">
        <is>
          <t xml:space="preserve">CONCLUIDO	</t>
        </is>
      </c>
      <c r="D1206" t="n">
        <v>9.8063</v>
      </c>
      <c r="E1206" t="n">
        <v>10.2</v>
      </c>
      <c r="F1206" t="n">
        <v>7.94</v>
      </c>
      <c r="G1206" t="n">
        <v>95.25</v>
      </c>
      <c r="H1206" t="n">
        <v>1.8</v>
      </c>
      <c r="I1206" t="n">
        <v>5</v>
      </c>
      <c r="J1206" t="n">
        <v>142.72</v>
      </c>
      <c r="K1206" t="n">
        <v>45</v>
      </c>
      <c r="L1206" t="n">
        <v>14.5</v>
      </c>
      <c r="M1206" t="n">
        <v>1</v>
      </c>
      <c r="N1206" t="n">
        <v>23.22</v>
      </c>
      <c r="O1206" t="n">
        <v>17836.15</v>
      </c>
      <c r="P1206" t="n">
        <v>67.90000000000001</v>
      </c>
      <c r="Q1206" t="n">
        <v>198.05</v>
      </c>
      <c r="R1206" t="n">
        <v>29.83</v>
      </c>
      <c r="S1206" t="n">
        <v>21.27</v>
      </c>
      <c r="T1206" t="n">
        <v>1580.35</v>
      </c>
      <c r="U1206" t="n">
        <v>0.71</v>
      </c>
      <c r="V1206" t="n">
        <v>0.77</v>
      </c>
      <c r="W1206" t="n">
        <v>0.12</v>
      </c>
      <c r="X1206" t="n">
        <v>0.08</v>
      </c>
      <c r="Y1206" t="n">
        <v>1</v>
      </c>
      <c r="Z1206" t="n">
        <v>10</v>
      </c>
    </row>
    <row r="1207">
      <c r="A1207" t="n">
        <v>55</v>
      </c>
      <c r="B1207" t="n">
        <v>60</v>
      </c>
      <c r="C1207" t="inlineStr">
        <is>
          <t xml:space="preserve">CONCLUIDO	</t>
        </is>
      </c>
      <c r="D1207" t="n">
        <v>9.810600000000001</v>
      </c>
      <c r="E1207" t="n">
        <v>10.19</v>
      </c>
      <c r="F1207" t="n">
        <v>7.93</v>
      </c>
      <c r="G1207" t="n">
        <v>95.2</v>
      </c>
      <c r="H1207" t="n">
        <v>1.82</v>
      </c>
      <c r="I1207" t="n">
        <v>5</v>
      </c>
      <c r="J1207" t="n">
        <v>143.06</v>
      </c>
      <c r="K1207" t="n">
        <v>45</v>
      </c>
      <c r="L1207" t="n">
        <v>14.75</v>
      </c>
      <c r="M1207" t="n">
        <v>1</v>
      </c>
      <c r="N1207" t="n">
        <v>23.31</v>
      </c>
      <c r="O1207" t="n">
        <v>17878.3</v>
      </c>
      <c r="P1207" t="n">
        <v>67.8</v>
      </c>
      <c r="Q1207" t="n">
        <v>198.05</v>
      </c>
      <c r="R1207" t="n">
        <v>29.67</v>
      </c>
      <c r="S1207" t="n">
        <v>21.27</v>
      </c>
      <c r="T1207" t="n">
        <v>1495.81</v>
      </c>
      <c r="U1207" t="n">
        <v>0.72</v>
      </c>
      <c r="V1207" t="n">
        <v>0.77</v>
      </c>
      <c r="W1207" t="n">
        <v>0.12</v>
      </c>
      <c r="X1207" t="n">
        <v>0.08</v>
      </c>
      <c r="Y1207" t="n">
        <v>1</v>
      </c>
      <c r="Z1207" t="n">
        <v>10</v>
      </c>
    </row>
    <row r="1208">
      <c r="A1208" t="n">
        <v>56</v>
      </c>
      <c r="B1208" t="n">
        <v>60</v>
      </c>
      <c r="C1208" t="inlineStr">
        <is>
          <t xml:space="preserve">CONCLUIDO	</t>
        </is>
      </c>
      <c r="D1208" t="n">
        <v>9.8109</v>
      </c>
      <c r="E1208" t="n">
        <v>10.19</v>
      </c>
      <c r="F1208" t="n">
        <v>7.93</v>
      </c>
      <c r="G1208" t="n">
        <v>95.19</v>
      </c>
      <c r="H1208" t="n">
        <v>1.85</v>
      </c>
      <c r="I1208" t="n">
        <v>5</v>
      </c>
      <c r="J1208" t="n">
        <v>143.4</v>
      </c>
      <c r="K1208" t="n">
        <v>45</v>
      </c>
      <c r="L1208" t="n">
        <v>15</v>
      </c>
      <c r="M1208" t="n">
        <v>1</v>
      </c>
      <c r="N1208" t="n">
        <v>23.41</v>
      </c>
      <c r="O1208" t="n">
        <v>17920.49</v>
      </c>
      <c r="P1208" t="n">
        <v>67.73</v>
      </c>
      <c r="Q1208" t="n">
        <v>198.05</v>
      </c>
      <c r="R1208" t="n">
        <v>29.71</v>
      </c>
      <c r="S1208" t="n">
        <v>21.27</v>
      </c>
      <c r="T1208" t="n">
        <v>1515.9</v>
      </c>
      <c r="U1208" t="n">
        <v>0.72</v>
      </c>
      <c r="V1208" t="n">
        <v>0.77</v>
      </c>
      <c r="W1208" t="n">
        <v>0.12</v>
      </c>
      <c r="X1208" t="n">
        <v>0.08</v>
      </c>
      <c r="Y1208" t="n">
        <v>1</v>
      </c>
      <c r="Z1208" t="n">
        <v>10</v>
      </c>
    </row>
    <row r="1209">
      <c r="A1209" t="n">
        <v>57</v>
      </c>
      <c r="B1209" t="n">
        <v>60</v>
      </c>
      <c r="C1209" t="inlineStr">
        <is>
          <t xml:space="preserve">CONCLUIDO	</t>
        </is>
      </c>
      <c r="D1209" t="n">
        <v>9.807399999999999</v>
      </c>
      <c r="E1209" t="n">
        <v>10.2</v>
      </c>
      <c r="F1209" t="n">
        <v>7.94</v>
      </c>
      <c r="G1209" t="n">
        <v>95.23999999999999</v>
      </c>
      <c r="H1209" t="n">
        <v>1.88</v>
      </c>
      <c r="I1209" t="n">
        <v>5</v>
      </c>
      <c r="J1209" t="n">
        <v>143.75</v>
      </c>
      <c r="K1209" t="n">
        <v>45</v>
      </c>
      <c r="L1209" t="n">
        <v>15.25</v>
      </c>
      <c r="M1209" t="n">
        <v>0</v>
      </c>
      <c r="N1209" t="n">
        <v>23.5</v>
      </c>
      <c r="O1209" t="n">
        <v>17962.71</v>
      </c>
      <c r="P1209" t="n">
        <v>67.8</v>
      </c>
      <c r="Q1209" t="n">
        <v>198.05</v>
      </c>
      <c r="R1209" t="n">
        <v>29.8</v>
      </c>
      <c r="S1209" t="n">
        <v>21.27</v>
      </c>
      <c r="T1209" t="n">
        <v>1561.59</v>
      </c>
      <c r="U1209" t="n">
        <v>0.71</v>
      </c>
      <c r="V1209" t="n">
        <v>0.77</v>
      </c>
      <c r="W1209" t="n">
        <v>0.12</v>
      </c>
      <c r="X1209" t="n">
        <v>0.08</v>
      </c>
      <c r="Y1209" t="n">
        <v>1</v>
      </c>
      <c r="Z1209" t="n">
        <v>10</v>
      </c>
    </row>
    <row r="1210">
      <c r="A1210" t="n">
        <v>0</v>
      </c>
      <c r="B1210" t="n">
        <v>135</v>
      </c>
      <c r="C1210" t="inlineStr">
        <is>
          <t xml:space="preserve">CONCLUIDO	</t>
        </is>
      </c>
      <c r="D1210" t="n">
        <v>5.0473</v>
      </c>
      <c r="E1210" t="n">
        <v>19.81</v>
      </c>
      <c r="F1210" t="n">
        <v>10.49</v>
      </c>
      <c r="G1210" t="n">
        <v>4.92</v>
      </c>
      <c r="H1210" t="n">
        <v>0.07000000000000001</v>
      </c>
      <c r="I1210" t="n">
        <v>128</v>
      </c>
      <c r="J1210" t="n">
        <v>263.32</v>
      </c>
      <c r="K1210" t="n">
        <v>59.89</v>
      </c>
      <c r="L1210" t="n">
        <v>1</v>
      </c>
      <c r="M1210" t="n">
        <v>126</v>
      </c>
      <c r="N1210" t="n">
        <v>67.43000000000001</v>
      </c>
      <c r="O1210" t="n">
        <v>32710.1</v>
      </c>
      <c r="P1210" t="n">
        <v>176.53</v>
      </c>
      <c r="Q1210" t="n">
        <v>198.14</v>
      </c>
      <c r="R1210" t="n">
        <v>109.57</v>
      </c>
      <c r="S1210" t="n">
        <v>21.27</v>
      </c>
      <c r="T1210" t="n">
        <v>40831.98</v>
      </c>
      <c r="U1210" t="n">
        <v>0.19</v>
      </c>
      <c r="V1210" t="n">
        <v>0.58</v>
      </c>
      <c r="W1210" t="n">
        <v>0.31</v>
      </c>
      <c r="X1210" t="n">
        <v>2.63</v>
      </c>
      <c r="Y1210" t="n">
        <v>1</v>
      </c>
      <c r="Z1210" t="n">
        <v>10</v>
      </c>
    </row>
    <row r="1211">
      <c r="A1211" t="n">
        <v>1</v>
      </c>
      <c r="B1211" t="n">
        <v>135</v>
      </c>
      <c r="C1211" t="inlineStr">
        <is>
          <t xml:space="preserve">CONCLUIDO	</t>
        </is>
      </c>
      <c r="D1211" t="n">
        <v>5.7076</v>
      </c>
      <c r="E1211" t="n">
        <v>17.52</v>
      </c>
      <c r="F1211" t="n">
        <v>9.81</v>
      </c>
      <c r="G1211" t="n">
        <v>6.13</v>
      </c>
      <c r="H1211" t="n">
        <v>0.08</v>
      </c>
      <c r="I1211" t="n">
        <v>96</v>
      </c>
      <c r="J1211" t="n">
        <v>263.79</v>
      </c>
      <c r="K1211" t="n">
        <v>59.89</v>
      </c>
      <c r="L1211" t="n">
        <v>1.25</v>
      </c>
      <c r="M1211" t="n">
        <v>94</v>
      </c>
      <c r="N1211" t="n">
        <v>67.65000000000001</v>
      </c>
      <c r="O1211" t="n">
        <v>32767.75</v>
      </c>
      <c r="P1211" t="n">
        <v>165.01</v>
      </c>
      <c r="Q1211" t="n">
        <v>198.1</v>
      </c>
      <c r="R1211" t="n">
        <v>88.56</v>
      </c>
      <c r="S1211" t="n">
        <v>21.27</v>
      </c>
      <c r="T1211" t="n">
        <v>30487.9</v>
      </c>
      <c r="U1211" t="n">
        <v>0.24</v>
      </c>
      <c r="V1211" t="n">
        <v>0.62</v>
      </c>
      <c r="W1211" t="n">
        <v>0.26</v>
      </c>
      <c r="X1211" t="n">
        <v>1.96</v>
      </c>
      <c r="Y1211" t="n">
        <v>1</v>
      </c>
      <c r="Z1211" t="n">
        <v>10</v>
      </c>
    </row>
    <row r="1212">
      <c r="A1212" t="n">
        <v>2</v>
      </c>
      <c r="B1212" t="n">
        <v>135</v>
      </c>
      <c r="C1212" t="inlineStr">
        <is>
          <t xml:space="preserve">CONCLUIDO	</t>
        </is>
      </c>
      <c r="D1212" t="n">
        <v>6.1925</v>
      </c>
      <c r="E1212" t="n">
        <v>16.15</v>
      </c>
      <c r="F1212" t="n">
        <v>9.4</v>
      </c>
      <c r="G1212" t="n">
        <v>7.33</v>
      </c>
      <c r="H1212" t="n">
        <v>0.1</v>
      </c>
      <c r="I1212" t="n">
        <v>77</v>
      </c>
      <c r="J1212" t="n">
        <v>264.25</v>
      </c>
      <c r="K1212" t="n">
        <v>59.89</v>
      </c>
      <c r="L1212" t="n">
        <v>1.5</v>
      </c>
      <c r="M1212" t="n">
        <v>75</v>
      </c>
      <c r="N1212" t="n">
        <v>67.87</v>
      </c>
      <c r="O1212" t="n">
        <v>32825.49</v>
      </c>
      <c r="P1212" t="n">
        <v>157.98</v>
      </c>
      <c r="Q1212" t="n">
        <v>198.17</v>
      </c>
      <c r="R1212" t="n">
        <v>75.62</v>
      </c>
      <c r="S1212" t="n">
        <v>21.27</v>
      </c>
      <c r="T1212" t="n">
        <v>24115.1</v>
      </c>
      <c r="U1212" t="n">
        <v>0.28</v>
      </c>
      <c r="V1212" t="n">
        <v>0.65</v>
      </c>
      <c r="W1212" t="n">
        <v>0.23</v>
      </c>
      <c r="X1212" t="n">
        <v>1.55</v>
      </c>
      <c r="Y1212" t="n">
        <v>1</v>
      </c>
      <c r="Z1212" t="n">
        <v>10</v>
      </c>
    </row>
    <row r="1213">
      <c r="A1213" t="n">
        <v>3</v>
      </c>
      <c r="B1213" t="n">
        <v>135</v>
      </c>
      <c r="C1213" t="inlineStr">
        <is>
          <t xml:space="preserve">CONCLUIDO	</t>
        </is>
      </c>
      <c r="D1213" t="n">
        <v>6.5693</v>
      </c>
      <c r="E1213" t="n">
        <v>15.22</v>
      </c>
      <c r="F1213" t="n">
        <v>9.130000000000001</v>
      </c>
      <c r="G1213" t="n">
        <v>8.56</v>
      </c>
      <c r="H1213" t="n">
        <v>0.12</v>
      </c>
      <c r="I1213" t="n">
        <v>64</v>
      </c>
      <c r="J1213" t="n">
        <v>264.72</v>
      </c>
      <c r="K1213" t="n">
        <v>59.89</v>
      </c>
      <c r="L1213" t="n">
        <v>1.75</v>
      </c>
      <c r="M1213" t="n">
        <v>62</v>
      </c>
      <c r="N1213" t="n">
        <v>68.09</v>
      </c>
      <c r="O1213" t="n">
        <v>32883.31</v>
      </c>
      <c r="P1213" t="n">
        <v>153.34</v>
      </c>
      <c r="Q1213" t="n">
        <v>198.06</v>
      </c>
      <c r="R1213" t="n">
        <v>67.13</v>
      </c>
      <c r="S1213" t="n">
        <v>21.27</v>
      </c>
      <c r="T1213" t="n">
        <v>19932.93</v>
      </c>
      <c r="U1213" t="n">
        <v>0.32</v>
      </c>
      <c r="V1213" t="n">
        <v>0.66</v>
      </c>
      <c r="W1213" t="n">
        <v>0.21</v>
      </c>
      <c r="X1213" t="n">
        <v>1.28</v>
      </c>
      <c r="Y1213" t="n">
        <v>1</v>
      </c>
      <c r="Z1213" t="n">
        <v>10</v>
      </c>
    </row>
    <row r="1214">
      <c r="A1214" t="n">
        <v>4</v>
      </c>
      <c r="B1214" t="n">
        <v>135</v>
      </c>
      <c r="C1214" t="inlineStr">
        <is>
          <t xml:space="preserve">CONCLUIDO	</t>
        </is>
      </c>
      <c r="D1214" t="n">
        <v>6.8618</v>
      </c>
      <c r="E1214" t="n">
        <v>14.57</v>
      </c>
      <c r="F1214" t="n">
        <v>8.94</v>
      </c>
      <c r="G1214" t="n">
        <v>9.75</v>
      </c>
      <c r="H1214" t="n">
        <v>0.13</v>
      </c>
      <c r="I1214" t="n">
        <v>55</v>
      </c>
      <c r="J1214" t="n">
        <v>265.19</v>
      </c>
      <c r="K1214" t="n">
        <v>59.89</v>
      </c>
      <c r="L1214" t="n">
        <v>2</v>
      </c>
      <c r="M1214" t="n">
        <v>53</v>
      </c>
      <c r="N1214" t="n">
        <v>68.31</v>
      </c>
      <c r="O1214" t="n">
        <v>32941.21</v>
      </c>
      <c r="P1214" t="n">
        <v>149.99</v>
      </c>
      <c r="Q1214" t="n">
        <v>198.06</v>
      </c>
      <c r="R1214" t="n">
        <v>61.01</v>
      </c>
      <c r="S1214" t="n">
        <v>21.27</v>
      </c>
      <c r="T1214" t="n">
        <v>16917.82</v>
      </c>
      <c r="U1214" t="n">
        <v>0.35</v>
      </c>
      <c r="V1214" t="n">
        <v>0.68</v>
      </c>
      <c r="W1214" t="n">
        <v>0.2</v>
      </c>
      <c r="X1214" t="n">
        <v>1.09</v>
      </c>
      <c r="Y1214" t="n">
        <v>1</v>
      </c>
      <c r="Z1214" t="n">
        <v>10</v>
      </c>
    </row>
    <row r="1215">
      <c r="A1215" t="n">
        <v>5</v>
      </c>
      <c r="B1215" t="n">
        <v>135</v>
      </c>
      <c r="C1215" t="inlineStr">
        <is>
          <t xml:space="preserve">CONCLUIDO	</t>
        </is>
      </c>
      <c r="D1215" t="n">
        <v>7.1065</v>
      </c>
      <c r="E1215" t="n">
        <v>14.07</v>
      </c>
      <c r="F1215" t="n">
        <v>8.789999999999999</v>
      </c>
      <c r="G1215" t="n">
        <v>10.99</v>
      </c>
      <c r="H1215" t="n">
        <v>0.15</v>
      </c>
      <c r="I1215" t="n">
        <v>48</v>
      </c>
      <c r="J1215" t="n">
        <v>265.66</v>
      </c>
      <c r="K1215" t="n">
        <v>59.89</v>
      </c>
      <c r="L1215" t="n">
        <v>2.25</v>
      </c>
      <c r="M1215" t="n">
        <v>46</v>
      </c>
      <c r="N1215" t="n">
        <v>68.53</v>
      </c>
      <c r="O1215" t="n">
        <v>32999.19</v>
      </c>
      <c r="P1215" t="n">
        <v>147.43</v>
      </c>
      <c r="Q1215" t="n">
        <v>198.06</v>
      </c>
      <c r="R1215" t="n">
        <v>56.42</v>
      </c>
      <c r="S1215" t="n">
        <v>21.27</v>
      </c>
      <c r="T1215" t="n">
        <v>14655.65</v>
      </c>
      <c r="U1215" t="n">
        <v>0.38</v>
      </c>
      <c r="V1215" t="n">
        <v>0.6899999999999999</v>
      </c>
      <c r="W1215" t="n">
        <v>0.19</v>
      </c>
      <c r="X1215" t="n">
        <v>0.9399999999999999</v>
      </c>
      <c r="Y1215" t="n">
        <v>1</v>
      </c>
      <c r="Z1215" t="n">
        <v>10</v>
      </c>
    </row>
    <row r="1216">
      <c r="A1216" t="n">
        <v>6</v>
      </c>
      <c r="B1216" t="n">
        <v>135</v>
      </c>
      <c r="C1216" t="inlineStr">
        <is>
          <t xml:space="preserve">CONCLUIDO	</t>
        </is>
      </c>
      <c r="D1216" t="n">
        <v>7.2917</v>
      </c>
      <c r="E1216" t="n">
        <v>13.71</v>
      </c>
      <c r="F1216" t="n">
        <v>8.69</v>
      </c>
      <c r="G1216" t="n">
        <v>12.12</v>
      </c>
      <c r="H1216" t="n">
        <v>0.17</v>
      </c>
      <c r="I1216" t="n">
        <v>43</v>
      </c>
      <c r="J1216" t="n">
        <v>266.13</v>
      </c>
      <c r="K1216" t="n">
        <v>59.89</v>
      </c>
      <c r="L1216" t="n">
        <v>2.5</v>
      </c>
      <c r="M1216" t="n">
        <v>41</v>
      </c>
      <c r="N1216" t="n">
        <v>68.75</v>
      </c>
      <c r="O1216" t="n">
        <v>33057.26</v>
      </c>
      <c r="P1216" t="n">
        <v>145.61</v>
      </c>
      <c r="Q1216" t="n">
        <v>198.11</v>
      </c>
      <c r="R1216" t="n">
        <v>53.2</v>
      </c>
      <c r="S1216" t="n">
        <v>21.27</v>
      </c>
      <c r="T1216" t="n">
        <v>13074.02</v>
      </c>
      <c r="U1216" t="n">
        <v>0.4</v>
      </c>
      <c r="V1216" t="n">
        <v>0.7</v>
      </c>
      <c r="W1216" t="n">
        <v>0.18</v>
      </c>
      <c r="X1216" t="n">
        <v>0.83</v>
      </c>
      <c r="Y1216" t="n">
        <v>1</v>
      </c>
      <c r="Z1216" t="n">
        <v>10</v>
      </c>
    </row>
    <row r="1217">
      <c r="A1217" t="n">
        <v>7</v>
      </c>
      <c r="B1217" t="n">
        <v>135</v>
      </c>
      <c r="C1217" t="inlineStr">
        <is>
          <t xml:space="preserve">CONCLUIDO	</t>
        </is>
      </c>
      <c r="D1217" t="n">
        <v>7.4567</v>
      </c>
      <c r="E1217" t="n">
        <v>13.41</v>
      </c>
      <c r="F1217" t="n">
        <v>8.59</v>
      </c>
      <c r="G1217" t="n">
        <v>13.21</v>
      </c>
      <c r="H1217" t="n">
        <v>0.18</v>
      </c>
      <c r="I1217" t="n">
        <v>39</v>
      </c>
      <c r="J1217" t="n">
        <v>266.6</v>
      </c>
      <c r="K1217" t="n">
        <v>59.89</v>
      </c>
      <c r="L1217" t="n">
        <v>2.75</v>
      </c>
      <c r="M1217" t="n">
        <v>37</v>
      </c>
      <c r="N1217" t="n">
        <v>68.97</v>
      </c>
      <c r="O1217" t="n">
        <v>33115.41</v>
      </c>
      <c r="P1217" t="n">
        <v>143.82</v>
      </c>
      <c r="Q1217" t="n">
        <v>198.06</v>
      </c>
      <c r="R1217" t="n">
        <v>49.89</v>
      </c>
      <c r="S1217" t="n">
        <v>21.27</v>
      </c>
      <c r="T1217" t="n">
        <v>11438.2</v>
      </c>
      <c r="U1217" t="n">
        <v>0.43</v>
      </c>
      <c r="V1217" t="n">
        <v>0.71</v>
      </c>
      <c r="W1217" t="n">
        <v>0.17</v>
      </c>
      <c r="X1217" t="n">
        <v>0.73</v>
      </c>
      <c r="Y1217" t="n">
        <v>1</v>
      </c>
      <c r="Z1217" t="n">
        <v>10</v>
      </c>
    </row>
    <row r="1218">
      <c r="A1218" t="n">
        <v>8</v>
      </c>
      <c r="B1218" t="n">
        <v>135</v>
      </c>
      <c r="C1218" t="inlineStr">
        <is>
          <t xml:space="preserve">CONCLUIDO	</t>
        </is>
      </c>
      <c r="D1218" t="n">
        <v>7.6557</v>
      </c>
      <c r="E1218" t="n">
        <v>13.06</v>
      </c>
      <c r="F1218" t="n">
        <v>8.44</v>
      </c>
      <c r="G1218" t="n">
        <v>14.47</v>
      </c>
      <c r="H1218" t="n">
        <v>0.2</v>
      </c>
      <c r="I1218" t="n">
        <v>35</v>
      </c>
      <c r="J1218" t="n">
        <v>267.08</v>
      </c>
      <c r="K1218" t="n">
        <v>59.89</v>
      </c>
      <c r="L1218" t="n">
        <v>3</v>
      </c>
      <c r="M1218" t="n">
        <v>33</v>
      </c>
      <c r="N1218" t="n">
        <v>69.19</v>
      </c>
      <c r="O1218" t="n">
        <v>33173.65</v>
      </c>
      <c r="P1218" t="n">
        <v>141.24</v>
      </c>
      <c r="Q1218" t="n">
        <v>198.05</v>
      </c>
      <c r="R1218" t="n">
        <v>45.68</v>
      </c>
      <c r="S1218" t="n">
        <v>21.27</v>
      </c>
      <c r="T1218" t="n">
        <v>9352.93</v>
      </c>
      <c r="U1218" t="n">
        <v>0.47</v>
      </c>
      <c r="V1218" t="n">
        <v>0.72</v>
      </c>
      <c r="W1218" t="n">
        <v>0.15</v>
      </c>
      <c r="X1218" t="n">
        <v>0.59</v>
      </c>
      <c r="Y1218" t="n">
        <v>1</v>
      </c>
      <c r="Z1218" t="n">
        <v>10</v>
      </c>
    </row>
    <row r="1219">
      <c r="A1219" t="n">
        <v>9</v>
      </c>
      <c r="B1219" t="n">
        <v>135</v>
      </c>
      <c r="C1219" t="inlineStr">
        <is>
          <t xml:space="preserve">CONCLUIDO	</t>
        </is>
      </c>
      <c r="D1219" t="n">
        <v>7.6583</v>
      </c>
      <c r="E1219" t="n">
        <v>13.06</v>
      </c>
      <c r="F1219" t="n">
        <v>8.539999999999999</v>
      </c>
      <c r="G1219" t="n">
        <v>15.52</v>
      </c>
      <c r="H1219" t="n">
        <v>0.22</v>
      </c>
      <c r="I1219" t="n">
        <v>33</v>
      </c>
      <c r="J1219" t="n">
        <v>267.55</v>
      </c>
      <c r="K1219" t="n">
        <v>59.89</v>
      </c>
      <c r="L1219" t="n">
        <v>3.25</v>
      </c>
      <c r="M1219" t="n">
        <v>31</v>
      </c>
      <c r="N1219" t="n">
        <v>69.41</v>
      </c>
      <c r="O1219" t="n">
        <v>33231.97</v>
      </c>
      <c r="P1219" t="n">
        <v>142.85</v>
      </c>
      <c r="Q1219" t="n">
        <v>198.05</v>
      </c>
      <c r="R1219" t="n">
        <v>48.74</v>
      </c>
      <c r="S1219" t="n">
        <v>21.27</v>
      </c>
      <c r="T1219" t="n">
        <v>10891.87</v>
      </c>
      <c r="U1219" t="n">
        <v>0.44</v>
      </c>
      <c r="V1219" t="n">
        <v>0.71</v>
      </c>
      <c r="W1219" t="n">
        <v>0.16</v>
      </c>
      <c r="X1219" t="n">
        <v>0.68</v>
      </c>
      <c r="Y1219" t="n">
        <v>1</v>
      </c>
      <c r="Z1219" t="n">
        <v>10</v>
      </c>
    </row>
    <row r="1220">
      <c r="A1220" t="n">
        <v>10</v>
      </c>
      <c r="B1220" t="n">
        <v>135</v>
      </c>
      <c r="C1220" t="inlineStr">
        <is>
          <t xml:space="preserve">CONCLUIDO	</t>
        </is>
      </c>
      <c r="D1220" t="n">
        <v>7.7969</v>
      </c>
      <c r="E1220" t="n">
        <v>12.83</v>
      </c>
      <c r="F1220" t="n">
        <v>8.460000000000001</v>
      </c>
      <c r="G1220" t="n">
        <v>16.91</v>
      </c>
      <c r="H1220" t="n">
        <v>0.23</v>
      </c>
      <c r="I1220" t="n">
        <v>30</v>
      </c>
      <c r="J1220" t="n">
        <v>268.02</v>
      </c>
      <c r="K1220" t="n">
        <v>59.89</v>
      </c>
      <c r="L1220" t="n">
        <v>3.5</v>
      </c>
      <c r="M1220" t="n">
        <v>28</v>
      </c>
      <c r="N1220" t="n">
        <v>69.64</v>
      </c>
      <c r="O1220" t="n">
        <v>33290.38</v>
      </c>
      <c r="P1220" t="n">
        <v>141.39</v>
      </c>
      <c r="Q1220" t="n">
        <v>198.09</v>
      </c>
      <c r="R1220" t="n">
        <v>46.25</v>
      </c>
      <c r="S1220" t="n">
        <v>21.27</v>
      </c>
      <c r="T1220" t="n">
        <v>9662.309999999999</v>
      </c>
      <c r="U1220" t="n">
        <v>0.46</v>
      </c>
      <c r="V1220" t="n">
        <v>0.72</v>
      </c>
      <c r="W1220" t="n">
        <v>0.15</v>
      </c>
      <c r="X1220" t="n">
        <v>0.6</v>
      </c>
      <c r="Y1220" t="n">
        <v>1</v>
      </c>
      <c r="Z1220" t="n">
        <v>10</v>
      </c>
    </row>
    <row r="1221">
      <c r="A1221" t="n">
        <v>11</v>
      </c>
      <c r="B1221" t="n">
        <v>135</v>
      </c>
      <c r="C1221" t="inlineStr">
        <is>
          <t xml:space="preserve">CONCLUIDO	</t>
        </is>
      </c>
      <c r="D1221" t="n">
        <v>7.8857</v>
      </c>
      <c r="E1221" t="n">
        <v>12.68</v>
      </c>
      <c r="F1221" t="n">
        <v>8.41</v>
      </c>
      <c r="G1221" t="n">
        <v>18.03</v>
      </c>
      <c r="H1221" t="n">
        <v>0.25</v>
      </c>
      <c r="I1221" t="n">
        <v>28</v>
      </c>
      <c r="J1221" t="n">
        <v>268.5</v>
      </c>
      <c r="K1221" t="n">
        <v>59.89</v>
      </c>
      <c r="L1221" t="n">
        <v>3.75</v>
      </c>
      <c r="M1221" t="n">
        <v>26</v>
      </c>
      <c r="N1221" t="n">
        <v>69.86</v>
      </c>
      <c r="O1221" t="n">
        <v>33348.87</v>
      </c>
      <c r="P1221" t="n">
        <v>140.64</v>
      </c>
      <c r="Q1221" t="n">
        <v>198.07</v>
      </c>
      <c r="R1221" t="n">
        <v>44.75</v>
      </c>
      <c r="S1221" t="n">
        <v>21.27</v>
      </c>
      <c r="T1221" t="n">
        <v>8922.9</v>
      </c>
      <c r="U1221" t="n">
        <v>0.48</v>
      </c>
      <c r="V1221" t="n">
        <v>0.72</v>
      </c>
      <c r="W1221" t="n">
        <v>0.15</v>
      </c>
      <c r="X1221" t="n">
        <v>0.5600000000000001</v>
      </c>
      <c r="Y1221" t="n">
        <v>1</v>
      </c>
      <c r="Z1221" t="n">
        <v>10</v>
      </c>
    </row>
    <row r="1222">
      <c r="A1222" t="n">
        <v>12</v>
      </c>
      <c r="B1222" t="n">
        <v>135</v>
      </c>
      <c r="C1222" t="inlineStr">
        <is>
          <t xml:space="preserve">CONCLUIDO	</t>
        </is>
      </c>
      <c r="D1222" t="n">
        <v>7.9842</v>
      </c>
      <c r="E1222" t="n">
        <v>12.52</v>
      </c>
      <c r="F1222" t="n">
        <v>8.359999999999999</v>
      </c>
      <c r="G1222" t="n">
        <v>19.29</v>
      </c>
      <c r="H1222" t="n">
        <v>0.26</v>
      </c>
      <c r="I1222" t="n">
        <v>26</v>
      </c>
      <c r="J1222" t="n">
        <v>268.97</v>
      </c>
      <c r="K1222" t="n">
        <v>59.89</v>
      </c>
      <c r="L1222" t="n">
        <v>4</v>
      </c>
      <c r="M1222" t="n">
        <v>24</v>
      </c>
      <c r="N1222" t="n">
        <v>70.09</v>
      </c>
      <c r="O1222" t="n">
        <v>33407.45</v>
      </c>
      <c r="P1222" t="n">
        <v>139.63</v>
      </c>
      <c r="Q1222" t="n">
        <v>198.07</v>
      </c>
      <c r="R1222" t="n">
        <v>42.93</v>
      </c>
      <c r="S1222" t="n">
        <v>21.27</v>
      </c>
      <c r="T1222" t="n">
        <v>8023.95</v>
      </c>
      <c r="U1222" t="n">
        <v>0.5</v>
      </c>
      <c r="V1222" t="n">
        <v>0.73</v>
      </c>
      <c r="W1222" t="n">
        <v>0.15</v>
      </c>
      <c r="X1222" t="n">
        <v>0.5</v>
      </c>
      <c r="Y1222" t="n">
        <v>1</v>
      </c>
      <c r="Z1222" t="n">
        <v>10</v>
      </c>
    </row>
    <row r="1223">
      <c r="A1223" t="n">
        <v>13</v>
      </c>
      <c r="B1223" t="n">
        <v>135</v>
      </c>
      <c r="C1223" t="inlineStr">
        <is>
          <t xml:space="preserve">CONCLUIDO	</t>
        </is>
      </c>
      <c r="D1223" t="n">
        <v>8.0266</v>
      </c>
      <c r="E1223" t="n">
        <v>12.46</v>
      </c>
      <c r="F1223" t="n">
        <v>8.34</v>
      </c>
      <c r="G1223" t="n">
        <v>20.02</v>
      </c>
      <c r="H1223" t="n">
        <v>0.28</v>
      </c>
      <c r="I1223" t="n">
        <v>25</v>
      </c>
      <c r="J1223" t="n">
        <v>269.45</v>
      </c>
      <c r="K1223" t="n">
        <v>59.89</v>
      </c>
      <c r="L1223" t="n">
        <v>4.25</v>
      </c>
      <c r="M1223" t="n">
        <v>23</v>
      </c>
      <c r="N1223" t="n">
        <v>70.31</v>
      </c>
      <c r="O1223" t="n">
        <v>33466.11</v>
      </c>
      <c r="P1223" t="n">
        <v>139.3</v>
      </c>
      <c r="Q1223" t="n">
        <v>198.06</v>
      </c>
      <c r="R1223" t="n">
        <v>42.44</v>
      </c>
      <c r="S1223" t="n">
        <v>21.27</v>
      </c>
      <c r="T1223" t="n">
        <v>7785.4</v>
      </c>
      <c r="U1223" t="n">
        <v>0.5</v>
      </c>
      <c r="V1223" t="n">
        <v>0.73</v>
      </c>
      <c r="W1223" t="n">
        <v>0.15</v>
      </c>
      <c r="X1223" t="n">
        <v>0.49</v>
      </c>
      <c r="Y1223" t="n">
        <v>1</v>
      </c>
      <c r="Z1223" t="n">
        <v>10</v>
      </c>
    </row>
    <row r="1224">
      <c r="A1224" t="n">
        <v>14</v>
      </c>
      <c r="B1224" t="n">
        <v>135</v>
      </c>
      <c r="C1224" t="inlineStr">
        <is>
          <t xml:space="preserve">CONCLUIDO	</t>
        </is>
      </c>
      <c r="D1224" t="n">
        <v>8.0625</v>
      </c>
      <c r="E1224" t="n">
        <v>12.4</v>
      </c>
      <c r="F1224" t="n">
        <v>8.34</v>
      </c>
      <c r="G1224" t="n">
        <v>20.84</v>
      </c>
      <c r="H1224" t="n">
        <v>0.3</v>
      </c>
      <c r="I1224" t="n">
        <v>24</v>
      </c>
      <c r="J1224" t="n">
        <v>269.92</v>
      </c>
      <c r="K1224" t="n">
        <v>59.89</v>
      </c>
      <c r="L1224" t="n">
        <v>4.5</v>
      </c>
      <c r="M1224" t="n">
        <v>22</v>
      </c>
      <c r="N1224" t="n">
        <v>70.54000000000001</v>
      </c>
      <c r="O1224" t="n">
        <v>33524.86</v>
      </c>
      <c r="P1224" t="n">
        <v>139.08</v>
      </c>
      <c r="Q1224" t="n">
        <v>198.06</v>
      </c>
      <c r="R1224" t="n">
        <v>42.52</v>
      </c>
      <c r="S1224" t="n">
        <v>21.27</v>
      </c>
      <c r="T1224" t="n">
        <v>7827.8</v>
      </c>
      <c r="U1224" t="n">
        <v>0.5</v>
      </c>
      <c r="V1224" t="n">
        <v>0.73</v>
      </c>
      <c r="W1224" t="n">
        <v>0.15</v>
      </c>
      <c r="X1224" t="n">
        <v>0.48</v>
      </c>
      <c r="Y1224" t="n">
        <v>1</v>
      </c>
      <c r="Z1224" t="n">
        <v>10</v>
      </c>
    </row>
    <row r="1225">
      <c r="A1225" t="n">
        <v>15</v>
      </c>
      <c r="B1225" t="n">
        <v>135</v>
      </c>
      <c r="C1225" t="inlineStr">
        <is>
          <t xml:space="preserve">CONCLUIDO	</t>
        </is>
      </c>
      <c r="D1225" t="n">
        <v>8.1692</v>
      </c>
      <c r="E1225" t="n">
        <v>12.24</v>
      </c>
      <c r="F1225" t="n">
        <v>8.279999999999999</v>
      </c>
      <c r="G1225" t="n">
        <v>22.57</v>
      </c>
      <c r="H1225" t="n">
        <v>0.31</v>
      </c>
      <c r="I1225" t="n">
        <v>22</v>
      </c>
      <c r="J1225" t="n">
        <v>270.4</v>
      </c>
      <c r="K1225" t="n">
        <v>59.89</v>
      </c>
      <c r="L1225" t="n">
        <v>4.75</v>
      </c>
      <c r="M1225" t="n">
        <v>20</v>
      </c>
      <c r="N1225" t="n">
        <v>70.76000000000001</v>
      </c>
      <c r="O1225" t="n">
        <v>33583.7</v>
      </c>
      <c r="P1225" t="n">
        <v>138.1</v>
      </c>
      <c r="Q1225" t="n">
        <v>198.09</v>
      </c>
      <c r="R1225" t="n">
        <v>40.35</v>
      </c>
      <c r="S1225" t="n">
        <v>21.27</v>
      </c>
      <c r="T1225" t="n">
        <v>6751.36</v>
      </c>
      <c r="U1225" t="n">
        <v>0.53</v>
      </c>
      <c r="V1225" t="n">
        <v>0.73</v>
      </c>
      <c r="W1225" t="n">
        <v>0.15</v>
      </c>
      <c r="X1225" t="n">
        <v>0.42</v>
      </c>
      <c r="Y1225" t="n">
        <v>1</v>
      </c>
      <c r="Z1225" t="n">
        <v>10</v>
      </c>
    </row>
    <row r="1226">
      <c r="A1226" t="n">
        <v>16</v>
      </c>
      <c r="B1226" t="n">
        <v>135</v>
      </c>
      <c r="C1226" t="inlineStr">
        <is>
          <t xml:space="preserve">CONCLUIDO	</t>
        </is>
      </c>
      <c r="D1226" t="n">
        <v>8.2164</v>
      </c>
      <c r="E1226" t="n">
        <v>12.17</v>
      </c>
      <c r="F1226" t="n">
        <v>8.26</v>
      </c>
      <c r="G1226" t="n">
        <v>23.59</v>
      </c>
      <c r="H1226" t="n">
        <v>0.33</v>
      </c>
      <c r="I1226" t="n">
        <v>21</v>
      </c>
      <c r="J1226" t="n">
        <v>270.88</v>
      </c>
      <c r="K1226" t="n">
        <v>59.89</v>
      </c>
      <c r="L1226" t="n">
        <v>5</v>
      </c>
      <c r="M1226" t="n">
        <v>19</v>
      </c>
      <c r="N1226" t="n">
        <v>70.98999999999999</v>
      </c>
      <c r="O1226" t="n">
        <v>33642.62</v>
      </c>
      <c r="P1226" t="n">
        <v>137.68</v>
      </c>
      <c r="Q1226" t="n">
        <v>198.08</v>
      </c>
      <c r="R1226" t="n">
        <v>39.78</v>
      </c>
      <c r="S1226" t="n">
        <v>21.27</v>
      </c>
      <c r="T1226" t="n">
        <v>6474.08</v>
      </c>
      <c r="U1226" t="n">
        <v>0.53</v>
      </c>
      <c r="V1226" t="n">
        <v>0.74</v>
      </c>
      <c r="W1226" t="n">
        <v>0.14</v>
      </c>
      <c r="X1226" t="n">
        <v>0.4</v>
      </c>
      <c r="Y1226" t="n">
        <v>1</v>
      </c>
      <c r="Z1226" t="n">
        <v>10</v>
      </c>
    </row>
    <row r="1227">
      <c r="A1227" t="n">
        <v>17</v>
      </c>
      <c r="B1227" t="n">
        <v>135</v>
      </c>
      <c r="C1227" t="inlineStr">
        <is>
          <t xml:space="preserve">CONCLUIDO	</t>
        </is>
      </c>
      <c r="D1227" t="n">
        <v>8.2667</v>
      </c>
      <c r="E1227" t="n">
        <v>12.1</v>
      </c>
      <c r="F1227" t="n">
        <v>8.23</v>
      </c>
      <c r="G1227" t="n">
        <v>24.7</v>
      </c>
      <c r="H1227" t="n">
        <v>0.34</v>
      </c>
      <c r="I1227" t="n">
        <v>20</v>
      </c>
      <c r="J1227" t="n">
        <v>271.36</v>
      </c>
      <c r="K1227" t="n">
        <v>59.89</v>
      </c>
      <c r="L1227" t="n">
        <v>5.25</v>
      </c>
      <c r="M1227" t="n">
        <v>18</v>
      </c>
      <c r="N1227" t="n">
        <v>71.22</v>
      </c>
      <c r="O1227" t="n">
        <v>33701.64</v>
      </c>
      <c r="P1227" t="n">
        <v>137.22</v>
      </c>
      <c r="Q1227" t="n">
        <v>198.05</v>
      </c>
      <c r="R1227" t="n">
        <v>39.05</v>
      </c>
      <c r="S1227" t="n">
        <v>21.27</v>
      </c>
      <c r="T1227" t="n">
        <v>6112.6</v>
      </c>
      <c r="U1227" t="n">
        <v>0.54</v>
      </c>
      <c r="V1227" t="n">
        <v>0.74</v>
      </c>
      <c r="W1227" t="n">
        <v>0.14</v>
      </c>
      <c r="X1227" t="n">
        <v>0.38</v>
      </c>
      <c r="Y1227" t="n">
        <v>1</v>
      </c>
      <c r="Z1227" t="n">
        <v>10</v>
      </c>
    </row>
    <row r="1228">
      <c r="A1228" t="n">
        <v>18</v>
      </c>
      <c r="B1228" t="n">
        <v>135</v>
      </c>
      <c r="C1228" t="inlineStr">
        <is>
          <t xml:space="preserve">CONCLUIDO	</t>
        </is>
      </c>
      <c r="D1228" t="n">
        <v>8.3262</v>
      </c>
      <c r="E1228" t="n">
        <v>12.01</v>
      </c>
      <c r="F1228" t="n">
        <v>8.199999999999999</v>
      </c>
      <c r="G1228" t="n">
        <v>25.88</v>
      </c>
      <c r="H1228" t="n">
        <v>0.36</v>
      </c>
      <c r="I1228" t="n">
        <v>19</v>
      </c>
      <c r="J1228" t="n">
        <v>271.84</v>
      </c>
      <c r="K1228" t="n">
        <v>59.89</v>
      </c>
      <c r="L1228" t="n">
        <v>5.5</v>
      </c>
      <c r="M1228" t="n">
        <v>17</v>
      </c>
      <c r="N1228" t="n">
        <v>71.45</v>
      </c>
      <c r="O1228" t="n">
        <v>33760.74</v>
      </c>
      <c r="P1228" t="n">
        <v>136.5</v>
      </c>
      <c r="Q1228" t="n">
        <v>198.08</v>
      </c>
      <c r="R1228" t="n">
        <v>37.86</v>
      </c>
      <c r="S1228" t="n">
        <v>21.27</v>
      </c>
      <c r="T1228" t="n">
        <v>5522.19</v>
      </c>
      <c r="U1228" t="n">
        <v>0.5600000000000001</v>
      </c>
      <c r="V1228" t="n">
        <v>0.74</v>
      </c>
      <c r="W1228" t="n">
        <v>0.14</v>
      </c>
      <c r="X1228" t="n">
        <v>0.34</v>
      </c>
      <c r="Y1228" t="n">
        <v>1</v>
      </c>
      <c r="Z1228" t="n">
        <v>10</v>
      </c>
    </row>
    <row r="1229">
      <c r="A1229" t="n">
        <v>19</v>
      </c>
      <c r="B1229" t="n">
        <v>135</v>
      </c>
      <c r="C1229" t="inlineStr">
        <is>
          <t xml:space="preserve">CONCLUIDO	</t>
        </is>
      </c>
      <c r="D1229" t="n">
        <v>8.4163</v>
      </c>
      <c r="E1229" t="n">
        <v>11.88</v>
      </c>
      <c r="F1229" t="n">
        <v>8.119999999999999</v>
      </c>
      <c r="G1229" t="n">
        <v>27.06</v>
      </c>
      <c r="H1229" t="n">
        <v>0.38</v>
      </c>
      <c r="I1229" t="n">
        <v>18</v>
      </c>
      <c r="J1229" t="n">
        <v>272.32</v>
      </c>
      <c r="K1229" t="n">
        <v>59.89</v>
      </c>
      <c r="L1229" t="n">
        <v>5.75</v>
      </c>
      <c r="M1229" t="n">
        <v>16</v>
      </c>
      <c r="N1229" t="n">
        <v>71.68000000000001</v>
      </c>
      <c r="O1229" t="n">
        <v>33820.05</v>
      </c>
      <c r="P1229" t="n">
        <v>135.15</v>
      </c>
      <c r="Q1229" t="n">
        <v>198.05</v>
      </c>
      <c r="R1229" t="n">
        <v>35.47</v>
      </c>
      <c r="S1229" t="n">
        <v>21.27</v>
      </c>
      <c r="T1229" t="n">
        <v>4331.61</v>
      </c>
      <c r="U1229" t="n">
        <v>0.6</v>
      </c>
      <c r="V1229" t="n">
        <v>0.75</v>
      </c>
      <c r="W1229" t="n">
        <v>0.13</v>
      </c>
      <c r="X1229" t="n">
        <v>0.27</v>
      </c>
      <c r="Y1229" t="n">
        <v>1</v>
      </c>
      <c r="Z1229" t="n">
        <v>10</v>
      </c>
    </row>
    <row r="1230">
      <c r="A1230" t="n">
        <v>20</v>
      </c>
      <c r="B1230" t="n">
        <v>135</v>
      </c>
      <c r="C1230" t="inlineStr">
        <is>
          <t xml:space="preserve">CONCLUIDO	</t>
        </is>
      </c>
      <c r="D1230" t="n">
        <v>8.337999999999999</v>
      </c>
      <c r="E1230" t="n">
        <v>11.99</v>
      </c>
      <c r="F1230" t="n">
        <v>8.23</v>
      </c>
      <c r="G1230" t="n">
        <v>27.43</v>
      </c>
      <c r="H1230" t="n">
        <v>0.39</v>
      </c>
      <c r="I1230" t="n">
        <v>18</v>
      </c>
      <c r="J1230" t="n">
        <v>272.8</v>
      </c>
      <c r="K1230" t="n">
        <v>59.89</v>
      </c>
      <c r="L1230" t="n">
        <v>6</v>
      </c>
      <c r="M1230" t="n">
        <v>16</v>
      </c>
      <c r="N1230" t="n">
        <v>71.91</v>
      </c>
      <c r="O1230" t="n">
        <v>33879.33</v>
      </c>
      <c r="P1230" t="n">
        <v>137.08</v>
      </c>
      <c r="Q1230" t="n">
        <v>198.05</v>
      </c>
      <c r="R1230" t="n">
        <v>39.1</v>
      </c>
      <c r="S1230" t="n">
        <v>21.27</v>
      </c>
      <c r="T1230" t="n">
        <v>6148.51</v>
      </c>
      <c r="U1230" t="n">
        <v>0.54</v>
      </c>
      <c r="V1230" t="n">
        <v>0.74</v>
      </c>
      <c r="W1230" t="n">
        <v>0.14</v>
      </c>
      <c r="X1230" t="n">
        <v>0.38</v>
      </c>
      <c r="Y1230" t="n">
        <v>1</v>
      </c>
      <c r="Z1230" t="n">
        <v>10</v>
      </c>
    </row>
    <row r="1231">
      <c r="A1231" t="n">
        <v>21</v>
      </c>
      <c r="B1231" t="n">
        <v>135</v>
      </c>
      <c r="C1231" t="inlineStr">
        <is>
          <t xml:space="preserve">CONCLUIDO	</t>
        </is>
      </c>
      <c r="D1231" t="n">
        <v>8.4069</v>
      </c>
      <c r="E1231" t="n">
        <v>11.9</v>
      </c>
      <c r="F1231" t="n">
        <v>8.18</v>
      </c>
      <c r="G1231" t="n">
        <v>28.88</v>
      </c>
      <c r="H1231" t="n">
        <v>0.41</v>
      </c>
      <c r="I1231" t="n">
        <v>17</v>
      </c>
      <c r="J1231" t="n">
        <v>273.28</v>
      </c>
      <c r="K1231" t="n">
        <v>59.89</v>
      </c>
      <c r="L1231" t="n">
        <v>6.25</v>
      </c>
      <c r="M1231" t="n">
        <v>15</v>
      </c>
      <c r="N1231" t="n">
        <v>72.14</v>
      </c>
      <c r="O1231" t="n">
        <v>33938.7</v>
      </c>
      <c r="P1231" t="n">
        <v>136.11</v>
      </c>
      <c r="Q1231" t="n">
        <v>198.06</v>
      </c>
      <c r="R1231" t="n">
        <v>37.56</v>
      </c>
      <c r="S1231" t="n">
        <v>21.27</v>
      </c>
      <c r="T1231" t="n">
        <v>5381.07</v>
      </c>
      <c r="U1231" t="n">
        <v>0.57</v>
      </c>
      <c r="V1231" t="n">
        <v>0.74</v>
      </c>
      <c r="W1231" t="n">
        <v>0.13</v>
      </c>
      <c r="X1231" t="n">
        <v>0.33</v>
      </c>
      <c r="Y1231" t="n">
        <v>1</v>
      </c>
      <c r="Z1231" t="n">
        <v>10</v>
      </c>
    </row>
    <row r="1232">
      <c r="A1232" t="n">
        <v>22</v>
      </c>
      <c r="B1232" t="n">
        <v>135</v>
      </c>
      <c r="C1232" t="inlineStr">
        <is>
          <t xml:space="preserve">CONCLUIDO	</t>
        </is>
      </c>
      <c r="D1232" t="n">
        <v>8.460000000000001</v>
      </c>
      <c r="E1232" t="n">
        <v>11.82</v>
      </c>
      <c r="F1232" t="n">
        <v>8.16</v>
      </c>
      <c r="G1232" t="n">
        <v>30.59</v>
      </c>
      <c r="H1232" t="n">
        <v>0.42</v>
      </c>
      <c r="I1232" t="n">
        <v>16</v>
      </c>
      <c r="J1232" t="n">
        <v>273.76</v>
      </c>
      <c r="K1232" t="n">
        <v>59.89</v>
      </c>
      <c r="L1232" t="n">
        <v>6.5</v>
      </c>
      <c r="M1232" t="n">
        <v>14</v>
      </c>
      <c r="N1232" t="n">
        <v>72.37</v>
      </c>
      <c r="O1232" t="n">
        <v>33998.16</v>
      </c>
      <c r="P1232" t="n">
        <v>135.68</v>
      </c>
      <c r="Q1232" t="n">
        <v>198.05</v>
      </c>
      <c r="R1232" t="n">
        <v>36.89</v>
      </c>
      <c r="S1232" t="n">
        <v>21.27</v>
      </c>
      <c r="T1232" t="n">
        <v>5053.06</v>
      </c>
      <c r="U1232" t="n">
        <v>0.58</v>
      </c>
      <c r="V1232" t="n">
        <v>0.74</v>
      </c>
      <c r="W1232" t="n">
        <v>0.13</v>
      </c>
      <c r="X1232" t="n">
        <v>0.31</v>
      </c>
      <c r="Y1232" t="n">
        <v>1</v>
      </c>
      <c r="Z1232" t="n">
        <v>10</v>
      </c>
    </row>
    <row r="1233">
      <c r="A1233" t="n">
        <v>23</v>
      </c>
      <c r="B1233" t="n">
        <v>135</v>
      </c>
      <c r="C1233" t="inlineStr">
        <is>
          <t xml:space="preserve">CONCLUIDO	</t>
        </is>
      </c>
      <c r="D1233" t="n">
        <v>8.4541</v>
      </c>
      <c r="E1233" t="n">
        <v>11.83</v>
      </c>
      <c r="F1233" t="n">
        <v>8.17</v>
      </c>
      <c r="G1233" t="n">
        <v>30.62</v>
      </c>
      <c r="H1233" t="n">
        <v>0.44</v>
      </c>
      <c r="I1233" t="n">
        <v>16</v>
      </c>
      <c r="J1233" t="n">
        <v>274.24</v>
      </c>
      <c r="K1233" t="n">
        <v>59.89</v>
      </c>
      <c r="L1233" t="n">
        <v>6.75</v>
      </c>
      <c r="M1233" t="n">
        <v>14</v>
      </c>
      <c r="N1233" t="n">
        <v>72.61</v>
      </c>
      <c r="O1233" t="n">
        <v>34057.71</v>
      </c>
      <c r="P1233" t="n">
        <v>135.7</v>
      </c>
      <c r="Q1233" t="n">
        <v>198.05</v>
      </c>
      <c r="R1233" t="n">
        <v>37.12</v>
      </c>
      <c r="S1233" t="n">
        <v>21.27</v>
      </c>
      <c r="T1233" t="n">
        <v>5169.03</v>
      </c>
      <c r="U1233" t="n">
        <v>0.57</v>
      </c>
      <c r="V1233" t="n">
        <v>0.74</v>
      </c>
      <c r="W1233" t="n">
        <v>0.13</v>
      </c>
      <c r="X1233" t="n">
        <v>0.31</v>
      </c>
      <c r="Y1233" t="n">
        <v>1</v>
      </c>
      <c r="Z1233" t="n">
        <v>10</v>
      </c>
    </row>
    <row r="1234">
      <c r="A1234" t="n">
        <v>24</v>
      </c>
      <c r="B1234" t="n">
        <v>135</v>
      </c>
      <c r="C1234" t="inlineStr">
        <is>
          <t xml:space="preserve">CONCLUIDO	</t>
        </is>
      </c>
      <c r="D1234" t="n">
        <v>8.512</v>
      </c>
      <c r="E1234" t="n">
        <v>11.75</v>
      </c>
      <c r="F1234" t="n">
        <v>8.140000000000001</v>
      </c>
      <c r="G1234" t="n">
        <v>32.55</v>
      </c>
      <c r="H1234" t="n">
        <v>0.45</v>
      </c>
      <c r="I1234" t="n">
        <v>15</v>
      </c>
      <c r="J1234" t="n">
        <v>274.73</v>
      </c>
      <c r="K1234" t="n">
        <v>59.89</v>
      </c>
      <c r="L1234" t="n">
        <v>7</v>
      </c>
      <c r="M1234" t="n">
        <v>13</v>
      </c>
      <c r="N1234" t="n">
        <v>72.84</v>
      </c>
      <c r="O1234" t="n">
        <v>34117.35</v>
      </c>
      <c r="P1234" t="n">
        <v>135.15</v>
      </c>
      <c r="Q1234" t="n">
        <v>198.05</v>
      </c>
      <c r="R1234" t="n">
        <v>36.11</v>
      </c>
      <c r="S1234" t="n">
        <v>21.27</v>
      </c>
      <c r="T1234" t="n">
        <v>4668.24</v>
      </c>
      <c r="U1234" t="n">
        <v>0.59</v>
      </c>
      <c r="V1234" t="n">
        <v>0.75</v>
      </c>
      <c r="W1234" t="n">
        <v>0.13</v>
      </c>
      <c r="X1234" t="n">
        <v>0.28</v>
      </c>
      <c r="Y1234" t="n">
        <v>1</v>
      </c>
      <c r="Z1234" t="n">
        <v>10</v>
      </c>
    </row>
    <row r="1235">
      <c r="A1235" t="n">
        <v>25</v>
      </c>
      <c r="B1235" t="n">
        <v>135</v>
      </c>
      <c r="C1235" t="inlineStr">
        <is>
          <t xml:space="preserve">CONCLUIDO	</t>
        </is>
      </c>
      <c r="D1235" t="n">
        <v>8.5116</v>
      </c>
      <c r="E1235" t="n">
        <v>11.75</v>
      </c>
      <c r="F1235" t="n">
        <v>8.140000000000001</v>
      </c>
      <c r="G1235" t="n">
        <v>32.55</v>
      </c>
      <c r="H1235" t="n">
        <v>0.47</v>
      </c>
      <c r="I1235" t="n">
        <v>15</v>
      </c>
      <c r="J1235" t="n">
        <v>275.21</v>
      </c>
      <c r="K1235" t="n">
        <v>59.89</v>
      </c>
      <c r="L1235" t="n">
        <v>7.25</v>
      </c>
      <c r="M1235" t="n">
        <v>13</v>
      </c>
      <c r="N1235" t="n">
        <v>73.08</v>
      </c>
      <c r="O1235" t="n">
        <v>34177.09</v>
      </c>
      <c r="P1235" t="n">
        <v>135.08</v>
      </c>
      <c r="Q1235" t="n">
        <v>198.05</v>
      </c>
      <c r="R1235" t="n">
        <v>36.02</v>
      </c>
      <c r="S1235" t="n">
        <v>21.27</v>
      </c>
      <c r="T1235" t="n">
        <v>4624.19</v>
      </c>
      <c r="U1235" t="n">
        <v>0.59</v>
      </c>
      <c r="V1235" t="n">
        <v>0.75</v>
      </c>
      <c r="W1235" t="n">
        <v>0.13</v>
      </c>
      <c r="X1235" t="n">
        <v>0.28</v>
      </c>
      <c r="Y1235" t="n">
        <v>1</v>
      </c>
      <c r="Z1235" t="n">
        <v>10</v>
      </c>
    </row>
    <row r="1236">
      <c r="A1236" t="n">
        <v>26</v>
      </c>
      <c r="B1236" t="n">
        <v>135</v>
      </c>
      <c r="C1236" t="inlineStr">
        <is>
          <t xml:space="preserve">CONCLUIDO	</t>
        </is>
      </c>
      <c r="D1236" t="n">
        <v>8.565899999999999</v>
      </c>
      <c r="E1236" t="n">
        <v>11.67</v>
      </c>
      <c r="F1236" t="n">
        <v>8.109999999999999</v>
      </c>
      <c r="G1236" t="n">
        <v>34.77</v>
      </c>
      <c r="H1236" t="n">
        <v>0.48</v>
      </c>
      <c r="I1236" t="n">
        <v>14</v>
      </c>
      <c r="J1236" t="n">
        <v>275.7</v>
      </c>
      <c r="K1236" t="n">
        <v>59.89</v>
      </c>
      <c r="L1236" t="n">
        <v>7.5</v>
      </c>
      <c r="M1236" t="n">
        <v>12</v>
      </c>
      <c r="N1236" t="n">
        <v>73.31</v>
      </c>
      <c r="O1236" t="n">
        <v>34236.91</v>
      </c>
      <c r="P1236" t="n">
        <v>134.7</v>
      </c>
      <c r="Q1236" t="n">
        <v>198.08</v>
      </c>
      <c r="R1236" t="n">
        <v>35.36</v>
      </c>
      <c r="S1236" t="n">
        <v>21.27</v>
      </c>
      <c r="T1236" t="n">
        <v>4297.1</v>
      </c>
      <c r="U1236" t="n">
        <v>0.6</v>
      </c>
      <c r="V1236" t="n">
        <v>0.75</v>
      </c>
      <c r="W1236" t="n">
        <v>0.13</v>
      </c>
      <c r="X1236" t="n">
        <v>0.26</v>
      </c>
      <c r="Y1236" t="n">
        <v>1</v>
      </c>
      <c r="Z1236" t="n">
        <v>10</v>
      </c>
    </row>
    <row r="1237">
      <c r="A1237" t="n">
        <v>27</v>
      </c>
      <c r="B1237" t="n">
        <v>135</v>
      </c>
      <c r="C1237" t="inlineStr">
        <is>
          <t xml:space="preserve">CONCLUIDO	</t>
        </is>
      </c>
      <c r="D1237" t="n">
        <v>8.5625</v>
      </c>
      <c r="E1237" t="n">
        <v>11.68</v>
      </c>
      <c r="F1237" t="n">
        <v>8.119999999999999</v>
      </c>
      <c r="G1237" t="n">
        <v>34.79</v>
      </c>
      <c r="H1237" t="n">
        <v>0.5</v>
      </c>
      <c r="I1237" t="n">
        <v>14</v>
      </c>
      <c r="J1237" t="n">
        <v>276.18</v>
      </c>
      <c r="K1237" t="n">
        <v>59.89</v>
      </c>
      <c r="L1237" t="n">
        <v>7.75</v>
      </c>
      <c r="M1237" t="n">
        <v>12</v>
      </c>
      <c r="N1237" t="n">
        <v>73.55</v>
      </c>
      <c r="O1237" t="n">
        <v>34296.82</v>
      </c>
      <c r="P1237" t="n">
        <v>134.75</v>
      </c>
      <c r="Q1237" t="n">
        <v>198.06</v>
      </c>
      <c r="R1237" t="n">
        <v>35.58</v>
      </c>
      <c r="S1237" t="n">
        <v>21.27</v>
      </c>
      <c r="T1237" t="n">
        <v>4408.16</v>
      </c>
      <c r="U1237" t="n">
        <v>0.6</v>
      </c>
      <c r="V1237" t="n">
        <v>0.75</v>
      </c>
      <c r="W1237" t="n">
        <v>0.13</v>
      </c>
      <c r="X1237" t="n">
        <v>0.27</v>
      </c>
      <c r="Y1237" t="n">
        <v>1</v>
      </c>
      <c r="Z1237" t="n">
        <v>10</v>
      </c>
    </row>
    <row r="1238">
      <c r="A1238" t="n">
        <v>28</v>
      </c>
      <c r="B1238" t="n">
        <v>135</v>
      </c>
      <c r="C1238" t="inlineStr">
        <is>
          <t xml:space="preserve">CONCLUIDO	</t>
        </is>
      </c>
      <c r="D1238" t="n">
        <v>8.6234</v>
      </c>
      <c r="E1238" t="n">
        <v>11.6</v>
      </c>
      <c r="F1238" t="n">
        <v>8.09</v>
      </c>
      <c r="G1238" t="n">
        <v>37.32</v>
      </c>
      <c r="H1238" t="n">
        <v>0.51</v>
      </c>
      <c r="I1238" t="n">
        <v>13</v>
      </c>
      <c r="J1238" t="n">
        <v>276.67</v>
      </c>
      <c r="K1238" t="n">
        <v>59.89</v>
      </c>
      <c r="L1238" t="n">
        <v>8</v>
      </c>
      <c r="M1238" t="n">
        <v>11</v>
      </c>
      <c r="N1238" t="n">
        <v>73.78</v>
      </c>
      <c r="O1238" t="n">
        <v>34356.83</v>
      </c>
      <c r="P1238" t="n">
        <v>134.1</v>
      </c>
      <c r="Q1238" t="n">
        <v>198.06</v>
      </c>
      <c r="R1238" t="n">
        <v>34.5</v>
      </c>
      <c r="S1238" t="n">
        <v>21.27</v>
      </c>
      <c r="T1238" t="n">
        <v>3870.87</v>
      </c>
      <c r="U1238" t="n">
        <v>0.62</v>
      </c>
      <c r="V1238" t="n">
        <v>0.75</v>
      </c>
      <c r="W1238" t="n">
        <v>0.13</v>
      </c>
      <c r="X1238" t="n">
        <v>0.23</v>
      </c>
      <c r="Y1238" t="n">
        <v>1</v>
      </c>
      <c r="Z1238" t="n">
        <v>10</v>
      </c>
    </row>
    <row r="1239">
      <c r="A1239" t="n">
        <v>29</v>
      </c>
      <c r="B1239" t="n">
        <v>135</v>
      </c>
      <c r="C1239" t="inlineStr">
        <is>
          <t xml:space="preserve">CONCLUIDO	</t>
        </is>
      </c>
      <c r="D1239" t="n">
        <v>8.630000000000001</v>
      </c>
      <c r="E1239" t="n">
        <v>11.59</v>
      </c>
      <c r="F1239" t="n">
        <v>8.08</v>
      </c>
      <c r="G1239" t="n">
        <v>37.28</v>
      </c>
      <c r="H1239" t="n">
        <v>0.53</v>
      </c>
      <c r="I1239" t="n">
        <v>13</v>
      </c>
      <c r="J1239" t="n">
        <v>277.16</v>
      </c>
      <c r="K1239" t="n">
        <v>59.89</v>
      </c>
      <c r="L1239" t="n">
        <v>8.25</v>
      </c>
      <c r="M1239" t="n">
        <v>11</v>
      </c>
      <c r="N1239" t="n">
        <v>74.02</v>
      </c>
      <c r="O1239" t="n">
        <v>34416.93</v>
      </c>
      <c r="P1239" t="n">
        <v>133.87</v>
      </c>
      <c r="Q1239" t="n">
        <v>198.05</v>
      </c>
      <c r="R1239" t="n">
        <v>34.1</v>
      </c>
      <c r="S1239" t="n">
        <v>21.27</v>
      </c>
      <c r="T1239" t="n">
        <v>3673.5</v>
      </c>
      <c r="U1239" t="n">
        <v>0.62</v>
      </c>
      <c r="V1239" t="n">
        <v>0.75</v>
      </c>
      <c r="W1239" t="n">
        <v>0.13</v>
      </c>
      <c r="X1239" t="n">
        <v>0.22</v>
      </c>
      <c r="Y1239" t="n">
        <v>1</v>
      </c>
      <c r="Z1239" t="n">
        <v>10</v>
      </c>
    </row>
    <row r="1240">
      <c r="A1240" t="n">
        <v>30</v>
      </c>
      <c r="B1240" t="n">
        <v>135</v>
      </c>
      <c r="C1240" t="inlineStr">
        <is>
          <t xml:space="preserve">CONCLUIDO	</t>
        </is>
      </c>
      <c r="D1240" t="n">
        <v>8.6532</v>
      </c>
      <c r="E1240" t="n">
        <v>11.56</v>
      </c>
      <c r="F1240" t="n">
        <v>8.050000000000001</v>
      </c>
      <c r="G1240" t="n">
        <v>37.14</v>
      </c>
      <c r="H1240" t="n">
        <v>0.55</v>
      </c>
      <c r="I1240" t="n">
        <v>13</v>
      </c>
      <c r="J1240" t="n">
        <v>277.65</v>
      </c>
      <c r="K1240" t="n">
        <v>59.89</v>
      </c>
      <c r="L1240" t="n">
        <v>8.5</v>
      </c>
      <c r="M1240" t="n">
        <v>11</v>
      </c>
      <c r="N1240" t="n">
        <v>74.26000000000001</v>
      </c>
      <c r="O1240" t="n">
        <v>34477.13</v>
      </c>
      <c r="P1240" t="n">
        <v>133.2</v>
      </c>
      <c r="Q1240" t="n">
        <v>198.05</v>
      </c>
      <c r="R1240" t="n">
        <v>33.25</v>
      </c>
      <c r="S1240" t="n">
        <v>21.27</v>
      </c>
      <c r="T1240" t="n">
        <v>3247.67</v>
      </c>
      <c r="U1240" t="n">
        <v>0.64</v>
      </c>
      <c r="V1240" t="n">
        <v>0.75</v>
      </c>
      <c r="W1240" t="n">
        <v>0.12</v>
      </c>
      <c r="X1240" t="n">
        <v>0.19</v>
      </c>
      <c r="Y1240" t="n">
        <v>1</v>
      </c>
      <c r="Z1240" t="n">
        <v>10</v>
      </c>
    </row>
    <row r="1241">
      <c r="A1241" t="n">
        <v>31</v>
      </c>
      <c r="B1241" t="n">
        <v>135</v>
      </c>
      <c r="C1241" t="inlineStr">
        <is>
          <t xml:space="preserve">CONCLUIDO	</t>
        </is>
      </c>
      <c r="D1241" t="n">
        <v>8.6464</v>
      </c>
      <c r="E1241" t="n">
        <v>11.57</v>
      </c>
      <c r="F1241" t="n">
        <v>8.109999999999999</v>
      </c>
      <c r="G1241" t="n">
        <v>40.53</v>
      </c>
      <c r="H1241" t="n">
        <v>0.5600000000000001</v>
      </c>
      <c r="I1241" t="n">
        <v>12</v>
      </c>
      <c r="J1241" t="n">
        <v>278.13</v>
      </c>
      <c r="K1241" t="n">
        <v>59.89</v>
      </c>
      <c r="L1241" t="n">
        <v>8.75</v>
      </c>
      <c r="M1241" t="n">
        <v>10</v>
      </c>
      <c r="N1241" t="n">
        <v>74.5</v>
      </c>
      <c r="O1241" t="n">
        <v>34537.41</v>
      </c>
      <c r="P1241" t="n">
        <v>134.12</v>
      </c>
      <c r="Q1241" t="n">
        <v>198.05</v>
      </c>
      <c r="R1241" t="n">
        <v>35.35</v>
      </c>
      <c r="S1241" t="n">
        <v>21.27</v>
      </c>
      <c r="T1241" t="n">
        <v>4303.54</v>
      </c>
      <c r="U1241" t="n">
        <v>0.6</v>
      </c>
      <c r="V1241" t="n">
        <v>0.75</v>
      </c>
      <c r="W1241" t="n">
        <v>0.13</v>
      </c>
      <c r="X1241" t="n">
        <v>0.25</v>
      </c>
      <c r="Y1241" t="n">
        <v>1</v>
      </c>
      <c r="Z1241" t="n">
        <v>10</v>
      </c>
    </row>
    <row r="1242">
      <c r="A1242" t="n">
        <v>32</v>
      </c>
      <c r="B1242" t="n">
        <v>135</v>
      </c>
      <c r="C1242" t="inlineStr">
        <is>
          <t xml:space="preserve">CONCLUIDO	</t>
        </is>
      </c>
      <c r="D1242" t="n">
        <v>8.660299999999999</v>
      </c>
      <c r="E1242" t="n">
        <v>11.55</v>
      </c>
      <c r="F1242" t="n">
        <v>8.09</v>
      </c>
      <c r="G1242" t="n">
        <v>40.44</v>
      </c>
      <c r="H1242" t="n">
        <v>0.58</v>
      </c>
      <c r="I1242" t="n">
        <v>12</v>
      </c>
      <c r="J1242" t="n">
        <v>278.62</v>
      </c>
      <c r="K1242" t="n">
        <v>59.89</v>
      </c>
      <c r="L1242" t="n">
        <v>9</v>
      </c>
      <c r="M1242" t="n">
        <v>10</v>
      </c>
      <c r="N1242" t="n">
        <v>74.73999999999999</v>
      </c>
      <c r="O1242" t="n">
        <v>34597.8</v>
      </c>
      <c r="P1242" t="n">
        <v>133.89</v>
      </c>
      <c r="Q1242" t="n">
        <v>198.07</v>
      </c>
      <c r="R1242" t="n">
        <v>34.7</v>
      </c>
      <c r="S1242" t="n">
        <v>21.27</v>
      </c>
      <c r="T1242" t="n">
        <v>3975.63</v>
      </c>
      <c r="U1242" t="n">
        <v>0.61</v>
      </c>
      <c r="V1242" t="n">
        <v>0.75</v>
      </c>
      <c r="W1242" t="n">
        <v>0.13</v>
      </c>
      <c r="X1242" t="n">
        <v>0.23</v>
      </c>
      <c r="Y1242" t="n">
        <v>1</v>
      </c>
      <c r="Z1242" t="n">
        <v>10</v>
      </c>
    </row>
    <row r="1243">
      <c r="A1243" t="n">
        <v>33</v>
      </c>
      <c r="B1243" t="n">
        <v>135</v>
      </c>
      <c r="C1243" t="inlineStr">
        <is>
          <t xml:space="preserve">CONCLUIDO	</t>
        </is>
      </c>
      <c r="D1243" t="n">
        <v>8.6615</v>
      </c>
      <c r="E1243" t="n">
        <v>11.55</v>
      </c>
      <c r="F1243" t="n">
        <v>8.09</v>
      </c>
      <c r="G1243" t="n">
        <v>40.43</v>
      </c>
      <c r="H1243" t="n">
        <v>0.59</v>
      </c>
      <c r="I1243" t="n">
        <v>12</v>
      </c>
      <c r="J1243" t="n">
        <v>279.11</v>
      </c>
      <c r="K1243" t="n">
        <v>59.89</v>
      </c>
      <c r="L1243" t="n">
        <v>9.25</v>
      </c>
      <c r="M1243" t="n">
        <v>10</v>
      </c>
      <c r="N1243" t="n">
        <v>74.98</v>
      </c>
      <c r="O1243" t="n">
        <v>34658.27</v>
      </c>
      <c r="P1243" t="n">
        <v>133.9</v>
      </c>
      <c r="Q1243" t="n">
        <v>198.05</v>
      </c>
      <c r="R1243" t="n">
        <v>34.54</v>
      </c>
      <c r="S1243" t="n">
        <v>21.27</v>
      </c>
      <c r="T1243" t="n">
        <v>3897.32</v>
      </c>
      <c r="U1243" t="n">
        <v>0.62</v>
      </c>
      <c r="V1243" t="n">
        <v>0.75</v>
      </c>
      <c r="W1243" t="n">
        <v>0.13</v>
      </c>
      <c r="X1243" t="n">
        <v>0.23</v>
      </c>
      <c r="Y1243" t="n">
        <v>1</v>
      </c>
      <c r="Z1243" t="n">
        <v>10</v>
      </c>
    </row>
    <row r="1244">
      <c r="A1244" t="n">
        <v>34</v>
      </c>
      <c r="B1244" t="n">
        <v>135</v>
      </c>
      <c r="C1244" t="inlineStr">
        <is>
          <t xml:space="preserve">CONCLUIDO	</t>
        </is>
      </c>
      <c r="D1244" t="n">
        <v>8.6622</v>
      </c>
      <c r="E1244" t="n">
        <v>11.54</v>
      </c>
      <c r="F1244" t="n">
        <v>8.08</v>
      </c>
      <c r="G1244" t="n">
        <v>40.42</v>
      </c>
      <c r="H1244" t="n">
        <v>0.6</v>
      </c>
      <c r="I1244" t="n">
        <v>12</v>
      </c>
      <c r="J1244" t="n">
        <v>279.61</v>
      </c>
      <c r="K1244" t="n">
        <v>59.89</v>
      </c>
      <c r="L1244" t="n">
        <v>9.5</v>
      </c>
      <c r="M1244" t="n">
        <v>10</v>
      </c>
      <c r="N1244" t="n">
        <v>75.22</v>
      </c>
      <c r="O1244" t="n">
        <v>34718.84</v>
      </c>
      <c r="P1244" t="n">
        <v>133.71</v>
      </c>
      <c r="Q1244" t="n">
        <v>198.07</v>
      </c>
      <c r="R1244" t="n">
        <v>34.64</v>
      </c>
      <c r="S1244" t="n">
        <v>21.27</v>
      </c>
      <c r="T1244" t="n">
        <v>3947.21</v>
      </c>
      <c r="U1244" t="n">
        <v>0.61</v>
      </c>
      <c r="V1244" t="n">
        <v>0.75</v>
      </c>
      <c r="W1244" t="n">
        <v>0.12</v>
      </c>
      <c r="X1244" t="n">
        <v>0.23</v>
      </c>
      <c r="Y1244" t="n">
        <v>1</v>
      </c>
      <c r="Z1244" t="n">
        <v>10</v>
      </c>
    </row>
    <row r="1245">
      <c r="A1245" t="n">
        <v>35</v>
      </c>
      <c r="B1245" t="n">
        <v>135</v>
      </c>
      <c r="C1245" t="inlineStr">
        <is>
          <t xml:space="preserve">CONCLUIDO	</t>
        </is>
      </c>
      <c r="D1245" t="n">
        <v>8.7226</v>
      </c>
      <c r="E1245" t="n">
        <v>11.46</v>
      </c>
      <c r="F1245" t="n">
        <v>8.06</v>
      </c>
      <c r="G1245" t="n">
        <v>43.94</v>
      </c>
      <c r="H1245" t="n">
        <v>0.62</v>
      </c>
      <c r="I1245" t="n">
        <v>11</v>
      </c>
      <c r="J1245" t="n">
        <v>280.1</v>
      </c>
      <c r="K1245" t="n">
        <v>59.89</v>
      </c>
      <c r="L1245" t="n">
        <v>9.75</v>
      </c>
      <c r="M1245" t="n">
        <v>9</v>
      </c>
      <c r="N1245" t="n">
        <v>75.45999999999999</v>
      </c>
      <c r="O1245" t="n">
        <v>34779.51</v>
      </c>
      <c r="P1245" t="n">
        <v>133.14</v>
      </c>
      <c r="Q1245" t="n">
        <v>198.05</v>
      </c>
      <c r="R1245" t="n">
        <v>33.54</v>
      </c>
      <c r="S1245" t="n">
        <v>21.27</v>
      </c>
      <c r="T1245" t="n">
        <v>3401.12</v>
      </c>
      <c r="U1245" t="n">
        <v>0.63</v>
      </c>
      <c r="V1245" t="n">
        <v>0.75</v>
      </c>
      <c r="W1245" t="n">
        <v>0.13</v>
      </c>
      <c r="X1245" t="n">
        <v>0.2</v>
      </c>
      <c r="Y1245" t="n">
        <v>1</v>
      </c>
      <c r="Z1245" t="n">
        <v>10</v>
      </c>
    </row>
    <row r="1246">
      <c r="A1246" t="n">
        <v>36</v>
      </c>
      <c r="B1246" t="n">
        <v>135</v>
      </c>
      <c r="C1246" t="inlineStr">
        <is>
          <t xml:space="preserve">CONCLUIDO	</t>
        </is>
      </c>
      <c r="D1246" t="n">
        <v>8.723699999999999</v>
      </c>
      <c r="E1246" t="n">
        <v>11.46</v>
      </c>
      <c r="F1246" t="n">
        <v>8.050000000000001</v>
      </c>
      <c r="G1246" t="n">
        <v>43.93</v>
      </c>
      <c r="H1246" t="n">
        <v>0.63</v>
      </c>
      <c r="I1246" t="n">
        <v>11</v>
      </c>
      <c r="J1246" t="n">
        <v>280.59</v>
      </c>
      <c r="K1246" t="n">
        <v>59.89</v>
      </c>
      <c r="L1246" t="n">
        <v>10</v>
      </c>
      <c r="M1246" t="n">
        <v>9</v>
      </c>
      <c r="N1246" t="n">
        <v>75.7</v>
      </c>
      <c r="O1246" t="n">
        <v>34840.27</v>
      </c>
      <c r="P1246" t="n">
        <v>133.18</v>
      </c>
      <c r="Q1246" t="n">
        <v>198.05</v>
      </c>
      <c r="R1246" t="n">
        <v>33.47</v>
      </c>
      <c r="S1246" t="n">
        <v>21.27</v>
      </c>
      <c r="T1246" t="n">
        <v>3366.5</v>
      </c>
      <c r="U1246" t="n">
        <v>0.64</v>
      </c>
      <c r="V1246" t="n">
        <v>0.75</v>
      </c>
      <c r="W1246" t="n">
        <v>0.13</v>
      </c>
      <c r="X1246" t="n">
        <v>0.2</v>
      </c>
      <c r="Y1246" t="n">
        <v>1</v>
      </c>
      <c r="Z1246" t="n">
        <v>10</v>
      </c>
    </row>
    <row r="1247">
      <c r="A1247" t="n">
        <v>37</v>
      </c>
      <c r="B1247" t="n">
        <v>135</v>
      </c>
      <c r="C1247" t="inlineStr">
        <is>
          <t xml:space="preserve">CONCLUIDO	</t>
        </is>
      </c>
      <c r="D1247" t="n">
        <v>8.718999999999999</v>
      </c>
      <c r="E1247" t="n">
        <v>11.47</v>
      </c>
      <c r="F1247" t="n">
        <v>8.06</v>
      </c>
      <c r="G1247" t="n">
        <v>43.96</v>
      </c>
      <c r="H1247" t="n">
        <v>0.65</v>
      </c>
      <c r="I1247" t="n">
        <v>11</v>
      </c>
      <c r="J1247" t="n">
        <v>281.08</v>
      </c>
      <c r="K1247" t="n">
        <v>59.89</v>
      </c>
      <c r="L1247" t="n">
        <v>10.25</v>
      </c>
      <c r="M1247" t="n">
        <v>9</v>
      </c>
      <c r="N1247" t="n">
        <v>75.95</v>
      </c>
      <c r="O1247" t="n">
        <v>34901.13</v>
      </c>
      <c r="P1247" t="n">
        <v>133.17</v>
      </c>
      <c r="Q1247" t="n">
        <v>198.05</v>
      </c>
      <c r="R1247" t="n">
        <v>33.7</v>
      </c>
      <c r="S1247" t="n">
        <v>21.27</v>
      </c>
      <c r="T1247" t="n">
        <v>3483.85</v>
      </c>
      <c r="U1247" t="n">
        <v>0.63</v>
      </c>
      <c r="V1247" t="n">
        <v>0.75</v>
      </c>
      <c r="W1247" t="n">
        <v>0.13</v>
      </c>
      <c r="X1247" t="n">
        <v>0.21</v>
      </c>
      <c r="Y1247" t="n">
        <v>1</v>
      </c>
      <c r="Z1247" t="n">
        <v>10</v>
      </c>
    </row>
    <row r="1248">
      <c r="A1248" t="n">
        <v>38</v>
      </c>
      <c r="B1248" t="n">
        <v>135</v>
      </c>
      <c r="C1248" t="inlineStr">
        <is>
          <t xml:space="preserve">CONCLUIDO	</t>
        </is>
      </c>
      <c r="D1248" t="n">
        <v>8.7188</v>
      </c>
      <c r="E1248" t="n">
        <v>11.47</v>
      </c>
      <c r="F1248" t="n">
        <v>8.06</v>
      </c>
      <c r="G1248" t="n">
        <v>43.97</v>
      </c>
      <c r="H1248" t="n">
        <v>0.66</v>
      </c>
      <c r="I1248" t="n">
        <v>11</v>
      </c>
      <c r="J1248" t="n">
        <v>281.58</v>
      </c>
      <c r="K1248" t="n">
        <v>59.89</v>
      </c>
      <c r="L1248" t="n">
        <v>10.5</v>
      </c>
      <c r="M1248" t="n">
        <v>9</v>
      </c>
      <c r="N1248" t="n">
        <v>76.19</v>
      </c>
      <c r="O1248" t="n">
        <v>34962.08</v>
      </c>
      <c r="P1248" t="n">
        <v>133.19</v>
      </c>
      <c r="Q1248" t="n">
        <v>198.05</v>
      </c>
      <c r="R1248" t="n">
        <v>33.77</v>
      </c>
      <c r="S1248" t="n">
        <v>21.27</v>
      </c>
      <c r="T1248" t="n">
        <v>3517.24</v>
      </c>
      <c r="U1248" t="n">
        <v>0.63</v>
      </c>
      <c r="V1248" t="n">
        <v>0.75</v>
      </c>
      <c r="W1248" t="n">
        <v>0.13</v>
      </c>
      <c r="X1248" t="n">
        <v>0.21</v>
      </c>
      <c r="Y1248" t="n">
        <v>1</v>
      </c>
      <c r="Z1248" t="n">
        <v>10</v>
      </c>
    </row>
    <row r="1249">
      <c r="A1249" t="n">
        <v>39</v>
      </c>
      <c r="B1249" t="n">
        <v>135</v>
      </c>
      <c r="C1249" t="inlineStr">
        <is>
          <t xml:space="preserve">CONCLUIDO	</t>
        </is>
      </c>
      <c r="D1249" t="n">
        <v>8.777900000000001</v>
      </c>
      <c r="E1249" t="n">
        <v>11.39</v>
      </c>
      <c r="F1249" t="n">
        <v>8.029999999999999</v>
      </c>
      <c r="G1249" t="n">
        <v>48.2</v>
      </c>
      <c r="H1249" t="n">
        <v>0.68</v>
      </c>
      <c r="I1249" t="n">
        <v>10</v>
      </c>
      <c r="J1249" t="n">
        <v>282.07</v>
      </c>
      <c r="K1249" t="n">
        <v>59.89</v>
      </c>
      <c r="L1249" t="n">
        <v>10.75</v>
      </c>
      <c r="M1249" t="n">
        <v>8</v>
      </c>
      <c r="N1249" t="n">
        <v>76.44</v>
      </c>
      <c r="O1249" t="n">
        <v>35023.13</v>
      </c>
      <c r="P1249" t="n">
        <v>132.74</v>
      </c>
      <c r="Q1249" t="n">
        <v>198.06</v>
      </c>
      <c r="R1249" t="n">
        <v>32.88</v>
      </c>
      <c r="S1249" t="n">
        <v>21.27</v>
      </c>
      <c r="T1249" t="n">
        <v>3080.35</v>
      </c>
      <c r="U1249" t="n">
        <v>0.65</v>
      </c>
      <c r="V1249" t="n">
        <v>0.76</v>
      </c>
      <c r="W1249" t="n">
        <v>0.12</v>
      </c>
      <c r="X1249" t="n">
        <v>0.18</v>
      </c>
      <c r="Y1249" t="n">
        <v>1</v>
      </c>
      <c r="Z1249" t="n">
        <v>10</v>
      </c>
    </row>
    <row r="1250">
      <c r="A1250" t="n">
        <v>40</v>
      </c>
      <c r="B1250" t="n">
        <v>135</v>
      </c>
      <c r="C1250" t="inlineStr">
        <is>
          <t xml:space="preserve">CONCLUIDO	</t>
        </is>
      </c>
      <c r="D1250" t="n">
        <v>8.785600000000001</v>
      </c>
      <c r="E1250" t="n">
        <v>11.38</v>
      </c>
      <c r="F1250" t="n">
        <v>8.02</v>
      </c>
      <c r="G1250" t="n">
        <v>48.14</v>
      </c>
      <c r="H1250" t="n">
        <v>0.6899999999999999</v>
      </c>
      <c r="I1250" t="n">
        <v>10</v>
      </c>
      <c r="J1250" t="n">
        <v>282.57</v>
      </c>
      <c r="K1250" t="n">
        <v>59.89</v>
      </c>
      <c r="L1250" t="n">
        <v>11</v>
      </c>
      <c r="M1250" t="n">
        <v>8</v>
      </c>
      <c r="N1250" t="n">
        <v>76.68000000000001</v>
      </c>
      <c r="O1250" t="n">
        <v>35084.28</v>
      </c>
      <c r="P1250" t="n">
        <v>132.68</v>
      </c>
      <c r="Q1250" t="n">
        <v>198.05</v>
      </c>
      <c r="R1250" t="n">
        <v>32.42</v>
      </c>
      <c r="S1250" t="n">
        <v>21.27</v>
      </c>
      <c r="T1250" t="n">
        <v>2846.7</v>
      </c>
      <c r="U1250" t="n">
        <v>0.66</v>
      </c>
      <c r="V1250" t="n">
        <v>0.76</v>
      </c>
      <c r="W1250" t="n">
        <v>0.13</v>
      </c>
      <c r="X1250" t="n">
        <v>0.17</v>
      </c>
      <c r="Y1250" t="n">
        <v>1</v>
      </c>
      <c r="Z1250" t="n">
        <v>10</v>
      </c>
    </row>
    <row r="1251">
      <c r="A1251" t="n">
        <v>41</v>
      </c>
      <c r="B1251" t="n">
        <v>135</v>
      </c>
      <c r="C1251" t="inlineStr">
        <is>
          <t xml:space="preserve">CONCLUIDO	</t>
        </is>
      </c>
      <c r="D1251" t="n">
        <v>8.806699999999999</v>
      </c>
      <c r="E1251" t="n">
        <v>11.36</v>
      </c>
      <c r="F1251" t="n">
        <v>8</v>
      </c>
      <c r="G1251" t="n">
        <v>47.98</v>
      </c>
      <c r="H1251" t="n">
        <v>0.71</v>
      </c>
      <c r="I1251" t="n">
        <v>10</v>
      </c>
      <c r="J1251" t="n">
        <v>283.06</v>
      </c>
      <c r="K1251" t="n">
        <v>59.89</v>
      </c>
      <c r="L1251" t="n">
        <v>11.25</v>
      </c>
      <c r="M1251" t="n">
        <v>8</v>
      </c>
      <c r="N1251" t="n">
        <v>76.93000000000001</v>
      </c>
      <c r="O1251" t="n">
        <v>35145.53</v>
      </c>
      <c r="P1251" t="n">
        <v>132.03</v>
      </c>
      <c r="Q1251" t="n">
        <v>198.05</v>
      </c>
      <c r="R1251" t="n">
        <v>31.73</v>
      </c>
      <c r="S1251" t="n">
        <v>21.27</v>
      </c>
      <c r="T1251" t="n">
        <v>2502.14</v>
      </c>
      <c r="U1251" t="n">
        <v>0.67</v>
      </c>
      <c r="V1251" t="n">
        <v>0.76</v>
      </c>
      <c r="W1251" t="n">
        <v>0.12</v>
      </c>
      <c r="X1251" t="n">
        <v>0.14</v>
      </c>
      <c r="Y1251" t="n">
        <v>1</v>
      </c>
      <c r="Z1251" t="n">
        <v>10</v>
      </c>
    </row>
    <row r="1252">
      <c r="A1252" t="n">
        <v>42</v>
      </c>
      <c r="B1252" t="n">
        <v>135</v>
      </c>
      <c r="C1252" t="inlineStr">
        <is>
          <t xml:space="preserve">CONCLUIDO	</t>
        </is>
      </c>
      <c r="D1252" t="n">
        <v>8.756600000000001</v>
      </c>
      <c r="E1252" t="n">
        <v>11.42</v>
      </c>
      <c r="F1252" t="n">
        <v>8.06</v>
      </c>
      <c r="G1252" t="n">
        <v>48.37</v>
      </c>
      <c r="H1252" t="n">
        <v>0.72</v>
      </c>
      <c r="I1252" t="n">
        <v>10</v>
      </c>
      <c r="J1252" t="n">
        <v>283.56</v>
      </c>
      <c r="K1252" t="n">
        <v>59.89</v>
      </c>
      <c r="L1252" t="n">
        <v>11.5</v>
      </c>
      <c r="M1252" t="n">
        <v>8</v>
      </c>
      <c r="N1252" t="n">
        <v>77.18000000000001</v>
      </c>
      <c r="O1252" t="n">
        <v>35206.88</v>
      </c>
      <c r="P1252" t="n">
        <v>133.03</v>
      </c>
      <c r="Q1252" t="n">
        <v>198.05</v>
      </c>
      <c r="R1252" t="n">
        <v>33.96</v>
      </c>
      <c r="S1252" t="n">
        <v>21.27</v>
      </c>
      <c r="T1252" t="n">
        <v>3620.19</v>
      </c>
      <c r="U1252" t="n">
        <v>0.63</v>
      </c>
      <c r="V1252" t="n">
        <v>0.75</v>
      </c>
      <c r="W1252" t="n">
        <v>0.12</v>
      </c>
      <c r="X1252" t="n">
        <v>0.21</v>
      </c>
      <c r="Y1252" t="n">
        <v>1</v>
      </c>
      <c r="Z1252" t="n">
        <v>10</v>
      </c>
    </row>
    <row r="1253">
      <c r="A1253" t="n">
        <v>43</v>
      </c>
      <c r="B1253" t="n">
        <v>135</v>
      </c>
      <c r="C1253" t="inlineStr">
        <is>
          <t xml:space="preserve">CONCLUIDO	</t>
        </is>
      </c>
      <c r="D1253" t="n">
        <v>8.77</v>
      </c>
      <c r="E1253" t="n">
        <v>11.4</v>
      </c>
      <c r="F1253" t="n">
        <v>8.039999999999999</v>
      </c>
      <c r="G1253" t="n">
        <v>48.26</v>
      </c>
      <c r="H1253" t="n">
        <v>0.74</v>
      </c>
      <c r="I1253" t="n">
        <v>10</v>
      </c>
      <c r="J1253" t="n">
        <v>284.06</v>
      </c>
      <c r="K1253" t="n">
        <v>59.89</v>
      </c>
      <c r="L1253" t="n">
        <v>11.75</v>
      </c>
      <c r="M1253" t="n">
        <v>8</v>
      </c>
      <c r="N1253" t="n">
        <v>77.42</v>
      </c>
      <c r="O1253" t="n">
        <v>35268.32</v>
      </c>
      <c r="P1253" t="n">
        <v>132.53</v>
      </c>
      <c r="Q1253" t="n">
        <v>198.05</v>
      </c>
      <c r="R1253" t="n">
        <v>33.28</v>
      </c>
      <c r="S1253" t="n">
        <v>21.27</v>
      </c>
      <c r="T1253" t="n">
        <v>3279.71</v>
      </c>
      <c r="U1253" t="n">
        <v>0.64</v>
      </c>
      <c r="V1253" t="n">
        <v>0.75</v>
      </c>
      <c r="W1253" t="n">
        <v>0.12</v>
      </c>
      <c r="X1253" t="n">
        <v>0.19</v>
      </c>
      <c r="Y1253" t="n">
        <v>1</v>
      </c>
      <c r="Z1253" t="n">
        <v>10</v>
      </c>
    </row>
    <row r="1254">
      <c r="A1254" t="n">
        <v>44</v>
      </c>
      <c r="B1254" t="n">
        <v>135</v>
      </c>
      <c r="C1254" t="inlineStr">
        <is>
          <t xml:space="preserve">CONCLUIDO	</t>
        </is>
      </c>
      <c r="D1254" t="n">
        <v>8.8292</v>
      </c>
      <c r="E1254" t="n">
        <v>11.33</v>
      </c>
      <c r="F1254" t="n">
        <v>8.02</v>
      </c>
      <c r="G1254" t="n">
        <v>53.45</v>
      </c>
      <c r="H1254" t="n">
        <v>0.75</v>
      </c>
      <c r="I1254" t="n">
        <v>9</v>
      </c>
      <c r="J1254" t="n">
        <v>284.56</v>
      </c>
      <c r="K1254" t="n">
        <v>59.89</v>
      </c>
      <c r="L1254" t="n">
        <v>12</v>
      </c>
      <c r="M1254" t="n">
        <v>7</v>
      </c>
      <c r="N1254" t="n">
        <v>77.67</v>
      </c>
      <c r="O1254" t="n">
        <v>35329.87</v>
      </c>
      <c r="P1254" t="n">
        <v>131.99</v>
      </c>
      <c r="Q1254" t="n">
        <v>198.05</v>
      </c>
      <c r="R1254" t="n">
        <v>32.39</v>
      </c>
      <c r="S1254" t="n">
        <v>21.27</v>
      </c>
      <c r="T1254" t="n">
        <v>2835.7</v>
      </c>
      <c r="U1254" t="n">
        <v>0.66</v>
      </c>
      <c r="V1254" t="n">
        <v>0.76</v>
      </c>
      <c r="W1254" t="n">
        <v>0.12</v>
      </c>
      <c r="X1254" t="n">
        <v>0.17</v>
      </c>
      <c r="Y1254" t="n">
        <v>1</v>
      </c>
      <c r="Z1254" t="n">
        <v>10</v>
      </c>
    </row>
    <row r="1255">
      <c r="A1255" t="n">
        <v>45</v>
      </c>
      <c r="B1255" t="n">
        <v>135</v>
      </c>
      <c r="C1255" t="inlineStr">
        <is>
          <t xml:space="preserve">CONCLUIDO	</t>
        </is>
      </c>
      <c r="D1255" t="n">
        <v>8.8261</v>
      </c>
      <c r="E1255" t="n">
        <v>11.33</v>
      </c>
      <c r="F1255" t="n">
        <v>8.02</v>
      </c>
      <c r="G1255" t="n">
        <v>53.48</v>
      </c>
      <c r="H1255" t="n">
        <v>0.77</v>
      </c>
      <c r="I1255" t="n">
        <v>9</v>
      </c>
      <c r="J1255" t="n">
        <v>285.06</v>
      </c>
      <c r="K1255" t="n">
        <v>59.89</v>
      </c>
      <c r="L1255" t="n">
        <v>12.25</v>
      </c>
      <c r="M1255" t="n">
        <v>7</v>
      </c>
      <c r="N1255" t="n">
        <v>77.92</v>
      </c>
      <c r="O1255" t="n">
        <v>35391.51</v>
      </c>
      <c r="P1255" t="n">
        <v>132.18</v>
      </c>
      <c r="Q1255" t="n">
        <v>198.05</v>
      </c>
      <c r="R1255" t="n">
        <v>32.56</v>
      </c>
      <c r="S1255" t="n">
        <v>21.27</v>
      </c>
      <c r="T1255" t="n">
        <v>2923.29</v>
      </c>
      <c r="U1255" t="n">
        <v>0.65</v>
      </c>
      <c r="V1255" t="n">
        <v>0.76</v>
      </c>
      <c r="W1255" t="n">
        <v>0.12</v>
      </c>
      <c r="X1255" t="n">
        <v>0.17</v>
      </c>
      <c r="Y1255" t="n">
        <v>1</v>
      </c>
      <c r="Z1255" t="n">
        <v>10</v>
      </c>
    </row>
    <row r="1256">
      <c r="A1256" t="n">
        <v>46</v>
      </c>
      <c r="B1256" t="n">
        <v>135</v>
      </c>
      <c r="C1256" t="inlineStr">
        <is>
          <t xml:space="preserve">CONCLUIDO	</t>
        </is>
      </c>
      <c r="D1256" t="n">
        <v>8.830500000000001</v>
      </c>
      <c r="E1256" t="n">
        <v>11.32</v>
      </c>
      <c r="F1256" t="n">
        <v>8.02</v>
      </c>
      <c r="G1256" t="n">
        <v>53.44</v>
      </c>
      <c r="H1256" t="n">
        <v>0.78</v>
      </c>
      <c r="I1256" t="n">
        <v>9</v>
      </c>
      <c r="J1256" t="n">
        <v>285.56</v>
      </c>
      <c r="K1256" t="n">
        <v>59.89</v>
      </c>
      <c r="L1256" t="n">
        <v>12.5</v>
      </c>
      <c r="M1256" t="n">
        <v>7</v>
      </c>
      <c r="N1256" t="n">
        <v>78.17</v>
      </c>
      <c r="O1256" t="n">
        <v>35453.26</v>
      </c>
      <c r="P1256" t="n">
        <v>132.22</v>
      </c>
      <c r="Q1256" t="n">
        <v>198.05</v>
      </c>
      <c r="R1256" t="n">
        <v>32.41</v>
      </c>
      <c r="S1256" t="n">
        <v>21.27</v>
      </c>
      <c r="T1256" t="n">
        <v>2847.83</v>
      </c>
      <c r="U1256" t="n">
        <v>0.66</v>
      </c>
      <c r="V1256" t="n">
        <v>0.76</v>
      </c>
      <c r="W1256" t="n">
        <v>0.12</v>
      </c>
      <c r="X1256" t="n">
        <v>0.16</v>
      </c>
      <c r="Y1256" t="n">
        <v>1</v>
      </c>
      <c r="Z1256" t="n">
        <v>10</v>
      </c>
    </row>
    <row r="1257">
      <c r="A1257" t="n">
        <v>47</v>
      </c>
      <c r="B1257" t="n">
        <v>135</v>
      </c>
      <c r="C1257" t="inlineStr">
        <is>
          <t xml:space="preserve">CONCLUIDO	</t>
        </is>
      </c>
      <c r="D1257" t="n">
        <v>8.832599999999999</v>
      </c>
      <c r="E1257" t="n">
        <v>11.32</v>
      </c>
      <c r="F1257" t="n">
        <v>8.01</v>
      </c>
      <c r="G1257" t="n">
        <v>53.42</v>
      </c>
      <c r="H1257" t="n">
        <v>0.79</v>
      </c>
      <c r="I1257" t="n">
        <v>9</v>
      </c>
      <c r="J1257" t="n">
        <v>286.06</v>
      </c>
      <c r="K1257" t="n">
        <v>59.89</v>
      </c>
      <c r="L1257" t="n">
        <v>12.75</v>
      </c>
      <c r="M1257" t="n">
        <v>7</v>
      </c>
      <c r="N1257" t="n">
        <v>78.42</v>
      </c>
      <c r="O1257" t="n">
        <v>35515.1</v>
      </c>
      <c r="P1257" t="n">
        <v>132.12</v>
      </c>
      <c r="Q1257" t="n">
        <v>198.05</v>
      </c>
      <c r="R1257" t="n">
        <v>32.25</v>
      </c>
      <c r="S1257" t="n">
        <v>21.27</v>
      </c>
      <c r="T1257" t="n">
        <v>2767.3</v>
      </c>
      <c r="U1257" t="n">
        <v>0.66</v>
      </c>
      <c r="V1257" t="n">
        <v>0.76</v>
      </c>
      <c r="W1257" t="n">
        <v>0.12</v>
      </c>
      <c r="X1257" t="n">
        <v>0.16</v>
      </c>
      <c r="Y1257" t="n">
        <v>1</v>
      </c>
      <c r="Z1257" t="n">
        <v>10</v>
      </c>
    </row>
    <row r="1258">
      <c r="A1258" t="n">
        <v>48</v>
      </c>
      <c r="B1258" t="n">
        <v>135</v>
      </c>
      <c r="C1258" t="inlineStr">
        <is>
          <t xml:space="preserve">CONCLUIDO	</t>
        </is>
      </c>
      <c r="D1258" t="n">
        <v>8.827</v>
      </c>
      <c r="E1258" t="n">
        <v>11.33</v>
      </c>
      <c r="F1258" t="n">
        <v>8.02</v>
      </c>
      <c r="G1258" t="n">
        <v>53.47</v>
      </c>
      <c r="H1258" t="n">
        <v>0.8100000000000001</v>
      </c>
      <c r="I1258" t="n">
        <v>9</v>
      </c>
      <c r="J1258" t="n">
        <v>286.56</v>
      </c>
      <c r="K1258" t="n">
        <v>59.89</v>
      </c>
      <c r="L1258" t="n">
        <v>13</v>
      </c>
      <c r="M1258" t="n">
        <v>7</v>
      </c>
      <c r="N1258" t="n">
        <v>78.68000000000001</v>
      </c>
      <c r="O1258" t="n">
        <v>35577.18</v>
      </c>
      <c r="P1258" t="n">
        <v>131.98</v>
      </c>
      <c r="Q1258" t="n">
        <v>198.05</v>
      </c>
      <c r="R1258" t="n">
        <v>32.5</v>
      </c>
      <c r="S1258" t="n">
        <v>21.27</v>
      </c>
      <c r="T1258" t="n">
        <v>2892.74</v>
      </c>
      <c r="U1258" t="n">
        <v>0.65</v>
      </c>
      <c r="V1258" t="n">
        <v>0.76</v>
      </c>
      <c r="W1258" t="n">
        <v>0.12</v>
      </c>
      <c r="X1258" t="n">
        <v>0.17</v>
      </c>
      <c r="Y1258" t="n">
        <v>1</v>
      </c>
      <c r="Z1258" t="n">
        <v>10</v>
      </c>
    </row>
    <row r="1259">
      <c r="A1259" t="n">
        <v>49</v>
      </c>
      <c r="B1259" t="n">
        <v>135</v>
      </c>
      <c r="C1259" t="inlineStr">
        <is>
          <t xml:space="preserve">CONCLUIDO	</t>
        </is>
      </c>
      <c r="D1259" t="n">
        <v>8.829599999999999</v>
      </c>
      <c r="E1259" t="n">
        <v>11.33</v>
      </c>
      <c r="F1259" t="n">
        <v>8.02</v>
      </c>
      <c r="G1259" t="n">
        <v>53.45</v>
      </c>
      <c r="H1259" t="n">
        <v>0.82</v>
      </c>
      <c r="I1259" t="n">
        <v>9</v>
      </c>
      <c r="J1259" t="n">
        <v>287.07</v>
      </c>
      <c r="K1259" t="n">
        <v>59.89</v>
      </c>
      <c r="L1259" t="n">
        <v>13.25</v>
      </c>
      <c r="M1259" t="n">
        <v>7</v>
      </c>
      <c r="N1259" t="n">
        <v>78.93000000000001</v>
      </c>
      <c r="O1259" t="n">
        <v>35639.23</v>
      </c>
      <c r="P1259" t="n">
        <v>131.78</v>
      </c>
      <c r="Q1259" t="n">
        <v>198.05</v>
      </c>
      <c r="R1259" t="n">
        <v>32.43</v>
      </c>
      <c r="S1259" t="n">
        <v>21.27</v>
      </c>
      <c r="T1259" t="n">
        <v>2858.92</v>
      </c>
      <c r="U1259" t="n">
        <v>0.66</v>
      </c>
      <c r="V1259" t="n">
        <v>0.76</v>
      </c>
      <c r="W1259" t="n">
        <v>0.12</v>
      </c>
      <c r="X1259" t="n">
        <v>0.16</v>
      </c>
      <c r="Y1259" t="n">
        <v>1</v>
      </c>
      <c r="Z1259" t="n">
        <v>10</v>
      </c>
    </row>
    <row r="1260">
      <c r="A1260" t="n">
        <v>50</v>
      </c>
      <c r="B1260" t="n">
        <v>135</v>
      </c>
      <c r="C1260" t="inlineStr">
        <is>
          <t xml:space="preserve">CONCLUIDO	</t>
        </is>
      </c>
      <c r="D1260" t="n">
        <v>8.8942</v>
      </c>
      <c r="E1260" t="n">
        <v>11.24</v>
      </c>
      <c r="F1260" t="n">
        <v>7.99</v>
      </c>
      <c r="G1260" t="n">
        <v>59.89</v>
      </c>
      <c r="H1260" t="n">
        <v>0.84</v>
      </c>
      <c r="I1260" t="n">
        <v>8</v>
      </c>
      <c r="J1260" t="n">
        <v>287.57</v>
      </c>
      <c r="K1260" t="n">
        <v>59.89</v>
      </c>
      <c r="L1260" t="n">
        <v>13.5</v>
      </c>
      <c r="M1260" t="n">
        <v>6</v>
      </c>
      <c r="N1260" t="n">
        <v>79.18000000000001</v>
      </c>
      <c r="O1260" t="n">
        <v>35701.38</v>
      </c>
      <c r="P1260" t="n">
        <v>131.14</v>
      </c>
      <c r="Q1260" t="n">
        <v>198.05</v>
      </c>
      <c r="R1260" t="n">
        <v>31.4</v>
      </c>
      <c r="S1260" t="n">
        <v>21.27</v>
      </c>
      <c r="T1260" t="n">
        <v>2346.86</v>
      </c>
      <c r="U1260" t="n">
        <v>0.68</v>
      </c>
      <c r="V1260" t="n">
        <v>0.76</v>
      </c>
      <c r="W1260" t="n">
        <v>0.12</v>
      </c>
      <c r="X1260" t="n">
        <v>0.13</v>
      </c>
      <c r="Y1260" t="n">
        <v>1</v>
      </c>
      <c r="Z1260" t="n">
        <v>10</v>
      </c>
    </row>
    <row r="1261">
      <c r="A1261" t="n">
        <v>51</v>
      </c>
      <c r="B1261" t="n">
        <v>135</v>
      </c>
      <c r="C1261" t="inlineStr">
        <is>
          <t xml:space="preserve">CONCLUIDO	</t>
        </is>
      </c>
      <c r="D1261" t="n">
        <v>8.9069</v>
      </c>
      <c r="E1261" t="n">
        <v>11.23</v>
      </c>
      <c r="F1261" t="n">
        <v>7.97</v>
      </c>
      <c r="G1261" t="n">
        <v>59.77</v>
      </c>
      <c r="H1261" t="n">
        <v>0.85</v>
      </c>
      <c r="I1261" t="n">
        <v>8</v>
      </c>
      <c r="J1261" t="n">
        <v>288.08</v>
      </c>
      <c r="K1261" t="n">
        <v>59.89</v>
      </c>
      <c r="L1261" t="n">
        <v>13.75</v>
      </c>
      <c r="M1261" t="n">
        <v>6</v>
      </c>
      <c r="N1261" t="n">
        <v>79.44</v>
      </c>
      <c r="O1261" t="n">
        <v>35763.64</v>
      </c>
      <c r="P1261" t="n">
        <v>131.11</v>
      </c>
      <c r="Q1261" t="n">
        <v>198.05</v>
      </c>
      <c r="R1261" t="n">
        <v>30.7</v>
      </c>
      <c r="S1261" t="n">
        <v>21.27</v>
      </c>
      <c r="T1261" t="n">
        <v>1997.14</v>
      </c>
      <c r="U1261" t="n">
        <v>0.6899999999999999</v>
      </c>
      <c r="V1261" t="n">
        <v>0.76</v>
      </c>
      <c r="W1261" t="n">
        <v>0.12</v>
      </c>
      <c r="X1261" t="n">
        <v>0.12</v>
      </c>
      <c r="Y1261" t="n">
        <v>1</v>
      </c>
      <c r="Z1261" t="n">
        <v>10</v>
      </c>
    </row>
    <row r="1262">
      <c r="A1262" t="n">
        <v>52</v>
      </c>
      <c r="B1262" t="n">
        <v>135</v>
      </c>
      <c r="C1262" t="inlineStr">
        <is>
          <t xml:space="preserve">CONCLUIDO	</t>
        </is>
      </c>
      <c r="D1262" t="n">
        <v>8.9071</v>
      </c>
      <c r="E1262" t="n">
        <v>11.23</v>
      </c>
      <c r="F1262" t="n">
        <v>7.97</v>
      </c>
      <c r="G1262" t="n">
        <v>59.77</v>
      </c>
      <c r="H1262" t="n">
        <v>0.86</v>
      </c>
      <c r="I1262" t="n">
        <v>8</v>
      </c>
      <c r="J1262" t="n">
        <v>288.58</v>
      </c>
      <c r="K1262" t="n">
        <v>59.89</v>
      </c>
      <c r="L1262" t="n">
        <v>14</v>
      </c>
      <c r="M1262" t="n">
        <v>6</v>
      </c>
      <c r="N1262" t="n">
        <v>79.69</v>
      </c>
      <c r="O1262" t="n">
        <v>35826</v>
      </c>
      <c r="P1262" t="n">
        <v>131.05</v>
      </c>
      <c r="Q1262" t="n">
        <v>198.05</v>
      </c>
      <c r="R1262" t="n">
        <v>30.9</v>
      </c>
      <c r="S1262" t="n">
        <v>21.27</v>
      </c>
      <c r="T1262" t="n">
        <v>2095.5</v>
      </c>
      <c r="U1262" t="n">
        <v>0.6899999999999999</v>
      </c>
      <c r="V1262" t="n">
        <v>0.76</v>
      </c>
      <c r="W1262" t="n">
        <v>0.12</v>
      </c>
      <c r="X1262" t="n">
        <v>0.12</v>
      </c>
      <c r="Y1262" t="n">
        <v>1</v>
      </c>
      <c r="Z1262" t="n">
        <v>10</v>
      </c>
    </row>
    <row r="1263">
      <c r="A1263" t="n">
        <v>53</v>
      </c>
      <c r="B1263" t="n">
        <v>135</v>
      </c>
      <c r="C1263" t="inlineStr">
        <is>
          <t xml:space="preserve">CONCLUIDO	</t>
        </is>
      </c>
      <c r="D1263" t="n">
        <v>8.873799999999999</v>
      </c>
      <c r="E1263" t="n">
        <v>11.27</v>
      </c>
      <c r="F1263" t="n">
        <v>8.01</v>
      </c>
      <c r="G1263" t="n">
        <v>60.09</v>
      </c>
      <c r="H1263" t="n">
        <v>0.88</v>
      </c>
      <c r="I1263" t="n">
        <v>8</v>
      </c>
      <c r="J1263" t="n">
        <v>289.09</v>
      </c>
      <c r="K1263" t="n">
        <v>59.89</v>
      </c>
      <c r="L1263" t="n">
        <v>14.25</v>
      </c>
      <c r="M1263" t="n">
        <v>6</v>
      </c>
      <c r="N1263" t="n">
        <v>79.95</v>
      </c>
      <c r="O1263" t="n">
        <v>35888.47</v>
      </c>
      <c r="P1263" t="n">
        <v>131.73</v>
      </c>
      <c r="Q1263" t="n">
        <v>198.05</v>
      </c>
      <c r="R1263" t="n">
        <v>32.3</v>
      </c>
      <c r="S1263" t="n">
        <v>21.27</v>
      </c>
      <c r="T1263" t="n">
        <v>2800</v>
      </c>
      <c r="U1263" t="n">
        <v>0.66</v>
      </c>
      <c r="V1263" t="n">
        <v>0.76</v>
      </c>
      <c r="W1263" t="n">
        <v>0.12</v>
      </c>
      <c r="X1263" t="n">
        <v>0.16</v>
      </c>
      <c r="Y1263" t="n">
        <v>1</v>
      </c>
      <c r="Z1263" t="n">
        <v>10</v>
      </c>
    </row>
    <row r="1264">
      <c r="A1264" t="n">
        <v>54</v>
      </c>
      <c r="B1264" t="n">
        <v>135</v>
      </c>
      <c r="C1264" t="inlineStr">
        <is>
          <t xml:space="preserve">CONCLUIDO	</t>
        </is>
      </c>
      <c r="D1264" t="n">
        <v>8.8863</v>
      </c>
      <c r="E1264" t="n">
        <v>11.25</v>
      </c>
      <c r="F1264" t="n">
        <v>8</v>
      </c>
      <c r="G1264" t="n">
        <v>59.97</v>
      </c>
      <c r="H1264" t="n">
        <v>0.89</v>
      </c>
      <c r="I1264" t="n">
        <v>8</v>
      </c>
      <c r="J1264" t="n">
        <v>289.6</v>
      </c>
      <c r="K1264" t="n">
        <v>59.89</v>
      </c>
      <c r="L1264" t="n">
        <v>14.5</v>
      </c>
      <c r="M1264" t="n">
        <v>6</v>
      </c>
      <c r="N1264" t="n">
        <v>80.20999999999999</v>
      </c>
      <c r="O1264" t="n">
        <v>35951.04</v>
      </c>
      <c r="P1264" t="n">
        <v>131.41</v>
      </c>
      <c r="Q1264" t="n">
        <v>198.05</v>
      </c>
      <c r="R1264" t="n">
        <v>31.79</v>
      </c>
      <c r="S1264" t="n">
        <v>21.27</v>
      </c>
      <c r="T1264" t="n">
        <v>2542.46</v>
      </c>
      <c r="U1264" t="n">
        <v>0.67</v>
      </c>
      <c r="V1264" t="n">
        <v>0.76</v>
      </c>
      <c r="W1264" t="n">
        <v>0.12</v>
      </c>
      <c r="X1264" t="n">
        <v>0.14</v>
      </c>
      <c r="Y1264" t="n">
        <v>1</v>
      </c>
      <c r="Z1264" t="n">
        <v>10</v>
      </c>
    </row>
    <row r="1265">
      <c r="A1265" t="n">
        <v>55</v>
      </c>
      <c r="B1265" t="n">
        <v>135</v>
      </c>
      <c r="C1265" t="inlineStr">
        <is>
          <t xml:space="preserve">CONCLUIDO	</t>
        </is>
      </c>
      <c r="D1265" t="n">
        <v>8.8797</v>
      </c>
      <c r="E1265" t="n">
        <v>11.26</v>
      </c>
      <c r="F1265" t="n">
        <v>8</v>
      </c>
      <c r="G1265" t="n">
        <v>60.03</v>
      </c>
      <c r="H1265" t="n">
        <v>0.91</v>
      </c>
      <c r="I1265" t="n">
        <v>8</v>
      </c>
      <c r="J1265" t="n">
        <v>290.1</v>
      </c>
      <c r="K1265" t="n">
        <v>59.89</v>
      </c>
      <c r="L1265" t="n">
        <v>14.75</v>
      </c>
      <c r="M1265" t="n">
        <v>6</v>
      </c>
      <c r="N1265" t="n">
        <v>80.47</v>
      </c>
      <c r="O1265" t="n">
        <v>36013.72</v>
      </c>
      <c r="P1265" t="n">
        <v>131.63</v>
      </c>
      <c r="Q1265" t="n">
        <v>198.08</v>
      </c>
      <c r="R1265" t="n">
        <v>32.01</v>
      </c>
      <c r="S1265" t="n">
        <v>21.27</v>
      </c>
      <c r="T1265" t="n">
        <v>2653.67</v>
      </c>
      <c r="U1265" t="n">
        <v>0.66</v>
      </c>
      <c r="V1265" t="n">
        <v>0.76</v>
      </c>
      <c r="W1265" t="n">
        <v>0.12</v>
      </c>
      <c r="X1265" t="n">
        <v>0.15</v>
      </c>
      <c r="Y1265" t="n">
        <v>1</v>
      </c>
      <c r="Z1265" t="n">
        <v>10</v>
      </c>
    </row>
    <row r="1266">
      <c r="A1266" t="n">
        <v>56</v>
      </c>
      <c r="B1266" t="n">
        <v>135</v>
      </c>
      <c r="C1266" t="inlineStr">
        <is>
          <t xml:space="preserve">CONCLUIDO	</t>
        </is>
      </c>
      <c r="D1266" t="n">
        <v>8.8849</v>
      </c>
      <c r="E1266" t="n">
        <v>11.26</v>
      </c>
      <c r="F1266" t="n">
        <v>8</v>
      </c>
      <c r="G1266" t="n">
        <v>59.98</v>
      </c>
      <c r="H1266" t="n">
        <v>0.92</v>
      </c>
      <c r="I1266" t="n">
        <v>8</v>
      </c>
      <c r="J1266" t="n">
        <v>290.61</v>
      </c>
      <c r="K1266" t="n">
        <v>59.89</v>
      </c>
      <c r="L1266" t="n">
        <v>15</v>
      </c>
      <c r="M1266" t="n">
        <v>6</v>
      </c>
      <c r="N1266" t="n">
        <v>80.73</v>
      </c>
      <c r="O1266" t="n">
        <v>36076.5</v>
      </c>
      <c r="P1266" t="n">
        <v>131.22</v>
      </c>
      <c r="Q1266" t="n">
        <v>198.05</v>
      </c>
      <c r="R1266" t="n">
        <v>31.8</v>
      </c>
      <c r="S1266" t="n">
        <v>21.27</v>
      </c>
      <c r="T1266" t="n">
        <v>2549.08</v>
      </c>
      <c r="U1266" t="n">
        <v>0.67</v>
      </c>
      <c r="V1266" t="n">
        <v>0.76</v>
      </c>
      <c r="W1266" t="n">
        <v>0.12</v>
      </c>
      <c r="X1266" t="n">
        <v>0.14</v>
      </c>
      <c r="Y1266" t="n">
        <v>1</v>
      </c>
      <c r="Z1266" t="n">
        <v>10</v>
      </c>
    </row>
    <row r="1267">
      <c r="A1267" t="n">
        <v>57</v>
      </c>
      <c r="B1267" t="n">
        <v>135</v>
      </c>
      <c r="C1267" t="inlineStr">
        <is>
          <t xml:space="preserve">CONCLUIDO	</t>
        </is>
      </c>
      <c r="D1267" t="n">
        <v>8.8788</v>
      </c>
      <c r="E1267" t="n">
        <v>11.26</v>
      </c>
      <c r="F1267" t="n">
        <v>8.01</v>
      </c>
      <c r="G1267" t="n">
        <v>60.04</v>
      </c>
      <c r="H1267" t="n">
        <v>0.93</v>
      </c>
      <c r="I1267" t="n">
        <v>8</v>
      </c>
      <c r="J1267" t="n">
        <v>291.12</v>
      </c>
      <c r="K1267" t="n">
        <v>59.89</v>
      </c>
      <c r="L1267" t="n">
        <v>15.25</v>
      </c>
      <c r="M1267" t="n">
        <v>6</v>
      </c>
      <c r="N1267" t="n">
        <v>80.98999999999999</v>
      </c>
      <c r="O1267" t="n">
        <v>36139.39</v>
      </c>
      <c r="P1267" t="n">
        <v>131.24</v>
      </c>
      <c r="Q1267" t="n">
        <v>198.05</v>
      </c>
      <c r="R1267" t="n">
        <v>32.03</v>
      </c>
      <c r="S1267" t="n">
        <v>21.27</v>
      </c>
      <c r="T1267" t="n">
        <v>2662.41</v>
      </c>
      <c r="U1267" t="n">
        <v>0.66</v>
      </c>
      <c r="V1267" t="n">
        <v>0.76</v>
      </c>
      <c r="W1267" t="n">
        <v>0.12</v>
      </c>
      <c r="X1267" t="n">
        <v>0.15</v>
      </c>
      <c r="Y1267" t="n">
        <v>1</v>
      </c>
      <c r="Z1267" t="n">
        <v>10</v>
      </c>
    </row>
    <row r="1268">
      <c r="A1268" t="n">
        <v>58</v>
      </c>
      <c r="B1268" t="n">
        <v>135</v>
      </c>
      <c r="C1268" t="inlineStr">
        <is>
          <t xml:space="preserve">CONCLUIDO	</t>
        </is>
      </c>
      <c r="D1268" t="n">
        <v>8.881</v>
      </c>
      <c r="E1268" t="n">
        <v>11.26</v>
      </c>
      <c r="F1268" t="n">
        <v>8</v>
      </c>
      <c r="G1268" t="n">
        <v>60.02</v>
      </c>
      <c r="H1268" t="n">
        <v>0.95</v>
      </c>
      <c r="I1268" t="n">
        <v>8</v>
      </c>
      <c r="J1268" t="n">
        <v>291.63</v>
      </c>
      <c r="K1268" t="n">
        <v>59.89</v>
      </c>
      <c r="L1268" t="n">
        <v>15.5</v>
      </c>
      <c r="M1268" t="n">
        <v>6</v>
      </c>
      <c r="N1268" t="n">
        <v>81.25</v>
      </c>
      <c r="O1268" t="n">
        <v>36202.38</v>
      </c>
      <c r="P1268" t="n">
        <v>131.02</v>
      </c>
      <c r="Q1268" t="n">
        <v>198.05</v>
      </c>
      <c r="R1268" t="n">
        <v>31.94</v>
      </c>
      <c r="S1268" t="n">
        <v>21.27</v>
      </c>
      <c r="T1268" t="n">
        <v>2619.55</v>
      </c>
      <c r="U1268" t="n">
        <v>0.67</v>
      </c>
      <c r="V1268" t="n">
        <v>0.76</v>
      </c>
      <c r="W1268" t="n">
        <v>0.12</v>
      </c>
      <c r="X1268" t="n">
        <v>0.15</v>
      </c>
      <c r="Y1268" t="n">
        <v>1</v>
      </c>
      <c r="Z1268" t="n">
        <v>10</v>
      </c>
    </row>
    <row r="1269">
      <c r="A1269" t="n">
        <v>59</v>
      </c>
      <c r="B1269" t="n">
        <v>135</v>
      </c>
      <c r="C1269" t="inlineStr">
        <is>
          <t xml:space="preserve">CONCLUIDO	</t>
        </is>
      </c>
      <c r="D1269" t="n">
        <v>8.946099999999999</v>
      </c>
      <c r="E1269" t="n">
        <v>11.18</v>
      </c>
      <c r="F1269" t="n">
        <v>7.97</v>
      </c>
      <c r="G1269" t="n">
        <v>68.31999999999999</v>
      </c>
      <c r="H1269" t="n">
        <v>0.96</v>
      </c>
      <c r="I1269" t="n">
        <v>7</v>
      </c>
      <c r="J1269" t="n">
        <v>292.15</v>
      </c>
      <c r="K1269" t="n">
        <v>59.89</v>
      </c>
      <c r="L1269" t="n">
        <v>15.75</v>
      </c>
      <c r="M1269" t="n">
        <v>5</v>
      </c>
      <c r="N1269" t="n">
        <v>81.51000000000001</v>
      </c>
      <c r="O1269" t="n">
        <v>36265.48</v>
      </c>
      <c r="P1269" t="n">
        <v>130.42</v>
      </c>
      <c r="Q1269" t="n">
        <v>198.05</v>
      </c>
      <c r="R1269" t="n">
        <v>30.95</v>
      </c>
      <c r="S1269" t="n">
        <v>21.27</v>
      </c>
      <c r="T1269" t="n">
        <v>2127.08</v>
      </c>
      <c r="U1269" t="n">
        <v>0.6899999999999999</v>
      </c>
      <c r="V1269" t="n">
        <v>0.76</v>
      </c>
      <c r="W1269" t="n">
        <v>0.12</v>
      </c>
      <c r="X1269" t="n">
        <v>0.12</v>
      </c>
      <c r="Y1269" t="n">
        <v>1</v>
      </c>
      <c r="Z1269" t="n">
        <v>10</v>
      </c>
    </row>
    <row r="1270">
      <c r="A1270" t="n">
        <v>60</v>
      </c>
      <c r="B1270" t="n">
        <v>135</v>
      </c>
      <c r="C1270" t="inlineStr">
        <is>
          <t xml:space="preserve">CONCLUIDO	</t>
        </is>
      </c>
      <c r="D1270" t="n">
        <v>8.9474</v>
      </c>
      <c r="E1270" t="n">
        <v>11.18</v>
      </c>
      <c r="F1270" t="n">
        <v>7.97</v>
      </c>
      <c r="G1270" t="n">
        <v>68.31</v>
      </c>
      <c r="H1270" t="n">
        <v>0.97</v>
      </c>
      <c r="I1270" t="n">
        <v>7</v>
      </c>
      <c r="J1270" t="n">
        <v>292.66</v>
      </c>
      <c r="K1270" t="n">
        <v>59.89</v>
      </c>
      <c r="L1270" t="n">
        <v>16</v>
      </c>
      <c r="M1270" t="n">
        <v>5</v>
      </c>
      <c r="N1270" t="n">
        <v>81.77</v>
      </c>
      <c r="O1270" t="n">
        <v>36328.69</v>
      </c>
      <c r="P1270" t="n">
        <v>130.51</v>
      </c>
      <c r="Q1270" t="n">
        <v>198.05</v>
      </c>
      <c r="R1270" t="n">
        <v>30.84</v>
      </c>
      <c r="S1270" t="n">
        <v>21.27</v>
      </c>
      <c r="T1270" t="n">
        <v>2075.25</v>
      </c>
      <c r="U1270" t="n">
        <v>0.6899999999999999</v>
      </c>
      <c r="V1270" t="n">
        <v>0.76</v>
      </c>
      <c r="W1270" t="n">
        <v>0.12</v>
      </c>
      <c r="X1270" t="n">
        <v>0.12</v>
      </c>
      <c r="Y1270" t="n">
        <v>1</v>
      </c>
      <c r="Z1270" t="n">
        <v>10</v>
      </c>
    </row>
    <row r="1271">
      <c r="A1271" t="n">
        <v>61</v>
      </c>
      <c r="B1271" t="n">
        <v>135</v>
      </c>
      <c r="C1271" t="inlineStr">
        <is>
          <t xml:space="preserve">CONCLUIDO	</t>
        </is>
      </c>
      <c r="D1271" t="n">
        <v>8.948499999999999</v>
      </c>
      <c r="E1271" t="n">
        <v>11.18</v>
      </c>
      <c r="F1271" t="n">
        <v>7.97</v>
      </c>
      <c r="G1271" t="n">
        <v>68.3</v>
      </c>
      <c r="H1271" t="n">
        <v>0.99</v>
      </c>
      <c r="I1271" t="n">
        <v>7</v>
      </c>
      <c r="J1271" t="n">
        <v>293.17</v>
      </c>
      <c r="K1271" t="n">
        <v>59.89</v>
      </c>
      <c r="L1271" t="n">
        <v>16.25</v>
      </c>
      <c r="M1271" t="n">
        <v>5</v>
      </c>
      <c r="N1271" t="n">
        <v>82.03</v>
      </c>
      <c r="O1271" t="n">
        <v>36392.01</v>
      </c>
      <c r="P1271" t="n">
        <v>130.55</v>
      </c>
      <c r="Q1271" t="n">
        <v>198.05</v>
      </c>
      <c r="R1271" t="n">
        <v>30.73</v>
      </c>
      <c r="S1271" t="n">
        <v>21.27</v>
      </c>
      <c r="T1271" t="n">
        <v>2016.48</v>
      </c>
      <c r="U1271" t="n">
        <v>0.6899999999999999</v>
      </c>
      <c r="V1271" t="n">
        <v>0.76</v>
      </c>
      <c r="W1271" t="n">
        <v>0.12</v>
      </c>
      <c r="X1271" t="n">
        <v>0.12</v>
      </c>
      <c r="Y1271" t="n">
        <v>1</v>
      </c>
      <c r="Z1271" t="n">
        <v>10</v>
      </c>
    </row>
    <row r="1272">
      <c r="A1272" t="n">
        <v>62</v>
      </c>
      <c r="B1272" t="n">
        <v>135</v>
      </c>
      <c r="C1272" t="inlineStr">
        <is>
          <t xml:space="preserve">CONCLUIDO	</t>
        </is>
      </c>
      <c r="D1272" t="n">
        <v>8.967499999999999</v>
      </c>
      <c r="E1272" t="n">
        <v>11.15</v>
      </c>
      <c r="F1272" t="n">
        <v>7.94</v>
      </c>
      <c r="G1272" t="n">
        <v>68.09999999999999</v>
      </c>
      <c r="H1272" t="n">
        <v>1</v>
      </c>
      <c r="I1272" t="n">
        <v>7</v>
      </c>
      <c r="J1272" t="n">
        <v>293.69</v>
      </c>
      <c r="K1272" t="n">
        <v>59.89</v>
      </c>
      <c r="L1272" t="n">
        <v>16.5</v>
      </c>
      <c r="M1272" t="n">
        <v>5</v>
      </c>
      <c r="N1272" t="n">
        <v>82.3</v>
      </c>
      <c r="O1272" t="n">
        <v>36455.44</v>
      </c>
      <c r="P1272" t="n">
        <v>130.06</v>
      </c>
      <c r="Q1272" t="n">
        <v>198.05</v>
      </c>
      <c r="R1272" t="n">
        <v>30.03</v>
      </c>
      <c r="S1272" t="n">
        <v>21.27</v>
      </c>
      <c r="T1272" t="n">
        <v>1670.35</v>
      </c>
      <c r="U1272" t="n">
        <v>0.71</v>
      </c>
      <c r="V1272" t="n">
        <v>0.76</v>
      </c>
      <c r="W1272" t="n">
        <v>0.12</v>
      </c>
      <c r="X1272" t="n">
        <v>0.09</v>
      </c>
      <c r="Y1272" t="n">
        <v>1</v>
      </c>
      <c r="Z1272" t="n">
        <v>10</v>
      </c>
    </row>
    <row r="1273">
      <c r="A1273" t="n">
        <v>63</v>
      </c>
      <c r="B1273" t="n">
        <v>135</v>
      </c>
      <c r="C1273" t="inlineStr">
        <is>
          <t xml:space="preserve">CONCLUIDO	</t>
        </is>
      </c>
      <c r="D1273" t="n">
        <v>8.9503</v>
      </c>
      <c r="E1273" t="n">
        <v>11.17</v>
      </c>
      <c r="F1273" t="n">
        <v>7.97</v>
      </c>
      <c r="G1273" t="n">
        <v>68.28</v>
      </c>
      <c r="H1273" t="n">
        <v>1.01</v>
      </c>
      <c r="I1273" t="n">
        <v>7</v>
      </c>
      <c r="J1273" t="n">
        <v>294.2</v>
      </c>
      <c r="K1273" t="n">
        <v>59.89</v>
      </c>
      <c r="L1273" t="n">
        <v>16.75</v>
      </c>
      <c r="M1273" t="n">
        <v>5</v>
      </c>
      <c r="N1273" t="n">
        <v>82.56</v>
      </c>
      <c r="O1273" t="n">
        <v>36518.97</v>
      </c>
      <c r="P1273" t="n">
        <v>130.52</v>
      </c>
      <c r="Q1273" t="n">
        <v>198.05</v>
      </c>
      <c r="R1273" t="n">
        <v>30.82</v>
      </c>
      <c r="S1273" t="n">
        <v>21.27</v>
      </c>
      <c r="T1273" t="n">
        <v>2063.45</v>
      </c>
      <c r="U1273" t="n">
        <v>0.6899999999999999</v>
      </c>
      <c r="V1273" t="n">
        <v>0.76</v>
      </c>
      <c r="W1273" t="n">
        <v>0.12</v>
      </c>
      <c r="X1273" t="n">
        <v>0.11</v>
      </c>
      <c r="Y1273" t="n">
        <v>1</v>
      </c>
      <c r="Z1273" t="n">
        <v>10</v>
      </c>
    </row>
    <row r="1274">
      <c r="A1274" t="n">
        <v>64</v>
      </c>
      <c r="B1274" t="n">
        <v>135</v>
      </c>
      <c r="C1274" t="inlineStr">
        <is>
          <t xml:space="preserve">CONCLUIDO	</t>
        </is>
      </c>
      <c r="D1274" t="n">
        <v>8.932600000000001</v>
      </c>
      <c r="E1274" t="n">
        <v>11.2</v>
      </c>
      <c r="F1274" t="n">
        <v>7.99</v>
      </c>
      <c r="G1274" t="n">
        <v>68.47</v>
      </c>
      <c r="H1274" t="n">
        <v>1.03</v>
      </c>
      <c r="I1274" t="n">
        <v>7</v>
      </c>
      <c r="J1274" t="n">
        <v>294.72</v>
      </c>
      <c r="K1274" t="n">
        <v>59.89</v>
      </c>
      <c r="L1274" t="n">
        <v>17</v>
      </c>
      <c r="M1274" t="n">
        <v>5</v>
      </c>
      <c r="N1274" t="n">
        <v>82.83</v>
      </c>
      <c r="O1274" t="n">
        <v>36582.62</v>
      </c>
      <c r="P1274" t="n">
        <v>130.96</v>
      </c>
      <c r="Q1274" t="n">
        <v>198.05</v>
      </c>
      <c r="R1274" t="n">
        <v>31.57</v>
      </c>
      <c r="S1274" t="n">
        <v>21.27</v>
      </c>
      <c r="T1274" t="n">
        <v>2438.18</v>
      </c>
      <c r="U1274" t="n">
        <v>0.67</v>
      </c>
      <c r="V1274" t="n">
        <v>0.76</v>
      </c>
      <c r="W1274" t="n">
        <v>0.12</v>
      </c>
      <c r="X1274" t="n">
        <v>0.14</v>
      </c>
      <c r="Y1274" t="n">
        <v>1</v>
      </c>
      <c r="Z1274" t="n">
        <v>10</v>
      </c>
    </row>
    <row r="1275">
      <c r="A1275" t="n">
        <v>65</v>
      </c>
      <c r="B1275" t="n">
        <v>135</v>
      </c>
      <c r="C1275" t="inlineStr">
        <is>
          <t xml:space="preserve">CONCLUIDO	</t>
        </is>
      </c>
      <c r="D1275" t="n">
        <v>8.9428</v>
      </c>
      <c r="E1275" t="n">
        <v>11.18</v>
      </c>
      <c r="F1275" t="n">
        <v>7.98</v>
      </c>
      <c r="G1275" t="n">
        <v>68.36</v>
      </c>
      <c r="H1275" t="n">
        <v>1.04</v>
      </c>
      <c r="I1275" t="n">
        <v>7</v>
      </c>
      <c r="J1275" t="n">
        <v>295.23</v>
      </c>
      <c r="K1275" t="n">
        <v>59.89</v>
      </c>
      <c r="L1275" t="n">
        <v>17.25</v>
      </c>
      <c r="M1275" t="n">
        <v>5</v>
      </c>
      <c r="N1275" t="n">
        <v>83.09999999999999</v>
      </c>
      <c r="O1275" t="n">
        <v>36646.38</v>
      </c>
      <c r="P1275" t="n">
        <v>130.54</v>
      </c>
      <c r="Q1275" t="n">
        <v>198.05</v>
      </c>
      <c r="R1275" t="n">
        <v>31.12</v>
      </c>
      <c r="S1275" t="n">
        <v>21.27</v>
      </c>
      <c r="T1275" t="n">
        <v>2212.09</v>
      </c>
      <c r="U1275" t="n">
        <v>0.68</v>
      </c>
      <c r="V1275" t="n">
        <v>0.76</v>
      </c>
      <c r="W1275" t="n">
        <v>0.12</v>
      </c>
      <c r="X1275" t="n">
        <v>0.12</v>
      </c>
      <c r="Y1275" t="n">
        <v>1</v>
      </c>
      <c r="Z1275" t="n">
        <v>10</v>
      </c>
    </row>
    <row r="1276">
      <c r="A1276" t="n">
        <v>66</v>
      </c>
      <c r="B1276" t="n">
        <v>135</v>
      </c>
      <c r="C1276" t="inlineStr">
        <is>
          <t xml:space="preserve">CONCLUIDO	</t>
        </is>
      </c>
      <c r="D1276" t="n">
        <v>8.9381</v>
      </c>
      <c r="E1276" t="n">
        <v>11.19</v>
      </c>
      <c r="F1276" t="n">
        <v>7.98</v>
      </c>
      <c r="G1276" t="n">
        <v>68.41</v>
      </c>
      <c r="H1276" t="n">
        <v>1.05</v>
      </c>
      <c r="I1276" t="n">
        <v>7</v>
      </c>
      <c r="J1276" t="n">
        <v>295.75</v>
      </c>
      <c r="K1276" t="n">
        <v>59.89</v>
      </c>
      <c r="L1276" t="n">
        <v>17.5</v>
      </c>
      <c r="M1276" t="n">
        <v>5</v>
      </c>
      <c r="N1276" t="n">
        <v>83.36</v>
      </c>
      <c r="O1276" t="n">
        <v>36710.24</v>
      </c>
      <c r="P1276" t="n">
        <v>130.55</v>
      </c>
      <c r="Q1276" t="n">
        <v>198.05</v>
      </c>
      <c r="R1276" t="n">
        <v>31.29</v>
      </c>
      <c r="S1276" t="n">
        <v>21.27</v>
      </c>
      <c r="T1276" t="n">
        <v>2296.97</v>
      </c>
      <c r="U1276" t="n">
        <v>0.68</v>
      </c>
      <c r="V1276" t="n">
        <v>0.76</v>
      </c>
      <c r="W1276" t="n">
        <v>0.12</v>
      </c>
      <c r="X1276" t="n">
        <v>0.13</v>
      </c>
      <c r="Y1276" t="n">
        <v>1</v>
      </c>
      <c r="Z1276" t="n">
        <v>10</v>
      </c>
    </row>
    <row r="1277">
      <c r="A1277" t="n">
        <v>67</v>
      </c>
      <c r="B1277" t="n">
        <v>135</v>
      </c>
      <c r="C1277" t="inlineStr">
        <is>
          <t xml:space="preserve">CONCLUIDO	</t>
        </is>
      </c>
      <c r="D1277" t="n">
        <v>8.9405</v>
      </c>
      <c r="E1277" t="n">
        <v>11.18</v>
      </c>
      <c r="F1277" t="n">
        <v>7.98</v>
      </c>
      <c r="G1277" t="n">
        <v>68.38</v>
      </c>
      <c r="H1277" t="n">
        <v>1.07</v>
      </c>
      <c r="I1277" t="n">
        <v>7</v>
      </c>
      <c r="J1277" t="n">
        <v>296.27</v>
      </c>
      <c r="K1277" t="n">
        <v>59.89</v>
      </c>
      <c r="L1277" t="n">
        <v>17.75</v>
      </c>
      <c r="M1277" t="n">
        <v>5</v>
      </c>
      <c r="N1277" t="n">
        <v>83.63</v>
      </c>
      <c r="O1277" t="n">
        <v>36774.22</v>
      </c>
      <c r="P1277" t="n">
        <v>130.39</v>
      </c>
      <c r="Q1277" t="n">
        <v>198.05</v>
      </c>
      <c r="R1277" t="n">
        <v>31.22</v>
      </c>
      <c r="S1277" t="n">
        <v>21.27</v>
      </c>
      <c r="T1277" t="n">
        <v>2262.76</v>
      </c>
      <c r="U1277" t="n">
        <v>0.68</v>
      </c>
      <c r="V1277" t="n">
        <v>0.76</v>
      </c>
      <c r="W1277" t="n">
        <v>0.12</v>
      </c>
      <c r="X1277" t="n">
        <v>0.13</v>
      </c>
      <c r="Y1277" t="n">
        <v>1</v>
      </c>
      <c r="Z1277" t="n">
        <v>10</v>
      </c>
    </row>
    <row r="1278">
      <c r="A1278" t="n">
        <v>68</v>
      </c>
      <c r="B1278" t="n">
        <v>135</v>
      </c>
      <c r="C1278" t="inlineStr">
        <is>
          <t xml:space="preserve">CONCLUIDO	</t>
        </is>
      </c>
      <c r="D1278" t="n">
        <v>8.9354</v>
      </c>
      <c r="E1278" t="n">
        <v>11.19</v>
      </c>
      <c r="F1278" t="n">
        <v>7.98</v>
      </c>
      <c r="G1278" t="n">
        <v>68.44</v>
      </c>
      <c r="H1278" t="n">
        <v>1.08</v>
      </c>
      <c r="I1278" t="n">
        <v>7</v>
      </c>
      <c r="J1278" t="n">
        <v>296.79</v>
      </c>
      <c r="K1278" t="n">
        <v>59.89</v>
      </c>
      <c r="L1278" t="n">
        <v>18</v>
      </c>
      <c r="M1278" t="n">
        <v>5</v>
      </c>
      <c r="N1278" t="n">
        <v>83.90000000000001</v>
      </c>
      <c r="O1278" t="n">
        <v>36838.32</v>
      </c>
      <c r="P1278" t="n">
        <v>130.46</v>
      </c>
      <c r="Q1278" t="n">
        <v>198.05</v>
      </c>
      <c r="R1278" t="n">
        <v>31.38</v>
      </c>
      <c r="S1278" t="n">
        <v>21.27</v>
      </c>
      <c r="T1278" t="n">
        <v>2342.73</v>
      </c>
      <c r="U1278" t="n">
        <v>0.68</v>
      </c>
      <c r="V1278" t="n">
        <v>0.76</v>
      </c>
      <c r="W1278" t="n">
        <v>0.12</v>
      </c>
      <c r="X1278" t="n">
        <v>0.13</v>
      </c>
      <c r="Y1278" t="n">
        <v>1</v>
      </c>
      <c r="Z1278" t="n">
        <v>10</v>
      </c>
    </row>
    <row r="1279">
      <c r="A1279" t="n">
        <v>69</v>
      </c>
      <c r="B1279" t="n">
        <v>135</v>
      </c>
      <c r="C1279" t="inlineStr">
        <is>
          <t xml:space="preserve">CONCLUIDO	</t>
        </is>
      </c>
      <c r="D1279" t="n">
        <v>8.9397</v>
      </c>
      <c r="E1279" t="n">
        <v>11.19</v>
      </c>
      <c r="F1279" t="n">
        <v>7.98</v>
      </c>
      <c r="G1279" t="n">
        <v>68.39</v>
      </c>
      <c r="H1279" t="n">
        <v>1.09</v>
      </c>
      <c r="I1279" t="n">
        <v>7</v>
      </c>
      <c r="J1279" t="n">
        <v>297.31</v>
      </c>
      <c r="K1279" t="n">
        <v>59.89</v>
      </c>
      <c r="L1279" t="n">
        <v>18.25</v>
      </c>
      <c r="M1279" t="n">
        <v>5</v>
      </c>
      <c r="N1279" t="n">
        <v>84.17</v>
      </c>
      <c r="O1279" t="n">
        <v>36902.52</v>
      </c>
      <c r="P1279" t="n">
        <v>130.21</v>
      </c>
      <c r="Q1279" t="n">
        <v>198.05</v>
      </c>
      <c r="R1279" t="n">
        <v>31.21</v>
      </c>
      <c r="S1279" t="n">
        <v>21.27</v>
      </c>
      <c r="T1279" t="n">
        <v>2259.54</v>
      </c>
      <c r="U1279" t="n">
        <v>0.68</v>
      </c>
      <c r="V1279" t="n">
        <v>0.76</v>
      </c>
      <c r="W1279" t="n">
        <v>0.12</v>
      </c>
      <c r="X1279" t="n">
        <v>0.13</v>
      </c>
      <c r="Y1279" t="n">
        <v>1</v>
      </c>
      <c r="Z1279" t="n">
        <v>10</v>
      </c>
    </row>
    <row r="1280">
      <c r="A1280" t="n">
        <v>70</v>
      </c>
      <c r="B1280" t="n">
        <v>135</v>
      </c>
      <c r="C1280" t="inlineStr">
        <is>
          <t xml:space="preserve">CONCLUIDO	</t>
        </is>
      </c>
      <c r="D1280" t="n">
        <v>8.9354</v>
      </c>
      <c r="E1280" t="n">
        <v>11.19</v>
      </c>
      <c r="F1280" t="n">
        <v>7.98</v>
      </c>
      <c r="G1280" t="n">
        <v>68.44</v>
      </c>
      <c r="H1280" t="n">
        <v>1.11</v>
      </c>
      <c r="I1280" t="n">
        <v>7</v>
      </c>
      <c r="J1280" t="n">
        <v>297.83</v>
      </c>
      <c r="K1280" t="n">
        <v>59.89</v>
      </c>
      <c r="L1280" t="n">
        <v>18.5</v>
      </c>
      <c r="M1280" t="n">
        <v>5</v>
      </c>
      <c r="N1280" t="n">
        <v>84.45</v>
      </c>
      <c r="O1280" t="n">
        <v>36966.84</v>
      </c>
      <c r="P1280" t="n">
        <v>130.07</v>
      </c>
      <c r="Q1280" t="n">
        <v>198.07</v>
      </c>
      <c r="R1280" t="n">
        <v>31.42</v>
      </c>
      <c r="S1280" t="n">
        <v>21.27</v>
      </c>
      <c r="T1280" t="n">
        <v>2364.88</v>
      </c>
      <c r="U1280" t="n">
        <v>0.68</v>
      </c>
      <c r="V1280" t="n">
        <v>0.76</v>
      </c>
      <c r="W1280" t="n">
        <v>0.12</v>
      </c>
      <c r="X1280" t="n">
        <v>0.13</v>
      </c>
      <c r="Y1280" t="n">
        <v>1</v>
      </c>
      <c r="Z1280" t="n">
        <v>10</v>
      </c>
    </row>
    <row r="1281">
      <c r="A1281" t="n">
        <v>71</v>
      </c>
      <c r="B1281" t="n">
        <v>135</v>
      </c>
      <c r="C1281" t="inlineStr">
        <is>
          <t xml:space="preserve">CONCLUIDO	</t>
        </is>
      </c>
      <c r="D1281" t="n">
        <v>9.001799999999999</v>
      </c>
      <c r="E1281" t="n">
        <v>11.11</v>
      </c>
      <c r="F1281" t="n">
        <v>7.95</v>
      </c>
      <c r="G1281" t="n">
        <v>79.53</v>
      </c>
      <c r="H1281" t="n">
        <v>1.12</v>
      </c>
      <c r="I1281" t="n">
        <v>6</v>
      </c>
      <c r="J1281" t="n">
        <v>298.35</v>
      </c>
      <c r="K1281" t="n">
        <v>59.89</v>
      </c>
      <c r="L1281" t="n">
        <v>18.75</v>
      </c>
      <c r="M1281" t="n">
        <v>4</v>
      </c>
      <c r="N1281" t="n">
        <v>84.72</v>
      </c>
      <c r="O1281" t="n">
        <v>37031.27</v>
      </c>
      <c r="P1281" t="n">
        <v>129.48</v>
      </c>
      <c r="Q1281" t="n">
        <v>198.05</v>
      </c>
      <c r="R1281" t="n">
        <v>30.33</v>
      </c>
      <c r="S1281" t="n">
        <v>21.27</v>
      </c>
      <c r="T1281" t="n">
        <v>1821</v>
      </c>
      <c r="U1281" t="n">
        <v>0.7</v>
      </c>
      <c r="V1281" t="n">
        <v>0.76</v>
      </c>
      <c r="W1281" t="n">
        <v>0.12</v>
      </c>
      <c r="X1281" t="n">
        <v>0.1</v>
      </c>
      <c r="Y1281" t="n">
        <v>1</v>
      </c>
      <c r="Z1281" t="n">
        <v>10</v>
      </c>
    </row>
    <row r="1282">
      <c r="A1282" t="n">
        <v>72</v>
      </c>
      <c r="B1282" t="n">
        <v>135</v>
      </c>
      <c r="C1282" t="inlineStr">
        <is>
          <t xml:space="preserve">CONCLUIDO	</t>
        </is>
      </c>
      <c r="D1282" t="n">
        <v>9.016</v>
      </c>
      <c r="E1282" t="n">
        <v>11.09</v>
      </c>
      <c r="F1282" t="n">
        <v>7.93</v>
      </c>
      <c r="G1282" t="n">
        <v>79.34999999999999</v>
      </c>
      <c r="H1282" t="n">
        <v>1.13</v>
      </c>
      <c r="I1282" t="n">
        <v>6</v>
      </c>
      <c r="J1282" t="n">
        <v>298.88</v>
      </c>
      <c r="K1282" t="n">
        <v>59.89</v>
      </c>
      <c r="L1282" t="n">
        <v>19</v>
      </c>
      <c r="M1282" t="n">
        <v>4</v>
      </c>
      <c r="N1282" t="n">
        <v>84.98999999999999</v>
      </c>
      <c r="O1282" t="n">
        <v>37095.82</v>
      </c>
      <c r="P1282" t="n">
        <v>129.19</v>
      </c>
      <c r="Q1282" t="n">
        <v>198.05</v>
      </c>
      <c r="R1282" t="n">
        <v>29.62</v>
      </c>
      <c r="S1282" t="n">
        <v>21.27</v>
      </c>
      <c r="T1282" t="n">
        <v>1465.51</v>
      </c>
      <c r="U1282" t="n">
        <v>0.72</v>
      </c>
      <c r="V1282" t="n">
        <v>0.77</v>
      </c>
      <c r="W1282" t="n">
        <v>0.12</v>
      </c>
      <c r="X1282" t="n">
        <v>0.08</v>
      </c>
      <c r="Y1282" t="n">
        <v>1</v>
      </c>
      <c r="Z1282" t="n">
        <v>10</v>
      </c>
    </row>
    <row r="1283">
      <c r="A1283" t="n">
        <v>73</v>
      </c>
      <c r="B1283" t="n">
        <v>135</v>
      </c>
      <c r="C1283" t="inlineStr">
        <is>
          <t xml:space="preserve">CONCLUIDO	</t>
        </is>
      </c>
      <c r="D1283" t="n">
        <v>9.0189</v>
      </c>
      <c r="E1283" t="n">
        <v>11.09</v>
      </c>
      <c r="F1283" t="n">
        <v>7.93</v>
      </c>
      <c r="G1283" t="n">
        <v>79.31</v>
      </c>
      <c r="H1283" t="n">
        <v>1.15</v>
      </c>
      <c r="I1283" t="n">
        <v>6</v>
      </c>
      <c r="J1283" t="n">
        <v>299.4</v>
      </c>
      <c r="K1283" t="n">
        <v>59.89</v>
      </c>
      <c r="L1283" t="n">
        <v>19.25</v>
      </c>
      <c r="M1283" t="n">
        <v>4</v>
      </c>
      <c r="N1283" t="n">
        <v>85.27</v>
      </c>
      <c r="O1283" t="n">
        <v>37160.49</v>
      </c>
      <c r="P1283" t="n">
        <v>129.28</v>
      </c>
      <c r="Q1283" t="n">
        <v>198.05</v>
      </c>
      <c r="R1283" t="n">
        <v>29.68</v>
      </c>
      <c r="S1283" t="n">
        <v>21.27</v>
      </c>
      <c r="T1283" t="n">
        <v>1499.76</v>
      </c>
      <c r="U1283" t="n">
        <v>0.72</v>
      </c>
      <c r="V1283" t="n">
        <v>0.77</v>
      </c>
      <c r="W1283" t="n">
        <v>0.12</v>
      </c>
      <c r="X1283" t="n">
        <v>0.08</v>
      </c>
      <c r="Y1283" t="n">
        <v>1</v>
      </c>
      <c r="Z1283" t="n">
        <v>10</v>
      </c>
    </row>
    <row r="1284">
      <c r="A1284" t="n">
        <v>74</v>
      </c>
      <c r="B1284" t="n">
        <v>135</v>
      </c>
      <c r="C1284" t="inlineStr">
        <is>
          <t xml:space="preserve">CONCLUIDO	</t>
        </is>
      </c>
      <c r="D1284" t="n">
        <v>9.0025</v>
      </c>
      <c r="E1284" t="n">
        <v>11.11</v>
      </c>
      <c r="F1284" t="n">
        <v>7.95</v>
      </c>
      <c r="G1284" t="n">
        <v>79.52</v>
      </c>
      <c r="H1284" t="n">
        <v>1.16</v>
      </c>
      <c r="I1284" t="n">
        <v>6</v>
      </c>
      <c r="J1284" t="n">
        <v>299.93</v>
      </c>
      <c r="K1284" t="n">
        <v>59.89</v>
      </c>
      <c r="L1284" t="n">
        <v>19.5</v>
      </c>
      <c r="M1284" t="n">
        <v>4</v>
      </c>
      <c r="N1284" t="n">
        <v>85.54000000000001</v>
      </c>
      <c r="O1284" t="n">
        <v>37225.39</v>
      </c>
      <c r="P1284" t="n">
        <v>129.74</v>
      </c>
      <c r="Q1284" t="n">
        <v>198.05</v>
      </c>
      <c r="R1284" t="n">
        <v>30.42</v>
      </c>
      <c r="S1284" t="n">
        <v>21.27</v>
      </c>
      <c r="T1284" t="n">
        <v>1867.85</v>
      </c>
      <c r="U1284" t="n">
        <v>0.7</v>
      </c>
      <c r="V1284" t="n">
        <v>0.76</v>
      </c>
      <c r="W1284" t="n">
        <v>0.12</v>
      </c>
      <c r="X1284" t="n">
        <v>0.1</v>
      </c>
      <c r="Y1284" t="n">
        <v>1</v>
      </c>
      <c r="Z1284" t="n">
        <v>10</v>
      </c>
    </row>
    <row r="1285">
      <c r="A1285" t="n">
        <v>75</v>
      </c>
      <c r="B1285" t="n">
        <v>135</v>
      </c>
      <c r="C1285" t="inlineStr">
        <is>
          <t xml:space="preserve">CONCLUIDO	</t>
        </is>
      </c>
      <c r="D1285" t="n">
        <v>8.9964</v>
      </c>
      <c r="E1285" t="n">
        <v>11.12</v>
      </c>
      <c r="F1285" t="n">
        <v>7.96</v>
      </c>
      <c r="G1285" t="n">
        <v>79.59</v>
      </c>
      <c r="H1285" t="n">
        <v>1.17</v>
      </c>
      <c r="I1285" t="n">
        <v>6</v>
      </c>
      <c r="J1285" t="n">
        <v>300.45</v>
      </c>
      <c r="K1285" t="n">
        <v>59.89</v>
      </c>
      <c r="L1285" t="n">
        <v>19.75</v>
      </c>
      <c r="M1285" t="n">
        <v>4</v>
      </c>
      <c r="N1285" t="n">
        <v>85.81999999999999</v>
      </c>
      <c r="O1285" t="n">
        <v>37290.29</v>
      </c>
      <c r="P1285" t="n">
        <v>129.89</v>
      </c>
      <c r="Q1285" t="n">
        <v>198.05</v>
      </c>
      <c r="R1285" t="n">
        <v>30.6</v>
      </c>
      <c r="S1285" t="n">
        <v>21.27</v>
      </c>
      <c r="T1285" t="n">
        <v>1956.82</v>
      </c>
      <c r="U1285" t="n">
        <v>0.7</v>
      </c>
      <c r="V1285" t="n">
        <v>0.76</v>
      </c>
      <c r="W1285" t="n">
        <v>0.12</v>
      </c>
      <c r="X1285" t="n">
        <v>0.11</v>
      </c>
      <c r="Y1285" t="n">
        <v>1</v>
      </c>
      <c r="Z1285" t="n">
        <v>10</v>
      </c>
    </row>
    <row r="1286">
      <c r="A1286" t="n">
        <v>76</v>
      </c>
      <c r="B1286" t="n">
        <v>135</v>
      </c>
      <c r="C1286" t="inlineStr">
        <is>
          <t xml:space="preserve">CONCLUIDO	</t>
        </is>
      </c>
      <c r="D1286" t="n">
        <v>9.0023</v>
      </c>
      <c r="E1286" t="n">
        <v>11.11</v>
      </c>
      <c r="F1286" t="n">
        <v>7.95</v>
      </c>
      <c r="G1286" t="n">
        <v>79.52</v>
      </c>
      <c r="H1286" t="n">
        <v>1.18</v>
      </c>
      <c r="I1286" t="n">
        <v>6</v>
      </c>
      <c r="J1286" t="n">
        <v>300.98</v>
      </c>
      <c r="K1286" t="n">
        <v>59.89</v>
      </c>
      <c r="L1286" t="n">
        <v>20</v>
      </c>
      <c r="M1286" t="n">
        <v>4</v>
      </c>
      <c r="N1286" t="n">
        <v>86.09</v>
      </c>
      <c r="O1286" t="n">
        <v>37355.31</v>
      </c>
      <c r="P1286" t="n">
        <v>129.84</v>
      </c>
      <c r="Q1286" t="n">
        <v>198.05</v>
      </c>
      <c r="R1286" t="n">
        <v>30.37</v>
      </c>
      <c r="S1286" t="n">
        <v>21.27</v>
      </c>
      <c r="T1286" t="n">
        <v>1842.05</v>
      </c>
      <c r="U1286" t="n">
        <v>0.7</v>
      </c>
      <c r="V1286" t="n">
        <v>0.76</v>
      </c>
      <c r="W1286" t="n">
        <v>0.12</v>
      </c>
      <c r="X1286" t="n">
        <v>0.1</v>
      </c>
      <c r="Y1286" t="n">
        <v>1</v>
      </c>
      <c r="Z1286" t="n">
        <v>10</v>
      </c>
    </row>
    <row r="1287">
      <c r="A1287" t="n">
        <v>77</v>
      </c>
      <c r="B1287" t="n">
        <v>135</v>
      </c>
      <c r="C1287" t="inlineStr">
        <is>
          <t xml:space="preserve">CONCLUIDO	</t>
        </is>
      </c>
      <c r="D1287" t="n">
        <v>8.9953</v>
      </c>
      <c r="E1287" t="n">
        <v>11.12</v>
      </c>
      <c r="F1287" t="n">
        <v>7.96</v>
      </c>
      <c r="G1287" t="n">
        <v>79.61</v>
      </c>
      <c r="H1287" t="n">
        <v>1.2</v>
      </c>
      <c r="I1287" t="n">
        <v>6</v>
      </c>
      <c r="J1287" t="n">
        <v>301.51</v>
      </c>
      <c r="K1287" t="n">
        <v>59.89</v>
      </c>
      <c r="L1287" t="n">
        <v>20.25</v>
      </c>
      <c r="M1287" t="n">
        <v>4</v>
      </c>
      <c r="N1287" t="n">
        <v>86.37</v>
      </c>
      <c r="O1287" t="n">
        <v>37420.44</v>
      </c>
      <c r="P1287" t="n">
        <v>130.02</v>
      </c>
      <c r="Q1287" t="n">
        <v>198.05</v>
      </c>
      <c r="R1287" t="n">
        <v>30.7</v>
      </c>
      <c r="S1287" t="n">
        <v>21.27</v>
      </c>
      <c r="T1287" t="n">
        <v>2008.56</v>
      </c>
      <c r="U1287" t="n">
        <v>0.6899999999999999</v>
      </c>
      <c r="V1287" t="n">
        <v>0.76</v>
      </c>
      <c r="W1287" t="n">
        <v>0.12</v>
      </c>
      <c r="X1287" t="n">
        <v>0.11</v>
      </c>
      <c r="Y1287" t="n">
        <v>1</v>
      </c>
      <c r="Z1287" t="n">
        <v>10</v>
      </c>
    </row>
    <row r="1288">
      <c r="A1288" t="n">
        <v>78</v>
      </c>
      <c r="B1288" t="n">
        <v>135</v>
      </c>
      <c r="C1288" t="inlineStr">
        <is>
          <t xml:space="preserve">CONCLUIDO	</t>
        </is>
      </c>
      <c r="D1288" t="n">
        <v>8.9948</v>
      </c>
      <c r="E1288" t="n">
        <v>11.12</v>
      </c>
      <c r="F1288" t="n">
        <v>7.96</v>
      </c>
      <c r="G1288" t="n">
        <v>79.61</v>
      </c>
      <c r="H1288" t="n">
        <v>1.21</v>
      </c>
      <c r="I1288" t="n">
        <v>6</v>
      </c>
      <c r="J1288" t="n">
        <v>302.04</v>
      </c>
      <c r="K1288" t="n">
        <v>59.89</v>
      </c>
      <c r="L1288" t="n">
        <v>20.5</v>
      </c>
      <c r="M1288" t="n">
        <v>4</v>
      </c>
      <c r="N1288" t="n">
        <v>86.65000000000001</v>
      </c>
      <c r="O1288" t="n">
        <v>37485.7</v>
      </c>
      <c r="P1288" t="n">
        <v>130.1</v>
      </c>
      <c r="Q1288" t="n">
        <v>198.05</v>
      </c>
      <c r="R1288" t="n">
        <v>30.7</v>
      </c>
      <c r="S1288" t="n">
        <v>21.27</v>
      </c>
      <c r="T1288" t="n">
        <v>2005.52</v>
      </c>
      <c r="U1288" t="n">
        <v>0.6899999999999999</v>
      </c>
      <c r="V1288" t="n">
        <v>0.76</v>
      </c>
      <c r="W1288" t="n">
        <v>0.12</v>
      </c>
      <c r="X1288" t="n">
        <v>0.11</v>
      </c>
      <c r="Y1288" t="n">
        <v>1</v>
      </c>
      <c r="Z1288" t="n">
        <v>10</v>
      </c>
    </row>
    <row r="1289">
      <c r="A1289" t="n">
        <v>79</v>
      </c>
      <c r="B1289" t="n">
        <v>135</v>
      </c>
      <c r="C1289" t="inlineStr">
        <is>
          <t xml:space="preserve">CONCLUIDO	</t>
        </is>
      </c>
      <c r="D1289" t="n">
        <v>9.001099999999999</v>
      </c>
      <c r="E1289" t="n">
        <v>11.11</v>
      </c>
      <c r="F1289" t="n">
        <v>7.95</v>
      </c>
      <c r="G1289" t="n">
        <v>79.53</v>
      </c>
      <c r="H1289" t="n">
        <v>1.22</v>
      </c>
      <c r="I1289" t="n">
        <v>6</v>
      </c>
      <c r="J1289" t="n">
        <v>302.57</v>
      </c>
      <c r="K1289" t="n">
        <v>59.89</v>
      </c>
      <c r="L1289" t="n">
        <v>20.75</v>
      </c>
      <c r="M1289" t="n">
        <v>4</v>
      </c>
      <c r="N1289" t="n">
        <v>86.93000000000001</v>
      </c>
      <c r="O1289" t="n">
        <v>37551.07</v>
      </c>
      <c r="P1289" t="n">
        <v>129.97</v>
      </c>
      <c r="Q1289" t="n">
        <v>198.05</v>
      </c>
      <c r="R1289" t="n">
        <v>30.38</v>
      </c>
      <c r="S1289" t="n">
        <v>21.27</v>
      </c>
      <c r="T1289" t="n">
        <v>1848.89</v>
      </c>
      <c r="U1289" t="n">
        <v>0.7</v>
      </c>
      <c r="V1289" t="n">
        <v>0.76</v>
      </c>
      <c r="W1289" t="n">
        <v>0.12</v>
      </c>
      <c r="X1289" t="n">
        <v>0.1</v>
      </c>
      <c r="Y1289" t="n">
        <v>1</v>
      </c>
      <c r="Z1289" t="n">
        <v>10</v>
      </c>
    </row>
    <row r="1290">
      <c r="A1290" t="n">
        <v>80</v>
      </c>
      <c r="B1290" t="n">
        <v>135</v>
      </c>
      <c r="C1290" t="inlineStr">
        <is>
          <t xml:space="preserve">CONCLUIDO	</t>
        </is>
      </c>
      <c r="D1290" t="n">
        <v>8.996600000000001</v>
      </c>
      <c r="E1290" t="n">
        <v>11.12</v>
      </c>
      <c r="F1290" t="n">
        <v>7.96</v>
      </c>
      <c r="G1290" t="n">
        <v>79.59</v>
      </c>
      <c r="H1290" t="n">
        <v>1.23</v>
      </c>
      <c r="I1290" t="n">
        <v>6</v>
      </c>
      <c r="J1290" t="n">
        <v>303.1</v>
      </c>
      <c r="K1290" t="n">
        <v>59.89</v>
      </c>
      <c r="L1290" t="n">
        <v>21</v>
      </c>
      <c r="M1290" t="n">
        <v>4</v>
      </c>
      <c r="N1290" t="n">
        <v>87.20999999999999</v>
      </c>
      <c r="O1290" t="n">
        <v>37616.56</v>
      </c>
      <c r="P1290" t="n">
        <v>129.94</v>
      </c>
      <c r="Q1290" t="n">
        <v>198.07</v>
      </c>
      <c r="R1290" t="n">
        <v>30.57</v>
      </c>
      <c r="S1290" t="n">
        <v>21.27</v>
      </c>
      <c r="T1290" t="n">
        <v>1942.49</v>
      </c>
      <c r="U1290" t="n">
        <v>0.7</v>
      </c>
      <c r="V1290" t="n">
        <v>0.76</v>
      </c>
      <c r="W1290" t="n">
        <v>0.12</v>
      </c>
      <c r="X1290" t="n">
        <v>0.11</v>
      </c>
      <c r="Y1290" t="n">
        <v>1</v>
      </c>
      <c r="Z1290" t="n">
        <v>10</v>
      </c>
    </row>
    <row r="1291">
      <c r="A1291" t="n">
        <v>81</v>
      </c>
      <c r="B1291" t="n">
        <v>135</v>
      </c>
      <c r="C1291" t="inlineStr">
        <is>
          <t xml:space="preserve">CONCLUIDO	</t>
        </is>
      </c>
      <c r="D1291" t="n">
        <v>8.998900000000001</v>
      </c>
      <c r="E1291" t="n">
        <v>11.11</v>
      </c>
      <c r="F1291" t="n">
        <v>7.96</v>
      </c>
      <c r="G1291" t="n">
        <v>79.56</v>
      </c>
      <c r="H1291" t="n">
        <v>1.25</v>
      </c>
      <c r="I1291" t="n">
        <v>6</v>
      </c>
      <c r="J1291" t="n">
        <v>303.63</v>
      </c>
      <c r="K1291" t="n">
        <v>59.89</v>
      </c>
      <c r="L1291" t="n">
        <v>21.25</v>
      </c>
      <c r="M1291" t="n">
        <v>4</v>
      </c>
      <c r="N1291" t="n">
        <v>87.48999999999999</v>
      </c>
      <c r="O1291" t="n">
        <v>37682.17</v>
      </c>
      <c r="P1291" t="n">
        <v>129.78</v>
      </c>
      <c r="Q1291" t="n">
        <v>198.05</v>
      </c>
      <c r="R1291" t="n">
        <v>30.49</v>
      </c>
      <c r="S1291" t="n">
        <v>21.27</v>
      </c>
      <c r="T1291" t="n">
        <v>1905.09</v>
      </c>
      <c r="U1291" t="n">
        <v>0.7</v>
      </c>
      <c r="V1291" t="n">
        <v>0.76</v>
      </c>
      <c r="W1291" t="n">
        <v>0.12</v>
      </c>
      <c r="X1291" t="n">
        <v>0.1</v>
      </c>
      <c r="Y1291" t="n">
        <v>1</v>
      </c>
      <c r="Z1291" t="n">
        <v>10</v>
      </c>
    </row>
    <row r="1292">
      <c r="A1292" t="n">
        <v>82</v>
      </c>
      <c r="B1292" t="n">
        <v>135</v>
      </c>
      <c r="C1292" t="inlineStr">
        <is>
          <t xml:space="preserve">CONCLUIDO	</t>
        </is>
      </c>
      <c r="D1292" t="n">
        <v>9.0016</v>
      </c>
      <c r="E1292" t="n">
        <v>11.11</v>
      </c>
      <c r="F1292" t="n">
        <v>7.95</v>
      </c>
      <c r="G1292" t="n">
        <v>79.53</v>
      </c>
      <c r="H1292" t="n">
        <v>1.26</v>
      </c>
      <c r="I1292" t="n">
        <v>6</v>
      </c>
      <c r="J1292" t="n">
        <v>304.16</v>
      </c>
      <c r="K1292" t="n">
        <v>59.89</v>
      </c>
      <c r="L1292" t="n">
        <v>21.5</v>
      </c>
      <c r="M1292" t="n">
        <v>4</v>
      </c>
      <c r="N1292" t="n">
        <v>87.78</v>
      </c>
      <c r="O1292" t="n">
        <v>37747.91</v>
      </c>
      <c r="P1292" t="n">
        <v>129.72</v>
      </c>
      <c r="Q1292" t="n">
        <v>198.05</v>
      </c>
      <c r="R1292" t="n">
        <v>30.3</v>
      </c>
      <c r="S1292" t="n">
        <v>21.27</v>
      </c>
      <c r="T1292" t="n">
        <v>1810.44</v>
      </c>
      <c r="U1292" t="n">
        <v>0.7</v>
      </c>
      <c r="V1292" t="n">
        <v>0.76</v>
      </c>
      <c r="W1292" t="n">
        <v>0.12</v>
      </c>
      <c r="X1292" t="n">
        <v>0.1</v>
      </c>
      <c r="Y1292" t="n">
        <v>1</v>
      </c>
      <c r="Z1292" t="n">
        <v>10</v>
      </c>
    </row>
    <row r="1293">
      <c r="A1293" t="n">
        <v>83</v>
      </c>
      <c r="B1293" t="n">
        <v>135</v>
      </c>
      <c r="C1293" t="inlineStr">
        <is>
          <t xml:space="preserve">CONCLUIDO	</t>
        </is>
      </c>
      <c r="D1293" t="n">
        <v>9.014200000000001</v>
      </c>
      <c r="E1293" t="n">
        <v>11.09</v>
      </c>
      <c r="F1293" t="n">
        <v>7.94</v>
      </c>
      <c r="G1293" t="n">
        <v>79.37</v>
      </c>
      <c r="H1293" t="n">
        <v>1.27</v>
      </c>
      <c r="I1293" t="n">
        <v>6</v>
      </c>
      <c r="J1293" t="n">
        <v>304.7</v>
      </c>
      <c r="K1293" t="n">
        <v>59.89</v>
      </c>
      <c r="L1293" t="n">
        <v>21.75</v>
      </c>
      <c r="M1293" t="n">
        <v>4</v>
      </c>
      <c r="N1293" t="n">
        <v>88.06</v>
      </c>
      <c r="O1293" t="n">
        <v>37813.76</v>
      </c>
      <c r="P1293" t="n">
        <v>129.27</v>
      </c>
      <c r="Q1293" t="n">
        <v>198.05</v>
      </c>
      <c r="R1293" t="n">
        <v>29.77</v>
      </c>
      <c r="S1293" t="n">
        <v>21.27</v>
      </c>
      <c r="T1293" t="n">
        <v>1542.23</v>
      </c>
      <c r="U1293" t="n">
        <v>0.71</v>
      </c>
      <c r="V1293" t="n">
        <v>0.77</v>
      </c>
      <c r="W1293" t="n">
        <v>0.12</v>
      </c>
      <c r="X1293" t="n">
        <v>0.08</v>
      </c>
      <c r="Y1293" t="n">
        <v>1</v>
      </c>
      <c r="Z1293" t="n">
        <v>10</v>
      </c>
    </row>
    <row r="1294">
      <c r="A1294" t="n">
        <v>84</v>
      </c>
      <c r="B1294" t="n">
        <v>135</v>
      </c>
      <c r="C1294" t="inlineStr">
        <is>
          <t xml:space="preserve">CONCLUIDO	</t>
        </is>
      </c>
      <c r="D1294" t="n">
        <v>9.010999999999999</v>
      </c>
      <c r="E1294" t="n">
        <v>11.1</v>
      </c>
      <c r="F1294" t="n">
        <v>7.94</v>
      </c>
      <c r="G1294" t="n">
        <v>79.41</v>
      </c>
      <c r="H1294" t="n">
        <v>1.28</v>
      </c>
      <c r="I1294" t="n">
        <v>6</v>
      </c>
      <c r="J1294" t="n">
        <v>305.23</v>
      </c>
      <c r="K1294" t="n">
        <v>59.89</v>
      </c>
      <c r="L1294" t="n">
        <v>22</v>
      </c>
      <c r="M1294" t="n">
        <v>4</v>
      </c>
      <c r="N1294" t="n">
        <v>88.34999999999999</v>
      </c>
      <c r="O1294" t="n">
        <v>37879.74</v>
      </c>
      <c r="P1294" t="n">
        <v>129.14</v>
      </c>
      <c r="Q1294" t="n">
        <v>198.05</v>
      </c>
      <c r="R1294" t="n">
        <v>30.06</v>
      </c>
      <c r="S1294" t="n">
        <v>21.27</v>
      </c>
      <c r="T1294" t="n">
        <v>1688.01</v>
      </c>
      <c r="U1294" t="n">
        <v>0.71</v>
      </c>
      <c r="V1294" t="n">
        <v>0.76</v>
      </c>
      <c r="W1294" t="n">
        <v>0.12</v>
      </c>
      <c r="X1294" t="n">
        <v>0.09</v>
      </c>
      <c r="Y1294" t="n">
        <v>1</v>
      </c>
      <c r="Z1294" t="n">
        <v>10</v>
      </c>
    </row>
    <row r="1295">
      <c r="A1295" t="n">
        <v>85</v>
      </c>
      <c r="B1295" t="n">
        <v>135</v>
      </c>
      <c r="C1295" t="inlineStr">
        <is>
          <t xml:space="preserve">CONCLUIDO	</t>
        </is>
      </c>
      <c r="D1295" t="n">
        <v>8.994199999999999</v>
      </c>
      <c r="E1295" t="n">
        <v>11.12</v>
      </c>
      <c r="F1295" t="n">
        <v>7.96</v>
      </c>
      <c r="G1295" t="n">
        <v>79.62</v>
      </c>
      <c r="H1295" t="n">
        <v>1.3</v>
      </c>
      <c r="I1295" t="n">
        <v>6</v>
      </c>
      <c r="J1295" t="n">
        <v>305.77</v>
      </c>
      <c r="K1295" t="n">
        <v>59.89</v>
      </c>
      <c r="L1295" t="n">
        <v>22.25</v>
      </c>
      <c r="M1295" t="n">
        <v>4</v>
      </c>
      <c r="N1295" t="n">
        <v>88.63</v>
      </c>
      <c r="O1295" t="n">
        <v>37945.85</v>
      </c>
      <c r="P1295" t="n">
        <v>129.46</v>
      </c>
      <c r="Q1295" t="n">
        <v>198.05</v>
      </c>
      <c r="R1295" t="n">
        <v>30.79</v>
      </c>
      <c r="S1295" t="n">
        <v>21.27</v>
      </c>
      <c r="T1295" t="n">
        <v>2050.72</v>
      </c>
      <c r="U1295" t="n">
        <v>0.6899999999999999</v>
      </c>
      <c r="V1295" t="n">
        <v>0.76</v>
      </c>
      <c r="W1295" t="n">
        <v>0.12</v>
      </c>
      <c r="X1295" t="n">
        <v>0.11</v>
      </c>
      <c r="Y1295" t="n">
        <v>1</v>
      </c>
      <c r="Z1295" t="n">
        <v>10</v>
      </c>
    </row>
    <row r="1296">
      <c r="A1296" t="n">
        <v>86</v>
      </c>
      <c r="B1296" t="n">
        <v>135</v>
      </c>
      <c r="C1296" t="inlineStr">
        <is>
          <t xml:space="preserve">CONCLUIDO	</t>
        </is>
      </c>
      <c r="D1296" t="n">
        <v>8.994199999999999</v>
      </c>
      <c r="E1296" t="n">
        <v>11.12</v>
      </c>
      <c r="F1296" t="n">
        <v>7.96</v>
      </c>
      <c r="G1296" t="n">
        <v>79.62</v>
      </c>
      <c r="H1296" t="n">
        <v>1.31</v>
      </c>
      <c r="I1296" t="n">
        <v>6</v>
      </c>
      <c r="J1296" t="n">
        <v>306.31</v>
      </c>
      <c r="K1296" t="n">
        <v>59.89</v>
      </c>
      <c r="L1296" t="n">
        <v>22.5</v>
      </c>
      <c r="M1296" t="n">
        <v>4</v>
      </c>
      <c r="N1296" t="n">
        <v>88.92</v>
      </c>
      <c r="O1296" t="n">
        <v>38012.07</v>
      </c>
      <c r="P1296" t="n">
        <v>129.34</v>
      </c>
      <c r="Q1296" t="n">
        <v>198.05</v>
      </c>
      <c r="R1296" t="n">
        <v>30.72</v>
      </c>
      <c r="S1296" t="n">
        <v>21.27</v>
      </c>
      <c r="T1296" t="n">
        <v>2017.85</v>
      </c>
      <c r="U1296" t="n">
        <v>0.6899999999999999</v>
      </c>
      <c r="V1296" t="n">
        <v>0.76</v>
      </c>
      <c r="W1296" t="n">
        <v>0.12</v>
      </c>
      <c r="X1296" t="n">
        <v>0.11</v>
      </c>
      <c r="Y1296" t="n">
        <v>1</v>
      </c>
      <c r="Z1296" t="n">
        <v>10</v>
      </c>
    </row>
    <row r="1297">
      <c r="A1297" t="n">
        <v>87</v>
      </c>
      <c r="B1297" t="n">
        <v>135</v>
      </c>
      <c r="C1297" t="inlineStr">
        <is>
          <t xml:space="preserve">CONCLUIDO	</t>
        </is>
      </c>
      <c r="D1297" t="n">
        <v>8.9955</v>
      </c>
      <c r="E1297" t="n">
        <v>11.12</v>
      </c>
      <c r="F1297" t="n">
        <v>7.96</v>
      </c>
      <c r="G1297" t="n">
        <v>79.59999999999999</v>
      </c>
      <c r="H1297" t="n">
        <v>1.32</v>
      </c>
      <c r="I1297" t="n">
        <v>6</v>
      </c>
      <c r="J1297" t="n">
        <v>306.84</v>
      </c>
      <c r="K1297" t="n">
        <v>59.89</v>
      </c>
      <c r="L1297" t="n">
        <v>22.75</v>
      </c>
      <c r="M1297" t="n">
        <v>4</v>
      </c>
      <c r="N1297" t="n">
        <v>89.20999999999999</v>
      </c>
      <c r="O1297" t="n">
        <v>38078.42</v>
      </c>
      <c r="P1297" t="n">
        <v>129.13</v>
      </c>
      <c r="Q1297" t="n">
        <v>198.05</v>
      </c>
      <c r="R1297" t="n">
        <v>30.63</v>
      </c>
      <c r="S1297" t="n">
        <v>21.27</v>
      </c>
      <c r="T1297" t="n">
        <v>1974.04</v>
      </c>
      <c r="U1297" t="n">
        <v>0.6899999999999999</v>
      </c>
      <c r="V1297" t="n">
        <v>0.76</v>
      </c>
      <c r="W1297" t="n">
        <v>0.12</v>
      </c>
      <c r="X1297" t="n">
        <v>0.11</v>
      </c>
      <c r="Y1297" t="n">
        <v>1</v>
      </c>
      <c r="Z1297" t="n">
        <v>10</v>
      </c>
    </row>
    <row r="1298">
      <c r="A1298" t="n">
        <v>88</v>
      </c>
      <c r="B1298" t="n">
        <v>135</v>
      </c>
      <c r="C1298" t="inlineStr">
        <is>
          <t xml:space="preserve">CONCLUIDO	</t>
        </is>
      </c>
      <c r="D1298" t="n">
        <v>9.058</v>
      </c>
      <c r="E1298" t="n">
        <v>11.04</v>
      </c>
      <c r="F1298" t="n">
        <v>7.93</v>
      </c>
      <c r="G1298" t="n">
        <v>95.20999999999999</v>
      </c>
      <c r="H1298" t="n">
        <v>1.33</v>
      </c>
      <c r="I1298" t="n">
        <v>5</v>
      </c>
      <c r="J1298" t="n">
        <v>307.38</v>
      </c>
      <c r="K1298" t="n">
        <v>59.89</v>
      </c>
      <c r="L1298" t="n">
        <v>23</v>
      </c>
      <c r="M1298" t="n">
        <v>3</v>
      </c>
      <c r="N1298" t="n">
        <v>89.5</v>
      </c>
      <c r="O1298" t="n">
        <v>38144.9</v>
      </c>
      <c r="P1298" t="n">
        <v>128.32</v>
      </c>
      <c r="Q1298" t="n">
        <v>198.05</v>
      </c>
      <c r="R1298" t="n">
        <v>29.82</v>
      </c>
      <c r="S1298" t="n">
        <v>21.27</v>
      </c>
      <c r="T1298" t="n">
        <v>1573.5</v>
      </c>
      <c r="U1298" t="n">
        <v>0.71</v>
      </c>
      <c r="V1298" t="n">
        <v>0.77</v>
      </c>
      <c r="W1298" t="n">
        <v>0.12</v>
      </c>
      <c r="X1298" t="n">
        <v>0.08</v>
      </c>
      <c r="Y1298" t="n">
        <v>1</v>
      </c>
      <c r="Z1298" t="n">
        <v>10</v>
      </c>
    </row>
    <row r="1299">
      <c r="A1299" t="n">
        <v>89</v>
      </c>
      <c r="B1299" t="n">
        <v>135</v>
      </c>
      <c r="C1299" t="inlineStr">
        <is>
          <t xml:space="preserve">CONCLUIDO	</t>
        </is>
      </c>
      <c r="D1299" t="n">
        <v>9.0557</v>
      </c>
      <c r="E1299" t="n">
        <v>11.04</v>
      </c>
      <c r="F1299" t="n">
        <v>7.94</v>
      </c>
      <c r="G1299" t="n">
        <v>95.23999999999999</v>
      </c>
      <c r="H1299" t="n">
        <v>1.35</v>
      </c>
      <c r="I1299" t="n">
        <v>5</v>
      </c>
      <c r="J1299" t="n">
        <v>307.92</v>
      </c>
      <c r="K1299" t="n">
        <v>59.89</v>
      </c>
      <c r="L1299" t="n">
        <v>23.25</v>
      </c>
      <c r="M1299" t="n">
        <v>3</v>
      </c>
      <c r="N1299" t="n">
        <v>89.79000000000001</v>
      </c>
      <c r="O1299" t="n">
        <v>38211.5</v>
      </c>
      <c r="P1299" t="n">
        <v>128.48</v>
      </c>
      <c r="Q1299" t="n">
        <v>198.05</v>
      </c>
      <c r="R1299" t="n">
        <v>29.89</v>
      </c>
      <c r="S1299" t="n">
        <v>21.27</v>
      </c>
      <c r="T1299" t="n">
        <v>1609.82</v>
      </c>
      <c r="U1299" t="n">
        <v>0.71</v>
      </c>
      <c r="V1299" t="n">
        <v>0.77</v>
      </c>
      <c r="W1299" t="n">
        <v>0.12</v>
      </c>
      <c r="X1299" t="n">
        <v>0.08</v>
      </c>
      <c r="Y1299" t="n">
        <v>1</v>
      </c>
      <c r="Z1299" t="n">
        <v>10</v>
      </c>
    </row>
    <row r="1300">
      <c r="A1300" t="n">
        <v>90</v>
      </c>
      <c r="B1300" t="n">
        <v>135</v>
      </c>
      <c r="C1300" t="inlineStr">
        <is>
          <t xml:space="preserve">CONCLUIDO	</t>
        </is>
      </c>
      <c r="D1300" t="n">
        <v>9.062799999999999</v>
      </c>
      <c r="E1300" t="n">
        <v>11.03</v>
      </c>
      <c r="F1300" t="n">
        <v>7.93</v>
      </c>
      <c r="G1300" t="n">
        <v>95.14</v>
      </c>
      <c r="H1300" t="n">
        <v>1.36</v>
      </c>
      <c r="I1300" t="n">
        <v>5</v>
      </c>
      <c r="J1300" t="n">
        <v>308.46</v>
      </c>
      <c r="K1300" t="n">
        <v>59.89</v>
      </c>
      <c r="L1300" t="n">
        <v>23.5</v>
      </c>
      <c r="M1300" t="n">
        <v>3</v>
      </c>
      <c r="N1300" t="n">
        <v>90.08</v>
      </c>
      <c r="O1300" t="n">
        <v>38278.23</v>
      </c>
      <c r="P1300" t="n">
        <v>128.36</v>
      </c>
      <c r="Q1300" t="n">
        <v>198.05</v>
      </c>
      <c r="R1300" t="n">
        <v>29.57</v>
      </c>
      <c r="S1300" t="n">
        <v>21.27</v>
      </c>
      <c r="T1300" t="n">
        <v>1449.69</v>
      </c>
      <c r="U1300" t="n">
        <v>0.72</v>
      </c>
      <c r="V1300" t="n">
        <v>0.77</v>
      </c>
      <c r="W1300" t="n">
        <v>0.12</v>
      </c>
      <c r="X1300" t="n">
        <v>0.08</v>
      </c>
      <c r="Y1300" t="n">
        <v>1</v>
      </c>
      <c r="Z1300" t="n">
        <v>10</v>
      </c>
    </row>
    <row r="1301">
      <c r="A1301" t="n">
        <v>91</v>
      </c>
      <c r="B1301" t="n">
        <v>135</v>
      </c>
      <c r="C1301" t="inlineStr">
        <is>
          <t xml:space="preserve">CONCLUIDO	</t>
        </is>
      </c>
      <c r="D1301" t="n">
        <v>9.0609</v>
      </c>
      <c r="E1301" t="n">
        <v>11.04</v>
      </c>
      <c r="F1301" t="n">
        <v>7.93</v>
      </c>
      <c r="G1301" t="n">
        <v>95.17</v>
      </c>
      <c r="H1301" t="n">
        <v>1.37</v>
      </c>
      <c r="I1301" t="n">
        <v>5</v>
      </c>
      <c r="J1301" t="n">
        <v>309.01</v>
      </c>
      <c r="K1301" t="n">
        <v>59.89</v>
      </c>
      <c r="L1301" t="n">
        <v>23.75</v>
      </c>
      <c r="M1301" t="n">
        <v>3</v>
      </c>
      <c r="N1301" t="n">
        <v>90.37</v>
      </c>
      <c r="O1301" t="n">
        <v>38345.09</v>
      </c>
      <c r="P1301" t="n">
        <v>128.61</v>
      </c>
      <c r="Q1301" t="n">
        <v>198.05</v>
      </c>
      <c r="R1301" t="n">
        <v>29.7</v>
      </c>
      <c r="S1301" t="n">
        <v>21.27</v>
      </c>
      <c r="T1301" t="n">
        <v>1513.35</v>
      </c>
      <c r="U1301" t="n">
        <v>0.72</v>
      </c>
      <c r="V1301" t="n">
        <v>0.77</v>
      </c>
      <c r="W1301" t="n">
        <v>0.12</v>
      </c>
      <c r="X1301" t="n">
        <v>0.08</v>
      </c>
      <c r="Y1301" t="n">
        <v>1</v>
      </c>
      <c r="Z1301" t="n">
        <v>10</v>
      </c>
    </row>
    <row r="1302">
      <c r="A1302" t="n">
        <v>92</v>
      </c>
      <c r="B1302" t="n">
        <v>135</v>
      </c>
      <c r="C1302" t="inlineStr">
        <is>
          <t xml:space="preserve">CONCLUIDO	</t>
        </is>
      </c>
      <c r="D1302" t="n">
        <v>9.057700000000001</v>
      </c>
      <c r="E1302" t="n">
        <v>11.04</v>
      </c>
      <c r="F1302" t="n">
        <v>7.93</v>
      </c>
      <c r="G1302" t="n">
        <v>95.20999999999999</v>
      </c>
      <c r="H1302" t="n">
        <v>1.38</v>
      </c>
      <c r="I1302" t="n">
        <v>5</v>
      </c>
      <c r="J1302" t="n">
        <v>309.55</v>
      </c>
      <c r="K1302" t="n">
        <v>59.89</v>
      </c>
      <c r="L1302" t="n">
        <v>24</v>
      </c>
      <c r="M1302" t="n">
        <v>3</v>
      </c>
      <c r="N1302" t="n">
        <v>90.66</v>
      </c>
      <c r="O1302" t="n">
        <v>38412.07</v>
      </c>
      <c r="P1302" t="n">
        <v>128.82</v>
      </c>
      <c r="Q1302" t="n">
        <v>198.05</v>
      </c>
      <c r="R1302" t="n">
        <v>29.78</v>
      </c>
      <c r="S1302" t="n">
        <v>21.27</v>
      </c>
      <c r="T1302" t="n">
        <v>1555.44</v>
      </c>
      <c r="U1302" t="n">
        <v>0.71</v>
      </c>
      <c r="V1302" t="n">
        <v>0.77</v>
      </c>
      <c r="W1302" t="n">
        <v>0.12</v>
      </c>
      <c r="X1302" t="n">
        <v>0.08</v>
      </c>
      <c r="Y1302" t="n">
        <v>1</v>
      </c>
      <c r="Z1302" t="n">
        <v>10</v>
      </c>
    </row>
    <row r="1303">
      <c r="A1303" t="n">
        <v>93</v>
      </c>
      <c r="B1303" t="n">
        <v>135</v>
      </c>
      <c r="C1303" t="inlineStr">
        <is>
          <t xml:space="preserve">CONCLUIDO	</t>
        </is>
      </c>
      <c r="D1303" t="n">
        <v>9.070499999999999</v>
      </c>
      <c r="E1303" t="n">
        <v>11.02</v>
      </c>
      <c r="F1303" t="n">
        <v>7.92</v>
      </c>
      <c r="G1303" t="n">
        <v>95.03</v>
      </c>
      <c r="H1303" t="n">
        <v>1.39</v>
      </c>
      <c r="I1303" t="n">
        <v>5</v>
      </c>
      <c r="J1303" t="n">
        <v>310.09</v>
      </c>
      <c r="K1303" t="n">
        <v>59.89</v>
      </c>
      <c r="L1303" t="n">
        <v>24.25</v>
      </c>
      <c r="M1303" t="n">
        <v>3</v>
      </c>
      <c r="N1303" t="n">
        <v>90.95999999999999</v>
      </c>
      <c r="O1303" t="n">
        <v>38479.19</v>
      </c>
      <c r="P1303" t="n">
        <v>128.67</v>
      </c>
      <c r="Q1303" t="n">
        <v>198.06</v>
      </c>
      <c r="R1303" t="n">
        <v>29.21</v>
      </c>
      <c r="S1303" t="n">
        <v>21.27</v>
      </c>
      <c r="T1303" t="n">
        <v>1265.99</v>
      </c>
      <c r="U1303" t="n">
        <v>0.73</v>
      </c>
      <c r="V1303" t="n">
        <v>0.77</v>
      </c>
      <c r="W1303" t="n">
        <v>0.12</v>
      </c>
      <c r="X1303" t="n">
        <v>0.07000000000000001</v>
      </c>
      <c r="Y1303" t="n">
        <v>1</v>
      </c>
      <c r="Z1303" t="n">
        <v>10</v>
      </c>
    </row>
    <row r="1304">
      <c r="A1304" t="n">
        <v>94</v>
      </c>
      <c r="B1304" t="n">
        <v>135</v>
      </c>
      <c r="C1304" t="inlineStr">
        <is>
          <t xml:space="preserve">CONCLUIDO	</t>
        </is>
      </c>
      <c r="D1304" t="n">
        <v>9.0733</v>
      </c>
      <c r="E1304" t="n">
        <v>11.02</v>
      </c>
      <c r="F1304" t="n">
        <v>7.92</v>
      </c>
      <c r="G1304" t="n">
        <v>94.98999999999999</v>
      </c>
      <c r="H1304" t="n">
        <v>1.41</v>
      </c>
      <c r="I1304" t="n">
        <v>5</v>
      </c>
      <c r="J1304" t="n">
        <v>310.64</v>
      </c>
      <c r="K1304" t="n">
        <v>59.89</v>
      </c>
      <c r="L1304" t="n">
        <v>24.5</v>
      </c>
      <c r="M1304" t="n">
        <v>3</v>
      </c>
      <c r="N1304" t="n">
        <v>91.25</v>
      </c>
      <c r="O1304" t="n">
        <v>38546.43</v>
      </c>
      <c r="P1304" t="n">
        <v>128.67</v>
      </c>
      <c r="Q1304" t="n">
        <v>198.05</v>
      </c>
      <c r="R1304" t="n">
        <v>29.16</v>
      </c>
      <c r="S1304" t="n">
        <v>21.27</v>
      </c>
      <c r="T1304" t="n">
        <v>1242.06</v>
      </c>
      <c r="U1304" t="n">
        <v>0.73</v>
      </c>
      <c r="V1304" t="n">
        <v>0.77</v>
      </c>
      <c r="W1304" t="n">
        <v>0.12</v>
      </c>
      <c r="X1304" t="n">
        <v>0.06</v>
      </c>
      <c r="Y1304" t="n">
        <v>1</v>
      </c>
      <c r="Z1304" t="n">
        <v>10</v>
      </c>
    </row>
    <row r="1305">
      <c r="A1305" t="n">
        <v>95</v>
      </c>
      <c r="B1305" t="n">
        <v>135</v>
      </c>
      <c r="C1305" t="inlineStr">
        <is>
          <t xml:space="preserve">CONCLUIDO	</t>
        </is>
      </c>
      <c r="D1305" t="n">
        <v>9.065</v>
      </c>
      <c r="E1305" t="n">
        <v>11.03</v>
      </c>
      <c r="F1305" t="n">
        <v>7.93</v>
      </c>
      <c r="G1305" t="n">
        <v>95.11</v>
      </c>
      <c r="H1305" t="n">
        <v>1.42</v>
      </c>
      <c r="I1305" t="n">
        <v>5</v>
      </c>
      <c r="J1305" t="n">
        <v>311.19</v>
      </c>
      <c r="K1305" t="n">
        <v>59.89</v>
      </c>
      <c r="L1305" t="n">
        <v>24.75</v>
      </c>
      <c r="M1305" t="n">
        <v>3</v>
      </c>
      <c r="N1305" t="n">
        <v>91.55</v>
      </c>
      <c r="O1305" t="n">
        <v>38613.8</v>
      </c>
      <c r="P1305" t="n">
        <v>128.99</v>
      </c>
      <c r="Q1305" t="n">
        <v>198.05</v>
      </c>
      <c r="R1305" t="n">
        <v>29.54</v>
      </c>
      <c r="S1305" t="n">
        <v>21.27</v>
      </c>
      <c r="T1305" t="n">
        <v>1434.39</v>
      </c>
      <c r="U1305" t="n">
        <v>0.72</v>
      </c>
      <c r="V1305" t="n">
        <v>0.77</v>
      </c>
      <c r="W1305" t="n">
        <v>0.11</v>
      </c>
      <c r="X1305" t="n">
        <v>0.07000000000000001</v>
      </c>
      <c r="Y1305" t="n">
        <v>1</v>
      </c>
      <c r="Z1305" t="n">
        <v>10</v>
      </c>
    </row>
    <row r="1306">
      <c r="A1306" t="n">
        <v>96</v>
      </c>
      <c r="B1306" t="n">
        <v>135</v>
      </c>
      <c r="C1306" t="inlineStr">
        <is>
          <t xml:space="preserve">CONCLUIDO	</t>
        </is>
      </c>
      <c r="D1306" t="n">
        <v>9.053000000000001</v>
      </c>
      <c r="E1306" t="n">
        <v>11.05</v>
      </c>
      <c r="F1306" t="n">
        <v>7.94</v>
      </c>
      <c r="G1306" t="n">
        <v>95.28</v>
      </c>
      <c r="H1306" t="n">
        <v>1.43</v>
      </c>
      <c r="I1306" t="n">
        <v>5</v>
      </c>
      <c r="J1306" t="n">
        <v>311.73</v>
      </c>
      <c r="K1306" t="n">
        <v>59.89</v>
      </c>
      <c r="L1306" t="n">
        <v>25</v>
      </c>
      <c r="M1306" t="n">
        <v>3</v>
      </c>
      <c r="N1306" t="n">
        <v>91.84999999999999</v>
      </c>
      <c r="O1306" t="n">
        <v>38681.31</v>
      </c>
      <c r="P1306" t="n">
        <v>129.17</v>
      </c>
      <c r="Q1306" t="n">
        <v>198.05</v>
      </c>
      <c r="R1306" t="n">
        <v>30.06</v>
      </c>
      <c r="S1306" t="n">
        <v>21.27</v>
      </c>
      <c r="T1306" t="n">
        <v>1691.48</v>
      </c>
      <c r="U1306" t="n">
        <v>0.71</v>
      </c>
      <c r="V1306" t="n">
        <v>0.76</v>
      </c>
      <c r="W1306" t="n">
        <v>0.12</v>
      </c>
      <c r="X1306" t="n">
        <v>0.09</v>
      </c>
      <c r="Y1306" t="n">
        <v>1</v>
      </c>
      <c r="Z1306" t="n">
        <v>10</v>
      </c>
    </row>
    <row r="1307">
      <c r="A1307" t="n">
        <v>97</v>
      </c>
      <c r="B1307" t="n">
        <v>135</v>
      </c>
      <c r="C1307" t="inlineStr">
        <is>
          <t xml:space="preserve">CONCLUIDO	</t>
        </is>
      </c>
      <c r="D1307" t="n">
        <v>9.0555</v>
      </c>
      <c r="E1307" t="n">
        <v>11.04</v>
      </c>
      <c r="F1307" t="n">
        <v>7.94</v>
      </c>
      <c r="G1307" t="n">
        <v>95.25</v>
      </c>
      <c r="H1307" t="n">
        <v>1.44</v>
      </c>
      <c r="I1307" t="n">
        <v>5</v>
      </c>
      <c r="J1307" t="n">
        <v>312.28</v>
      </c>
      <c r="K1307" t="n">
        <v>59.89</v>
      </c>
      <c r="L1307" t="n">
        <v>25.25</v>
      </c>
      <c r="M1307" t="n">
        <v>3</v>
      </c>
      <c r="N1307" t="n">
        <v>92.15000000000001</v>
      </c>
      <c r="O1307" t="n">
        <v>38749.07</v>
      </c>
      <c r="P1307" t="n">
        <v>129.25</v>
      </c>
      <c r="Q1307" t="n">
        <v>198.05</v>
      </c>
      <c r="R1307" t="n">
        <v>29.89</v>
      </c>
      <c r="S1307" t="n">
        <v>21.27</v>
      </c>
      <c r="T1307" t="n">
        <v>1608.51</v>
      </c>
      <c r="U1307" t="n">
        <v>0.71</v>
      </c>
      <c r="V1307" t="n">
        <v>0.77</v>
      </c>
      <c r="W1307" t="n">
        <v>0.12</v>
      </c>
      <c r="X1307" t="n">
        <v>0.08</v>
      </c>
      <c r="Y1307" t="n">
        <v>1</v>
      </c>
      <c r="Z1307" t="n">
        <v>10</v>
      </c>
    </row>
    <row r="1308">
      <c r="A1308" t="n">
        <v>98</v>
      </c>
      <c r="B1308" t="n">
        <v>135</v>
      </c>
      <c r="C1308" t="inlineStr">
        <is>
          <t xml:space="preserve">CONCLUIDO	</t>
        </is>
      </c>
      <c r="D1308" t="n">
        <v>9.059100000000001</v>
      </c>
      <c r="E1308" t="n">
        <v>11.04</v>
      </c>
      <c r="F1308" t="n">
        <v>7.93</v>
      </c>
      <c r="G1308" t="n">
        <v>95.19</v>
      </c>
      <c r="H1308" t="n">
        <v>1.45</v>
      </c>
      <c r="I1308" t="n">
        <v>5</v>
      </c>
      <c r="J1308" t="n">
        <v>312.83</v>
      </c>
      <c r="K1308" t="n">
        <v>59.89</v>
      </c>
      <c r="L1308" t="n">
        <v>25.5</v>
      </c>
      <c r="M1308" t="n">
        <v>3</v>
      </c>
      <c r="N1308" t="n">
        <v>92.44</v>
      </c>
      <c r="O1308" t="n">
        <v>38816.85</v>
      </c>
      <c r="P1308" t="n">
        <v>129.14</v>
      </c>
      <c r="Q1308" t="n">
        <v>198.05</v>
      </c>
      <c r="R1308" t="n">
        <v>29.78</v>
      </c>
      <c r="S1308" t="n">
        <v>21.27</v>
      </c>
      <c r="T1308" t="n">
        <v>1552.55</v>
      </c>
      <c r="U1308" t="n">
        <v>0.71</v>
      </c>
      <c r="V1308" t="n">
        <v>0.77</v>
      </c>
      <c r="W1308" t="n">
        <v>0.12</v>
      </c>
      <c r="X1308" t="n">
        <v>0.08</v>
      </c>
      <c r="Y1308" t="n">
        <v>1</v>
      </c>
      <c r="Z1308" t="n">
        <v>10</v>
      </c>
    </row>
    <row r="1309">
      <c r="A1309" t="n">
        <v>99</v>
      </c>
      <c r="B1309" t="n">
        <v>135</v>
      </c>
      <c r="C1309" t="inlineStr">
        <is>
          <t xml:space="preserve">CONCLUIDO	</t>
        </is>
      </c>
      <c r="D1309" t="n">
        <v>9.053599999999999</v>
      </c>
      <c r="E1309" t="n">
        <v>11.05</v>
      </c>
      <c r="F1309" t="n">
        <v>7.94</v>
      </c>
      <c r="G1309" t="n">
        <v>95.27</v>
      </c>
      <c r="H1309" t="n">
        <v>1.46</v>
      </c>
      <c r="I1309" t="n">
        <v>5</v>
      </c>
      <c r="J1309" t="n">
        <v>313.38</v>
      </c>
      <c r="K1309" t="n">
        <v>59.89</v>
      </c>
      <c r="L1309" t="n">
        <v>25.75</v>
      </c>
      <c r="M1309" t="n">
        <v>3</v>
      </c>
      <c r="N1309" t="n">
        <v>92.75</v>
      </c>
      <c r="O1309" t="n">
        <v>38884.75</v>
      </c>
      <c r="P1309" t="n">
        <v>129.35</v>
      </c>
      <c r="Q1309" t="n">
        <v>198.05</v>
      </c>
      <c r="R1309" t="n">
        <v>30</v>
      </c>
      <c r="S1309" t="n">
        <v>21.27</v>
      </c>
      <c r="T1309" t="n">
        <v>1660.7</v>
      </c>
      <c r="U1309" t="n">
        <v>0.71</v>
      </c>
      <c r="V1309" t="n">
        <v>0.76</v>
      </c>
      <c r="W1309" t="n">
        <v>0.12</v>
      </c>
      <c r="X1309" t="n">
        <v>0.09</v>
      </c>
      <c r="Y1309" t="n">
        <v>1</v>
      </c>
      <c r="Z1309" t="n">
        <v>10</v>
      </c>
    </row>
    <row r="1310">
      <c r="A1310" t="n">
        <v>100</v>
      </c>
      <c r="B1310" t="n">
        <v>135</v>
      </c>
      <c r="C1310" t="inlineStr">
        <is>
          <t xml:space="preserve">CONCLUIDO	</t>
        </is>
      </c>
      <c r="D1310" t="n">
        <v>9.055199999999999</v>
      </c>
      <c r="E1310" t="n">
        <v>11.04</v>
      </c>
      <c r="F1310" t="n">
        <v>7.94</v>
      </c>
      <c r="G1310" t="n">
        <v>95.25</v>
      </c>
      <c r="H1310" t="n">
        <v>1.48</v>
      </c>
      <c r="I1310" t="n">
        <v>5</v>
      </c>
      <c r="J1310" t="n">
        <v>313.93</v>
      </c>
      <c r="K1310" t="n">
        <v>59.89</v>
      </c>
      <c r="L1310" t="n">
        <v>26</v>
      </c>
      <c r="M1310" t="n">
        <v>3</v>
      </c>
      <c r="N1310" t="n">
        <v>93.05</v>
      </c>
      <c r="O1310" t="n">
        <v>38952.8</v>
      </c>
      <c r="P1310" t="n">
        <v>129.34</v>
      </c>
      <c r="Q1310" t="n">
        <v>198.06</v>
      </c>
      <c r="R1310" t="n">
        <v>29.91</v>
      </c>
      <c r="S1310" t="n">
        <v>21.27</v>
      </c>
      <c r="T1310" t="n">
        <v>1616.04</v>
      </c>
      <c r="U1310" t="n">
        <v>0.71</v>
      </c>
      <c r="V1310" t="n">
        <v>0.77</v>
      </c>
      <c r="W1310" t="n">
        <v>0.12</v>
      </c>
      <c r="X1310" t="n">
        <v>0.08</v>
      </c>
      <c r="Y1310" t="n">
        <v>1</v>
      </c>
      <c r="Z1310" t="n">
        <v>10</v>
      </c>
    </row>
    <row r="1311">
      <c r="A1311" t="n">
        <v>101</v>
      </c>
      <c r="B1311" t="n">
        <v>135</v>
      </c>
      <c r="C1311" t="inlineStr">
        <is>
          <t xml:space="preserve">CONCLUIDO	</t>
        </is>
      </c>
      <c r="D1311" t="n">
        <v>9.058400000000001</v>
      </c>
      <c r="E1311" t="n">
        <v>11.04</v>
      </c>
      <c r="F1311" t="n">
        <v>7.93</v>
      </c>
      <c r="G1311" t="n">
        <v>95.2</v>
      </c>
      <c r="H1311" t="n">
        <v>1.49</v>
      </c>
      <c r="I1311" t="n">
        <v>5</v>
      </c>
      <c r="J1311" t="n">
        <v>314.49</v>
      </c>
      <c r="K1311" t="n">
        <v>59.89</v>
      </c>
      <c r="L1311" t="n">
        <v>26.25</v>
      </c>
      <c r="M1311" t="n">
        <v>3</v>
      </c>
      <c r="N1311" t="n">
        <v>93.34999999999999</v>
      </c>
      <c r="O1311" t="n">
        <v>39020.97</v>
      </c>
      <c r="P1311" t="n">
        <v>129.41</v>
      </c>
      <c r="Q1311" t="n">
        <v>198.05</v>
      </c>
      <c r="R1311" t="n">
        <v>29.78</v>
      </c>
      <c r="S1311" t="n">
        <v>21.27</v>
      </c>
      <c r="T1311" t="n">
        <v>1553.56</v>
      </c>
      <c r="U1311" t="n">
        <v>0.71</v>
      </c>
      <c r="V1311" t="n">
        <v>0.77</v>
      </c>
      <c r="W1311" t="n">
        <v>0.12</v>
      </c>
      <c r="X1311" t="n">
        <v>0.08</v>
      </c>
      <c r="Y1311" t="n">
        <v>1</v>
      </c>
      <c r="Z1311" t="n">
        <v>10</v>
      </c>
    </row>
    <row r="1312">
      <c r="A1312" t="n">
        <v>102</v>
      </c>
      <c r="B1312" t="n">
        <v>135</v>
      </c>
      <c r="C1312" t="inlineStr">
        <is>
          <t xml:space="preserve">CONCLUIDO	</t>
        </is>
      </c>
      <c r="D1312" t="n">
        <v>9.058400000000001</v>
      </c>
      <c r="E1312" t="n">
        <v>11.04</v>
      </c>
      <c r="F1312" t="n">
        <v>7.93</v>
      </c>
      <c r="G1312" t="n">
        <v>95.2</v>
      </c>
      <c r="H1312" t="n">
        <v>1.5</v>
      </c>
      <c r="I1312" t="n">
        <v>5</v>
      </c>
      <c r="J1312" t="n">
        <v>315.04</v>
      </c>
      <c r="K1312" t="n">
        <v>59.89</v>
      </c>
      <c r="L1312" t="n">
        <v>26.5</v>
      </c>
      <c r="M1312" t="n">
        <v>3</v>
      </c>
      <c r="N1312" t="n">
        <v>93.65000000000001</v>
      </c>
      <c r="O1312" t="n">
        <v>39089.29</v>
      </c>
      <c r="P1312" t="n">
        <v>129.49</v>
      </c>
      <c r="Q1312" t="n">
        <v>198.05</v>
      </c>
      <c r="R1312" t="n">
        <v>29.76</v>
      </c>
      <c r="S1312" t="n">
        <v>21.27</v>
      </c>
      <c r="T1312" t="n">
        <v>1543.35</v>
      </c>
      <c r="U1312" t="n">
        <v>0.71</v>
      </c>
      <c r="V1312" t="n">
        <v>0.77</v>
      </c>
      <c r="W1312" t="n">
        <v>0.12</v>
      </c>
      <c r="X1312" t="n">
        <v>0.08</v>
      </c>
      <c r="Y1312" t="n">
        <v>1</v>
      </c>
      <c r="Z1312" t="n">
        <v>10</v>
      </c>
    </row>
    <row r="1313">
      <c r="A1313" t="n">
        <v>103</v>
      </c>
      <c r="B1313" t="n">
        <v>135</v>
      </c>
      <c r="C1313" t="inlineStr">
        <is>
          <t xml:space="preserve">CONCLUIDO	</t>
        </is>
      </c>
      <c r="D1313" t="n">
        <v>9.0589</v>
      </c>
      <c r="E1313" t="n">
        <v>11.04</v>
      </c>
      <c r="F1313" t="n">
        <v>7.93</v>
      </c>
      <c r="G1313" t="n">
        <v>95.2</v>
      </c>
      <c r="H1313" t="n">
        <v>1.51</v>
      </c>
      <c r="I1313" t="n">
        <v>5</v>
      </c>
      <c r="J1313" t="n">
        <v>315.6</v>
      </c>
      <c r="K1313" t="n">
        <v>59.89</v>
      </c>
      <c r="L1313" t="n">
        <v>26.75</v>
      </c>
      <c r="M1313" t="n">
        <v>3</v>
      </c>
      <c r="N1313" t="n">
        <v>93.95999999999999</v>
      </c>
      <c r="O1313" t="n">
        <v>39157.74</v>
      </c>
      <c r="P1313" t="n">
        <v>129.43</v>
      </c>
      <c r="Q1313" t="n">
        <v>198.05</v>
      </c>
      <c r="R1313" t="n">
        <v>29.69</v>
      </c>
      <c r="S1313" t="n">
        <v>21.27</v>
      </c>
      <c r="T1313" t="n">
        <v>1505.89</v>
      </c>
      <c r="U1313" t="n">
        <v>0.72</v>
      </c>
      <c r="V1313" t="n">
        <v>0.77</v>
      </c>
      <c r="W1313" t="n">
        <v>0.12</v>
      </c>
      <c r="X1313" t="n">
        <v>0.08</v>
      </c>
      <c r="Y1313" t="n">
        <v>1</v>
      </c>
      <c r="Z1313" t="n">
        <v>10</v>
      </c>
    </row>
    <row r="1314">
      <c r="A1314" t="n">
        <v>104</v>
      </c>
      <c r="B1314" t="n">
        <v>135</v>
      </c>
      <c r="C1314" t="inlineStr">
        <is>
          <t xml:space="preserve">CONCLUIDO	</t>
        </is>
      </c>
      <c r="D1314" t="n">
        <v>9.0692</v>
      </c>
      <c r="E1314" t="n">
        <v>11.03</v>
      </c>
      <c r="F1314" t="n">
        <v>7.92</v>
      </c>
      <c r="G1314" t="n">
        <v>95.05</v>
      </c>
      <c r="H1314" t="n">
        <v>1.52</v>
      </c>
      <c r="I1314" t="n">
        <v>5</v>
      </c>
      <c r="J1314" t="n">
        <v>316.15</v>
      </c>
      <c r="K1314" t="n">
        <v>59.89</v>
      </c>
      <c r="L1314" t="n">
        <v>27</v>
      </c>
      <c r="M1314" t="n">
        <v>3</v>
      </c>
      <c r="N1314" t="n">
        <v>94.26000000000001</v>
      </c>
      <c r="O1314" t="n">
        <v>39226.32</v>
      </c>
      <c r="P1314" t="n">
        <v>129.14</v>
      </c>
      <c r="Q1314" t="n">
        <v>198.05</v>
      </c>
      <c r="R1314" t="n">
        <v>29.3</v>
      </c>
      <c r="S1314" t="n">
        <v>21.27</v>
      </c>
      <c r="T1314" t="n">
        <v>1312.98</v>
      </c>
      <c r="U1314" t="n">
        <v>0.73</v>
      </c>
      <c r="V1314" t="n">
        <v>0.77</v>
      </c>
      <c r="W1314" t="n">
        <v>0.12</v>
      </c>
      <c r="X1314" t="n">
        <v>0.07000000000000001</v>
      </c>
      <c r="Y1314" t="n">
        <v>1</v>
      </c>
      <c r="Z1314" t="n">
        <v>10</v>
      </c>
    </row>
    <row r="1315">
      <c r="A1315" t="n">
        <v>105</v>
      </c>
      <c r="B1315" t="n">
        <v>135</v>
      </c>
      <c r="C1315" t="inlineStr">
        <is>
          <t xml:space="preserve">CONCLUIDO	</t>
        </is>
      </c>
      <c r="D1315" t="n">
        <v>9.0685</v>
      </c>
      <c r="E1315" t="n">
        <v>11.03</v>
      </c>
      <c r="F1315" t="n">
        <v>7.92</v>
      </c>
      <c r="G1315" t="n">
        <v>95.06</v>
      </c>
      <c r="H1315" t="n">
        <v>1.53</v>
      </c>
      <c r="I1315" t="n">
        <v>5</v>
      </c>
      <c r="J1315" t="n">
        <v>316.71</v>
      </c>
      <c r="K1315" t="n">
        <v>59.89</v>
      </c>
      <c r="L1315" t="n">
        <v>27.25</v>
      </c>
      <c r="M1315" t="n">
        <v>3</v>
      </c>
      <c r="N1315" t="n">
        <v>94.56999999999999</v>
      </c>
      <c r="O1315" t="n">
        <v>39295.05</v>
      </c>
      <c r="P1315" t="n">
        <v>129.1</v>
      </c>
      <c r="Q1315" t="n">
        <v>198.05</v>
      </c>
      <c r="R1315" t="n">
        <v>29.41</v>
      </c>
      <c r="S1315" t="n">
        <v>21.27</v>
      </c>
      <c r="T1315" t="n">
        <v>1366.92</v>
      </c>
      <c r="U1315" t="n">
        <v>0.72</v>
      </c>
      <c r="V1315" t="n">
        <v>0.77</v>
      </c>
      <c r="W1315" t="n">
        <v>0.11</v>
      </c>
      <c r="X1315" t="n">
        <v>0.07000000000000001</v>
      </c>
      <c r="Y1315" t="n">
        <v>1</v>
      </c>
      <c r="Z1315" t="n">
        <v>10</v>
      </c>
    </row>
    <row r="1316">
      <c r="A1316" t="n">
        <v>106</v>
      </c>
      <c r="B1316" t="n">
        <v>135</v>
      </c>
      <c r="C1316" t="inlineStr">
        <is>
          <t xml:space="preserve">CONCLUIDO	</t>
        </is>
      </c>
      <c r="D1316" t="n">
        <v>9.058</v>
      </c>
      <c r="E1316" t="n">
        <v>11.04</v>
      </c>
      <c r="F1316" t="n">
        <v>7.93</v>
      </c>
      <c r="G1316" t="n">
        <v>95.20999999999999</v>
      </c>
      <c r="H1316" t="n">
        <v>1.54</v>
      </c>
      <c r="I1316" t="n">
        <v>5</v>
      </c>
      <c r="J1316" t="n">
        <v>317.27</v>
      </c>
      <c r="K1316" t="n">
        <v>59.89</v>
      </c>
      <c r="L1316" t="n">
        <v>27.5</v>
      </c>
      <c r="M1316" t="n">
        <v>3</v>
      </c>
      <c r="N1316" t="n">
        <v>94.88</v>
      </c>
      <c r="O1316" t="n">
        <v>39363.91</v>
      </c>
      <c r="P1316" t="n">
        <v>129.22</v>
      </c>
      <c r="Q1316" t="n">
        <v>198.05</v>
      </c>
      <c r="R1316" t="n">
        <v>29.88</v>
      </c>
      <c r="S1316" t="n">
        <v>21.27</v>
      </c>
      <c r="T1316" t="n">
        <v>1601.12</v>
      </c>
      <c r="U1316" t="n">
        <v>0.71</v>
      </c>
      <c r="V1316" t="n">
        <v>0.77</v>
      </c>
      <c r="W1316" t="n">
        <v>0.11</v>
      </c>
      <c r="X1316" t="n">
        <v>0.08</v>
      </c>
      <c r="Y1316" t="n">
        <v>1</v>
      </c>
      <c r="Z1316" t="n">
        <v>10</v>
      </c>
    </row>
    <row r="1317">
      <c r="A1317" t="n">
        <v>107</v>
      </c>
      <c r="B1317" t="n">
        <v>135</v>
      </c>
      <c r="C1317" t="inlineStr">
        <is>
          <t xml:space="preserve">CONCLUIDO	</t>
        </is>
      </c>
      <c r="D1317" t="n">
        <v>9.046799999999999</v>
      </c>
      <c r="E1317" t="n">
        <v>11.05</v>
      </c>
      <c r="F1317" t="n">
        <v>7.95</v>
      </c>
      <c r="G1317" t="n">
        <v>95.37</v>
      </c>
      <c r="H1317" t="n">
        <v>1.56</v>
      </c>
      <c r="I1317" t="n">
        <v>5</v>
      </c>
      <c r="J1317" t="n">
        <v>317.83</v>
      </c>
      <c r="K1317" t="n">
        <v>59.89</v>
      </c>
      <c r="L1317" t="n">
        <v>27.75</v>
      </c>
      <c r="M1317" t="n">
        <v>3</v>
      </c>
      <c r="N1317" t="n">
        <v>95.19</v>
      </c>
      <c r="O1317" t="n">
        <v>39432.92</v>
      </c>
      <c r="P1317" t="n">
        <v>129.4</v>
      </c>
      <c r="Q1317" t="n">
        <v>198.05</v>
      </c>
      <c r="R1317" t="n">
        <v>30.27</v>
      </c>
      <c r="S1317" t="n">
        <v>21.27</v>
      </c>
      <c r="T1317" t="n">
        <v>1795.58</v>
      </c>
      <c r="U1317" t="n">
        <v>0.7</v>
      </c>
      <c r="V1317" t="n">
        <v>0.76</v>
      </c>
      <c r="W1317" t="n">
        <v>0.12</v>
      </c>
      <c r="X1317" t="n">
        <v>0.1</v>
      </c>
      <c r="Y1317" t="n">
        <v>1</v>
      </c>
      <c r="Z1317" t="n">
        <v>10</v>
      </c>
    </row>
    <row r="1318">
      <c r="A1318" t="n">
        <v>108</v>
      </c>
      <c r="B1318" t="n">
        <v>135</v>
      </c>
      <c r="C1318" t="inlineStr">
        <is>
          <t xml:space="preserve">CONCLUIDO	</t>
        </is>
      </c>
      <c r="D1318" t="n">
        <v>9.053599999999999</v>
      </c>
      <c r="E1318" t="n">
        <v>11.05</v>
      </c>
      <c r="F1318" t="n">
        <v>7.94</v>
      </c>
      <c r="G1318" t="n">
        <v>95.27</v>
      </c>
      <c r="H1318" t="n">
        <v>1.57</v>
      </c>
      <c r="I1318" t="n">
        <v>5</v>
      </c>
      <c r="J1318" t="n">
        <v>318.39</v>
      </c>
      <c r="K1318" t="n">
        <v>59.89</v>
      </c>
      <c r="L1318" t="n">
        <v>28</v>
      </c>
      <c r="M1318" t="n">
        <v>3</v>
      </c>
      <c r="N1318" t="n">
        <v>95.5</v>
      </c>
      <c r="O1318" t="n">
        <v>39502.07</v>
      </c>
      <c r="P1318" t="n">
        <v>129.21</v>
      </c>
      <c r="Q1318" t="n">
        <v>198.05</v>
      </c>
      <c r="R1318" t="n">
        <v>29.95</v>
      </c>
      <c r="S1318" t="n">
        <v>21.27</v>
      </c>
      <c r="T1318" t="n">
        <v>1638.78</v>
      </c>
      <c r="U1318" t="n">
        <v>0.71</v>
      </c>
      <c r="V1318" t="n">
        <v>0.76</v>
      </c>
      <c r="W1318" t="n">
        <v>0.12</v>
      </c>
      <c r="X1318" t="n">
        <v>0.09</v>
      </c>
      <c r="Y1318" t="n">
        <v>1</v>
      </c>
      <c r="Z1318" t="n">
        <v>10</v>
      </c>
    </row>
    <row r="1319">
      <c r="A1319" t="n">
        <v>109</v>
      </c>
      <c r="B1319" t="n">
        <v>135</v>
      </c>
      <c r="C1319" t="inlineStr">
        <is>
          <t xml:space="preserve">CONCLUIDO	</t>
        </is>
      </c>
      <c r="D1319" t="n">
        <v>9.055899999999999</v>
      </c>
      <c r="E1319" t="n">
        <v>11.04</v>
      </c>
      <c r="F1319" t="n">
        <v>7.94</v>
      </c>
      <c r="G1319" t="n">
        <v>95.23999999999999</v>
      </c>
      <c r="H1319" t="n">
        <v>1.58</v>
      </c>
      <c r="I1319" t="n">
        <v>5</v>
      </c>
      <c r="J1319" t="n">
        <v>318.95</v>
      </c>
      <c r="K1319" t="n">
        <v>59.89</v>
      </c>
      <c r="L1319" t="n">
        <v>28.25</v>
      </c>
      <c r="M1319" t="n">
        <v>3</v>
      </c>
      <c r="N1319" t="n">
        <v>95.81</v>
      </c>
      <c r="O1319" t="n">
        <v>39571.36</v>
      </c>
      <c r="P1319" t="n">
        <v>128.94</v>
      </c>
      <c r="Q1319" t="n">
        <v>198.05</v>
      </c>
      <c r="R1319" t="n">
        <v>29.95</v>
      </c>
      <c r="S1319" t="n">
        <v>21.27</v>
      </c>
      <c r="T1319" t="n">
        <v>1636.5</v>
      </c>
      <c r="U1319" t="n">
        <v>0.71</v>
      </c>
      <c r="V1319" t="n">
        <v>0.77</v>
      </c>
      <c r="W1319" t="n">
        <v>0.12</v>
      </c>
      <c r="X1319" t="n">
        <v>0.08</v>
      </c>
      <c r="Y1319" t="n">
        <v>1</v>
      </c>
      <c r="Z1319" t="n">
        <v>10</v>
      </c>
    </row>
    <row r="1320">
      <c r="A1320" t="n">
        <v>110</v>
      </c>
      <c r="B1320" t="n">
        <v>135</v>
      </c>
      <c r="C1320" t="inlineStr">
        <is>
          <t xml:space="preserve">CONCLUIDO	</t>
        </is>
      </c>
      <c r="D1320" t="n">
        <v>9.051399999999999</v>
      </c>
      <c r="E1320" t="n">
        <v>11.05</v>
      </c>
      <c r="F1320" t="n">
        <v>7.94</v>
      </c>
      <c r="G1320" t="n">
        <v>95.31</v>
      </c>
      <c r="H1320" t="n">
        <v>1.59</v>
      </c>
      <c r="I1320" t="n">
        <v>5</v>
      </c>
      <c r="J1320" t="n">
        <v>319.51</v>
      </c>
      <c r="K1320" t="n">
        <v>59.89</v>
      </c>
      <c r="L1320" t="n">
        <v>28.5</v>
      </c>
      <c r="M1320" t="n">
        <v>3</v>
      </c>
      <c r="N1320" t="n">
        <v>96.13</v>
      </c>
      <c r="O1320" t="n">
        <v>39640.79</v>
      </c>
      <c r="P1320" t="n">
        <v>129.06</v>
      </c>
      <c r="Q1320" t="n">
        <v>198.05</v>
      </c>
      <c r="R1320" t="n">
        <v>30.12</v>
      </c>
      <c r="S1320" t="n">
        <v>21.27</v>
      </c>
      <c r="T1320" t="n">
        <v>1722.3</v>
      </c>
      <c r="U1320" t="n">
        <v>0.71</v>
      </c>
      <c r="V1320" t="n">
        <v>0.76</v>
      </c>
      <c r="W1320" t="n">
        <v>0.12</v>
      </c>
      <c r="X1320" t="n">
        <v>0.09</v>
      </c>
      <c r="Y1320" t="n">
        <v>1</v>
      </c>
      <c r="Z1320" t="n">
        <v>10</v>
      </c>
    </row>
    <row r="1321">
      <c r="A1321" t="n">
        <v>111</v>
      </c>
      <c r="B1321" t="n">
        <v>135</v>
      </c>
      <c r="C1321" t="inlineStr">
        <is>
          <t xml:space="preserve">CONCLUIDO	</t>
        </is>
      </c>
      <c r="D1321" t="n">
        <v>9.054600000000001</v>
      </c>
      <c r="E1321" t="n">
        <v>11.04</v>
      </c>
      <c r="F1321" t="n">
        <v>7.94</v>
      </c>
      <c r="G1321" t="n">
        <v>95.26000000000001</v>
      </c>
      <c r="H1321" t="n">
        <v>1.6</v>
      </c>
      <c r="I1321" t="n">
        <v>5</v>
      </c>
      <c r="J1321" t="n">
        <v>320.08</v>
      </c>
      <c r="K1321" t="n">
        <v>59.89</v>
      </c>
      <c r="L1321" t="n">
        <v>28.75</v>
      </c>
      <c r="M1321" t="n">
        <v>3</v>
      </c>
      <c r="N1321" t="n">
        <v>96.44</v>
      </c>
      <c r="O1321" t="n">
        <v>39710.36</v>
      </c>
      <c r="P1321" t="n">
        <v>128.87</v>
      </c>
      <c r="Q1321" t="n">
        <v>198.05</v>
      </c>
      <c r="R1321" t="n">
        <v>29.94</v>
      </c>
      <c r="S1321" t="n">
        <v>21.27</v>
      </c>
      <c r="T1321" t="n">
        <v>1634.42</v>
      </c>
      <c r="U1321" t="n">
        <v>0.71</v>
      </c>
      <c r="V1321" t="n">
        <v>0.76</v>
      </c>
      <c r="W1321" t="n">
        <v>0.12</v>
      </c>
      <c r="X1321" t="n">
        <v>0.09</v>
      </c>
      <c r="Y1321" t="n">
        <v>1</v>
      </c>
      <c r="Z1321" t="n">
        <v>10</v>
      </c>
    </row>
    <row r="1322">
      <c r="A1322" t="n">
        <v>112</v>
      </c>
      <c r="B1322" t="n">
        <v>135</v>
      </c>
      <c r="C1322" t="inlineStr">
        <is>
          <t xml:space="preserve">CONCLUIDO	</t>
        </is>
      </c>
      <c r="D1322" t="n">
        <v>9.0548</v>
      </c>
      <c r="E1322" t="n">
        <v>11.04</v>
      </c>
      <c r="F1322" t="n">
        <v>7.94</v>
      </c>
      <c r="G1322" t="n">
        <v>95.26000000000001</v>
      </c>
      <c r="H1322" t="n">
        <v>1.61</v>
      </c>
      <c r="I1322" t="n">
        <v>5</v>
      </c>
      <c r="J1322" t="n">
        <v>320.64</v>
      </c>
      <c r="K1322" t="n">
        <v>59.89</v>
      </c>
      <c r="L1322" t="n">
        <v>29</v>
      </c>
      <c r="M1322" t="n">
        <v>3</v>
      </c>
      <c r="N1322" t="n">
        <v>96.75</v>
      </c>
      <c r="O1322" t="n">
        <v>39780.08</v>
      </c>
      <c r="P1322" t="n">
        <v>128.65</v>
      </c>
      <c r="Q1322" t="n">
        <v>198.05</v>
      </c>
      <c r="R1322" t="n">
        <v>29.94</v>
      </c>
      <c r="S1322" t="n">
        <v>21.27</v>
      </c>
      <c r="T1322" t="n">
        <v>1634.41</v>
      </c>
      <c r="U1322" t="n">
        <v>0.71</v>
      </c>
      <c r="V1322" t="n">
        <v>0.76</v>
      </c>
      <c r="W1322" t="n">
        <v>0.12</v>
      </c>
      <c r="X1322" t="n">
        <v>0.09</v>
      </c>
      <c r="Y1322" t="n">
        <v>1</v>
      </c>
      <c r="Z1322" t="n">
        <v>10</v>
      </c>
    </row>
    <row r="1323">
      <c r="A1323" t="n">
        <v>113</v>
      </c>
      <c r="B1323" t="n">
        <v>135</v>
      </c>
      <c r="C1323" t="inlineStr">
        <is>
          <t xml:space="preserve">CONCLUIDO	</t>
        </is>
      </c>
      <c r="D1323" t="n">
        <v>9.058</v>
      </c>
      <c r="E1323" t="n">
        <v>11.04</v>
      </c>
      <c r="F1323" t="n">
        <v>7.93</v>
      </c>
      <c r="G1323" t="n">
        <v>95.20999999999999</v>
      </c>
      <c r="H1323" t="n">
        <v>1.62</v>
      </c>
      <c r="I1323" t="n">
        <v>5</v>
      </c>
      <c r="J1323" t="n">
        <v>321.21</v>
      </c>
      <c r="K1323" t="n">
        <v>59.89</v>
      </c>
      <c r="L1323" t="n">
        <v>29.25</v>
      </c>
      <c r="M1323" t="n">
        <v>3</v>
      </c>
      <c r="N1323" t="n">
        <v>97.06999999999999</v>
      </c>
      <c r="O1323" t="n">
        <v>39849.95</v>
      </c>
      <c r="P1323" t="n">
        <v>128.22</v>
      </c>
      <c r="Q1323" t="n">
        <v>198.05</v>
      </c>
      <c r="R1323" t="n">
        <v>29.79</v>
      </c>
      <c r="S1323" t="n">
        <v>21.27</v>
      </c>
      <c r="T1323" t="n">
        <v>1556.46</v>
      </c>
      <c r="U1323" t="n">
        <v>0.71</v>
      </c>
      <c r="V1323" t="n">
        <v>0.77</v>
      </c>
      <c r="W1323" t="n">
        <v>0.12</v>
      </c>
      <c r="X1323" t="n">
        <v>0.08</v>
      </c>
      <c r="Y1323" t="n">
        <v>1</v>
      </c>
      <c r="Z1323" t="n">
        <v>10</v>
      </c>
    </row>
    <row r="1324">
      <c r="A1324" t="n">
        <v>114</v>
      </c>
      <c r="B1324" t="n">
        <v>135</v>
      </c>
      <c r="C1324" t="inlineStr">
        <is>
          <t xml:space="preserve">CONCLUIDO	</t>
        </is>
      </c>
      <c r="D1324" t="n">
        <v>9.062099999999999</v>
      </c>
      <c r="E1324" t="n">
        <v>11.04</v>
      </c>
      <c r="F1324" t="n">
        <v>7.93</v>
      </c>
      <c r="G1324" t="n">
        <v>95.15000000000001</v>
      </c>
      <c r="H1324" t="n">
        <v>1.63</v>
      </c>
      <c r="I1324" t="n">
        <v>5</v>
      </c>
      <c r="J1324" t="n">
        <v>321.78</v>
      </c>
      <c r="K1324" t="n">
        <v>59.89</v>
      </c>
      <c r="L1324" t="n">
        <v>29.5</v>
      </c>
      <c r="M1324" t="n">
        <v>3</v>
      </c>
      <c r="N1324" t="n">
        <v>97.39</v>
      </c>
      <c r="O1324" t="n">
        <v>39919.96</v>
      </c>
      <c r="P1324" t="n">
        <v>128.08</v>
      </c>
      <c r="Q1324" t="n">
        <v>198.07</v>
      </c>
      <c r="R1324" t="n">
        <v>29.56</v>
      </c>
      <c r="S1324" t="n">
        <v>21.27</v>
      </c>
      <c r="T1324" t="n">
        <v>1440.49</v>
      </c>
      <c r="U1324" t="n">
        <v>0.72</v>
      </c>
      <c r="V1324" t="n">
        <v>0.77</v>
      </c>
      <c r="W1324" t="n">
        <v>0.12</v>
      </c>
      <c r="X1324" t="n">
        <v>0.08</v>
      </c>
      <c r="Y1324" t="n">
        <v>1</v>
      </c>
      <c r="Z1324" t="n">
        <v>10</v>
      </c>
    </row>
    <row r="1325">
      <c r="A1325" t="n">
        <v>115</v>
      </c>
      <c r="B1325" t="n">
        <v>135</v>
      </c>
      <c r="C1325" t="inlineStr">
        <is>
          <t xml:space="preserve">CONCLUIDO	</t>
        </is>
      </c>
      <c r="D1325" t="n">
        <v>9.066000000000001</v>
      </c>
      <c r="E1325" t="n">
        <v>11.03</v>
      </c>
      <c r="F1325" t="n">
        <v>7.92</v>
      </c>
      <c r="G1325" t="n">
        <v>95.09</v>
      </c>
      <c r="H1325" t="n">
        <v>1.64</v>
      </c>
      <c r="I1325" t="n">
        <v>5</v>
      </c>
      <c r="J1325" t="n">
        <v>322.34</v>
      </c>
      <c r="K1325" t="n">
        <v>59.89</v>
      </c>
      <c r="L1325" t="n">
        <v>29.75</v>
      </c>
      <c r="M1325" t="n">
        <v>3</v>
      </c>
      <c r="N1325" t="n">
        <v>97.70999999999999</v>
      </c>
      <c r="O1325" t="n">
        <v>39990.12</v>
      </c>
      <c r="P1325" t="n">
        <v>127.83</v>
      </c>
      <c r="Q1325" t="n">
        <v>198.05</v>
      </c>
      <c r="R1325" t="n">
        <v>29.45</v>
      </c>
      <c r="S1325" t="n">
        <v>21.27</v>
      </c>
      <c r="T1325" t="n">
        <v>1386.58</v>
      </c>
      <c r="U1325" t="n">
        <v>0.72</v>
      </c>
      <c r="V1325" t="n">
        <v>0.77</v>
      </c>
      <c r="W1325" t="n">
        <v>0.12</v>
      </c>
      <c r="X1325" t="n">
        <v>0.07000000000000001</v>
      </c>
      <c r="Y1325" t="n">
        <v>1</v>
      </c>
      <c r="Z1325" t="n">
        <v>10</v>
      </c>
    </row>
    <row r="1326">
      <c r="A1326" t="n">
        <v>116</v>
      </c>
      <c r="B1326" t="n">
        <v>135</v>
      </c>
      <c r="C1326" t="inlineStr">
        <is>
          <t xml:space="preserve">CONCLUIDO	</t>
        </is>
      </c>
      <c r="D1326" t="n">
        <v>9.060700000000001</v>
      </c>
      <c r="E1326" t="n">
        <v>11.04</v>
      </c>
      <c r="F1326" t="n">
        <v>7.93</v>
      </c>
      <c r="G1326" t="n">
        <v>95.17</v>
      </c>
      <c r="H1326" t="n">
        <v>1.66</v>
      </c>
      <c r="I1326" t="n">
        <v>5</v>
      </c>
      <c r="J1326" t="n">
        <v>322.91</v>
      </c>
      <c r="K1326" t="n">
        <v>59.89</v>
      </c>
      <c r="L1326" t="n">
        <v>30</v>
      </c>
      <c r="M1326" t="n">
        <v>3</v>
      </c>
      <c r="N1326" t="n">
        <v>98.03</v>
      </c>
      <c r="O1326" t="n">
        <v>40060.43</v>
      </c>
      <c r="P1326" t="n">
        <v>127.82</v>
      </c>
      <c r="Q1326" t="n">
        <v>198.05</v>
      </c>
      <c r="R1326" t="n">
        <v>29.73</v>
      </c>
      <c r="S1326" t="n">
        <v>21.27</v>
      </c>
      <c r="T1326" t="n">
        <v>1527.73</v>
      </c>
      <c r="U1326" t="n">
        <v>0.72</v>
      </c>
      <c r="V1326" t="n">
        <v>0.77</v>
      </c>
      <c r="W1326" t="n">
        <v>0.11</v>
      </c>
      <c r="X1326" t="n">
        <v>0.08</v>
      </c>
      <c r="Y1326" t="n">
        <v>1</v>
      </c>
      <c r="Z1326" t="n">
        <v>10</v>
      </c>
    </row>
    <row r="1327">
      <c r="A1327" t="n">
        <v>117</v>
      </c>
      <c r="B1327" t="n">
        <v>135</v>
      </c>
      <c r="C1327" t="inlineStr">
        <is>
          <t xml:space="preserve">CONCLUIDO	</t>
        </is>
      </c>
      <c r="D1327" t="n">
        <v>9.0486</v>
      </c>
      <c r="E1327" t="n">
        <v>11.05</v>
      </c>
      <c r="F1327" t="n">
        <v>7.95</v>
      </c>
      <c r="G1327" t="n">
        <v>95.34999999999999</v>
      </c>
      <c r="H1327" t="n">
        <v>1.67</v>
      </c>
      <c r="I1327" t="n">
        <v>5</v>
      </c>
      <c r="J1327" t="n">
        <v>323.49</v>
      </c>
      <c r="K1327" t="n">
        <v>59.89</v>
      </c>
      <c r="L1327" t="n">
        <v>30.25</v>
      </c>
      <c r="M1327" t="n">
        <v>3</v>
      </c>
      <c r="N1327" t="n">
        <v>98.34999999999999</v>
      </c>
      <c r="O1327" t="n">
        <v>40131.01</v>
      </c>
      <c r="P1327" t="n">
        <v>127.81</v>
      </c>
      <c r="Q1327" t="n">
        <v>198.05</v>
      </c>
      <c r="R1327" t="n">
        <v>30.27</v>
      </c>
      <c r="S1327" t="n">
        <v>21.27</v>
      </c>
      <c r="T1327" t="n">
        <v>1799.7</v>
      </c>
      <c r="U1327" t="n">
        <v>0.7</v>
      </c>
      <c r="V1327" t="n">
        <v>0.76</v>
      </c>
      <c r="W1327" t="n">
        <v>0.11</v>
      </c>
      <c r="X1327" t="n">
        <v>0.09</v>
      </c>
      <c r="Y1327" t="n">
        <v>1</v>
      </c>
      <c r="Z1327" t="n">
        <v>10</v>
      </c>
    </row>
    <row r="1328">
      <c r="A1328" t="n">
        <v>118</v>
      </c>
      <c r="B1328" t="n">
        <v>135</v>
      </c>
      <c r="C1328" t="inlineStr">
        <is>
          <t xml:space="preserve">CONCLUIDO	</t>
        </is>
      </c>
      <c r="D1328" t="n">
        <v>9.1165</v>
      </c>
      <c r="E1328" t="n">
        <v>10.97</v>
      </c>
      <c r="F1328" t="n">
        <v>7.91</v>
      </c>
      <c r="G1328" t="n">
        <v>118.71</v>
      </c>
      <c r="H1328" t="n">
        <v>1.68</v>
      </c>
      <c r="I1328" t="n">
        <v>4</v>
      </c>
      <c r="J1328" t="n">
        <v>324.06</v>
      </c>
      <c r="K1328" t="n">
        <v>59.89</v>
      </c>
      <c r="L1328" t="n">
        <v>30.5</v>
      </c>
      <c r="M1328" t="n">
        <v>2</v>
      </c>
      <c r="N1328" t="n">
        <v>98.67</v>
      </c>
      <c r="O1328" t="n">
        <v>40201.62</v>
      </c>
      <c r="P1328" t="n">
        <v>127.23</v>
      </c>
      <c r="Q1328" t="n">
        <v>198.05</v>
      </c>
      <c r="R1328" t="n">
        <v>29.18</v>
      </c>
      <c r="S1328" t="n">
        <v>21.27</v>
      </c>
      <c r="T1328" t="n">
        <v>1255.57</v>
      </c>
      <c r="U1328" t="n">
        <v>0.73</v>
      </c>
      <c r="V1328" t="n">
        <v>0.77</v>
      </c>
      <c r="W1328" t="n">
        <v>0.11</v>
      </c>
      <c r="X1328" t="n">
        <v>0.06</v>
      </c>
      <c r="Y1328" t="n">
        <v>1</v>
      </c>
      <c r="Z1328" t="n">
        <v>10</v>
      </c>
    </row>
    <row r="1329">
      <c r="A1329" t="n">
        <v>119</v>
      </c>
      <c r="B1329" t="n">
        <v>135</v>
      </c>
      <c r="C1329" t="inlineStr">
        <is>
          <t xml:space="preserve">CONCLUIDO	</t>
        </is>
      </c>
      <c r="D1329" t="n">
        <v>9.116899999999999</v>
      </c>
      <c r="E1329" t="n">
        <v>10.97</v>
      </c>
      <c r="F1329" t="n">
        <v>7.91</v>
      </c>
      <c r="G1329" t="n">
        <v>118.7</v>
      </c>
      <c r="H1329" t="n">
        <v>1.69</v>
      </c>
      <c r="I1329" t="n">
        <v>4</v>
      </c>
      <c r="J1329" t="n">
        <v>324.63</v>
      </c>
      <c r="K1329" t="n">
        <v>59.89</v>
      </c>
      <c r="L1329" t="n">
        <v>30.75</v>
      </c>
      <c r="M1329" t="n">
        <v>2</v>
      </c>
      <c r="N1329" t="n">
        <v>99</v>
      </c>
      <c r="O1329" t="n">
        <v>40272.38</v>
      </c>
      <c r="P1329" t="n">
        <v>127.47</v>
      </c>
      <c r="Q1329" t="n">
        <v>198.05</v>
      </c>
      <c r="R1329" t="n">
        <v>29.15</v>
      </c>
      <c r="S1329" t="n">
        <v>21.27</v>
      </c>
      <c r="T1329" t="n">
        <v>1241.63</v>
      </c>
      <c r="U1329" t="n">
        <v>0.73</v>
      </c>
      <c r="V1329" t="n">
        <v>0.77</v>
      </c>
      <c r="W1329" t="n">
        <v>0.11</v>
      </c>
      <c r="X1329" t="n">
        <v>0.06</v>
      </c>
      <c r="Y1329" t="n">
        <v>1</v>
      </c>
      <c r="Z1329" t="n">
        <v>10</v>
      </c>
    </row>
    <row r="1330">
      <c r="A1330" t="n">
        <v>120</v>
      </c>
      <c r="B1330" t="n">
        <v>135</v>
      </c>
      <c r="C1330" t="inlineStr">
        <is>
          <t xml:space="preserve">CONCLUIDO	</t>
        </is>
      </c>
      <c r="D1330" t="n">
        <v>9.116199999999999</v>
      </c>
      <c r="E1330" t="n">
        <v>10.97</v>
      </c>
      <c r="F1330" t="n">
        <v>7.91</v>
      </c>
      <c r="G1330" t="n">
        <v>118.71</v>
      </c>
      <c r="H1330" t="n">
        <v>1.7</v>
      </c>
      <c r="I1330" t="n">
        <v>4</v>
      </c>
      <c r="J1330" t="n">
        <v>325.21</v>
      </c>
      <c r="K1330" t="n">
        <v>59.89</v>
      </c>
      <c r="L1330" t="n">
        <v>31</v>
      </c>
      <c r="M1330" t="n">
        <v>2</v>
      </c>
      <c r="N1330" t="n">
        <v>99.31999999999999</v>
      </c>
      <c r="O1330" t="n">
        <v>40343.29</v>
      </c>
      <c r="P1330" t="n">
        <v>127.53</v>
      </c>
      <c r="Q1330" t="n">
        <v>198.05</v>
      </c>
      <c r="R1330" t="n">
        <v>29.18</v>
      </c>
      <c r="S1330" t="n">
        <v>21.27</v>
      </c>
      <c r="T1330" t="n">
        <v>1259.92</v>
      </c>
      <c r="U1330" t="n">
        <v>0.73</v>
      </c>
      <c r="V1330" t="n">
        <v>0.77</v>
      </c>
      <c r="W1330" t="n">
        <v>0.11</v>
      </c>
      <c r="X1330" t="n">
        <v>0.06</v>
      </c>
      <c r="Y1330" t="n">
        <v>1</v>
      </c>
      <c r="Z1330" t="n">
        <v>10</v>
      </c>
    </row>
    <row r="1331">
      <c r="A1331" t="n">
        <v>121</v>
      </c>
      <c r="B1331" t="n">
        <v>135</v>
      </c>
      <c r="C1331" t="inlineStr">
        <is>
          <t xml:space="preserve">CONCLUIDO	</t>
        </is>
      </c>
      <c r="D1331" t="n">
        <v>9.117599999999999</v>
      </c>
      <c r="E1331" t="n">
        <v>10.97</v>
      </c>
      <c r="F1331" t="n">
        <v>7.91</v>
      </c>
      <c r="G1331" t="n">
        <v>118.69</v>
      </c>
      <c r="H1331" t="n">
        <v>1.71</v>
      </c>
      <c r="I1331" t="n">
        <v>4</v>
      </c>
      <c r="J1331" t="n">
        <v>325.78</v>
      </c>
      <c r="K1331" t="n">
        <v>59.89</v>
      </c>
      <c r="L1331" t="n">
        <v>31.25</v>
      </c>
      <c r="M1331" t="n">
        <v>2</v>
      </c>
      <c r="N1331" t="n">
        <v>99.65000000000001</v>
      </c>
      <c r="O1331" t="n">
        <v>40414.36</v>
      </c>
      <c r="P1331" t="n">
        <v>127.62</v>
      </c>
      <c r="Q1331" t="n">
        <v>198.05</v>
      </c>
      <c r="R1331" t="n">
        <v>29.14</v>
      </c>
      <c r="S1331" t="n">
        <v>21.27</v>
      </c>
      <c r="T1331" t="n">
        <v>1236.56</v>
      </c>
      <c r="U1331" t="n">
        <v>0.73</v>
      </c>
      <c r="V1331" t="n">
        <v>0.77</v>
      </c>
      <c r="W1331" t="n">
        <v>0.11</v>
      </c>
      <c r="X1331" t="n">
        <v>0.06</v>
      </c>
      <c r="Y1331" t="n">
        <v>1</v>
      </c>
      <c r="Z1331" t="n">
        <v>10</v>
      </c>
    </row>
    <row r="1332">
      <c r="A1332" t="n">
        <v>122</v>
      </c>
      <c r="B1332" t="n">
        <v>135</v>
      </c>
      <c r="C1332" t="inlineStr">
        <is>
          <t xml:space="preserve">CONCLUIDO	</t>
        </is>
      </c>
      <c r="D1332" t="n">
        <v>9.116199999999999</v>
      </c>
      <c r="E1332" t="n">
        <v>10.97</v>
      </c>
      <c r="F1332" t="n">
        <v>7.91</v>
      </c>
      <c r="G1332" t="n">
        <v>118.71</v>
      </c>
      <c r="H1332" t="n">
        <v>1.72</v>
      </c>
      <c r="I1332" t="n">
        <v>4</v>
      </c>
      <c r="J1332" t="n">
        <v>326.36</v>
      </c>
      <c r="K1332" t="n">
        <v>59.89</v>
      </c>
      <c r="L1332" t="n">
        <v>31.5</v>
      </c>
      <c r="M1332" t="n">
        <v>2</v>
      </c>
      <c r="N1332" t="n">
        <v>99.97</v>
      </c>
      <c r="O1332" t="n">
        <v>40485.58</v>
      </c>
      <c r="P1332" t="n">
        <v>127.83</v>
      </c>
      <c r="Q1332" t="n">
        <v>198.05</v>
      </c>
      <c r="R1332" t="n">
        <v>29.19</v>
      </c>
      <c r="S1332" t="n">
        <v>21.27</v>
      </c>
      <c r="T1332" t="n">
        <v>1260.6</v>
      </c>
      <c r="U1332" t="n">
        <v>0.73</v>
      </c>
      <c r="V1332" t="n">
        <v>0.77</v>
      </c>
      <c r="W1332" t="n">
        <v>0.11</v>
      </c>
      <c r="X1332" t="n">
        <v>0.06</v>
      </c>
      <c r="Y1332" t="n">
        <v>1</v>
      </c>
      <c r="Z1332" t="n">
        <v>10</v>
      </c>
    </row>
    <row r="1333">
      <c r="A1333" t="n">
        <v>123</v>
      </c>
      <c r="B1333" t="n">
        <v>135</v>
      </c>
      <c r="C1333" t="inlineStr">
        <is>
          <t xml:space="preserve">CONCLUIDO	</t>
        </is>
      </c>
      <c r="D1333" t="n">
        <v>9.119</v>
      </c>
      <c r="E1333" t="n">
        <v>10.97</v>
      </c>
      <c r="F1333" t="n">
        <v>7.91</v>
      </c>
      <c r="G1333" t="n">
        <v>118.66</v>
      </c>
      <c r="H1333" t="n">
        <v>1.73</v>
      </c>
      <c r="I1333" t="n">
        <v>4</v>
      </c>
      <c r="J1333" t="n">
        <v>326.94</v>
      </c>
      <c r="K1333" t="n">
        <v>59.89</v>
      </c>
      <c r="L1333" t="n">
        <v>31.75</v>
      </c>
      <c r="M1333" t="n">
        <v>2</v>
      </c>
      <c r="N1333" t="n">
        <v>100.3</v>
      </c>
      <c r="O1333" t="n">
        <v>40556.96</v>
      </c>
      <c r="P1333" t="n">
        <v>127.9</v>
      </c>
      <c r="Q1333" t="n">
        <v>198.05</v>
      </c>
      <c r="R1333" t="n">
        <v>29</v>
      </c>
      <c r="S1333" t="n">
        <v>21.27</v>
      </c>
      <c r="T1333" t="n">
        <v>1167.8</v>
      </c>
      <c r="U1333" t="n">
        <v>0.73</v>
      </c>
      <c r="V1333" t="n">
        <v>0.77</v>
      </c>
      <c r="W1333" t="n">
        <v>0.12</v>
      </c>
      <c r="X1333" t="n">
        <v>0.06</v>
      </c>
      <c r="Y1333" t="n">
        <v>1</v>
      </c>
      <c r="Z1333" t="n">
        <v>10</v>
      </c>
    </row>
    <row r="1334">
      <c r="A1334" t="n">
        <v>124</v>
      </c>
      <c r="B1334" t="n">
        <v>135</v>
      </c>
      <c r="C1334" t="inlineStr">
        <is>
          <t xml:space="preserve">CONCLUIDO	</t>
        </is>
      </c>
      <c r="D1334" t="n">
        <v>9.126200000000001</v>
      </c>
      <c r="E1334" t="n">
        <v>10.96</v>
      </c>
      <c r="F1334" t="n">
        <v>7.9</v>
      </c>
      <c r="G1334" t="n">
        <v>118.53</v>
      </c>
      <c r="H1334" t="n">
        <v>1.74</v>
      </c>
      <c r="I1334" t="n">
        <v>4</v>
      </c>
      <c r="J1334" t="n">
        <v>327.52</v>
      </c>
      <c r="K1334" t="n">
        <v>59.89</v>
      </c>
      <c r="L1334" t="n">
        <v>32</v>
      </c>
      <c r="M1334" t="n">
        <v>2</v>
      </c>
      <c r="N1334" t="n">
        <v>100.63</v>
      </c>
      <c r="O1334" t="n">
        <v>40628.49</v>
      </c>
      <c r="P1334" t="n">
        <v>127.8</v>
      </c>
      <c r="Q1334" t="n">
        <v>198.05</v>
      </c>
      <c r="R1334" t="n">
        <v>28.7</v>
      </c>
      <c r="S1334" t="n">
        <v>21.27</v>
      </c>
      <c r="T1334" t="n">
        <v>1017.84</v>
      </c>
      <c r="U1334" t="n">
        <v>0.74</v>
      </c>
      <c r="V1334" t="n">
        <v>0.77</v>
      </c>
      <c r="W1334" t="n">
        <v>0.12</v>
      </c>
      <c r="X1334" t="n">
        <v>0.05</v>
      </c>
      <c r="Y1334" t="n">
        <v>1</v>
      </c>
      <c r="Z1334" t="n">
        <v>10</v>
      </c>
    </row>
    <row r="1335">
      <c r="A1335" t="n">
        <v>125</v>
      </c>
      <c r="B1335" t="n">
        <v>135</v>
      </c>
      <c r="C1335" t="inlineStr">
        <is>
          <t xml:space="preserve">CONCLUIDO	</t>
        </is>
      </c>
      <c r="D1335" t="n">
        <v>9.1287</v>
      </c>
      <c r="E1335" t="n">
        <v>10.95</v>
      </c>
      <c r="F1335" t="n">
        <v>7.9</v>
      </c>
      <c r="G1335" t="n">
        <v>118.49</v>
      </c>
      <c r="H1335" t="n">
        <v>1.75</v>
      </c>
      <c r="I1335" t="n">
        <v>4</v>
      </c>
      <c r="J1335" t="n">
        <v>328.1</v>
      </c>
      <c r="K1335" t="n">
        <v>59.89</v>
      </c>
      <c r="L1335" t="n">
        <v>32.25</v>
      </c>
      <c r="M1335" t="n">
        <v>2</v>
      </c>
      <c r="N1335" t="n">
        <v>100.96</v>
      </c>
      <c r="O1335" t="n">
        <v>40700.18</v>
      </c>
      <c r="P1335" t="n">
        <v>127.77</v>
      </c>
      <c r="Q1335" t="n">
        <v>198.05</v>
      </c>
      <c r="R1335" t="n">
        <v>28.68</v>
      </c>
      <c r="S1335" t="n">
        <v>21.27</v>
      </c>
      <c r="T1335" t="n">
        <v>1009.42</v>
      </c>
      <c r="U1335" t="n">
        <v>0.74</v>
      </c>
      <c r="V1335" t="n">
        <v>0.77</v>
      </c>
      <c r="W1335" t="n">
        <v>0.11</v>
      </c>
      <c r="X1335" t="n">
        <v>0.05</v>
      </c>
      <c r="Y1335" t="n">
        <v>1</v>
      </c>
      <c r="Z1335" t="n">
        <v>10</v>
      </c>
    </row>
    <row r="1336">
      <c r="A1336" t="n">
        <v>126</v>
      </c>
      <c r="B1336" t="n">
        <v>135</v>
      </c>
      <c r="C1336" t="inlineStr">
        <is>
          <t xml:space="preserve">CONCLUIDO	</t>
        </is>
      </c>
      <c r="D1336" t="n">
        <v>9.124599999999999</v>
      </c>
      <c r="E1336" t="n">
        <v>10.96</v>
      </c>
      <c r="F1336" t="n">
        <v>7.9</v>
      </c>
      <c r="G1336" t="n">
        <v>118.56</v>
      </c>
      <c r="H1336" t="n">
        <v>1.76</v>
      </c>
      <c r="I1336" t="n">
        <v>4</v>
      </c>
      <c r="J1336" t="n">
        <v>328.68</v>
      </c>
      <c r="K1336" t="n">
        <v>59.89</v>
      </c>
      <c r="L1336" t="n">
        <v>32.5</v>
      </c>
      <c r="M1336" t="n">
        <v>2</v>
      </c>
      <c r="N1336" t="n">
        <v>101.3</v>
      </c>
      <c r="O1336" t="n">
        <v>40772.03</v>
      </c>
      <c r="P1336" t="n">
        <v>127.9</v>
      </c>
      <c r="Q1336" t="n">
        <v>198.05</v>
      </c>
      <c r="R1336" t="n">
        <v>28.86</v>
      </c>
      <c r="S1336" t="n">
        <v>21.27</v>
      </c>
      <c r="T1336" t="n">
        <v>1098.41</v>
      </c>
      <c r="U1336" t="n">
        <v>0.74</v>
      </c>
      <c r="V1336" t="n">
        <v>0.77</v>
      </c>
      <c r="W1336" t="n">
        <v>0.11</v>
      </c>
      <c r="X1336" t="n">
        <v>0.05</v>
      </c>
      <c r="Y1336" t="n">
        <v>1</v>
      </c>
      <c r="Z1336" t="n">
        <v>10</v>
      </c>
    </row>
    <row r="1337">
      <c r="A1337" t="n">
        <v>127</v>
      </c>
      <c r="B1337" t="n">
        <v>135</v>
      </c>
      <c r="C1337" t="inlineStr">
        <is>
          <t xml:space="preserve">CONCLUIDO	</t>
        </is>
      </c>
      <c r="D1337" t="n">
        <v>9.117599999999999</v>
      </c>
      <c r="E1337" t="n">
        <v>10.97</v>
      </c>
      <c r="F1337" t="n">
        <v>7.91</v>
      </c>
      <c r="G1337" t="n">
        <v>118.69</v>
      </c>
      <c r="H1337" t="n">
        <v>1.77</v>
      </c>
      <c r="I1337" t="n">
        <v>4</v>
      </c>
      <c r="J1337" t="n">
        <v>329.27</v>
      </c>
      <c r="K1337" t="n">
        <v>59.89</v>
      </c>
      <c r="L1337" t="n">
        <v>32.75</v>
      </c>
      <c r="M1337" t="n">
        <v>2</v>
      </c>
      <c r="N1337" t="n">
        <v>101.63</v>
      </c>
      <c r="O1337" t="n">
        <v>40844.03</v>
      </c>
      <c r="P1337" t="n">
        <v>128.06</v>
      </c>
      <c r="Q1337" t="n">
        <v>198.05</v>
      </c>
      <c r="R1337" t="n">
        <v>29.16</v>
      </c>
      <c r="S1337" t="n">
        <v>21.27</v>
      </c>
      <c r="T1337" t="n">
        <v>1247.99</v>
      </c>
      <c r="U1337" t="n">
        <v>0.73</v>
      </c>
      <c r="V1337" t="n">
        <v>0.77</v>
      </c>
      <c r="W1337" t="n">
        <v>0.11</v>
      </c>
      <c r="X1337" t="n">
        <v>0.06</v>
      </c>
      <c r="Y1337" t="n">
        <v>1</v>
      </c>
      <c r="Z1337" t="n">
        <v>10</v>
      </c>
    </row>
    <row r="1338">
      <c r="A1338" t="n">
        <v>128</v>
      </c>
      <c r="B1338" t="n">
        <v>135</v>
      </c>
      <c r="C1338" t="inlineStr">
        <is>
          <t xml:space="preserve">CONCLUIDO	</t>
        </is>
      </c>
      <c r="D1338" t="n">
        <v>9.114800000000001</v>
      </c>
      <c r="E1338" t="n">
        <v>10.97</v>
      </c>
      <c r="F1338" t="n">
        <v>7.92</v>
      </c>
      <c r="G1338" t="n">
        <v>118.74</v>
      </c>
      <c r="H1338" t="n">
        <v>1.78</v>
      </c>
      <c r="I1338" t="n">
        <v>4</v>
      </c>
      <c r="J1338" t="n">
        <v>329.85</v>
      </c>
      <c r="K1338" t="n">
        <v>59.89</v>
      </c>
      <c r="L1338" t="n">
        <v>33</v>
      </c>
      <c r="M1338" t="n">
        <v>2</v>
      </c>
      <c r="N1338" t="n">
        <v>101.97</v>
      </c>
      <c r="O1338" t="n">
        <v>40916.2</v>
      </c>
      <c r="P1338" t="n">
        <v>128.27</v>
      </c>
      <c r="Q1338" t="n">
        <v>198.07</v>
      </c>
      <c r="R1338" t="n">
        <v>29.23</v>
      </c>
      <c r="S1338" t="n">
        <v>21.27</v>
      </c>
      <c r="T1338" t="n">
        <v>1281.51</v>
      </c>
      <c r="U1338" t="n">
        <v>0.73</v>
      </c>
      <c r="V1338" t="n">
        <v>0.77</v>
      </c>
      <c r="W1338" t="n">
        <v>0.11</v>
      </c>
      <c r="X1338" t="n">
        <v>0.06</v>
      </c>
      <c r="Y1338" t="n">
        <v>1</v>
      </c>
      <c r="Z1338" t="n">
        <v>10</v>
      </c>
    </row>
    <row r="1339">
      <c r="A1339" t="n">
        <v>129</v>
      </c>
      <c r="B1339" t="n">
        <v>135</v>
      </c>
      <c r="C1339" t="inlineStr">
        <is>
          <t xml:space="preserve">CONCLUIDO	</t>
        </is>
      </c>
      <c r="D1339" t="n">
        <v>9.1172</v>
      </c>
      <c r="E1339" t="n">
        <v>10.97</v>
      </c>
      <c r="F1339" t="n">
        <v>7.91</v>
      </c>
      <c r="G1339" t="n">
        <v>118.7</v>
      </c>
      <c r="H1339" t="n">
        <v>1.79</v>
      </c>
      <c r="I1339" t="n">
        <v>4</v>
      </c>
      <c r="J1339" t="n">
        <v>330.44</v>
      </c>
      <c r="K1339" t="n">
        <v>59.89</v>
      </c>
      <c r="L1339" t="n">
        <v>33.25</v>
      </c>
      <c r="M1339" t="n">
        <v>2</v>
      </c>
      <c r="N1339" t="n">
        <v>102.3</v>
      </c>
      <c r="O1339" t="n">
        <v>40988.53</v>
      </c>
      <c r="P1339" t="n">
        <v>128.26</v>
      </c>
      <c r="Q1339" t="n">
        <v>198.05</v>
      </c>
      <c r="R1339" t="n">
        <v>29.15</v>
      </c>
      <c r="S1339" t="n">
        <v>21.27</v>
      </c>
      <c r="T1339" t="n">
        <v>1244.33</v>
      </c>
      <c r="U1339" t="n">
        <v>0.73</v>
      </c>
      <c r="V1339" t="n">
        <v>0.77</v>
      </c>
      <c r="W1339" t="n">
        <v>0.11</v>
      </c>
      <c r="X1339" t="n">
        <v>0.06</v>
      </c>
      <c r="Y1339" t="n">
        <v>1</v>
      </c>
      <c r="Z1339" t="n">
        <v>10</v>
      </c>
    </row>
    <row r="1340">
      <c r="A1340" t="n">
        <v>130</v>
      </c>
      <c r="B1340" t="n">
        <v>135</v>
      </c>
      <c r="C1340" t="inlineStr">
        <is>
          <t xml:space="preserve">CONCLUIDO	</t>
        </is>
      </c>
      <c r="D1340" t="n">
        <v>9.115500000000001</v>
      </c>
      <c r="E1340" t="n">
        <v>10.97</v>
      </c>
      <c r="F1340" t="n">
        <v>7.92</v>
      </c>
      <c r="G1340" t="n">
        <v>118.72</v>
      </c>
      <c r="H1340" t="n">
        <v>1.8</v>
      </c>
      <c r="I1340" t="n">
        <v>4</v>
      </c>
      <c r="J1340" t="n">
        <v>331.03</v>
      </c>
      <c r="K1340" t="n">
        <v>59.89</v>
      </c>
      <c r="L1340" t="n">
        <v>33.5</v>
      </c>
      <c r="M1340" t="n">
        <v>2</v>
      </c>
      <c r="N1340" t="n">
        <v>102.64</v>
      </c>
      <c r="O1340" t="n">
        <v>41061.02</v>
      </c>
      <c r="P1340" t="n">
        <v>128.34</v>
      </c>
      <c r="Q1340" t="n">
        <v>198.05</v>
      </c>
      <c r="R1340" t="n">
        <v>29.22</v>
      </c>
      <c r="S1340" t="n">
        <v>21.27</v>
      </c>
      <c r="T1340" t="n">
        <v>1276.44</v>
      </c>
      <c r="U1340" t="n">
        <v>0.73</v>
      </c>
      <c r="V1340" t="n">
        <v>0.77</v>
      </c>
      <c r="W1340" t="n">
        <v>0.11</v>
      </c>
      <c r="X1340" t="n">
        <v>0.06</v>
      </c>
      <c r="Y1340" t="n">
        <v>1</v>
      </c>
      <c r="Z1340" t="n">
        <v>10</v>
      </c>
    </row>
    <row r="1341">
      <c r="A1341" t="n">
        <v>131</v>
      </c>
      <c r="B1341" t="n">
        <v>135</v>
      </c>
      <c r="C1341" t="inlineStr">
        <is>
          <t xml:space="preserve">CONCLUIDO	</t>
        </is>
      </c>
      <c r="D1341" t="n">
        <v>9.1151</v>
      </c>
      <c r="E1341" t="n">
        <v>10.97</v>
      </c>
      <c r="F1341" t="n">
        <v>7.92</v>
      </c>
      <c r="G1341" t="n">
        <v>118.73</v>
      </c>
      <c r="H1341" t="n">
        <v>1.81</v>
      </c>
      <c r="I1341" t="n">
        <v>4</v>
      </c>
      <c r="J1341" t="n">
        <v>331.62</v>
      </c>
      <c r="K1341" t="n">
        <v>59.89</v>
      </c>
      <c r="L1341" t="n">
        <v>33.75</v>
      </c>
      <c r="M1341" t="n">
        <v>2</v>
      </c>
      <c r="N1341" t="n">
        <v>102.98</v>
      </c>
      <c r="O1341" t="n">
        <v>41133.67</v>
      </c>
      <c r="P1341" t="n">
        <v>128.28</v>
      </c>
      <c r="Q1341" t="n">
        <v>198.05</v>
      </c>
      <c r="R1341" t="n">
        <v>29.23</v>
      </c>
      <c r="S1341" t="n">
        <v>21.27</v>
      </c>
      <c r="T1341" t="n">
        <v>1280.92</v>
      </c>
      <c r="U1341" t="n">
        <v>0.73</v>
      </c>
      <c r="V1341" t="n">
        <v>0.77</v>
      </c>
      <c r="W1341" t="n">
        <v>0.11</v>
      </c>
      <c r="X1341" t="n">
        <v>0.06</v>
      </c>
      <c r="Y1341" t="n">
        <v>1</v>
      </c>
      <c r="Z1341" t="n">
        <v>10</v>
      </c>
    </row>
    <row r="1342">
      <c r="A1342" t="n">
        <v>132</v>
      </c>
      <c r="B1342" t="n">
        <v>135</v>
      </c>
      <c r="C1342" t="inlineStr">
        <is>
          <t xml:space="preserve">CONCLUIDO	</t>
        </is>
      </c>
      <c r="D1342" t="n">
        <v>9.1142</v>
      </c>
      <c r="E1342" t="n">
        <v>10.97</v>
      </c>
      <c r="F1342" t="n">
        <v>7.92</v>
      </c>
      <c r="G1342" t="n">
        <v>118.75</v>
      </c>
      <c r="H1342" t="n">
        <v>1.82</v>
      </c>
      <c r="I1342" t="n">
        <v>4</v>
      </c>
      <c r="J1342" t="n">
        <v>332.21</v>
      </c>
      <c r="K1342" t="n">
        <v>59.89</v>
      </c>
      <c r="L1342" t="n">
        <v>34</v>
      </c>
      <c r="M1342" t="n">
        <v>2</v>
      </c>
      <c r="N1342" t="n">
        <v>103.32</v>
      </c>
      <c r="O1342" t="n">
        <v>41206.49</v>
      </c>
      <c r="P1342" t="n">
        <v>128.35</v>
      </c>
      <c r="Q1342" t="n">
        <v>198.05</v>
      </c>
      <c r="R1342" t="n">
        <v>29.26</v>
      </c>
      <c r="S1342" t="n">
        <v>21.27</v>
      </c>
      <c r="T1342" t="n">
        <v>1299.74</v>
      </c>
      <c r="U1342" t="n">
        <v>0.73</v>
      </c>
      <c r="V1342" t="n">
        <v>0.77</v>
      </c>
      <c r="W1342" t="n">
        <v>0.12</v>
      </c>
      <c r="X1342" t="n">
        <v>0.06</v>
      </c>
      <c r="Y1342" t="n">
        <v>1</v>
      </c>
      <c r="Z1342" t="n">
        <v>10</v>
      </c>
    </row>
    <row r="1343">
      <c r="A1343" t="n">
        <v>133</v>
      </c>
      <c r="B1343" t="n">
        <v>135</v>
      </c>
      <c r="C1343" t="inlineStr">
        <is>
          <t xml:space="preserve">CONCLUIDO	</t>
        </is>
      </c>
      <c r="D1343" t="n">
        <v>9.116</v>
      </c>
      <c r="E1343" t="n">
        <v>10.97</v>
      </c>
      <c r="F1343" t="n">
        <v>7.91</v>
      </c>
      <c r="G1343" t="n">
        <v>118.72</v>
      </c>
      <c r="H1343" t="n">
        <v>1.83</v>
      </c>
      <c r="I1343" t="n">
        <v>4</v>
      </c>
      <c r="J1343" t="n">
        <v>332.8</v>
      </c>
      <c r="K1343" t="n">
        <v>59.89</v>
      </c>
      <c r="L1343" t="n">
        <v>34.25</v>
      </c>
      <c r="M1343" t="n">
        <v>2</v>
      </c>
      <c r="N1343" t="n">
        <v>103.66</v>
      </c>
      <c r="O1343" t="n">
        <v>41279.48</v>
      </c>
      <c r="P1343" t="n">
        <v>128.32</v>
      </c>
      <c r="Q1343" t="n">
        <v>198.05</v>
      </c>
      <c r="R1343" t="n">
        <v>29.11</v>
      </c>
      <c r="S1343" t="n">
        <v>21.27</v>
      </c>
      <c r="T1343" t="n">
        <v>1221.6</v>
      </c>
      <c r="U1343" t="n">
        <v>0.73</v>
      </c>
      <c r="V1343" t="n">
        <v>0.77</v>
      </c>
      <c r="W1343" t="n">
        <v>0.12</v>
      </c>
      <c r="X1343" t="n">
        <v>0.06</v>
      </c>
      <c r="Y1343" t="n">
        <v>1</v>
      </c>
      <c r="Z1343" t="n">
        <v>10</v>
      </c>
    </row>
    <row r="1344">
      <c r="A1344" t="n">
        <v>134</v>
      </c>
      <c r="B1344" t="n">
        <v>135</v>
      </c>
      <c r="C1344" t="inlineStr">
        <is>
          <t xml:space="preserve">CONCLUIDO	</t>
        </is>
      </c>
      <c r="D1344" t="n">
        <v>9.123900000000001</v>
      </c>
      <c r="E1344" t="n">
        <v>10.96</v>
      </c>
      <c r="F1344" t="n">
        <v>7.91</v>
      </c>
      <c r="G1344" t="n">
        <v>118.58</v>
      </c>
      <c r="H1344" t="n">
        <v>1.84</v>
      </c>
      <c r="I1344" t="n">
        <v>4</v>
      </c>
      <c r="J1344" t="n">
        <v>333.39</v>
      </c>
      <c r="K1344" t="n">
        <v>59.89</v>
      </c>
      <c r="L1344" t="n">
        <v>34.5</v>
      </c>
      <c r="M1344" t="n">
        <v>2</v>
      </c>
      <c r="N1344" t="n">
        <v>104.01</v>
      </c>
      <c r="O1344" t="n">
        <v>41352.63</v>
      </c>
      <c r="P1344" t="n">
        <v>128.21</v>
      </c>
      <c r="Q1344" t="n">
        <v>198.05</v>
      </c>
      <c r="R1344" t="n">
        <v>28.8</v>
      </c>
      <c r="S1344" t="n">
        <v>21.27</v>
      </c>
      <c r="T1344" t="n">
        <v>1066.7</v>
      </c>
      <c r="U1344" t="n">
        <v>0.74</v>
      </c>
      <c r="V1344" t="n">
        <v>0.77</v>
      </c>
      <c r="W1344" t="n">
        <v>0.12</v>
      </c>
      <c r="X1344" t="n">
        <v>0.05</v>
      </c>
      <c r="Y1344" t="n">
        <v>1</v>
      </c>
      <c r="Z1344" t="n">
        <v>10</v>
      </c>
    </row>
    <row r="1345">
      <c r="A1345" t="n">
        <v>135</v>
      </c>
      <c r="B1345" t="n">
        <v>135</v>
      </c>
      <c r="C1345" t="inlineStr">
        <is>
          <t xml:space="preserve">CONCLUIDO	</t>
        </is>
      </c>
      <c r="D1345" t="n">
        <v>9.126200000000001</v>
      </c>
      <c r="E1345" t="n">
        <v>10.96</v>
      </c>
      <c r="F1345" t="n">
        <v>7.9</v>
      </c>
      <c r="G1345" t="n">
        <v>118.53</v>
      </c>
      <c r="H1345" t="n">
        <v>1.85</v>
      </c>
      <c r="I1345" t="n">
        <v>4</v>
      </c>
      <c r="J1345" t="n">
        <v>333.99</v>
      </c>
      <c r="K1345" t="n">
        <v>59.89</v>
      </c>
      <c r="L1345" t="n">
        <v>34.75</v>
      </c>
      <c r="M1345" t="n">
        <v>2</v>
      </c>
      <c r="N1345" t="n">
        <v>104.35</v>
      </c>
      <c r="O1345" t="n">
        <v>41426.07</v>
      </c>
      <c r="P1345" t="n">
        <v>128.23</v>
      </c>
      <c r="Q1345" t="n">
        <v>198.06</v>
      </c>
      <c r="R1345" t="n">
        <v>28.73</v>
      </c>
      <c r="S1345" t="n">
        <v>21.27</v>
      </c>
      <c r="T1345" t="n">
        <v>1035.18</v>
      </c>
      <c r="U1345" t="n">
        <v>0.74</v>
      </c>
      <c r="V1345" t="n">
        <v>0.77</v>
      </c>
      <c r="W1345" t="n">
        <v>0.11</v>
      </c>
      <c r="X1345" t="n">
        <v>0.05</v>
      </c>
      <c r="Y1345" t="n">
        <v>1</v>
      </c>
      <c r="Z1345" t="n">
        <v>10</v>
      </c>
    </row>
    <row r="1346">
      <c r="A1346" t="n">
        <v>136</v>
      </c>
      <c r="B1346" t="n">
        <v>135</v>
      </c>
      <c r="C1346" t="inlineStr">
        <is>
          <t xml:space="preserve">CONCLUIDO	</t>
        </is>
      </c>
      <c r="D1346" t="n">
        <v>9.125</v>
      </c>
      <c r="E1346" t="n">
        <v>10.96</v>
      </c>
      <c r="F1346" t="n">
        <v>7.9</v>
      </c>
      <c r="G1346" t="n">
        <v>118.55</v>
      </c>
      <c r="H1346" t="n">
        <v>1.86</v>
      </c>
      <c r="I1346" t="n">
        <v>4</v>
      </c>
      <c r="J1346" t="n">
        <v>334.58</v>
      </c>
      <c r="K1346" t="n">
        <v>59.89</v>
      </c>
      <c r="L1346" t="n">
        <v>35</v>
      </c>
      <c r="M1346" t="n">
        <v>2</v>
      </c>
      <c r="N1346" t="n">
        <v>104.7</v>
      </c>
      <c r="O1346" t="n">
        <v>41499.57</v>
      </c>
      <c r="P1346" t="n">
        <v>128.37</v>
      </c>
      <c r="Q1346" t="n">
        <v>198.05</v>
      </c>
      <c r="R1346" t="n">
        <v>28.85</v>
      </c>
      <c r="S1346" t="n">
        <v>21.27</v>
      </c>
      <c r="T1346" t="n">
        <v>1094.93</v>
      </c>
      <c r="U1346" t="n">
        <v>0.74</v>
      </c>
      <c r="V1346" t="n">
        <v>0.77</v>
      </c>
      <c r="W1346" t="n">
        <v>0.11</v>
      </c>
      <c r="X1346" t="n">
        <v>0.05</v>
      </c>
      <c r="Y1346" t="n">
        <v>1</v>
      </c>
      <c r="Z1346" t="n">
        <v>10</v>
      </c>
    </row>
    <row r="1347">
      <c r="A1347" t="n">
        <v>137</v>
      </c>
      <c r="B1347" t="n">
        <v>135</v>
      </c>
      <c r="C1347" t="inlineStr">
        <is>
          <t xml:space="preserve">CONCLUIDO	</t>
        </is>
      </c>
      <c r="D1347" t="n">
        <v>9.118499999999999</v>
      </c>
      <c r="E1347" t="n">
        <v>10.97</v>
      </c>
      <c r="F1347" t="n">
        <v>7.91</v>
      </c>
      <c r="G1347" t="n">
        <v>118.67</v>
      </c>
      <c r="H1347" t="n">
        <v>1.87</v>
      </c>
      <c r="I1347" t="n">
        <v>4</v>
      </c>
      <c r="J1347" t="n">
        <v>335.18</v>
      </c>
      <c r="K1347" t="n">
        <v>59.89</v>
      </c>
      <c r="L1347" t="n">
        <v>35.25</v>
      </c>
      <c r="M1347" t="n">
        <v>2</v>
      </c>
      <c r="N1347" t="n">
        <v>105.04</v>
      </c>
      <c r="O1347" t="n">
        <v>41573.23</v>
      </c>
      <c r="P1347" t="n">
        <v>128.53</v>
      </c>
      <c r="Q1347" t="n">
        <v>198.05</v>
      </c>
      <c r="R1347" t="n">
        <v>29.11</v>
      </c>
      <c r="S1347" t="n">
        <v>21.27</v>
      </c>
      <c r="T1347" t="n">
        <v>1225.07</v>
      </c>
      <c r="U1347" t="n">
        <v>0.73</v>
      </c>
      <c r="V1347" t="n">
        <v>0.77</v>
      </c>
      <c r="W1347" t="n">
        <v>0.11</v>
      </c>
      <c r="X1347" t="n">
        <v>0.06</v>
      </c>
      <c r="Y1347" t="n">
        <v>1</v>
      </c>
      <c r="Z1347" t="n">
        <v>10</v>
      </c>
    </row>
    <row r="1348">
      <c r="A1348" t="n">
        <v>138</v>
      </c>
      <c r="B1348" t="n">
        <v>135</v>
      </c>
      <c r="C1348" t="inlineStr">
        <is>
          <t xml:space="preserve">CONCLUIDO	</t>
        </is>
      </c>
      <c r="D1348" t="n">
        <v>9.1135</v>
      </c>
      <c r="E1348" t="n">
        <v>10.97</v>
      </c>
      <c r="F1348" t="n">
        <v>7.92</v>
      </c>
      <c r="G1348" t="n">
        <v>118.76</v>
      </c>
      <c r="H1348" t="n">
        <v>1.88</v>
      </c>
      <c r="I1348" t="n">
        <v>4</v>
      </c>
      <c r="J1348" t="n">
        <v>335.78</v>
      </c>
      <c r="K1348" t="n">
        <v>59.89</v>
      </c>
      <c r="L1348" t="n">
        <v>35.5</v>
      </c>
      <c r="M1348" t="n">
        <v>2</v>
      </c>
      <c r="N1348" t="n">
        <v>105.39</v>
      </c>
      <c r="O1348" t="n">
        <v>41647.07</v>
      </c>
      <c r="P1348" t="n">
        <v>128.71</v>
      </c>
      <c r="Q1348" t="n">
        <v>198.05</v>
      </c>
      <c r="R1348" t="n">
        <v>29.28</v>
      </c>
      <c r="S1348" t="n">
        <v>21.27</v>
      </c>
      <c r="T1348" t="n">
        <v>1309.91</v>
      </c>
      <c r="U1348" t="n">
        <v>0.73</v>
      </c>
      <c r="V1348" t="n">
        <v>0.77</v>
      </c>
      <c r="W1348" t="n">
        <v>0.11</v>
      </c>
      <c r="X1348" t="n">
        <v>0.06</v>
      </c>
      <c r="Y1348" t="n">
        <v>1</v>
      </c>
      <c r="Z1348" t="n">
        <v>10</v>
      </c>
    </row>
    <row r="1349">
      <c r="A1349" t="n">
        <v>139</v>
      </c>
      <c r="B1349" t="n">
        <v>135</v>
      </c>
      <c r="C1349" t="inlineStr">
        <is>
          <t xml:space="preserve">CONCLUIDO	</t>
        </is>
      </c>
      <c r="D1349" t="n">
        <v>9.1158</v>
      </c>
      <c r="E1349" t="n">
        <v>10.97</v>
      </c>
      <c r="F1349" t="n">
        <v>7.91</v>
      </c>
      <c r="G1349" t="n">
        <v>118.72</v>
      </c>
      <c r="H1349" t="n">
        <v>1.89</v>
      </c>
      <c r="I1349" t="n">
        <v>4</v>
      </c>
      <c r="J1349" t="n">
        <v>336.38</v>
      </c>
      <c r="K1349" t="n">
        <v>59.89</v>
      </c>
      <c r="L1349" t="n">
        <v>35.75</v>
      </c>
      <c r="M1349" t="n">
        <v>2</v>
      </c>
      <c r="N1349" t="n">
        <v>105.74</v>
      </c>
      <c r="O1349" t="n">
        <v>41721.08</v>
      </c>
      <c r="P1349" t="n">
        <v>128.69</v>
      </c>
      <c r="Q1349" t="n">
        <v>198.05</v>
      </c>
      <c r="R1349" t="n">
        <v>29.2</v>
      </c>
      <c r="S1349" t="n">
        <v>21.27</v>
      </c>
      <c r="T1349" t="n">
        <v>1268.6</v>
      </c>
      <c r="U1349" t="n">
        <v>0.73</v>
      </c>
      <c r="V1349" t="n">
        <v>0.77</v>
      </c>
      <c r="W1349" t="n">
        <v>0.11</v>
      </c>
      <c r="X1349" t="n">
        <v>0.06</v>
      </c>
      <c r="Y1349" t="n">
        <v>1</v>
      </c>
      <c r="Z1349" t="n">
        <v>10</v>
      </c>
    </row>
    <row r="1350">
      <c r="A1350" t="n">
        <v>140</v>
      </c>
      <c r="B1350" t="n">
        <v>135</v>
      </c>
      <c r="C1350" t="inlineStr">
        <is>
          <t xml:space="preserve">CONCLUIDO	</t>
        </is>
      </c>
      <c r="D1350" t="n">
        <v>9.114800000000001</v>
      </c>
      <c r="E1350" t="n">
        <v>10.97</v>
      </c>
      <c r="F1350" t="n">
        <v>7.92</v>
      </c>
      <c r="G1350" t="n">
        <v>118.74</v>
      </c>
      <c r="H1350" t="n">
        <v>1.9</v>
      </c>
      <c r="I1350" t="n">
        <v>4</v>
      </c>
      <c r="J1350" t="n">
        <v>336.98</v>
      </c>
      <c r="K1350" t="n">
        <v>59.89</v>
      </c>
      <c r="L1350" t="n">
        <v>36</v>
      </c>
      <c r="M1350" t="n">
        <v>2</v>
      </c>
      <c r="N1350" t="n">
        <v>106.09</v>
      </c>
      <c r="O1350" t="n">
        <v>41795.26</v>
      </c>
      <c r="P1350" t="n">
        <v>128.8</v>
      </c>
      <c r="Q1350" t="n">
        <v>198.05</v>
      </c>
      <c r="R1350" t="n">
        <v>29.23</v>
      </c>
      <c r="S1350" t="n">
        <v>21.27</v>
      </c>
      <c r="T1350" t="n">
        <v>1283.6</v>
      </c>
      <c r="U1350" t="n">
        <v>0.73</v>
      </c>
      <c r="V1350" t="n">
        <v>0.77</v>
      </c>
      <c r="W1350" t="n">
        <v>0.11</v>
      </c>
      <c r="X1350" t="n">
        <v>0.06</v>
      </c>
      <c r="Y1350" t="n">
        <v>1</v>
      </c>
      <c r="Z1350" t="n">
        <v>10</v>
      </c>
    </row>
    <row r="1351">
      <c r="A1351" t="n">
        <v>141</v>
      </c>
      <c r="B1351" t="n">
        <v>135</v>
      </c>
      <c r="C1351" t="inlineStr">
        <is>
          <t xml:space="preserve">CONCLUIDO	</t>
        </is>
      </c>
      <c r="D1351" t="n">
        <v>9.1137</v>
      </c>
      <c r="E1351" t="n">
        <v>10.97</v>
      </c>
      <c r="F1351" t="n">
        <v>7.92</v>
      </c>
      <c r="G1351" t="n">
        <v>118.76</v>
      </c>
      <c r="H1351" t="n">
        <v>1.91</v>
      </c>
      <c r="I1351" t="n">
        <v>4</v>
      </c>
      <c r="J1351" t="n">
        <v>337.58</v>
      </c>
      <c r="K1351" t="n">
        <v>59.89</v>
      </c>
      <c r="L1351" t="n">
        <v>36.25</v>
      </c>
      <c r="M1351" t="n">
        <v>2</v>
      </c>
      <c r="N1351" t="n">
        <v>106.45</v>
      </c>
      <c r="O1351" t="n">
        <v>41869.62</v>
      </c>
      <c r="P1351" t="n">
        <v>128.79</v>
      </c>
      <c r="Q1351" t="n">
        <v>198.05</v>
      </c>
      <c r="R1351" t="n">
        <v>29.29</v>
      </c>
      <c r="S1351" t="n">
        <v>21.27</v>
      </c>
      <c r="T1351" t="n">
        <v>1314.12</v>
      </c>
      <c r="U1351" t="n">
        <v>0.73</v>
      </c>
      <c r="V1351" t="n">
        <v>0.77</v>
      </c>
      <c r="W1351" t="n">
        <v>0.11</v>
      </c>
      <c r="X1351" t="n">
        <v>0.06</v>
      </c>
      <c r="Y1351" t="n">
        <v>1</v>
      </c>
      <c r="Z1351" t="n">
        <v>10</v>
      </c>
    </row>
    <row r="1352">
      <c r="A1352" t="n">
        <v>142</v>
      </c>
      <c r="B1352" t="n">
        <v>135</v>
      </c>
      <c r="C1352" t="inlineStr">
        <is>
          <t xml:space="preserve">CONCLUIDO	</t>
        </is>
      </c>
      <c r="D1352" t="n">
        <v>9.1142</v>
      </c>
      <c r="E1352" t="n">
        <v>10.97</v>
      </c>
      <c r="F1352" t="n">
        <v>7.92</v>
      </c>
      <c r="G1352" t="n">
        <v>118.75</v>
      </c>
      <c r="H1352" t="n">
        <v>1.92</v>
      </c>
      <c r="I1352" t="n">
        <v>4</v>
      </c>
      <c r="J1352" t="n">
        <v>338.19</v>
      </c>
      <c r="K1352" t="n">
        <v>59.89</v>
      </c>
      <c r="L1352" t="n">
        <v>36.5</v>
      </c>
      <c r="M1352" t="n">
        <v>2</v>
      </c>
      <c r="N1352" t="n">
        <v>106.8</v>
      </c>
      <c r="O1352" t="n">
        <v>41944.15</v>
      </c>
      <c r="P1352" t="n">
        <v>128.73</v>
      </c>
      <c r="Q1352" t="n">
        <v>198.05</v>
      </c>
      <c r="R1352" t="n">
        <v>29.28</v>
      </c>
      <c r="S1352" t="n">
        <v>21.27</v>
      </c>
      <c r="T1352" t="n">
        <v>1309.67</v>
      </c>
      <c r="U1352" t="n">
        <v>0.73</v>
      </c>
      <c r="V1352" t="n">
        <v>0.77</v>
      </c>
      <c r="W1352" t="n">
        <v>0.11</v>
      </c>
      <c r="X1352" t="n">
        <v>0.06</v>
      </c>
      <c r="Y1352" t="n">
        <v>1</v>
      </c>
      <c r="Z1352" t="n">
        <v>10</v>
      </c>
    </row>
    <row r="1353">
      <c r="A1353" t="n">
        <v>143</v>
      </c>
      <c r="B1353" t="n">
        <v>135</v>
      </c>
      <c r="C1353" t="inlineStr">
        <is>
          <t xml:space="preserve">CONCLUIDO	</t>
        </is>
      </c>
      <c r="D1353" t="n">
        <v>9.112500000000001</v>
      </c>
      <c r="E1353" t="n">
        <v>10.97</v>
      </c>
      <c r="F1353" t="n">
        <v>7.92</v>
      </c>
      <c r="G1353" t="n">
        <v>118.78</v>
      </c>
      <c r="H1353" t="n">
        <v>1.93</v>
      </c>
      <c r="I1353" t="n">
        <v>4</v>
      </c>
      <c r="J1353" t="n">
        <v>338.79</v>
      </c>
      <c r="K1353" t="n">
        <v>59.89</v>
      </c>
      <c r="L1353" t="n">
        <v>36.75</v>
      </c>
      <c r="M1353" t="n">
        <v>2</v>
      </c>
      <c r="N1353" t="n">
        <v>107.16</v>
      </c>
      <c r="O1353" t="n">
        <v>42018.86</v>
      </c>
      <c r="P1353" t="n">
        <v>128.86</v>
      </c>
      <c r="Q1353" t="n">
        <v>198.05</v>
      </c>
      <c r="R1353" t="n">
        <v>29.32</v>
      </c>
      <c r="S1353" t="n">
        <v>21.27</v>
      </c>
      <c r="T1353" t="n">
        <v>1327.53</v>
      </c>
      <c r="U1353" t="n">
        <v>0.73</v>
      </c>
      <c r="V1353" t="n">
        <v>0.77</v>
      </c>
      <c r="W1353" t="n">
        <v>0.12</v>
      </c>
      <c r="X1353" t="n">
        <v>0.07000000000000001</v>
      </c>
      <c r="Y1353" t="n">
        <v>1</v>
      </c>
      <c r="Z1353" t="n">
        <v>10</v>
      </c>
    </row>
    <row r="1354">
      <c r="A1354" t="n">
        <v>144</v>
      </c>
      <c r="B1354" t="n">
        <v>135</v>
      </c>
      <c r="C1354" t="inlineStr">
        <is>
          <t xml:space="preserve">CONCLUIDO	</t>
        </is>
      </c>
      <c r="D1354" t="n">
        <v>9.1188</v>
      </c>
      <c r="E1354" t="n">
        <v>10.97</v>
      </c>
      <c r="F1354" t="n">
        <v>7.91</v>
      </c>
      <c r="G1354" t="n">
        <v>118.67</v>
      </c>
      <c r="H1354" t="n">
        <v>1.94</v>
      </c>
      <c r="I1354" t="n">
        <v>4</v>
      </c>
      <c r="J1354" t="n">
        <v>339.4</v>
      </c>
      <c r="K1354" t="n">
        <v>59.89</v>
      </c>
      <c r="L1354" t="n">
        <v>37</v>
      </c>
      <c r="M1354" t="n">
        <v>2</v>
      </c>
      <c r="N1354" t="n">
        <v>107.51</v>
      </c>
      <c r="O1354" t="n">
        <v>42093.75</v>
      </c>
      <c r="P1354" t="n">
        <v>128.62</v>
      </c>
      <c r="Q1354" t="n">
        <v>198.05</v>
      </c>
      <c r="R1354" t="n">
        <v>29.01</v>
      </c>
      <c r="S1354" t="n">
        <v>21.27</v>
      </c>
      <c r="T1354" t="n">
        <v>1175.45</v>
      </c>
      <c r="U1354" t="n">
        <v>0.73</v>
      </c>
      <c r="V1354" t="n">
        <v>0.77</v>
      </c>
      <c r="W1354" t="n">
        <v>0.12</v>
      </c>
      <c r="X1354" t="n">
        <v>0.06</v>
      </c>
      <c r="Y1354" t="n">
        <v>1</v>
      </c>
      <c r="Z1354" t="n">
        <v>10</v>
      </c>
    </row>
    <row r="1355">
      <c r="A1355" t="n">
        <v>145</v>
      </c>
      <c r="B1355" t="n">
        <v>135</v>
      </c>
      <c r="C1355" t="inlineStr">
        <is>
          <t xml:space="preserve">CONCLUIDO	</t>
        </is>
      </c>
      <c r="D1355" t="n">
        <v>9.1236</v>
      </c>
      <c r="E1355" t="n">
        <v>10.96</v>
      </c>
      <c r="F1355" t="n">
        <v>7.91</v>
      </c>
      <c r="G1355" t="n">
        <v>118.58</v>
      </c>
      <c r="H1355" t="n">
        <v>1.95</v>
      </c>
      <c r="I1355" t="n">
        <v>4</v>
      </c>
      <c r="J1355" t="n">
        <v>340.01</v>
      </c>
      <c r="K1355" t="n">
        <v>59.89</v>
      </c>
      <c r="L1355" t="n">
        <v>37.25</v>
      </c>
      <c r="M1355" t="n">
        <v>2</v>
      </c>
      <c r="N1355" t="n">
        <v>107.87</v>
      </c>
      <c r="O1355" t="n">
        <v>42168.82</v>
      </c>
      <c r="P1355" t="n">
        <v>128.44</v>
      </c>
      <c r="Q1355" t="n">
        <v>198.05</v>
      </c>
      <c r="R1355" t="n">
        <v>28.8</v>
      </c>
      <c r="S1355" t="n">
        <v>21.27</v>
      </c>
      <c r="T1355" t="n">
        <v>1069.9</v>
      </c>
      <c r="U1355" t="n">
        <v>0.74</v>
      </c>
      <c r="V1355" t="n">
        <v>0.77</v>
      </c>
      <c r="W1355" t="n">
        <v>0.12</v>
      </c>
      <c r="X1355" t="n">
        <v>0.05</v>
      </c>
      <c r="Y1355" t="n">
        <v>1</v>
      </c>
      <c r="Z1355" t="n">
        <v>10</v>
      </c>
    </row>
    <row r="1356">
      <c r="A1356" t="n">
        <v>146</v>
      </c>
      <c r="B1356" t="n">
        <v>135</v>
      </c>
      <c r="C1356" t="inlineStr">
        <is>
          <t xml:space="preserve">CONCLUIDO	</t>
        </is>
      </c>
      <c r="D1356" t="n">
        <v>9.1248</v>
      </c>
      <c r="E1356" t="n">
        <v>10.96</v>
      </c>
      <c r="F1356" t="n">
        <v>7.9</v>
      </c>
      <c r="G1356" t="n">
        <v>118.56</v>
      </c>
      <c r="H1356" t="n">
        <v>1.96</v>
      </c>
      <c r="I1356" t="n">
        <v>4</v>
      </c>
      <c r="J1356" t="n">
        <v>340.62</v>
      </c>
      <c r="K1356" t="n">
        <v>59.89</v>
      </c>
      <c r="L1356" t="n">
        <v>37.5</v>
      </c>
      <c r="M1356" t="n">
        <v>2</v>
      </c>
      <c r="N1356" t="n">
        <v>108.23</v>
      </c>
      <c r="O1356" t="n">
        <v>42244.08</v>
      </c>
      <c r="P1356" t="n">
        <v>128.45</v>
      </c>
      <c r="Q1356" t="n">
        <v>198.05</v>
      </c>
      <c r="R1356" t="n">
        <v>28.84</v>
      </c>
      <c r="S1356" t="n">
        <v>21.27</v>
      </c>
      <c r="T1356" t="n">
        <v>1088.46</v>
      </c>
      <c r="U1356" t="n">
        <v>0.74</v>
      </c>
      <c r="V1356" t="n">
        <v>0.77</v>
      </c>
      <c r="W1356" t="n">
        <v>0.11</v>
      </c>
      <c r="X1356" t="n">
        <v>0.05</v>
      </c>
      <c r="Y1356" t="n">
        <v>1</v>
      </c>
      <c r="Z1356" t="n">
        <v>10</v>
      </c>
    </row>
    <row r="1357">
      <c r="A1357" t="n">
        <v>147</v>
      </c>
      <c r="B1357" t="n">
        <v>135</v>
      </c>
      <c r="C1357" t="inlineStr">
        <is>
          <t xml:space="preserve">CONCLUIDO	</t>
        </is>
      </c>
      <c r="D1357" t="n">
        <v>9.1213</v>
      </c>
      <c r="E1357" t="n">
        <v>10.96</v>
      </c>
      <c r="F1357" t="n">
        <v>7.91</v>
      </c>
      <c r="G1357" t="n">
        <v>118.62</v>
      </c>
      <c r="H1357" t="n">
        <v>1.97</v>
      </c>
      <c r="I1357" t="n">
        <v>4</v>
      </c>
      <c r="J1357" t="n">
        <v>341.23</v>
      </c>
      <c r="K1357" t="n">
        <v>59.89</v>
      </c>
      <c r="L1357" t="n">
        <v>37.75</v>
      </c>
      <c r="M1357" t="n">
        <v>2</v>
      </c>
      <c r="N1357" t="n">
        <v>108.59</v>
      </c>
      <c r="O1357" t="n">
        <v>42319.51</v>
      </c>
      <c r="P1357" t="n">
        <v>128.47</v>
      </c>
      <c r="Q1357" t="n">
        <v>198.05</v>
      </c>
      <c r="R1357" t="n">
        <v>29.02</v>
      </c>
      <c r="S1357" t="n">
        <v>21.27</v>
      </c>
      <c r="T1357" t="n">
        <v>1179.31</v>
      </c>
      <c r="U1357" t="n">
        <v>0.73</v>
      </c>
      <c r="V1357" t="n">
        <v>0.77</v>
      </c>
      <c r="W1357" t="n">
        <v>0.11</v>
      </c>
      <c r="X1357" t="n">
        <v>0.06</v>
      </c>
      <c r="Y1357" t="n">
        <v>1</v>
      </c>
      <c r="Z1357" t="n">
        <v>10</v>
      </c>
    </row>
    <row r="1358">
      <c r="A1358" t="n">
        <v>148</v>
      </c>
      <c r="B1358" t="n">
        <v>135</v>
      </c>
      <c r="C1358" t="inlineStr">
        <is>
          <t xml:space="preserve">CONCLUIDO	</t>
        </is>
      </c>
      <c r="D1358" t="n">
        <v>9.114800000000001</v>
      </c>
      <c r="E1358" t="n">
        <v>10.97</v>
      </c>
      <c r="F1358" t="n">
        <v>7.92</v>
      </c>
      <c r="G1358" t="n">
        <v>118.74</v>
      </c>
      <c r="H1358" t="n">
        <v>1.98</v>
      </c>
      <c r="I1358" t="n">
        <v>4</v>
      </c>
      <c r="J1358" t="n">
        <v>341.84</v>
      </c>
      <c r="K1358" t="n">
        <v>59.89</v>
      </c>
      <c r="L1358" t="n">
        <v>38</v>
      </c>
      <c r="M1358" t="n">
        <v>2</v>
      </c>
      <c r="N1358" t="n">
        <v>108.96</v>
      </c>
      <c r="O1358" t="n">
        <v>42395.13</v>
      </c>
      <c r="P1358" t="n">
        <v>128.69</v>
      </c>
      <c r="Q1358" t="n">
        <v>198.05</v>
      </c>
      <c r="R1358" t="n">
        <v>29.26</v>
      </c>
      <c r="S1358" t="n">
        <v>21.27</v>
      </c>
      <c r="T1358" t="n">
        <v>1296.42</v>
      </c>
      <c r="U1358" t="n">
        <v>0.73</v>
      </c>
      <c r="V1358" t="n">
        <v>0.77</v>
      </c>
      <c r="W1358" t="n">
        <v>0.11</v>
      </c>
      <c r="X1358" t="n">
        <v>0.06</v>
      </c>
      <c r="Y1358" t="n">
        <v>1</v>
      </c>
      <c r="Z1358" t="n">
        <v>10</v>
      </c>
    </row>
    <row r="1359">
      <c r="A1359" t="n">
        <v>149</v>
      </c>
      <c r="B1359" t="n">
        <v>135</v>
      </c>
      <c r="C1359" t="inlineStr">
        <is>
          <t xml:space="preserve">CONCLUIDO	</t>
        </is>
      </c>
      <c r="D1359" t="n">
        <v>9.113</v>
      </c>
      <c r="E1359" t="n">
        <v>10.97</v>
      </c>
      <c r="F1359" t="n">
        <v>7.92</v>
      </c>
      <c r="G1359" t="n">
        <v>118.77</v>
      </c>
      <c r="H1359" t="n">
        <v>1.99</v>
      </c>
      <c r="I1359" t="n">
        <v>4</v>
      </c>
      <c r="J1359" t="n">
        <v>342.46</v>
      </c>
      <c r="K1359" t="n">
        <v>59.89</v>
      </c>
      <c r="L1359" t="n">
        <v>38.25</v>
      </c>
      <c r="M1359" t="n">
        <v>2</v>
      </c>
      <c r="N1359" t="n">
        <v>109.32</v>
      </c>
      <c r="O1359" t="n">
        <v>42470.94</v>
      </c>
      <c r="P1359" t="n">
        <v>128.63</v>
      </c>
      <c r="Q1359" t="n">
        <v>198.05</v>
      </c>
      <c r="R1359" t="n">
        <v>29.31</v>
      </c>
      <c r="S1359" t="n">
        <v>21.27</v>
      </c>
      <c r="T1359" t="n">
        <v>1322.79</v>
      </c>
      <c r="U1359" t="n">
        <v>0.73</v>
      </c>
      <c r="V1359" t="n">
        <v>0.77</v>
      </c>
      <c r="W1359" t="n">
        <v>0.11</v>
      </c>
      <c r="X1359" t="n">
        <v>0.07000000000000001</v>
      </c>
      <c r="Y1359" t="n">
        <v>1</v>
      </c>
      <c r="Z1359" t="n">
        <v>10</v>
      </c>
    </row>
    <row r="1360">
      <c r="A1360" t="n">
        <v>150</v>
      </c>
      <c r="B1360" t="n">
        <v>135</v>
      </c>
      <c r="C1360" t="inlineStr">
        <is>
          <t xml:space="preserve">CONCLUIDO	</t>
        </is>
      </c>
      <c r="D1360" t="n">
        <v>9.1142</v>
      </c>
      <c r="E1360" t="n">
        <v>10.97</v>
      </c>
      <c r="F1360" t="n">
        <v>7.92</v>
      </c>
      <c r="G1360" t="n">
        <v>118.75</v>
      </c>
      <c r="H1360" t="n">
        <v>2</v>
      </c>
      <c r="I1360" t="n">
        <v>4</v>
      </c>
      <c r="J1360" t="n">
        <v>343.08</v>
      </c>
      <c r="K1360" t="n">
        <v>59.89</v>
      </c>
      <c r="L1360" t="n">
        <v>38.5</v>
      </c>
      <c r="M1360" t="n">
        <v>2</v>
      </c>
      <c r="N1360" t="n">
        <v>109.69</v>
      </c>
      <c r="O1360" t="n">
        <v>42546.93</v>
      </c>
      <c r="P1360" t="n">
        <v>128.63</v>
      </c>
      <c r="Q1360" t="n">
        <v>198.07</v>
      </c>
      <c r="R1360" t="n">
        <v>29.27</v>
      </c>
      <c r="S1360" t="n">
        <v>21.27</v>
      </c>
      <c r="T1360" t="n">
        <v>1300.97</v>
      </c>
      <c r="U1360" t="n">
        <v>0.73</v>
      </c>
      <c r="V1360" t="n">
        <v>0.77</v>
      </c>
      <c r="W1360" t="n">
        <v>0.11</v>
      </c>
      <c r="X1360" t="n">
        <v>0.06</v>
      </c>
      <c r="Y1360" t="n">
        <v>1</v>
      </c>
      <c r="Z1360" t="n">
        <v>10</v>
      </c>
    </row>
    <row r="1361">
      <c r="A1361" t="n">
        <v>151</v>
      </c>
      <c r="B1361" t="n">
        <v>135</v>
      </c>
      <c r="C1361" t="inlineStr">
        <is>
          <t xml:space="preserve">CONCLUIDO	</t>
        </is>
      </c>
      <c r="D1361" t="n">
        <v>9.113200000000001</v>
      </c>
      <c r="E1361" t="n">
        <v>10.97</v>
      </c>
      <c r="F1361" t="n">
        <v>7.92</v>
      </c>
      <c r="G1361" t="n">
        <v>118.77</v>
      </c>
      <c r="H1361" t="n">
        <v>2.01</v>
      </c>
      <c r="I1361" t="n">
        <v>4</v>
      </c>
      <c r="J1361" t="n">
        <v>343.69</v>
      </c>
      <c r="K1361" t="n">
        <v>59.89</v>
      </c>
      <c r="L1361" t="n">
        <v>38.75</v>
      </c>
      <c r="M1361" t="n">
        <v>2</v>
      </c>
      <c r="N1361" t="n">
        <v>110.06</v>
      </c>
      <c r="O1361" t="n">
        <v>42623.24</v>
      </c>
      <c r="P1361" t="n">
        <v>128.51</v>
      </c>
      <c r="Q1361" t="n">
        <v>198.05</v>
      </c>
      <c r="R1361" t="n">
        <v>29.35</v>
      </c>
      <c r="S1361" t="n">
        <v>21.27</v>
      </c>
      <c r="T1361" t="n">
        <v>1341.35</v>
      </c>
      <c r="U1361" t="n">
        <v>0.72</v>
      </c>
      <c r="V1361" t="n">
        <v>0.77</v>
      </c>
      <c r="W1361" t="n">
        <v>0.11</v>
      </c>
      <c r="X1361" t="n">
        <v>0.07000000000000001</v>
      </c>
      <c r="Y1361" t="n">
        <v>1</v>
      </c>
      <c r="Z1361" t="n">
        <v>10</v>
      </c>
    </row>
    <row r="1362">
      <c r="A1362" t="n">
        <v>152</v>
      </c>
      <c r="B1362" t="n">
        <v>135</v>
      </c>
      <c r="C1362" t="inlineStr">
        <is>
          <t xml:space="preserve">CONCLUIDO	</t>
        </is>
      </c>
      <c r="D1362" t="n">
        <v>9.113</v>
      </c>
      <c r="E1362" t="n">
        <v>10.97</v>
      </c>
      <c r="F1362" t="n">
        <v>7.92</v>
      </c>
      <c r="G1362" t="n">
        <v>118.77</v>
      </c>
      <c r="H1362" t="n">
        <v>2.02</v>
      </c>
      <c r="I1362" t="n">
        <v>4</v>
      </c>
      <c r="J1362" t="n">
        <v>344.31</v>
      </c>
      <c r="K1362" t="n">
        <v>59.89</v>
      </c>
      <c r="L1362" t="n">
        <v>39</v>
      </c>
      <c r="M1362" t="n">
        <v>2</v>
      </c>
      <c r="N1362" t="n">
        <v>110.43</v>
      </c>
      <c r="O1362" t="n">
        <v>42699.62</v>
      </c>
      <c r="P1362" t="n">
        <v>128.5</v>
      </c>
      <c r="Q1362" t="n">
        <v>198.05</v>
      </c>
      <c r="R1362" t="n">
        <v>29.33</v>
      </c>
      <c r="S1362" t="n">
        <v>21.27</v>
      </c>
      <c r="T1362" t="n">
        <v>1334.07</v>
      </c>
      <c r="U1362" t="n">
        <v>0.73</v>
      </c>
      <c r="V1362" t="n">
        <v>0.77</v>
      </c>
      <c r="W1362" t="n">
        <v>0.11</v>
      </c>
      <c r="X1362" t="n">
        <v>0.07000000000000001</v>
      </c>
      <c r="Y1362" t="n">
        <v>1</v>
      </c>
      <c r="Z1362" t="n">
        <v>10</v>
      </c>
    </row>
    <row r="1363">
      <c r="A1363" t="n">
        <v>153</v>
      </c>
      <c r="B1363" t="n">
        <v>135</v>
      </c>
      <c r="C1363" t="inlineStr">
        <is>
          <t xml:space="preserve">CONCLUIDO	</t>
        </is>
      </c>
      <c r="D1363" t="n">
        <v>9.110900000000001</v>
      </c>
      <c r="E1363" t="n">
        <v>10.98</v>
      </c>
      <c r="F1363" t="n">
        <v>7.92</v>
      </c>
      <c r="G1363" t="n">
        <v>118.81</v>
      </c>
      <c r="H1363" t="n">
        <v>2.03</v>
      </c>
      <c r="I1363" t="n">
        <v>4</v>
      </c>
      <c r="J1363" t="n">
        <v>344.93</v>
      </c>
      <c r="K1363" t="n">
        <v>59.89</v>
      </c>
      <c r="L1363" t="n">
        <v>39.25</v>
      </c>
      <c r="M1363" t="n">
        <v>2</v>
      </c>
      <c r="N1363" t="n">
        <v>110.8</v>
      </c>
      <c r="O1363" t="n">
        <v>42776.18</v>
      </c>
      <c r="P1363" t="n">
        <v>128.36</v>
      </c>
      <c r="Q1363" t="n">
        <v>198.06</v>
      </c>
      <c r="R1363" t="n">
        <v>29.39</v>
      </c>
      <c r="S1363" t="n">
        <v>21.27</v>
      </c>
      <c r="T1363" t="n">
        <v>1363.98</v>
      </c>
      <c r="U1363" t="n">
        <v>0.72</v>
      </c>
      <c r="V1363" t="n">
        <v>0.77</v>
      </c>
      <c r="W1363" t="n">
        <v>0.12</v>
      </c>
      <c r="X1363" t="n">
        <v>0.07000000000000001</v>
      </c>
      <c r="Y1363" t="n">
        <v>1</v>
      </c>
      <c r="Z1363" t="n">
        <v>10</v>
      </c>
    </row>
    <row r="1364">
      <c r="A1364" t="n">
        <v>154</v>
      </c>
      <c r="B1364" t="n">
        <v>135</v>
      </c>
      <c r="C1364" t="inlineStr">
        <is>
          <t xml:space="preserve">CONCLUIDO	</t>
        </is>
      </c>
      <c r="D1364" t="n">
        <v>9.1144</v>
      </c>
      <c r="E1364" t="n">
        <v>10.97</v>
      </c>
      <c r="F1364" t="n">
        <v>7.92</v>
      </c>
      <c r="G1364" t="n">
        <v>118.75</v>
      </c>
      <c r="H1364" t="n">
        <v>2.04</v>
      </c>
      <c r="I1364" t="n">
        <v>4</v>
      </c>
      <c r="J1364" t="n">
        <v>345.56</v>
      </c>
      <c r="K1364" t="n">
        <v>59.89</v>
      </c>
      <c r="L1364" t="n">
        <v>39.5</v>
      </c>
      <c r="M1364" t="n">
        <v>2</v>
      </c>
      <c r="N1364" t="n">
        <v>111.17</v>
      </c>
      <c r="O1364" t="n">
        <v>42852.94</v>
      </c>
      <c r="P1364" t="n">
        <v>128.2</v>
      </c>
      <c r="Q1364" t="n">
        <v>198.05</v>
      </c>
      <c r="R1364" t="n">
        <v>29.21</v>
      </c>
      <c r="S1364" t="n">
        <v>21.27</v>
      </c>
      <c r="T1364" t="n">
        <v>1274.7</v>
      </c>
      <c r="U1364" t="n">
        <v>0.73</v>
      </c>
      <c r="V1364" t="n">
        <v>0.77</v>
      </c>
      <c r="W1364" t="n">
        <v>0.12</v>
      </c>
      <c r="X1364" t="n">
        <v>0.06</v>
      </c>
      <c r="Y1364" t="n">
        <v>1</v>
      </c>
      <c r="Z1364" t="n">
        <v>10</v>
      </c>
    </row>
    <row r="1365">
      <c r="A1365" t="n">
        <v>155</v>
      </c>
      <c r="B1365" t="n">
        <v>135</v>
      </c>
      <c r="C1365" t="inlineStr">
        <is>
          <t xml:space="preserve">CONCLUIDO	</t>
        </is>
      </c>
      <c r="D1365" t="n">
        <v>9.119899999999999</v>
      </c>
      <c r="E1365" t="n">
        <v>10.96</v>
      </c>
      <c r="F1365" t="n">
        <v>7.91</v>
      </c>
      <c r="G1365" t="n">
        <v>118.65</v>
      </c>
      <c r="H1365" t="n">
        <v>2.05</v>
      </c>
      <c r="I1365" t="n">
        <v>4</v>
      </c>
      <c r="J1365" t="n">
        <v>346.18</v>
      </c>
      <c r="K1365" t="n">
        <v>59.89</v>
      </c>
      <c r="L1365" t="n">
        <v>39.75</v>
      </c>
      <c r="M1365" t="n">
        <v>2</v>
      </c>
      <c r="N1365" t="n">
        <v>111.54</v>
      </c>
      <c r="O1365" t="n">
        <v>42929.9</v>
      </c>
      <c r="P1365" t="n">
        <v>128.35</v>
      </c>
      <c r="Q1365" t="n">
        <v>198.05</v>
      </c>
      <c r="R1365" t="n">
        <v>29</v>
      </c>
      <c r="S1365" t="n">
        <v>21.27</v>
      </c>
      <c r="T1365" t="n">
        <v>1168.02</v>
      </c>
      <c r="U1365" t="n">
        <v>0.73</v>
      </c>
      <c r="V1365" t="n">
        <v>0.77</v>
      </c>
      <c r="W1365" t="n">
        <v>0.12</v>
      </c>
      <c r="X1365" t="n">
        <v>0.06</v>
      </c>
      <c r="Y1365" t="n">
        <v>1</v>
      </c>
      <c r="Z1365" t="n">
        <v>10</v>
      </c>
    </row>
    <row r="1366">
      <c r="A1366" t="n">
        <v>156</v>
      </c>
      <c r="B1366" t="n">
        <v>135</v>
      </c>
      <c r="C1366" t="inlineStr">
        <is>
          <t xml:space="preserve">CONCLUIDO	</t>
        </is>
      </c>
      <c r="D1366" t="n">
        <v>9.1225</v>
      </c>
      <c r="E1366" t="n">
        <v>10.96</v>
      </c>
      <c r="F1366" t="n">
        <v>7.91</v>
      </c>
      <c r="G1366" t="n">
        <v>118.6</v>
      </c>
      <c r="H1366" t="n">
        <v>2.06</v>
      </c>
      <c r="I1366" t="n">
        <v>4</v>
      </c>
      <c r="J1366" t="n">
        <v>346.81</v>
      </c>
      <c r="K1366" t="n">
        <v>59.89</v>
      </c>
      <c r="L1366" t="n">
        <v>40</v>
      </c>
      <c r="M1366" t="n">
        <v>2</v>
      </c>
      <c r="N1366" t="n">
        <v>111.92</v>
      </c>
      <c r="O1366" t="n">
        <v>43007.05</v>
      </c>
      <c r="P1366" t="n">
        <v>128.15</v>
      </c>
      <c r="Q1366" t="n">
        <v>198.05</v>
      </c>
      <c r="R1366" t="n">
        <v>28.86</v>
      </c>
      <c r="S1366" t="n">
        <v>21.27</v>
      </c>
      <c r="T1366" t="n">
        <v>1099.34</v>
      </c>
      <c r="U1366" t="n">
        <v>0.74</v>
      </c>
      <c r="V1366" t="n">
        <v>0.77</v>
      </c>
      <c r="W1366" t="n">
        <v>0.12</v>
      </c>
      <c r="X1366" t="n">
        <v>0.05</v>
      </c>
      <c r="Y1366" t="n">
        <v>1</v>
      </c>
      <c r="Z1366" t="n">
        <v>10</v>
      </c>
    </row>
    <row r="1367">
      <c r="A1367" t="n">
        <v>0</v>
      </c>
      <c r="B1367" t="n">
        <v>80</v>
      </c>
      <c r="C1367" t="inlineStr">
        <is>
          <t xml:space="preserve">CONCLUIDO	</t>
        </is>
      </c>
      <c r="D1367" t="n">
        <v>6.8331</v>
      </c>
      <c r="E1367" t="n">
        <v>14.63</v>
      </c>
      <c r="F1367" t="n">
        <v>9.57</v>
      </c>
      <c r="G1367" t="n">
        <v>6.76</v>
      </c>
      <c r="H1367" t="n">
        <v>0.11</v>
      </c>
      <c r="I1367" t="n">
        <v>85</v>
      </c>
      <c r="J1367" t="n">
        <v>159.12</v>
      </c>
      <c r="K1367" t="n">
        <v>50.28</v>
      </c>
      <c r="L1367" t="n">
        <v>1</v>
      </c>
      <c r="M1367" t="n">
        <v>83</v>
      </c>
      <c r="N1367" t="n">
        <v>27.84</v>
      </c>
      <c r="O1367" t="n">
        <v>19859.16</v>
      </c>
      <c r="P1367" t="n">
        <v>116.47</v>
      </c>
      <c r="Q1367" t="n">
        <v>198.17</v>
      </c>
      <c r="R1367" t="n">
        <v>80.92</v>
      </c>
      <c r="S1367" t="n">
        <v>21.27</v>
      </c>
      <c r="T1367" t="n">
        <v>26722.17</v>
      </c>
      <c r="U1367" t="n">
        <v>0.26</v>
      </c>
      <c r="V1367" t="n">
        <v>0.63</v>
      </c>
      <c r="W1367" t="n">
        <v>0.24</v>
      </c>
      <c r="X1367" t="n">
        <v>1.72</v>
      </c>
      <c r="Y1367" t="n">
        <v>1</v>
      </c>
      <c r="Z1367" t="n">
        <v>10</v>
      </c>
    </row>
    <row r="1368">
      <c r="A1368" t="n">
        <v>1</v>
      </c>
      <c r="B1368" t="n">
        <v>80</v>
      </c>
      <c r="C1368" t="inlineStr">
        <is>
          <t xml:space="preserve">CONCLUIDO	</t>
        </is>
      </c>
      <c r="D1368" t="n">
        <v>7.3757</v>
      </c>
      <c r="E1368" t="n">
        <v>13.56</v>
      </c>
      <c r="F1368" t="n">
        <v>9.140000000000001</v>
      </c>
      <c r="G1368" t="n">
        <v>8.44</v>
      </c>
      <c r="H1368" t="n">
        <v>0.14</v>
      </c>
      <c r="I1368" t="n">
        <v>65</v>
      </c>
      <c r="J1368" t="n">
        <v>159.48</v>
      </c>
      <c r="K1368" t="n">
        <v>50.28</v>
      </c>
      <c r="L1368" t="n">
        <v>1.25</v>
      </c>
      <c r="M1368" t="n">
        <v>63</v>
      </c>
      <c r="N1368" t="n">
        <v>27.95</v>
      </c>
      <c r="O1368" t="n">
        <v>19902.91</v>
      </c>
      <c r="P1368" t="n">
        <v>110.97</v>
      </c>
      <c r="Q1368" t="n">
        <v>198.17</v>
      </c>
      <c r="R1368" t="n">
        <v>67.29000000000001</v>
      </c>
      <c r="S1368" t="n">
        <v>21.27</v>
      </c>
      <c r="T1368" t="n">
        <v>20007.77</v>
      </c>
      <c r="U1368" t="n">
        <v>0.32</v>
      </c>
      <c r="V1368" t="n">
        <v>0.66</v>
      </c>
      <c r="W1368" t="n">
        <v>0.21</v>
      </c>
      <c r="X1368" t="n">
        <v>1.28</v>
      </c>
      <c r="Y1368" t="n">
        <v>1</v>
      </c>
      <c r="Z1368" t="n">
        <v>10</v>
      </c>
    </row>
    <row r="1369">
      <c r="A1369" t="n">
        <v>2</v>
      </c>
      <c r="B1369" t="n">
        <v>80</v>
      </c>
      <c r="C1369" t="inlineStr">
        <is>
          <t xml:space="preserve">CONCLUIDO	</t>
        </is>
      </c>
      <c r="D1369" t="n">
        <v>7.7306</v>
      </c>
      <c r="E1369" t="n">
        <v>12.94</v>
      </c>
      <c r="F1369" t="n">
        <v>8.9</v>
      </c>
      <c r="G1369" t="n">
        <v>10.08</v>
      </c>
      <c r="H1369" t="n">
        <v>0.17</v>
      </c>
      <c r="I1369" t="n">
        <v>53</v>
      </c>
      <c r="J1369" t="n">
        <v>159.83</v>
      </c>
      <c r="K1369" t="n">
        <v>50.28</v>
      </c>
      <c r="L1369" t="n">
        <v>1.5</v>
      </c>
      <c r="M1369" t="n">
        <v>51</v>
      </c>
      <c r="N1369" t="n">
        <v>28.05</v>
      </c>
      <c r="O1369" t="n">
        <v>19946.71</v>
      </c>
      <c r="P1369" t="n">
        <v>107.86</v>
      </c>
      <c r="Q1369" t="n">
        <v>198.11</v>
      </c>
      <c r="R1369" t="n">
        <v>60.09</v>
      </c>
      <c r="S1369" t="n">
        <v>21.27</v>
      </c>
      <c r="T1369" t="n">
        <v>16469.37</v>
      </c>
      <c r="U1369" t="n">
        <v>0.35</v>
      </c>
      <c r="V1369" t="n">
        <v>0.68</v>
      </c>
      <c r="W1369" t="n">
        <v>0.19</v>
      </c>
      <c r="X1369" t="n">
        <v>1.05</v>
      </c>
      <c r="Y1369" t="n">
        <v>1</v>
      </c>
      <c r="Z1369" t="n">
        <v>10</v>
      </c>
    </row>
    <row r="1370">
      <c r="A1370" t="n">
        <v>3</v>
      </c>
      <c r="B1370" t="n">
        <v>80</v>
      </c>
      <c r="C1370" t="inlineStr">
        <is>
          <t xml:space="preserve">CONCLUIDO	</t>
        </is>
      </c>
      <c r="D1370" t="n">
        <v>7.9931</v>
      </c>
      <c r="E1370" t="n">
        <v>12.51</v>
      </c>
      <c r="F1370" t="n">
        <v>8.74</v>
      </c>
      <c r="G1370" t="n">
        <v>11.65</v>
      </c>
      <c r="H1370" t="n">
        <v>0.19</v>
      </c>
      <c r="I1370" t="n">
        <v>45</v>
      </c>
      <c r="J1370" t="n">
        <v>160.19</v>
      </c>
      <c r="K1370" t="n">
        <v>50.28</v>
      </c>
      <c r="L1370" t="n">
        <v>1.75</v>
      </c>
      <c r="M1370" t="n">
        <v>43</v>
      </c>
      <c r="N1370" t="n">
        <v>28.16</v>
      </c>
      <c r="O1370" t="n">
        <v>19990.53</v>
      </c>
      <c r="P1370" t="n">
        <v>105.61</v>
      </c>
      <c r="Q1370" t="n">
        <v>198.06</v>
      </c>
      <c r="R1370" t="n">
        <v>54.84</v>
      </c>
      <c r="S1370" t="n">
        <v>21.27</v>
      </c>
      <c r="T1370" t="n">
        <v>13883.09</v>
      </c>
      <c r="U1370" t="n">
        <v>0.39</v>
      </c>
      <c r="V1370" t="n">
        <v>0.7</v>
      </c>
      <c r="W1370" t="n">
        <v>0.18</v>
      </c>
      <c r="X1370" t="n">
        <v>0.88</v>
      </c>
      <c r="Y1370" t="n">
        <v>1</v>
      </c>
      <c r="Z1370" t="n">
        <v>10</v>
      </c>
    </row>
    <row r="1371">
      <c r="A1371" t="n">
        <v>4</v>
      </c>
      <c r="B1371" t="n">
        <v>80</v>
      </c>
      <c r="C1371" t="inlineStr">
        <is>
          <t xml:space="preserve">CONCLUIDO	</t>
        </is>
      </c>
      <c r="D1371" t="n">
        <v>8.2658</v>
      </c>
      <c r="E1371" t="n">
        <v>12.1</v>
      </c>
      <c r="F1371" t="n">
        <v>8.550000000000001</v>
      </c>
      <c r="G1371" t="n">
        <v>13.5</v>
      </c>
      <c r="H1371" t="n">
        <v>0.22</v>
      </c>
      <c r="I1371" t="n">
        <v>38</v>
      </c>
      <c r="J1371" t="n">
        <v>160.54</v>
      </c>
      <c r="K1371" t="n">
        <v>50.28</v>
      </c>
      <c r="L1371" t="n">
        <v>2</v>
      </c>
      <c r="M1371" t="n">
        <v>36</v>
      </c>
      <c r="N1371" t="n">
        <v>28.26</v>
      </c>
      <c r="O1371" t="n">
        <v>20034.4</v>
      </c>
      <c r="P1371" t="n">
        <v>103.16</v>
      </c>
      <c r="Q1371" t="n">
        <v>198.07</v>
      </c>
      <c r="R1371" t="n">
        <v>48.52</v>
      </c>
      <c r="S1371" t="n">
        <v>21.27</v>
      </c>
      <c r="T1371" t="n">
        <v>10758.61</v>
      </c>
      <c r="U1371" t="n">
        <v>0.44</v>
      </c>
      <c r="V1371" t="n">
        <v>0.71</v>
      </c>
      <c r="W1371" t="n">
        <v>0.17</v>
      </c>
      <c r="X1371" t="n">
        <v>0.6899999999999999</v>
      </c>
      <c r="Y1371" t="n">
        <v>1</v>
      </c>
      <c r="Z1371" t="n">
        <v>10</v>
      </c>
    </row>
    <row r="1372">
      <c r="A1372" t="n">
        <v>5</v>
      </c>
      <c r="B1372" t="n">
        <v>80</v>
      </c>
      <c r="C1372" t="inlineStr">
        <is>
          <t xml:space="preserve">CONCLUIDO	</t>
        </is>
      </c>
      <c r="D1372" t="n">
        <v>8.249700000000001</v>
      </c>
      <c r="E1372" t="n">
        <v>12.12</v>
      </c>
      <c r="F1372" t="n">
        <v>8.67</v>
      </c>
      <c r="G1372" t="n">
        <v>14.86</v>
      </c>
      <c r="H1372" t="n">
        <v>0.25</v>
      </c>
      <c r="I1372" t="n">
        <v>35</v>
      </c>
      <c r="J1372" t="n">
        <v>160.9</v>
      </c>
      <c r="K1372" t="n">
        <v>50.28</v>
      </c>
      <c r="L1372" t="n">
        <v>2.25</v>
      </c>
      <c r="M1372" t="n">
        <v>33</v>
      </c>
      <c r="N1372" t="n">
        <v>28.37</v>
      </c>
      <c r="O1372" t="n">
        <v>20078.3</v>
      </c>
      <c r="P1372" t="n">
        <v>104.42</v>
      </c>
      <c r="Q1372" t="n">
        <v>198.05</v>
      </c>
      <c r="R1372" t="n">
        <v>54.1</v>
      </c>
      <c r="S1372" t="n">
        <v>21.27</v>
      </c>
      <c r="T1372" t="n">
        <v>13564.15</v>
      </c>
      <c r="U1372" t="n">
        <v>0.39</v>
      </c>
      <c r="V1372" t="n">
        <v>0.7</v>
      </c>
      <c r="W1372" t="n">
        <v>0.14</v>
      </c>
      <c r="X1372" t="n">
        <v>0.82</v>
      </c>
      <c r="Y1372" t="n">
        <v>1</v>
      </c>
      <c r="Z1372" t="n">
        <v>10</v>
      </c>
    </row>
    <row r="1373">
      <c r="A1373" t="n">
        <v>6</v>
      </c>
      <c r="B1373" t="n">
        <v>80</v>
      </c>
      <c r="C1373" t="inlineStr">
        <is>
          <t xml:space="preserve">CONCLUIDO	</t>
        </is>
      </c>
      <c r="D1373" t="n">
        <v>8.472799999999999</v>
      </c>
      <c r="E1373" t="n">
        <v>11.8</v>
      </c>
      <c r="F1373" t="n">
        <v>8.48</v>
      </c>
      <c r="G1373" t="n">
        <v>16.41</v>
      </c>
      <c r="H1373" t="n">
        <v>0.27</v>
      </c>
      <c r="I1373" t="n">
        <v>31</v>
      </c>
      <c r="J1373" t="n">
        <v>161.26</v>
      </c>
      <c r="K1373" t="n">
        <v>50.28</v>
      </c>
      <c r="L1373" t="n">
        <v>2.5</v>
      </c>
      <c r="M1373" t="n">
        <v>29</v>
      </c>
      <c r="N1373" t="n">
        <v>28.48</v>
      </c>
      <c r="O1373" t="n">
        <v>20122.23</v>
      </c>
      <c r="P1373" t="n">
        <v>101.85</v>
      </c>
      <c r="Q1373" t="n">
        <v>198.05</v>
      </c>
      <c r="R1373" t="n">
        <v>46.93</v>
      </c>
      <c r="S1373" t="n">
        <v>21.27</v>
      </c>
      <c r="T1373" t="n">
        <v>9996.309999999999</v>
      </c>
      <c r="U1373" t="n">
        <v>0.45</v>
      </c>
      <c r="V1373" t="n">
        <v>0.72</v>
      </c>
      <c r="W1373" t="n">
        <v>0.16</v>
      </c>
      <c r="X1373" t="n">
        <v>0.63</v>
      </c>
      <c r="Y1373" t="n">
        <v>1</v>
      </c>
      <c r="Z1373" t="n">
        <v>10</v>
      </c>
    </row>
    <row r="1374">
      <c r="A1374" t="n">
        <v>7</v>
      </c>
      <c r="B1374" t="n">
        <v>80</v>
      </c>
      <c r="C1374" t="inlineStr">
        <is>
          <t xml:space="preserve">CONCLUIDO	</t>
        </is>
      </c>
      <c r="D1374" t="n">
        <v>8.594799999999999</v>
      </c>
      <c r="E1374" t="n">
        <v>11.64</v>
      </c>
      <c r="F1374" t="n">
        <v>8.41</v>
      </c>
      <c r="G1374" t="n">
        <v>18.02</v>
      </c>
      <c r="H1374" t="n">
        <v>0.3</v>
      </c>
      <c r="I1374" t="n">
        <v>28</v>
      </c>
      <c r="J1374" t="n">
        <v>161.61</v>
      </c>
      <c r="K1374" t="n">
        <v>50.28</v>
      </c>
      <c r="L1374" t="n">
        <v>2.75</v>
      </c>
      <c r="M1374" t="n">
        <v>26</v>
      </c>
      <c r="N1374" t="n">
        <v>28.58</v>
      </c>
      <c r="O1374" t="n">
        <v>20166.2</v>
      </c>
      <c r="P1374" t="n">
        <v>100.83</v>
      </c>
      <c r="Q1374" t="n">
        <v>198.05</v>
      </c>
      <c r="R1374" t="n">
        <v>44.63</v>
      </c>
      <c r="S1374" t="n">
        <v>21.27</v>
      </c>
      <c r="T1374" t="n">
        <v>8864.969999999999</v>
      </c>
      <c r="U1374" t="n">
        <v>0.48</v>
      </c>
      <c r="V1374" t="n">
        <v>0.72</v>
      </c>
      <c r="W1374" t="n">
        <v>0.15</v>
      </c>
      <c r="X1374" t="n">
        <v>0.5600000000000001</v>
      </c>
      <c r="Y1374" t="n">
        <v>1</v>
      </c>
      <c r="Z1374" t="n">
        <v>10</v>
      </c>
    </row>
    <row r="1375">
      <c r="A1375" t="n">
        <v>8</v>
      </c>
      <c r="B1375" t="n">
        <v>80</v>
      </c>
      <c r="C1375" t="inlineStr">
        <is>
          <t xml:space="preserve">CONCLUIDO	</t>
        </is>
      </c>
      <c r="D1375" t="n">
        <v>8.718</v>
      </c>
      <c r="E1375" t="n">
        <v>11.47</v>
      </c>
      <c r="F1375" t="n">
        <v>8.34</v>
      </c>
      <c r="G1375" t="n">
        <v>20.02</v>
      </c>
      <c r="H1375" t="n">
        <v>0.33</v>
      </c>
      <c r="I1375" t="n">
        <v>25</v>
      </c>
      <c r="J1375" t="n">
        <v>161.97</v>
      </c>
      <c r="K1375" t="n">
        <v>50.28</v>
      </c>
      <c r="L1375" t="n">
        <v>3</v>
      </c>
      <c r="M1375" t="n">
        <v>23</v>
      </c>
      <c r="N1375" t="n">
        <v>28.69</v>
      </c>
      <c r="O1375" t="n">
        <v>20210.21</v>
      </c>
      <c r="P1375" t="n">
        <v>99.83</v>
      </c>
      <c r="Q1375" t="n">
        <v>198.07</v>
      </c>
      <c r="R1375" t="n">
        <v>42.48</v>
      </c>
      <c r="S1375" t="n">
        <v>21.27</v>
      </c>
      <c r="T1375" t="n">
        <v>7804.03</v>
      </c>
      <c r="U1375" t="n">
        <v>0.5</v>
      </c>
      <c r="V1375" t="n">
        <v>0.73</v>
      </c>
      <c r="W1375" t="n">
        <v>0.15</v>
      </c>
      <c r="X1375" t="n">
        <v>0.49</v>
      </c>
      <c r="Y1375" t="n">
        <v>1</v>
      </c>
      <c r="Z1375" t="n">
        <v>10</v>
      </c>
    </row>
    <row r="1376">
      <c r="A1376" t="n">
        <v>9</v>
      </c>
      <c r="B1376" t="n">
        <v>80</v>
      </c>
      <c r="C1376" t="inlineStr">
        <is>
          <t xml:space="preserve">CONCLUIDO	</t>
        </is>
      </c>
      <c r="D1376" t="n">
        <v>8.8028</v>
      </c>
      <c r="E1376" t="n">
        <v>11.36</v>
      </c>
      <c r="F1376" t="n">
        <v>8.289999999999999</v>
      </c>
      <c r="G1376" t="n">
        <v>21.64</v>
      </c>
      <c r="H1376" t="n">
        <v>0.35</v>
      </c>
      <c r="I1376" t="n">
        <v>23</v>
      </c>
      <c r="J1376" t="n">
        <v>162.33</v>
      </c>
      <c r="K1376" t="n">
        <v>50.28</v>
      </c>
      <c r="L1376" t="n">
        <v>3.25</v>
      </c>
      <c r="M1376" t="n">
        <v>21</v>
      </c>
      <c r="N1376" t="n">
        <v>28.8</v>
      </c>
      <c r="O1376" t="n">
        <v>20254.26</v>
      </c>
      <c r="P1376" t="n">
        <v>99.03</v>
      </c>
      <c r="Q1376" t="n">
        <v>198.07</v>
      </c>
      <c r="R1376" t="n">
        <v>41</v>
      </c>
      <c r="S1376" t="n">
        <v>21.27</v>
      </c>
      <c r="T1376" t="n">
        <v>7072.77</v>
      </c>
      <c r="U1376" t="n">
        <v>0.52</v>
      </c>
      <c r="V1376" t="n">
        <v>0.73</v>
      </c>
      <c r="W1376" t="n">
        <v>0.14</v>
      </c>
      <c r="X1376" t="n">
        <v>0.44</v>
      </c>
      <c r="Y1376" t="n">
        <v>1</v>
      </c>
      <c r="Z1376" t="n">
        <v>10</v>
      </c>
    </row>
    <row r="1377">
      <c r="A1377" t="n">
        <v>10</v>
      </c>
      <c r="B1377" t="n">
        <v>80</v>
      </c>
      <c r="C1377" t="inlineStr">
        <is>
          <t xml:space="preserve">CONCLUIDO	</t>
        </is>
      </c>
      <c r="D1377" t="n">
        <v>8.837</v>
      </c>
      <c r="E1377" t="n">
        <v>11.32</v>
      </c>
      <c r="F1377" t="n">
        <v>8.279999999999999</v>
      </c>
      <c r="G1377" t="n">
        <v>22.59</v>
      </c>
      <c r="H1377" t="n">
        <v>0.38</v>
      </c>
      <c r="I1377" t="n">
        <v>22</v>
      </c>
      <c r="J1377" t="n">
        <v>162.68</v>
      </c>
      <c r="K1377" t="n">
        <v>50.28</v>
      </c>
      <c r="L1377" t="n">
        <v>3.5</v>
      </c>
      <c r="M1377" t="n">
        <v>20</v>
      </c>
      <c r="N1377" t="n">
        <v>28.9</v>
      </c>
      <c r="O1377" t="n">
        <v>20298.34</v>
      </c>
      <c r="P1377" t="n">
        <v>98.77</v>
      </c>
      <c r="Q1377" t="n">
        <v>198.05</v>
      </c>
      <c r="R1377" t="n">
        <v>40.79</v>
      </c>
      <c r="S1377" t="n">
        <v>21.27</v>
      </c>
      <c r="T1377" t="n">
        <v>6973.32</v>
      </c>
      <c r="U1377" t="n">
        <v>0.52</v>
      </c>
      <c r="V1377" t="n">
        <v>0.73</v>
      </c>
      <c r="W1377" t="n">
        <v>0.14</v>
      </c>
      <c r="X1377" t="n">
        <v>0.43</v>
      </c>
      <c r="Y1377" t="n">
        <v>1</v>
      </c>
      <c r="Z1377" t="n">
        <v>10</v>
      </c>
    </row>
    <row r="1378">
      <c r="A1378" t="n">
        <v>11</v>
      </c>
      <c r="B1378" t="n">
        <v>80</v>
      </c>
      <c r="C1378" t="inlineStr">
        <is>
          <t xml:space="preserve">CONCLUIDO	</t>
        </is>
      </c>
      <c r="D1378" t="n">
        <v>8.9268</v>
      </c>
      <c r="E1378" t="n">
        <v>11.2</v>
      </c>
      <c r="F1378" t="n">
        <v>8.23</v>
      </c>
      <c r="G1378" t="n">
        <v>24.7</v>
      </c>
      <c r="H1378" t="n">
        <v>0.41</v>
      </c>
      <c r="I1378" t="n">
        <v>20</v>
      </c>
      <c r="J1378" t="n">
        <v>163.04</v>
      </c>
      <c r="K1378" t="n">
        <v>50.28</v>
      </c>
      <c r="L1378" t="n">
        <v>3.75</v>
      </c>
      <c r="M1378" t="n">
        <v>18</v>
      </c>
      <c r="N1378" t="n">
        <v>29.01</v>
      </c>
      <c r="O1378" t="n">
        <v>20342.46</v>
      </c>
      <c r="P1378" t="n">
        <v>97.97</v>
      </c>
      <c r="Q1378" t="n">
        <v>198.14</v>
      </c>
      <c r="R1378" t="n">
        <v>39</v>
      </c>
      <c r="S1378" t="n">
        <v>21.27</v>
      </c>
      <c r="T1378" t="n">
        <v>6089.55</v>
      </c>
      <c r="U1378" t="n">
        <v>0.55</v>
      </c>
      <c r="V1378" t="n">
        <v>0.74</v>
      </c>
      <c r="W1378" t="n">
        <v>0.14</v>
      </c>
      <c r="X1378" t="n">
        <v>0.38</v>
      </c>
      <c r="Y1378" t="n">
        <v>1</v>
      </c>
      <c r="Z1378" t="n">
        <v>10</v>
      </c>
    </row>
    <row r="1379">
      <c r="A1379" t="n">
        <v>12</v>
      </c>
      <c r="B1379" t="n">
        <v>80</v>
      </c>
      <c r="C1379" t="inlineStr">
        <is>
          <t xml:space="preserve">CONCLUIDO	</t>
        </is>
      </c>
      <c r="D1379" t="n">
        <v>9.009499999999999</v>
      </c>
      <c r="E1379" t="n">
        <v>11.1</v>
      </c>
      <c r="F1379" t="n">
        <v>8.16</v>
      </c>
      <c r="G1379" t="n">
        <v>25.78</v>
      </c>
      <c r="H1379" t="n">
        <v>0.43</v>
      </c>
      <c r="I1379" t="n">
        <v>19</v>
      </c>
      <c r="J1379" t="n">
        <v>163.4</v>
      </c>
      <c r="K1379" t="n">
        <v>50.28</v>
      </c>
      <c r="L1379" t="n">
        <v>4</v>
      </c>
      <c r="M1379" t="n">
        <v>17</v>
      </c>
      <c r="N1379" t="n">
        <v>29.12</v>
      </c>
      <c r="O1379" t="n">
        <v>20386.62</v>
      </c>
      <c r="P1379" t="n">
        <v>96.93000000000001</v>
      </c>
      <c r="Q1379" t="n">
        <v>198.05</v>
      </c>
      <c r="R1379" t="n">
        <v>36.65</v>
      </c>
      <c r="S1379" t="n">
        <v>21.27</v>
      </c>
      <c r="T1379" t="n">
        <v>4918.75</v>
      </c>
      <c r="U1379" t="n">
        <v>0.58</v>
      </c>
      <c r="V1379" t="n">
        <v>0.74</v>
      </c>
      <c r="W1379" t="n">
        <v>0.14</v>
      </c>
      <c r="X1379" t="n">
        <v>0.31</v>
      </c>
      <c r="Y1379" t="n">
        <v>1</v>
      </c>
      <c r="Z1379" t="n">
        <v>10</v>
      </c>
    </row>
    <row r="1380">
      <c r="A1380" t="n">
        <v>13</v>
      </c>
      <c r="B1380" t="n">
        <v>80</v>
      </c>
      <c r="C1380" t="inlineStr">
        <is>
          <t xml:space="preserve">CONCLUIDO	</t>
        </is>
      </c>
      <c r="D1380" t="n">
        <v>8.9559</v>
      </c>
      <c r="E1380" t="n">
        <v>11.17</v>
      </c>
      <c r="F1380" t="n">
        <v>8.26</v>
      </c>
      <c r="G1380" t="n">
        <v>27.54</v>
      </c>
      <c r="H1380" t="n">
        <v>0.46</v>
      </c>
      <c r="I1380" t="n">
        <v>18</v>
      </c>
      <c r="J1380" t="n">
        <v>163.76</v>
      </c>
      <c r="K1380" t="n">
        <v>50.28</v>
      </c>
      <c r="L1380" t="n">
        <v>4.25</v>
      </c>
      <c r="M1380" t="n">
        <v>16</v>
      </c>
      <c r="N1380" t="n">
        <v>29.23</v>
      </c>
      <c r="O1380" t="n">
        <v>20430.81</v>
      </c>
      <c r="P1380" t="n">
        <v>97.98999999999999</v>
      </c>
      <c r="Q1380" t="n">
        <v>198.06</v>
      </c>
      <c r="R1380" t="n">
        <v>40.24</v>
      </c>
      <c r="S1380" t="n">
        <v>21.27</v>
      </c>
      <c r="T1380" t="n">
        <v>6720.27</v>
      </c>
      <c r="U1380" t="n">
        <v>0.53</v>
      </c>
      <c r="V1380" t="n">
        <v>0.74</v>
      </c>
      <c r="W1380" t="n">
        <v>0.14</v>
      </c>
      <c r="X1380" t="n">
        <v>0.41</v>
      </c>
      <c r="Y1380" t="n">
        <v>1</v>
      </c>
      <c r="Z1380" t="n">
        <v>10</v>
      </c>
    </row>
    <row r="1381">
      <c r="A1381" t="n">
        <v>14</v>
      </c>
      <c r="B1381" t="n">
        <v>80</v>
      </c>
      <c r="C1381" t="inlineStr">
        <is>
          <t xml:space="preserve">CONCLUIDO	</t>
        </is>
      </c>
      <c r="D1381" t="n">
        <v>9.039099999999999</v>
      </c>
      <c r="E1381" t="n">
        <v>11.06</v>
      </c>
      <c r="F1381" t="n">
        <v>8.19</v>
      </c>
      <c r="G1381" t="n">
        <v>28.91</v>
      </c>
      <c r="H1381" t="n">
        <v>0.49</v>
      </c>
      <c r="I1381" t="n">
        <v>17</v>
      </c>
      <c r="J1381" t="n">
        <v>164.12</v>
      </c>
      <c r="K1381" t="n">
        <v>50.28</v>
      </c>
      <c r="L1381" t="n">
        <v>4.5</v>
      </c>
      <c r="M1381" t="n">
        <v>15</v>
      </c>
      <c r="N1381" t="n">
        <v>29.34</v>
      </c>
      <c r="O1381" t="n">
        <v>20475.04</v>
      </c>
      <c r="P1381" t="n">
        <v>96.88</v>
      </c>
      <c r="Q1381" t="n">
        <v>198.05</v>
      </c>
      <c r="R1381" t="n">
        <v>37.85</v>
      </c>
      <c r="S1381" t="n">
        <v>21.27</v>
      </c>
      <c r="T1381" t="n">
        <v>5528.24</v>
      </c>
      <c r="U1381" t="n">
        <v>0.5600000000000001</v>
      </c>
      <c r="V1381" t="n">
        <v>0.74</v>
      </c>
      <c r="W1381" t="n">
        <v>0.13</v>
      </c>
      <c r="X1381" t="n">
        <v>0.34</v>
      </c>
      <c r="Y1381" t="n">
        <v>1</v>
      </c>
      <c r="Z1381" t="n">
        <v>10</v>
      </c>
    </row>
    <row r="1382">
      <c r="A1382" t="n">
        <v>15</v>
      </c>
      <c r="B1382" t="n">
        <v>80</v>
      </c>
      <c r="C1382" t="inlineStr">
        <is>
          <t xml:space="preserve">CONCLUIDO	</t>
        </is>
      </c>
      <c r="D1382" t="n">
        <v>9.0909</v>
      </c>
      <c r="E1382" t="n">
        <v>11</v>
      </c>
      <c r="F1382" t="n">
        <v>8.16</v>
      </c>
      <c r="G1382" t="n">
        <v>30.6</v>
      </c>
      <c r="H1382" t="n">
        <v>0.51</v>
      </c>
      <c r="I1382" t="n">
        <v>16</v>
      </c>
      <c r="J1382" t="n">
        <v>164.48</v>
      </c>
      <c r="K1382" t="n">
        <v>50.28</v>
      </c>
      <c r="L1382" t="n">
        <v>4.75</v>
      </c>
      <c r="M1382" t="n">
        <v>14</v>
      </c>
      <c r="N1382" t="n">
        <v>29.45</v>
      </c>
      <c r="O1382" t="n">
        <v>20519.3</v>
      </c>
      <c r="P1382" t="n">
        <v>96.23</v>
      </c>
      <c r="Q1382" t="n">
        <v>198.05</v>
      </c>
      <c r="R1382" t="n">
        <v>36.92</v>
      </c>
      <c r="S1382" t="n">
        <v>21.27</v>
      </c>
      <c r="T1382" t="n">
        <v>5068.72</v>
      </c>
      <c r="U1382" t="n">
        <v>0.58</v>
      </c>
      <c r="V1382" t="n">
        <v>0.74</v>
      </c>
      <c r="W1382" t="n">
        <v>0.13</v>
      </c>
      <c r="X1382" t="n">
        <v>0.31</v>
      </c>
      <c r="Y1382" t="n">
        <v>1</v>
      </c>
      <c r="Z1382" t="n">
        <v>10</v>
      </c>
    </row>
    <row r="1383">
      <c r="A1383" t="n">
        <v>16</v>
      </c>
      <c r="B1383" t="n">
        <v>80</v>
      </c>
      <c r="C1383" t="inlineStr">
        <is>
          <t xml:space="preserve">CONCLUIDO	</t>
        </is>
      </c>
      <c r="D1383" t="n">
        <v>9.1371</v>
      </c>
      <c r="E1383" t="n">
        <v>10.94</v>
      </c>
      <c r="F1383" t="n">
        <v>8.140000000000001</v>
      </c>
      <c r="G1383" t="n">
        <v>32.55</v>
      </c>
      <c r="H1383" t="n">
        <v>0.54</v>
      </c>
      <c r="I1383" t="n">
        <v>15</v>
      </c>
      <c r="J1383" t="n">
        <v>164.83</v>
      </c>
      <c r="K1383" t="n">
        <v>50.28</v>
      </c>
      <c r="L1383" t="n">
        <v>5</v>
      </c>
      <c r="M1383" t="n">
        <v>13</v>
      </c>
      <c r="N1383" t="n">
        <v>29.55</v>
      </c>
      <c r="O1383" t="n">
        <v>20563.61</v>
      </c>
      <c r="P1383" t="n">
        <v>95.81999999999999</v>
      </c>
      <c r="Q1383" t="n">
        <v>198.07</v>
      </c>
      <c r="R1383" t="n">
        <v>36.07</v>
      </c>
      <c r="S1383" t="n">
        <v>21.27</v>
      </c>
      <c r="T1383" t="n">
        <v>4649.72</v>
      </c>
      <c r="U1383" t="n">
        <v>0.59</v>
      </c>
      <c r="V1383" t="n">
        <v>0.75</v>
      </c>
      <c r="W1383" t="n">
        <v>0.13</v>
      </c>
      <c r="X1383" t="n">
        <v>0.28</v>
      </c>
      <c r="Y1383" t="n">
        <v>1</v>
      </c>
      <c r="Z1383" t="n">
        <v>10</v>
      </c>
    </row>
    <row r="1384">
      <c r="A1384" t="n">
        <v>17</v>
      </c>
      <c r="B1384" t="n">
        <v>80</v>
      </c>
      <c r="C1384" t="inlineStr">
        <is>
          <t xml:space="preserve">CONCLUIDO	</t>
        </is>
      </c>
      <c r="D1384" t="n">
        <v>9.183199999999999</v>
      </c>
      <c r="E1384" t="n">
        <v>10.89</v>
      </c>
      <c r="F1384" t="n">
        <v>8.109999999999999</v>
      </c>
      <c r="G1384" t="n">
        <v>34.77</v>
      </c>
      <c r="H1384" t="n">
        <v>0.5600000000000001</v>
      </c>
      <c r="I1384" t="n">
        <v>14</v>
      </c>
      <c r="J1384" t="n">
        <v>165.19</v>
      </c>
      <c r="K1384" t="n">
        <v>50.28</v>
      </c>
      <c r="L1384" t="n">
        <v>5.25</v>
      </c>
      <c r="M1384" t="n">
        <v>12</v>
      </c>
      <c r="N1384" t="n">
        <v>29.66</v>
      </c>
      <c r="O1384" t="n">
        <v>20607.95</v>
      </c>
      <c r="P1384" t="n">
        <v>95.26000000000001</v>
      </c>
      <c r="Q1384" t="n">
        <v>198.05</v>
      </c>
      <c r="R1384" t="n">
        <v>35.4</v>
      </c>
      <c r="S1384" t="n">
        <v>21.27</v>
      </c>
      <c r="T1384" t="n">
        <v>4316.24</v>
      </c>
      <c r="U1384" t="n">
        <v>0.6</v>
      </c>
      <c r="V1384" t="n">
        <v>0.75</v>
      </c>
      <c r="W1384" t="n">
        <v>0.13</v>
      </c>
      <c r="X1384" t="n">
        <v>0.26</v>
      </c>
      <c r="Y1384" t="n">
        <v>1</v>
      </c>
      <c r="Z1384" t="n">
        <v>10</v>
      </c>
    </row>
    <row r="1385">
      <c r="A1385" t="n">
        <v>18</v>
      </c>
      <c r="B1385" t="n">
        <v>80</v>
      </c>
      <c r="C1385" t="inlineStr">
        <is>
          <t xml:space="preserve">CONCLUIDO	</t>
        </is>
      </c>
      <c r="D1385" t="n">
        <v>9.177099999999999</v>
      </c>
      <c r="E1385" t="n">
        <v>10.9</v>
      </c>
      <c r="F1385" t="n">
        <v>8.119999999999999</v>
      </c>
      <c r="G1385" t="n">
        <v>34.8</v>
      </c>
      <c r="H1385" t="n">
        <v>0.59</v>
      </c>
      <c r="I1385" t="n">
        <v>14</v>
      </c>
      <c r="J1385" t="n">
        <v>165.55</v>
      </c>
      <c r="K1385" t="n">
        <v>50.28</v>
      </c>
      <c r="L1385" t="n">
        <v>5.5</v>
      </c>
      <c r="M1385" t="n">
        <v>12</v>
      </c>
      <c r="N1385" t="n">
        <v>29.77</v>
      </c>
      <c r="O1385" t="n">
        <v>20652.33</v>
      </c>
      <c r="P1385" t="n">
        <v>95.31999999999999</v>
      </c>
      <c r="Q1385" t="n">
        <v>198.05</v>
      </c>
      <c r="R1385" t="n">
        <v>35.56</v>
      </c>
      <c r="S1385" t="n">
        <v>21.27</v>
      </c>
      <c r="T1385" t="n">
        <v>4399.43</v>
      </c>
      <c r="U1385" t="n">
        <v>0.6</v>
      </c>
      <c r="V1385" t="n">
        <v>0.75</v>
      </c>
      <c r="W1385" t="n">
        <v>0.13</v>
      </c>
      <c r="X1385" t="n">
        <v>0.27</v>
      </c>
      <c r="Y1385" t="n">
        <v>1</v>
      </c>
      <c r="Z1385" t="n">
        <v>10</v>
      </c>
    </row>
    <row r="1386">
      <c r="A1386" t="n">
        <v>19</v>
      </c>
      <c r="B1386" t="n">
        <v>80</v>
      </c>
      <c r="C1386" t="inlineStr">
        <is>
          <t xml:space="preserve">CONCLUIDO	</t>
        </is>
      </c>
      <c r="D1386" t="n">
        <v>9.233599999999999</v>
      </c>
      <c r="E1386" t="n">
        <v>10.83</v>
      </c>
      <c r="F1386" t="n">
        <v>8.09</v>
      </c>
      <c r="G1386" t="n">
        <v>37.32</v>
      </c>
      <c r="H1386" t="n">
        <v>0.61</v>
      </c>
      <c r="I1386" t="n">
        <v>13</v>
      </c>
      <c r="J1386" t="n">
        <v>165.91</v>
      </c>
      <c r="K1386" t="n">
        <v>50.28</v>
      </c>
      <c r="L1386" t="n">
        <v>5.75</v>
      </c>
      <c r="M1386" t="n">
        <v>11</v>
      </c>
      <c r="N1386" t="n">
        <v>29.88</v>
      </c>
      <c r="O1386" t="n">
        <v>20696.74</v>
      </c>
      <c r="P1386" t="n">
        <v>94.62</v>
      </c>
      <c r="Q1386" t="n">
        <v>198.05</v>
      </c>
      <c r="R1386" t="n">
        <v>34.51</v>
      </c>
      <c r="S1386" t="n">
        <v>21.27</v>
      </c>
      <c r="T1386" t="n">
        <v>3879.46</v>
      </c>
      <c r="U1386" t="n">
        <v>0.62</v>
      </c>
      <c r="V1386" t="n">
        <v>0.75</v>
      </c>
      <c r="W1386" t="n">
        <v>0.13</v>
      </c>
      <c r="X1386" t="n">
        <v>0.23</v>
      </c>
      <c r="Y1386" t="n">
        <v>1</v>
      </c>
      <c r="Z1386" t="n">
        <v>10</v>
      </c>
    </row>
    <row r="1387">
      <c r="A1387" t="n">
        <v>20</v>
      </c>
      <c r="B1387" t="n">
        <v>80</v>
      </c>
      <c r="C1387" t="inlineStr">
        <is>
          <t xml:space="preserve">CONCLUIDO	</t>
        </is>
      </c>
      <c r="D1387" t="n">
        <v>9.2614</v>
      </c>
      <c r="E1387" t="n">
        <v>10.8</v>
      </c>
      <c r="F1387" t="n">
        <v>8.050000000000001</v>
      </c>
      <c r="G1387" t="n">
        <v>37.17</v>
      </c>
      <c r="H1387" t="n">
        <v>0.64</v>
      </c>
      <c r="I1387" t="n">
        <v>13</v>
      </c>
      <c r="J1387" t="n">
        <v>166.27</v>
      </c>
      <c r="K1387" t="n">
        <v>50.28</v>
      </c>
      <c r="L1387" t="n">
        <v>6</v>
      </c>
      <c r="M1387" t="n">
        <v>11</v>
      </c>
      <c r="N1387" t="n">
        <v>29.99</v>
      </c>
      <c r="O1387" t="n">
        <v>20741.2</v>
      </c>
      <c r="P1387" t="n">
        <v>93.90000000000001</v>
      </c>
      <c r="Q1387" t="n">
        <v>198.05</v>
      </c>
      <c r="R1387" t="n">
        <v>33.6</v>
      </c>
      <c r="S1387" t="n">
        <v>21.27</v>
      </c>
      <c r="T1387" t="n">
        <v>3424.43</v>
      </c>
      <c r="U1387" t="n">
        <v>0.63</v>
      </c>
      <c r="V1387" t="n">
        <v>0.75</v>
      </c>
      <c r="W1387" t="n">
        <v>0.12</v>
      </c>
      <c r="X1387" t="n">
        <v>0.2</v>
      </c>
      <c r="Y1387" t="n">
        <v>1</v>
      </c>
      <c r="Z1387" t="n">
        <v>10</v>
      </c>
    </row>
    <row r="1388">
      <c r="A1388" t="n">
        <v>21</v>
      </c>
      <c r="B1388" t="n">
        <v>80</v>
      </c>
      <c r="C1388" t="inlineStr">
        <is>
          <t xml:space="preserve">CONCLUIDO	</t>
        </is>
      </c>
      <c r="D1388" t="n">
        <v>9.2729</v>
      </c>
      <c r="E1388" t="n">
        <v>10.78</v>
      </c>
      <c r="F1388" t="n">
        <v>8.07</v>
      </c>
      <c r="G1388" t="n">
        <v>40.37</v>
      </c>
      <c r="H1388" t="n">
        <v>0.66</v>
      </c>
      <c r="I1388" t="n">
        <v>12</v>
      </c>
      <c r="J1388" t="n">
        <v>166.64</v>
      </c>
      <c r="K1388" t="n">
        <v>50.28</v>
      </c>
      <c r="L1388" t="n">
        <v>6.25</v>
      </c>
      <c r="M1388" t="n">
        <v>10</v>
      </c>
      <c r="N1388" t="n">
        <v>30.11</v>
      </c>
      <c r="O1388" t="n">
        <v>20785.69</v>
      </c>
      <c r="P1388" t="n">
        <v>93.98999999999999</v>
      </c>
      <c r="Q1388" t="n">
        <v>198.05</v>
      </c>
      <c r="R1388" t="n">
        <v>34.18</v>
      </c>
      <c r="S1388" t="n">
        <v>21.27</v>
      </c>
      <c r="T1388" t="n">
        <v>3720.48</v>
      </c>
      <c r="U1388" t="n">
        <v>0.62</v>
      </c>
      <c r="V1388" t="n">
        <v>0.75</v>
      </c>
      <c r="W1388" t="n">
        <v>0.13</v>
      </c>
      <c r="X1388" t="n">
        <v>0.22</v>
      </c>
      <c r="Y1388" t="n">
        <v>1</v>
      </c>
      <c r="Z1388" t="n">
        <v>10</v>
      </c>
    </row>
    <row r="1389">
      <c r="A1389" t="n">
        <v>22</v>
      </c>
      <c r="B1389" t="n">
        <v>80</v>
      </c>
      <c r="C1389" t="inlineStr">
        <is>
          <t xml:space="preserve">CONCLUIDO	</t>
        </is>
      </c>
      <c r="D1389" t="n">
        <v>9.262600000000001</v>
      </c>
      <c r="E1389" t="n">
        <v>10.8</v>
      </c>
      <c r="F1389" t="n">
        <v>8.09</v>
      </c>
      <c r="G1389" t="n">
        <v>40.42</v>
      </c>
      <c r="H1389" t="n">
        <v>0.6899999999999999</v>
      </c>
      <c r="I1389" t="n">
        <v>12</v>
      </c>
      <c r="J1389" t="n">
        <v>167</v>
      </c>
      <c r="K1389" t="n">
        <v>50.28</v>
      </c>
      <c r="L1389" t="n">
        <v>6.5</v>
      </c>
      <c r="M1389" t="n">
        <v>10</v>
      </c>
      <c r="N1389" t="n">
        <v>30.22</v>
      </c>
      <c r="O1389" t="n">
        <v>20830.22</v>
      </c>
      <c r="P1389" t="n">
        <v>94.13</v>
      </c>
      <c r="Q1389" t="n">
        <v>198.06</v>
      </c>
      <c r="R1389" t="n">
        <v>34.53</v>
      </c>
      <c r="S1389" t="n">
        <v>21.27</v>
      </c>
      <c r="T1389" t="n">
        <v>3890.6</v>
      </c>
      <c r="U1389" t="n">
        <v>0.62</v>
      </c>
      <c r="V1389" t="n">
        <v>0.75</v>
      </c>
      <c r="W1389" t="n">
        <v>0.13</v>
      </c>
      <c r="X1389" t="n">
        <v>0.23</v>
      </c>
      <c r="Y1389" t="n">
        <v>1</v>
      </c>
      <c r="Z1389" t="n">
        <v>10</v>
      </c>
    </row>
    <row r="1390">
      <c r="A1390" t="n">
        <v>23</v>
      </c>
      <c r="B1390" t="n">
        <v>80</v>
      </c>
      <c r="C1390" t="inlineStr">
        <is>
          <t xml:space="preserve">CONCLUIDO	</t>
        </is>
      </c>
      <c r="D1390" t="n">
        <v>9.311500000000001</v>
      </c>
      <c r="E1390" t="n">
        <v>10.74</v>
      </c>
      <c r="F1390" t="n">
        <v>8.06</v>
      </c>
      <c r="G1390" t="n">
        <v>43.97</v>
      </c>
      <c r="H1390" t="n">
        <v>0.71</v>
      </c>
      <c r="I1390" t="n">
        <v>11</v>
      </c>
      <c r="J1390" t="n">
        <v>167.36</v>
      </c>
      <c r="K1390" t="n">
        <v>50.28</v>
      </c>
      <c r="L1390" t="n">
        <v>6.75</v>
      </c>
      <c r="M1390" t="n">
        <v>9</v>
      </c>
      <c r="N1390" t="n">
        <v>30.33</v>
      </c>
      <c r="O1390" t="n">
        <v>20874.78</v>
      </c>
      <c r="P1390" t="n">
        <v>93.44</v>
      </c>
      <c r="Q1390" t="n">
        <v>198.05</v>
      </c>
      <c r="R1390" t="n">
        <v>33.76</v>
      </c>
      <c r="S1390" t="n">
        <v>21.27</v>
      </c>
      <c r="T1390" t="n">
        <v>3512.84</v>
      </c>
      <c r="U1390" t="n">
        <v>0.63</v>
      </c>
      <c r="V1390" t="n">
        <v>0.75</v>
      </c>
      <c r="W1390" t="n">
        <v>0.13</v>
      </c>
      <c r="X1390" t="n">
        <v>0.21</v>
      </c>
      <c r="Y1390" t="n">
        <v>1</v>
      </c>
      <c r="Z1390" t="n">
        <v>10</v>
      </c>
    </row>
    <row r="1391">
      <c r="A1391" t="n">
        <v>24</v>
      </c>
      <c r="B1391" t="n">
        <v>80</v>
      </c>
      <c r="C1391" t="inlineStr">
        <is>
          <t xml:space="preserve">CONCLUIDO	</t>
        </is>
      </c>
      <c r="D1391" t="n">
        <v>9.318</v>
      </c>
      <c r="E1391" t="n">
        <v>10.73</v>
      </c>
      <c r="F1391" t="n">
        <v>8.050000000000001</v>
      </c>
      <c r="G1391" t="n">
        <v>43.93</v>
      </c>
      <c r="H1391" t="n">
        <v>0.74</v>
      </c>
      <c r="I1391" t="n">
        <v>11</v>
      </c>
      <c r="J1391" t="n">
        <v>167.72</v>
      </c>
      <c r="K1391" t="n">
        <v>50.28</v>
      </c>
      <c r="L1391" t="n">
        <v>7</v>
      </c>
      <c r="M1391" t="n">
        <v>9</v>
      </c>
      <c r="N1391" t="n">
        <v>30.44</v>
      </c>
      <c r="O1391" t="n">
        <v>20919.39</v>
      </c>
      <c r="P1391" t="n">
        <v>93.33</v>
      </c>
      <c r="Q1391" t="n">
        <v>198.07</v>
      </c>
      <c r="R1391" t="n">
        <v>33.45</v>
      </c>
      <c r="S1391" t="n">
        <v>21.27</v>
      </c>
      <c r="T1391" t="n">
        <v>3357.35</v>
      </c>
      <c r="U1391" t="n">
        <v>0.64</v>
      </c>
      <c r="V1391" t="n">
        <v>0.75</v>
      </c>
      <c r="W1391" t="n">
        <v>0.13</v>
      </c>
      <c r="X1391" t="n">
        <v>0.2</v>
      </c>
      <c r="Y1391" t="n">
        <v>1</v>
      </c>
      <c r="Z1391" t="n">
        <v>10</v>
      </c>
    </row>
    <row r="1392">
      <c r="A1392" t="n">
        <v>25</v>
      </c>
      <c r="B1392" t="n">
        <v>80</v>
      </c>
      <c r="C1392" t="inlineStr">
        <is>
          <t xml:space="preserve">CONCLUIDO	</t>
        </is>
      </c>
      <c r="D1392" t="n">
        <v>9.316800000000001</v>
      </c>
      <c r="E1392" t="n">
        <v>10.73</v>
      </c>
      <c r="F1392" t="n">
        <v>8.050000000000001</v>
      </c>
      <c r="G1392" t="n">
        <v>43.93</v>
      </c>
      <c r="H1392" t="n">
        <v>0.76</v>
      </c>
      <c r="I1392" t="n">
        <v>11</v>
      </c>
      <c r="J1392" t="n">
        <v>168.08</v>
      </c>
      <c r="K1392" t="n">
        <v>50.28</v>
      </c>
      <c r="L1392" t="n">
        <v>7.25</v>
      </c>
      <c r="M1392" t="n">
        <v>9</v>
      </c>
      <c r="N1392" t="n">
        <v>30.55</v>
      </c>
      <c r="O1392" t="n">
        <v>20964.03</v>
      </c>
      <c r="P1392" t="n">
        <v>93.13</v>
      </c>
      <c r="Q1392" t="n">
        <v>198.05</v>
      </c>
      <c r="R1392" t="n">
        <v>33.58</v>
      </c>
      <c r="S1392" t="n">
        <v>21.27</v>
      </c>
      <c r="T1392" t="n">
        <v>3423.15</v>
      </c>
      <c r="U1392" t="n">
        <v>0.63</v>
      </c>
      <c r="V1392" t="n">
        <v>0.75</v>
      </c>
      <c r="W1392" t="n">
        <v>0.12</v>
      </c>
      <c r="X1392" t="n">
        <v>0.2</v>
      </c>
      <c r="Y1392" t="n">
        <v>1</v>
      </c>
      <c r="Z1392" t="n">
        <v>10</v>
      </c>
    </row>
    <row r="1393">
      <c r="A1393" t="n">
        <v>26</v>
      </c>
      <c r="B1393" t="n">
        <v>80</v>
      </c>
      <c r="C1393" t="inlineStr">
        <is>
          <t xml:space="preserve">CONCLUIDO	</t>
        </is>
      </c>
      <c r="D1393" t="n">
        <v>9.363799999999999</v>
      </c>
      <c r="E1393" t="n">
        <v>10.68</v>
      </c>
      <c r="F1393" t="n">
        <v>8.029999999999999</v>
      </c>
      <c r="G1393" t="n">
        <v>48.2</v>
      </c>
      <c r="H1393" t="n">
        <v>0.79</v>
      </c>
      <c r="I1393" t="n">
        <v>10</v>
      </c>
      <c r="J1393" t="n">
        <v>168.44</v>
      </c>
      <c r="K1393" t="n">
        <v>50.28</v>
      </c>
      <c r="L1393" t="n">
        <v>7.5</v>
      </c>
      <c r="M1393" t="n">
        <v>8</v>
      </c>
      <c r="N1393" t="n">
        <v>30.66</v>
      </c>
      <c r="O1393" t="n">
        <v>21008.71</v>
      </c>
      <c r="P1393" t="n">
        <v>92.77</v>
      </c>
      <c r="Q1393" t="n">
        <v>198.05</v>
      </c>
      <c r="R1393" t="n">
        <v>32.86</v>
      </c>
      <c r="S1393" t="n">
        <v>21.27</v>
      </c>
      <c r="T1393" t="n">
        <v>3067.16</v>
      </c>
      <c r="U1393" t="n">
        <v>0.65</v>
      </c>
      <c r="V1393" t="n">
        <v>0.76</v>
      </c>
      <c r="W1393" t="n">
        <v>0.12</v>
      </c>
      <c r="X1393" t="n">
        <v>0.18</v>
      </c>
      <c r="Y1393" t="n">
        <v>1</v>
      </c>
      <c r="Z1393" t="n">
        <v>10</v>
      </c>
    </row>
    <row r="1394">
      <c r="A1394" t="n">
        <v>27</v>
      </c>
      <c r="B1394" t="n">
        <v>80</v>
      </c>
      <c r="C1394" t="inlineStr">
        <is>
          <t xml:space="preserve">CONCLUIDO	</t>
        </is>
      </c>
      <c r="D1394" t="n">
        <v>9.394299999999999</v>
      </c>
      <c r="E1394" t="n">
        <v>10.64</v>
      </c>
      <c r="F1394" t="n">
        <v>8</v>
      </c>
      <c r="G1394" t="n">
        <v>47.99</v>
      </c>
      <c r="H1394" t="n">
        <v>0.8100000000000001</v>
      </c>
      <c r="I1394" t="n">
        <v>10</v>
      </c>
      <c r="J1394" t="n">
        <v>168.81</v>
      </c>
      <c r="K1394" t="n">
        <v>50.28</v>
      </c>
      <c r="L1394" t="n">
        <v>7.75</v>
      </c>
      <c r="M1394" t="n">
        <v>8</v>
      </c>
      <c r="N1394" t="n">
        <v>30.78</v>
      </c>
      <c r="O1394" t="n">
        <v>21053.43</v>
      </c>
      <c r="P1394" t="n">
        <v>92.33</v>
      </c>
      <c r="Q1394" t="n">
        <v>198.05</v>
      </c>
      <c r="R1394" t="n">
        <v>31.57</v>
      </c>
      <c r="S1394" t="n">
        <v>21.27</v>
      </c>
      <c r="T1394" t="n">
        <v>2420.65</v>
      </c>
      <c r="U1394" t="n">
        <v>0.67</v>
      </c>
      <c r="V1394" t="n">
        <v>0.76</v>
      </c>
      <c r="W1394" t="n">
        <v>0.13</v>
      </c>
      <c r="X1394" t="n">
        <v>0.15</v>
      </c>
      <c r="Y1394" t="n">
        <v>1</v>
      </c>
      <c r="Z1394" t="n">
        <v>10</v>
      </c>
    </row>
    <row r="1395">
      <c r="A1395" t="n">
        <v>28</v>
      </c>
      <c r="B1395" t="n">
        <v>80</v>
      </c>
      <c r="C1395" t="inlineStr">
        <is>
          <t xml:space="preserve">CONCLUIDO	</t>
        </is>
      </c>
      <c r="D1395" t="n">
        <v>9.337999999999999</v>
      </c>
      <c r="E1395" t="n">
        <v>10.71</v>
      </c>
      <c r="F1395" t="n">
        <v>8.06</v>
      </c>
      <c r="G1395" t="n">
        <v>48.37</v>
      </c>
      <c r="H1395" t="n">
        <v>0.84</v>
      </c>
      <c r="I1395" t="n">
        <v>10</v>
      </c>
      <c r="J1395" t="n">
        <v>169.17</v>
      </c>
      <c r="K1395" t="n">
        <v>50.28</v>
      </c>
      <c r="L1395" t="n">
        <v>8</v>
      </c>
      <c r="M1395" t="n">
        <v>8</v>
      </c>
      <c r="N1395" t="n">
        <v>30.89</v>
      </c>
      <c r="O1395" t="n">
        <v>21098.19</v>
      </c>
      <c r="P1395" t="n">
        <v>92.70999999999999</v>
      </c>
      <c r="Q1395" t="n">
        <v>198.05</v>
      </c>
      <c r="R1395" t="n">
        <v>33.97</v>
      </c>
      <c r="S1395" t="n">
        <v>21.27</v>
      </c>
      <c r="T1395" t="n">
        <v>3623.72</v>
      </c>
      <c r="U1395" t="n">
        <v>0.63</v>
      </c>
      <c r="V1395" t="n">
        <v>0.75</v>
      </c>
      <c r="W1395" t="n">
        <v>0.12</v>
      </c>
      <c r="X1395" t="n">
        <v>0.21</v>
      </c>
      <c r="Y1395" t="n">
        <v>1</v>
      </c>
      <c r="Z1395" t="n">
        <v>10</v>
      </c>
    </row>
    <row r="1396">
      <c r="A1396" t="n">
        <v>29</v>
      </c>
      <c r="B1396" t="n">
        <v>80</v>
      </c>
      <c r="C1396" t="inlineStr">
        <is>
          <t xml:space="preserve">CONCLUIDO	</t>
        </is>
      </c>
      <c r="D1396" t="n">
        <v>9.3987</v>
      </c>
      <c r="E1396" t="n">
        <v>10.64</v>
      </c>
      <c r="F1396" t="n">
        <v>8.029999999999999</v>
      </c>
      <c r="G1396" t="n">
        <v>53.5</v>
      </c>
      <c r="H1396" t="n">
        <v>0.86</v>
      </c>
      <c r="I1396" t="n">
        <v>9</v>
      </c>
      <c r="J1396" t="n">
        <v>169.53</v>
      </c>
      <c r="K1396" t="n">
        <v>50.28</v>
      </c>
      <c r="L1396" t="n">
        <v>8.25</v>
      </c>
      <c r="M1396" t="n">
        <v>7</v>
      </c>
      <c r="N1396" t="n">
        <v>31</v>
      </c>
      <c r="O1396" t="n">
        <v>21142.98</v>
      </c>
      <c r="P1396" t="n">
        <v>91.78</v>
      </c>
      <c r="Q1396" t="n">
        <v>198.05</v>
      </c>
      <c r="R1396" t="n">
        <v>32.69</v>
      </c>
      <c r="S1396" t="n">
        <v>21.27</v>
      </c>
      <c r="T1396" t="n">
        <v>2988.76</v>
      </c>
      <c r="U1396" t="n">
        <v>0.65</v>
      </c>
      <c r="V1396" t="n">
        <v>0.76</v>
      </c>
      <c r="W1396" t="n">
        <v>0.12</v>
      </c>
      <c r="X1396" t="n">
        <v>0.17</v>
      </c>
      <c r="Y1396" t="n">
        <v>1</v>
      </c>
      <c r="Z1396" t="n">
        <v>10</v>
      </c>
    </row>
    <row r="1397">
      <c r="A1397" t="n">
        <v>30</v>
      </c>
      <c r="B1397" t="n">
        <v>80</v>
      </c>
      <c r="C1397" t="inlineStr">
        <is>
          <t xml:space="preserve">CONCLUIDO	</t>
        </is>
      </c>
      <c r="D1397" t="n">
        <v>9.402200000000001</v>
      </c>
      <c r="E1397" t="n">
        <v>10.64</v>
      </c>
      <c r="F1397" t="n">
        <v>8.02</v>
      </c>
      <c r="G1397" t="n">
        <v>53.48</v>
      </c>
      <c r="H1397" t="n">
        <v>0.89</v>
      </c>
      <c r="I1397" t="n">
        <v>9</v>
      </c>
      <c r="J1397" t="n">
        <v>169.9</v>
      </c>
      <c r="K1397" t="n">
        <v>50.28</v>
      </c>
      <c r="L1397" t="n">
        <v>8.5</v>
      </c>
      <c r="M1397" t="n">
        <v>7</v>
      </c>
      <c r="N1397" t="n">
        <v>31.12</v>
      </c>
      <c r="O1397" t="n">
        <v>21187.82</v>
      </c>
      <c r="P1397" t="n">
        <v>91.77</v>
      </c>
      <c r="Q1397" t="n">
        <v>198.05</v>
      </c>
      <c r="R1397" t="n">
        <v>32.53</v>
      </c>
      <c r="S1397" t="n">
        <v>21.27</v>
      </c>
      <c r="T1397" t="n">
        <v>2906.62</v>
      </c>
      <c r="U1397" t="n">
        <v>0.65</v>
      </c>
      <c r="V1397" t="n">
        <v>0.76</v>
      </c>
      <c r="W1397" t="n">
        <v>0.12</v>
      </c>
      <c r="X1397" t="n">
        <v>0.17</v>
      </c>
      <c r="Y1397" t="n">
        <v>1</v>
      </c>
      <c r="Z1397" t="n">
        <v>10</v>
      </c>
    </row>
    <row r="1398">
      <c r="A1398" t="n">
        <v>31</v>
      </c>
      <c r="B1398" t="n">
        <v>80</v>
      </c>
      <c r="C1398" t="inlineStr">
        <is>
          <t xml:space="preserve">CONCLUIDO	</t>
        </is>
      </c>
      <c r="D1398" t="n">
        <v>9.401199999999999</v>
      </c>
      <c r="E1398" t="n">
        <v>10.64</v>
      </c>
      <c r="F1398" t="n">
        <v>8.02</v>
      </c>
      <c r="G1398" t="n">
        <v>53.48</v>
      </c>
      <c r="H1398" t="n">
        <v>0.91</v>
      </c>
      <c r="I1398" t="n">
        <v>9</v>
      </c>
      <c r="J1398" t="n">
        <v>170.26</v>
      </c>
      <c r="K1398" t="n">
        <v>50.28</v>
      </c>
      <c r="L1398" t="n">
        <v>8.75</v>
      </c>
      <c r="M1398" t="n">
        <v>7</v>
      </c>
      <c r="N1398" t="n">
        <v>31.23</v>
      </c>
      <c r="O1398" t="n">
        <v>21232.69</v>
      </c>
      <c r="P1398" t="n">
        <v>91.81</v>
      </c>
      <c r="Q1398" t="n">
        <v>198.05</v>
      </c>
      <c r="R1398" t="n">
        <v>32.61</v>
      </c>
      <c r="S1398" t="n">
        <v>21.27</v>
      </c>
      <c r="T1398" t="n">
        <v>2946.97</v>
      </c>
      <c r="U1398" t="n">
        <v>0.65</v>
      </c>
      <c r="V1398" t="n">
        <v>0.76</v>
      </c>
      <c r="W1398" t="n">
        <v>0.12</v>
      </c>
      <c r="X1398" t="n">
        <v>0.17</v>
      </c>
      <c r="Y1398" t="n">
        <v>1</v>
      </c>
      <c r="Z1398" t="n">
        <v>10</v>
      </c>
    </row>
    <row r="1399">
      <c r="A1399" t="n">
        <v>32</v>
      </c>
      <c r="B1399" t="n">
        <v>80</v>
      </c>
      <c r="C1399" t="inlineStr">
        <is>
          <t xml:space="preserve">CONCLUIDO	</t>
        </is>
      </c>
      <c r="D1399" t="n">
        <v>9.402200000000001</v>
      </c>
      <c r="E1399" t="n">
        <v>10.64</v>
      </c>
      <c r="F1399" t="n">
        <v>8.02</v>
      </c>
      <c r="G1399" t="n">
        <v>53.48</v>
      </c>
      <c r="H1399" t="n">
        <v>0.9399999999999999</v>
      </c>
      <c r="I1399" t="n">
        <v>9</v>
      </c>
      <c r="J1399" t="n">
        <v>170.62</v>
      </c>
      <c r="K1399" t="n">
        <v>50.28</v>
      </c>
      <c r="L1399" t="n">
        <v>9</v>
      </c>
      <c r="M1399" t="n">
        <v>7</v>
      </c>
      <c r="N1399" t="n">
        <v>31.34</v>
      </c>
      <c r="O1399" t="n">
        <v>21277.6</v>
      </c>
      <c r="P1399" t="n">
        <v>91.37</v>
      </c>
      <c r="Q1399" t="n">
        <v>198.05</v>
      </c>
      <c r="R1399" t="n">
        <v>32.5</v>
      </c>
      <c r="S1399" t="n">
        <v>21.27</v>
      </c>
      <c r="T1399" t="n">
        <v>2891.53</v>
      </c>
      <c r="U1399" t="n">
        <v>0.65</v>
      </c>
      <c r="V1399" t="n">
        <v>0.76</v>
      </c>
      <c r="W1399" t="n">
        <v>0.12</v>
      </c>
      <c r="X1399" t="n">
        <v>0.17</v>
      </c>
      <c r="Y1399" t="n">
        <v>1</v>
      </c>
      <c r="Z1399" t="n">
        <v>10</v>
      </c>
    </row>
    <row r="1400">
      <c r="A1400" t="n">
        <v>33</v>
      </c>
      <c r="B1400" t="n">
        <v>80</v>
      </c>
      <c r="C1400" t="inlineStr">
        <is>
          <t xml:space="preserve">CONCLUIDO	</t>
        </is>
      </c>
      <c r="D1400" t="n">
        <v>9.4605</v>
      </c>
      <c r="E1400" t="n">
        <v>10.57</v>
      </c>
      <c r="F1400" t="n">
        <v>7.99</v>
      </c>
      <c r="G1400" t="n">
        <v>59.91</v>
      </c>
      <c r="H1400" t="n">
        <v>0.96</v>
      </c>
      <c r="I1400" t="n">
        <v>8</v>
      </c>
      <c r="J1400" t="n">
        <v>170.99</v>
      </c>
      <c r="K1400" t="n">
        <v>50.28</v>
      </c>
      <c r="L1400" t="n">
        <v>9.25</v>
      </c>
      <c r="M1400" t="n">
        <v>6</v>
      </c>
      <c r="N1400" t="n">
        <v>31.46</v>
      </c>
      <c r="O1400" t="n">
        <v>21322.55</v>
      </c>
      <c r="P1400" t="n">
        <v>90.51000000000001</v>
      </c>
      <c r="Q1400" t="n">
        <v>198.05</v>
      </c>
      <c r="R1400" t="n">
        <v>31.46</v>
      </c>
      <c r="S1400" t="n">
        <v>21.27</v>
      </c>
      <c r="T1400" t="n">
        <v>2377.51</v>
      </c>
      <c r="U1400" t="n">
        <v>0.68</v>
      </c>
      <c r="V1400" t="n">
        <v>0.76</v>
      </c>
      <c r="W1400" t="n">
        <v>0.12</v>
      </c>
      <c r="X1400" t="n">
        <v>0.14</v>
      </c>
      <c r="Y1400" t="n">
        <v>1</v>
      </c>
      <c r="Z1400" t="n">
        <v>10</v>
      </c>
    </row>
    <row r="1401">
      <c r="A1401" t="n">
        <v>34</v>
      </c>
      <c r="B1401" t="n">
        <v>80</v>
      </c>
      <c r="C1401" t="inlineStr">
        <is>
          <t xml:space="preserve">CONCLUIDO	</t>
        </is>
      </c>
      <c r="D1401" t="n">
        <v>9.4834</v>
      </c>
      <c r="E1401" t="n">
        <v>10.54</v>
      </c>
      <c r="F1401" t="n">
        <v>7.96</v>
      </c>
      <c r="G1401" t="n">
        <v>59.72</v>
      </c>
      <c r="H1401" t="n">
        <v>0.98</v>
      </c>
      <c r="I1401" t="n">
        <v>8</v>
      </c>
      <c r="J1401" t="n">
        <v>171.35</v>
      </c>
      <c r="K1401" t="n">
        <v>50.28</v>
      </c>
      <c r="L1401" t="n">
        <v>9.5</v>
      </c>
      <c r="M1401" t="n">
        <v>6</v>
      </c>
      <c r="N1401" t="n">
        <v>31.57</v>
      </c>
      <c r="O1401" t="n">
        <v>21367.54</v>
      </c>
      <c r="P1401" t="n">
        <v>90.38</v>
      </c>
      <c r="Q1401" t="n">
        <v>198.05</v>
      </c>
      <c r="R1401" t="n">
        <v>30.48</v>
      </c>
      <c r="S1401" t="n">
        <v>21.27</v>
      </c>
      <c r="T1401" t="n">
        <v>1890.18</v>
      </c>
      <c r="U1401" t="n">
        <v>0.7</v>
      </c>
      <c r="V1401" t="n">
        <v>0.76</v>
      </c>
      <c r="W1401" t="n">
        <v>0.12</v>
      </c>
      <c r="X1401" t="n">
        <v>0.11</v>
      </c>
      <c r="Y1401" t="n">
        <v>1</v>
      </c>
      <c r="Z1401" t="n">
        <v>10</v>
      </c>
    </row>
    <row r="1402">
      <c r="A1402" t="n">
        <v>35</v>
      </c>
      <c r="B1402" t="n">
        <v>80</v>
      </c>
      <c r="C1402" t="inlineStr">
        <is>
          <t xml:space="preserve">CONCLUIDO	</t>
        </is>
      </c>
      <c r="D1402" t="n">
        <v>9.4453</v>
      </c>
      <c r="E1402" t="n">
        <v>10.59</v>
      </c>
      <c r="F1402" t="n">
        <v>8.01</v>
      </c>
      <c r="G1402" t="n">
        <v>60.04</v>
      </c>
      <c r="H1402" t="n">
        <v>1.01</v>
      </c>
      <c r="I1402" t="n">
        <v>8</v>
      </c>
      <c r="J1402" t="n">
        <v>171.72</v>
      </c>
      <c r="K1402" t="n">
        <v>50.28</v>
      </c>
      <c r="L1402" t="n">
        <v>9.75</v>
      </c>
      <c r="M1402" t="n">
        <v>6</v>
      </c>
      <c r="N1402" t="n">
        <v>31.69</v>
      </c>
      <c r="O1402" t="n">
        <v>21412.57</v>
      </c>
      <c r="P1402" t="n">
        <v>90.66</v>
      </c>
      <c r="Q1402" t="n">
        <v>198.05</v>
      </c>
      <c r="R1402" t="n">
        <v>32.2</v>
      </c>
      <c r="S1402" t="n">
        <v>21.27</v>
      </c>
      <c r="T1402" t="n">
        <v>2748.47</v>
      </c>
      <c r="U1402" t="n">
        <v>0.66</v>
      </c>
      <c r="V1402" t="n">
        <v>0.76</v>
      </c>
      <c r="W1402" t="n">
        <v>0.12</v>
      </c>
      <c r="X1402" t="n">
        <v>0.15</v>
      </c>
      <c r="Y1402" t="n">
        <v>1</v>
      </c>
      <c r="Z1402" t="n">
        <v>10</v>
      </c>
    </row>
    <row r="1403">
      <c r="A1403" t="n">
        <v>36</v>
      </c>
      <c r="B1403" t="n">
        <v>80</v>
      </c>
      <c r="C1403" t="inlineStr">
        <is>
          <t xml:space="preserve">CONCLUIDO	</t>
        </is>
      </c>
      <c r="D1403" t="n">
        <v>9.4488</v>
      </c>
      <c r="E1403" t="n">
        <v>10.58</v>
      </c>
      <c r="F1403" t="n">
        <v>8</v>
      </c>
      <c r="G1403" t="n">
        <v>60.01</v>
      </c>
      <c r="H1403" t="n">
        <v>1.03</v>
      </c>
      <c r="I1403" t="n">
        <v>8</v>
      </c>
      <c r="J1403" t="n">
        <v>172.08</v>
      </c>
      <c r="K1403" t="n">
        <v>50.28</v>
      </c>
      <c r="L1403" t="n">
        <v>10</v>
      </c>
      <c r="M1403" t="n">
        <v>6</v>
      </c>
      <c r="N1403" t="n">
        <v>31.8</v>
      </c>
      <c r="O1403" t="n">
        <v>21457.64</v>
      </c>
      <c r="P1403" t="n">
        <v>90.45</v>
      </c>
      <c r="Q1403" t="n">
        <v>198.07</v>
      </c>
      <c r="R1403" t="n">
        <v>31.97</v>
      </c>
      <c r="S1403" t="n">
        <v>21.27</v>
      </c>
      <c r="T1403" t="n">
        <v>2631.51</v>
      </c>
      <c r="U1403" t="n">
        <v>0.67</v>
      </c>
      <c r="V1403" t="n">
        <v>0.76</v>
      </c>
      <c r="W1403" t="n">
        <v>0.12</v>
      </c>
      <c r="X1403" t="n">
        <v>0.15</v>
      </c>
      <c r="Y1403" t="n">
        <v>1</v>
      </c>
      <c r="Z1403" t="n">
        <v>10</v>
      </c>
    </row>
    <row r="1404">
      <c r="A1404" t="n">
        <v>37</v>
      </c>
      <c r="B1404" t="n">
        <v>80</v>
      </c>
      <c r="C1404" t="inlineStr">
        <is>
          <t xml:space="preserve">CONCLUIDO	</t>
        </is>
      </c>
      <c r="D1404" t="n">
        <v>9.452299999999999</v>
      </c>
      <c r="E1404" t="n">
        <v>10.58</v>
      </c>
      <c r="F1404" t="n">
        <v>8</v>
      </c>
      <c r="G1404" t="n">
        <v>59.98</v>
      </c>
      <c r="H1404" t="n">
        <v>1.05</v>
      </c>
      <c r="I1404" t="n">
        <v>8</v>
      </c>
      <c r="J1404" t="n">
        <v>172.45</v>
      </c>
      <c r="K1404" t="n">
        <v>50.28</v>
      </c>
      <c r="L1404" t="n">
        <v>10.25</v>
      </c>
      <c r="M1404" t="n">
        <v>6</v>
      </c>
      <c r="N1404" t="n">
        <v>31.92</v>
      </c>
      <c r="O1404" t="n">
        <v>21502.75</v>
      </c>
      <c r="P1404" t="n">
        <v>90.18000000000001</v>
      </c>
      <c r="Q1404" t="n">
        <v>198.06</v>
      </c>
      <c r="R1404" t="n">
        <v>31.74</v>
      </c>
      <c r="S1404" t="n">
        <v>21.27</v>
      </c>
      <c r="T1404" t="n">
        <v>2520.28</v>
      </c>
      <c r="U1404" t="n">
        <v>0.67</v>
      </c>
      <c r="V1404" t="n">
        <v>0.76</v>
      </c>
      <c r="W1404" t="n">
        <v>0.12</v>
      </c>
      <c r="X1404" t="n">
        <v>0.14</v>
      </c>
      <c r="Y1404" t="n">
        <v>1</v>
      </c>
      <c r="Z1404" t="n">
        <v>10</v>
      </c>
    </row>
    <row r="1405">
      <c r="A1405" t="n">
        <v>38</v>
      </c>
      <c r="B1405" t="n">
        <v>80</v>
      </c>
      <c r="C1405" t="inlineStr">
        <is>
          <t xml:space="preserve">CONCLUIDO	</t>
        </is>
      </c>
      <c r="D1405" t="n">
        <v>9.447800000000001</v>
      </c>
      <c r="E1405" t="n">
        <v>10.58</v>
      </c>
      <c r="F1405" t="n">
        <v>8</v>
      </c>
      <c r="G1405" t="n">
        <v>60.02</v>
      </c>
      <c r="H1405" t="n">
        <v>1.08</v>
      </c>
      <c r="I1405" t="n">
        <v>8</v>
      </c>
      <c r="J1405" t="n">
        <v>172.82</v>
      </c>
      <c r="K1405" t="n">
        <v>50.28</v>
      </c>
      <c r="L1405" t="n">
        <v>10.5</v>
      </c>
      <c r="M1405" t="n">
        <v>6</v>
      </c>
      <c r="N1405" t="n">
        <v>32.04</v>
      </c>
      <c r="O1405" t="n">
        <v>21547.89</v>
      </c>
      <c r="P1405" t="n">
        <v>89.79000000000001</v>
      </c>
      <c r="Q1405" t="n">
        <v>198.05</v>
      </c>
      <c r="R1405" t="n">
        <v>31.94</v>
      </c>
      <c r="S1405" t="n">
        <v>21.27</v>
      </c>
      <c r="T1405" t="n">
        <v>2616.92</v>
      </c>
      <c r="U1405" t="n">
        <v>0.67</v>
      </c>
      <c r="V1405" t="n">
        <v>0.76</v>
      </c>
      <c r="W1405" t="n">
        <v>0.12</v>
      </c>
      <c r="X1405" t="n">
        <v>0.15</v>
      </c>
      <c r="Y1405" t="n">
        <v>1</v>
      </c>
      <c r="Z1405" t="n">
        <v>10</v>
      </c>
    </row>
    <row r="1406">
      <c r="A1406" t="n">
        <v>39</v>
      </c>
      <c r="B1406" t="n">
        <v>80</v>
      </c>
      <c r="C1406" t="inlineStr">
        <is>
          <t xml:space="preserve">CONCLUIDO	</t>
        </is>
      </c>
      <c r="D1406" t="n">
        <v>9.505000000000001</v>
      </c>
      <c r="E1406" t="n">
        <v>10.52</v>
      </c>
      <c r="F1406" t="n">
        <v>7.97</v>
      </c>
      <c r="G1406" t="n">
        <v>68.31999999999999</v>
      </c>
      <c r="H1406" t="n">
        <v>1.1</v>
      </c>
      <c r="I1406" t="n">
        <v>7</v>
      </c>
      <c r="J1406" t="n">
        <v>173.18</v>
      </c>
      <c r="K1406" t="n">
        <v>50.28</v>
      </c>
      <c r="L1406" t="n">
        <v>10.75</v>
      </c>
      <c r="M1406" t="n">
        <v>5</v>
      </c>
      <c r="N1406" t="n">
        <v>32.15</v>
      </c>
      <c r="O1406" t="n">
        <v>21593.08</v>
      </c>
      <c r="P1406" t="n">
        <v>89.09999999999999</v>
      </c>
      <c r="Q1406" t="n">
        <v>198.05</v>
      </c>
      <c r="R1406" t="n">
        <v>30.92</v>
      </c>
      <c r="S1406" t="n">
        <v>21.27</v>
      </c>
      <c r="T1406" t="n">
        <v>2114.25</v>
      </c>
      <c r="U1406" t="n">
        <v>0.6899999999999999</v>
      </c>
      <c r="V1406" t="n">
        <v>0.76</v>
      </c>
      <c r="W1406" t="n">
        <v>0.12</v>
      </c>
      <c r="X1406" t="n">
        <v>0.12</v>
      </c>
      <c r="Y1406" t="n">
        <v>1</v>
      </c>
      <c r="Z1406" t="n">
        <v>10</v>
      </c>
    </row>
    <row r="1407">
      <c r="A1407" t="n">
        <v>40</v>
      </c>
      <c r="B1407" t="n">
        <v>80</v>
      </c>
      <c r="C1407" t="inlineStr">
        <is>
          <t xml:space="preserve">CONCLUIDO	</t>
        </is>
      </c>
      <c r="D1407" t="n">
        <v>9.5047</v>
      </c>
      <c r="E1407" t="n">
        <v>10.52</v>
      </c>
      <c r="F1407" t="n">
        <v>7.97</v>
      </c>
      <c r="G1407" t="n">
        <v>68.31999999999999</v>
      </c>
      <c r="H1407" t="n">
        <v>1.12</v>
      </c>
      <c r="I1407" t="n">
        <v>7</v>
      </c>
      <c r="J1407" t="n">
        <v>173.55</v>
      </c>
      <c r="K1407" t="n">
        <v>50.28</v>
      </c>
      <c r="L1407" t="n">
        <v>11</v>
      </c>
      <c r="M1407" t="n">
        <v>5</v>
      </c>
      <c r="N1407" t="n">
        <v>32.27</v>
      </c>
      <c r="O1407" t="n">
        <v>21638.31</v>
      </c>
      <c r="P1407" t="n">
        <v>89.15000000000001</v>
      </c>
      <c r="Q1407" t="n">
        <v>198.05</v>
      </c>
      <c r="R1407" t="n">
        <v>30.9</v>
      </c>
      <c r="S1407" t="n">
        <v>21.27</v>
      </c>
      <c r="T1407" t="n">
        <v>2101.92</v>
      </c>
      <c r="U1407" t="n">
        <v>0.6899999999999999</v>
      </c>
      <c r="V1407" t="n">
        <v>0.76</v>
      </c>
      <c r="W1407" t="n">
        <v>0.12</v>
      </c>
      <c r="X1407" t="n">
        <v>0.12</v>
      </c>
      <c r="Y1407" t="n">
        <v>1</v>
      </c>
      <c r="Z1407" t="n">
        <v>10</v>
      </c>
    </row>
    <row r="1408">
      <c r="A1408" t="n">
        <v>41</v>
      </c>
      <c r="B1408" t="n">
        <v>80</v>
      </c>
      <c r="C1408" t="inlineStr">
        <is>
          <t xml:space="preserve">CONCLUIDO	</t>
        </is>
      </c>
      <c r="D1408" t="n">
        <v>9.5266</v>
      </c>
      <c r="E1408" t="n">
        <v>10.5</v>
      </c>
      <c r="F1408" t="n">
        <v>7.95</v>
      </c>
      <c r="G1408" t="n">
        <v>68.12</v>
      </c>
      <c r="H1408" t="n">
        <v>1.15</v>
      </c>
      <c r="I1408" t="n">
        <v>7</v>
      </c>
      <c r="J1408" t="n">
        <v>173.92</v>
      </c>
      <c r="K1408" t="n">
        <v>50.28</v>
      </c>
      <c r="L1408" t="n">
        <v>11.25</v>
      </c>
      <c r="M1408" t="n">
        <v>5</v>
      </c>
      <c r="N1408" t="n">
        <v>32.39</v>
      </c>
      <c r="O1408" t="n">
        <v>21683.57</v>
      </c>
      <c r="P1408" t="n">
        <v>88.83</v>
      </c>
      <c r="Q1408" t="n">
        <v>198.05</v>
      </c>
      <c r="R1408" t="n">
        <v>30.15</v>
      </c>
      <c r="S1408" t="n">
        <v>21.27</v>
      </c>
      <c r="T1408" t="n">
        <v>1726.93</v>
      </c>
      <c r="U1408" t="n">
        <v>0.71</v>
      </c>
      <c r="V1408" t="n">
        <v>0.76</v>
      </c>
      <c r="W1408" t="n">
        <v>0.12</v>
      </c>
      <c r="X1408" t="n">
        <v>0.09</v>
      </c>
      <c r="Y1408" t="n">
        <v>1</v>
      </c>
      <c r="Z1408" t="n">
        <v>10</v>
      </c>
    </row>
    <row r="1409">
      <c r="A1409" t="n">
        <v>42</v>
      </c>
      <c r="B1409" t="n">
        <v>80</v>
      </c>
      <c r="C1409" t="inlineStr">
        <is>
          <t xml:space="preserve">CONCLUIDO	</t>
        </is>
      </c>
      <c r="D1409" t="n">
        <v>9.487399999999999</v>
      </c>
      <c r="E1409" t="n">
        <v>10.54</v>
      </c>
      <c r="F1409" t="n">
        <v>7.99</v>
      </c>
      <c r="G1409" t="n">
        <v>68.48999999999999</v>
      </c>
      <c r="H1409" t="n">
        <v>1.17</v>
      </c>
      <c r="I1409" t="n">
        <v>7</v>
      </c>
      <c r="J1409" t="n">
        <v>174.28</v>
      </c>
      <c r="K1409" t="n">
        <v>50.28</v>
      </c>
      <c r="L1409" t="n">
        <v>11.5</v>
      </c>
      <c r="M1409" t="n">
        <v>5</v>
      </c>
      <c r="N1409" t="n">
        <v>32.5</v>
      </c>
      <c r="O1409" t="n">
        <v>21728.87</v>
      </c>
      <c r="P1409" t="n">
        <v>89.19</v>
      </c>
      <c r="Q1409" t="n">
        <v>198.05</v>
      </c>
      <c r="R1409" t="n">
        <v>31.67</v>
      </c>
      <c r="S1409" t="n">
        <v>21.27</v>
      </c>
      <c r="T1409" t="n">
        <v>2487.73</v>
      </c>
      <c r="U1409" t="n">
        <v>0.67</v>
      </c>
      <c r="V1409" t="n">
        <v>0.76</v>
      </c>
      <c r="W1409" t="n">
        <v>0.12</v>
      </c>
      <c r="X1409" t="n">
        <v>0.14</v>
      </c>
      <c r="Y1409" t="n">
        <v>1</v>
      </c>
      <c r="Z1409" t="n">
        <v>10</v>
      </c>
    </row>
    <row r="1410">
      <c r="A1410" t="n">
        <v>43</v>
      </c>
      <c r="B1410" t="n">
        <v>80</v>
      </c>
      <c r="C1410" t="inlineStr">
        <is>
          <t xml:space="preserve">CONCLUIDO	</t>
        </is>
      </c>
      <c r="D1410" t="n">
        <v>9.499700000000001</v>
      </c>
      <c r="E1410" t="n">
        <v>10.53</v>
      </c>
      <c r="F1410" t="n">
        <v>7.98</v>
      </c>
      <c r="G1410" t="n">
        <v>68.37</v>
      </c>
      <c r="H1410" t="n">
        <v>1.19</v>
      </c>
      <c r="I1410" t="n">
        <v>7</v>
      </c>
      <c r="J1410" t="n">
        <v>174.65</v>
      </c>
      <c r="K1410" t="n">
        <v>50.28</v>
      </c>
      <c r="L1410" t="n">
        <v>11.75</v>
      </c>
      <c r="M1410" t="n">
        <v>5</v>
      </c>
      <c r="N1410" t="n">
        <v>32.62</v>
      </c>
      <c r="O1410" t="n">
        <v>21774.22</v>
      </c>
      <c r="P1410" t="n">
        <v>88.7</v>
      </c>
      <c r="Q1410" t="n">
        <v>198.05</v>
      </c>
      <c r="R1410" t="n">
        <v>31.17</v>
      </c>
      <c r="S1410" t="n">
        <v>21.27</v>
      </c>
      <c r="T1410" t="n">
        <v>2236.62</v>
      </c>
      <c r="U1410" t="n">
        <v>0.68</v>
      </c>
      <c r="V1410" t="n">
        <v>0.76</v>
      </c>
      <c r="W1410" t="n">
        <v>0.12</v>
      </c>
      <c r="X1410" t="n">
        <v>0.12</v>
      </c>
      <c r="Y1410" t="n">
        <v>1</v>
      </c>
      <c r="Z1410" t="n">
        <v>10</v>
      </c>
    </row>
    <row r="1411">
      <c r="A1411" t="n">
        <v>44</v>
      </c>
      <c r="B1411" t="n">
        <v>80</v>
      </c>
      <c r="C1411" t="inlineStr">
        <is>
          <t xml:space="preserve">CONCLUIDO	</t>
        </is>
      </c>
      <c r="D1411" t="n">
        <v>9.497199999999999</v>
      </c>
      <c r="E1411" t="n">
        <v>10.53</v>
      </c>
      <c r="F1411" t="n">
        <v>7.98</v>
      </c>
      <c r="G1411" t="n">
        <v>68.40000000000001</v>
      </c>
      <c r="H1411" t="n">
        <v>1.22</v>
      </c>
      <c r="I1411" t="n">
        <v>7</v>
      </c>
      <c r="J1411" t="n">
        <v>175.02</v>
      </c>
      <c r="K1411" t="n">
        <v>50.28</v>
      </c>
      <c r="L1411" t="n">
        <v>12</v>
      </c>
      <c r="M1411" t="n">
        <v>5</v>
      </c>
      <c r="N1411" t="n">
        <v>32.74</v>
      </c>
      <c r="O1411" t="n">
        <v>21819.6</v>
      </c>
      <c r="P1411" t="n">
        <v>88.40000000000001</v>
      </c>
      <c r="Q1411" t="n">
        <v>198.05</v>
      </c>
      <c r="R1411" t="n">
        <v>31.28</v>
      </c>
      <c r="S1411" t="n">
        <v>21.27</v>
      </c>
      <c r="T1411" t="n">
        <v>2292.19</v>
      </c>
      <c r="U1411" t="n">
        <v>0.68</v>
      </c>
      <c r="V1411" t="n">
        <v>0.76</v>
      </c>
      <c r="W1411" t="n">
        <v>0.12</v>
      </c>
      <c r="X1411" t="n">
        <v>0.13</v>
      </c>
      <c r="Y1411" t="n">
        <v>1</v>
      </c>
      <c r="Z1411" t="n">
        <v>10</v>
      </c>
    </row>
    <row r="1412">
      <c r="A1412" t="n">
        <v>45</v>
      </c>
      <c r="B1412" t="n">
        <v>80</v>
      </c>
      <c r="C1412" t="inlineStr">
        <is>
          <t xml:space="preserve">CONCLUIDO	</t>
        </is>
      </c>
      <c r="D1412" t="n">
        <v>9.4994</v>
      </c>
      <c r="E1412" t="n">
        <v>10.53</v>
      </c>
      <c r="F1412" t="n">
        <v>7.98</v>
      </c>
      <c r="G1412" t="n">
        <v>68.37</v>
      </c>
      <c r="H1412" t="n">
        <v>1.24</v>
      </c>
      <c r="I1412" t="n">
        <v>7</v>
      </c>
      <c r="J1412" t="n">
        <v>175.39</v>
      </c>
      <c r="K1412" t="n">
        <v>50.28</v>
      </c>
      <c r="L1412" t="n">
        <v>12.25</v>
      </c>
      <c r="M1412" t="n">
        <v>5</v>
      </c>
      <c r="N1412" t="n">
        <v>32.86</v>
      </c>
      <c r="O1412" t="n">
        <v>21865.03</v>
      </c>
      <c r="P1412" t="n">
        <v>88.06999999999999</v>
      </c>
      <c r="Q1412" t="n">
        <v>198.05</v>
      </c>
      <c r="R1412" t="n">
        <v>31.11</v>
      </c>
      <c r="S1412" t="n">
        <v>21.27</v>
      </c>
      <c r="T1412" t="n">
        <v>2208.48</v>
      </c>
      <c r="U1412" t="n">
        <v>0.68</v>
      </c>
      <c r="V1412" t="n">
        <v>0.76</v>
      </c>
      <c r="W1412" t="n">
        <v>0.12</v>
      </c>
      <c r="X1412" t="n">
        <v>0.12</v>
      </c>
      <c r="Y1412" t="n">
        <v>1</v>
      </c>
      <c r="Z1412" t="n">
        <v>10</v>
      </c>
    </row>
    <row r="1413">
      <c r="A1413" t="n">
        <v>46</v>
      </c>
      <c r="B1413" t="n">
        <v>80</v>
      </c>
      <c r="C1413" t="inlineStr">
        <is>
          <t xml:space="preserve">CONCLUIDO	</t>
        </is>
      </c>
      <c r="D1413" t="n">
        <v>9.5519</v>
      </c>
      <c r="E1413" t="n">
        <v>10.47</v>
      </c>
      <c r="F1413" t="n">
        <v>7.95</v>
      </c>
      <c r="G1413" t="n">
        <v>79.51000000000001</v>
      </c>
      <c r="H1413" t="n">
        <v>1.26</v>
      </c>
      <c r="I1413" t="n">
        <v>6</v>
      </c>
      <c r="J1413" t="n">
        <v>175.76</v>
      </c>
      <c r="K1413" t="n">
        <v>50.28</v>
      </c>
      <c r="L1413" t="n">
        <v>12.5</v>
      </c>
      <c r="M1413" t="n">
        <v>4</v>
      </c>
      <c r="N1413" t="n">
        <v>32.98</v>
      </c>
      <c r="O1413" t="n">
        <v>21910.49</v>
      </c>
      <c r="P1413" t="n">
        <v>87.15000000000001</v>
      </c>
      <c r="Q1413" t="n">
        <v>198.05</v>
      </c>
      <c r="R1413" t="n">
        <v>30.3</v>
      </c>
      <c r="S1413" t="n">
        <v>21.27</v>
      </c>
      <c r="T1413" t="n">
        <v>1807.89</v>
      </c>
      <c r="U1413" t="n">
        <v>0.7</v>
      </c>
      <c r="V1413" t="n">
        <v>0.76</v>
      </c>
      <c r="W1413" t="n">
        <v>0.12</v>
      </c>
      <c r="X1413" t="n">
        <v>0.1</v>
      </c>
      <c r="Y1413" t="n">
        <v>1</v>
      </c>
      <c r="Z1413" t="n">
        <v>10</v>
      </c>
    </row>
    <row r="1414">
      <c r="A1414" t="n">
        <v>47</v>
      </c>
      <c r="B1414" t="n">
        <v>80</v>
      </c>
      <c r="C1414" t="inlineStr">
        <is>
          <t xml:space="preserve">CONCLUIDO	</t>
        </is>
      </c>
      <c r="D1414" t="n">
        <v>9.5684</v>
      </c>
      <c r="E1414" t="n">
        <v>10.45</v>
      </c>
      <c r="F1414" t="n">
        <v>7.93</v>
      </c>
      <c r="G1414" t="n">
        <v>79.33</v>
      </c>
      <c r="H1414" t="n">
        <v>1.28</v>
      </c>
      <c r="I1414" t="n">
        <v>6</v>
      </c>
      <c r="J1414" t="n">
        <v>176.12</v>
      </c>
      <c r="K1414" t="n">
        <v>50.28</v>
      </c>
      <c r="L1414" t="n">
        <v>12.75</v>
      </c>
      <c r="M1414" t="n">
        <v>4</v>
      </c>
      <c r="N1414" t="n">
        <v>33.09</v>
      </c>
      <c r="O1414" t="n">
        <v>21956</v>
      </c>
      <c r="P1414" t="n">
        <v>86.86</v>
      </c>
      <c r="Q1414" t="n">
        <v>198.05</v>
      </c>
      <c r="R1414" t="n">
        <v>29.56</v>
      </c>
      <c r="S1414" t="n">
        <v>21.27</v>
      </c>
      <c r="T1414" t="n">
        <v>1438.59</v>
      </c>
      <c r="U1414" t="n">
        <v>0.72</v>
      </c>
      <c r="V1414" t="n">
        <v>0.77</v>
      </c>
      <c r="W1414" t="n">
        <v>0.12</v>
      </c>
      <c r="X1414" t="n">
        <v>0.08</v>
      </c>
      <c r="Y1414" t="n">
        <v>1</v>
      </c>
      <c r="Z1414" t="n">
        <v>10</v>
      </c>
    </row>
    <row r="1415">
      <c r="A1415" t="n">
        <v>48</v>
      </c>
      <c r="B1415" t="n">
        <v>80</v>
      </c>
      <c r="C1415" t="inlineStr">
        <is>
          <t xml:space="preserve">CONCLUIDO	</t>
        </is>
      </c>
      <c r="D1415" t="n">
        <v>9.557399999999999</v>
      </c>
      <c r="E1415" t="n">
        <v>10.46</v>
      </c>
      <c r="F1415" t="n">
        <v>7.95</v>
      </c>
      <c r="G1415" t="n">
        <v>79.45</v>
      </c>
      <c r="H1415" t="n">
        <v>1.31</v>
      </c>
      <c r="I1415" t="n">
        <v>6</v>
      </c>
      <c r="J1415" t="n">
        <v>176.49</v>
      </c>
      <c r="K1415" t="n">
        <v>50.28</v>
      </c>
      <c r="L1415" t="n">
        <v>13</v>
      </c>
      <c r="M1415" t="n">
        <v>4</v>
      </c>
      <c r="N1415" t="n">
        <v>33.21</v>
      </c>
      <c r="O1415" t="n">
        <v>22001.54</v>
      </c>
      <c r="P1415" t="n">
        <v>87.2</v>
      </c>
      <c r="Q1415" t="n">
        <v>198.05</v>
      </c>
      <c r="R1415" t="n">
        <v>30.13</v>
      </c>
      <c r="S1415" t="n">
        <v>21.27</v>
      </c>
      <c r="T1415" t="n">
        <v>1720.88</v>
      </c>
      <c r="U1415" t="n">
        <v>0.71</v>
      </c>
      <c r="V1415" t="n">
        <v>0.76</v>
      </c>
      <c r="W1415" t="n">
        <v>0.12</v>
      </c>
      <c r="X1415" t="n">
        <v>0.09</v>
      </c>
      <c r="Y1415" t="n">
        <v>1</v>
      </c>
      <c r="Z1415" t="n">
        <v>10</v>
      </c>
    </row>
    <row r="1416">
      <c r="A1416" t="n">
        <v>49</v>
      </c>
      <c r="B1416" t="n">
        <v>80</v>
      </c>
      <c r="C1416" t="inlineStr">
        <is>
          <t xml:space="preserve">CONCLUIDO	</t>
        </is>
      </c>
      <c r="D1416" t="n">
        <v>9.546799999999999</v>
      </c>
      <c r="E1416" t="n">
        <v>10.47</v>
      </c>
      <c r="F1416" t="n">
        <v>7.96</v>
      </c>
      <c r="G1416" t="n">
        <v>79.56999999999999</v>
      </c>
      <c r="H1416" t="n">
        <v>1.33</v>
      </c>
      <c r="I1416" t="n">
        <v>6</v>
      </c>
      <c r="J1416" t="n">
        <v>176.86</v>
      </c>
      <c r="K1416" t="n">
        <v>50.28</v>
      </c>
      <c r="L1416" t="n">
        <v>13.25</v>
      </c>
      <c r="M1416" t="n">
        <v>4</v>
      </c>
      <c r="N1416" t="n">
        <v>33.33</v>
      </c>
      <c r="O1416" t="n">
        <v>22047.13</v>
      </c>
      <c r="P1416" t="n">
        <v>87.19</v>
      </c>
      <c r="Q1416" t="n">
        <v>198.05</v>
      </c>
      <c r="R1416" t="n">
        <v>30.49</v>
      </c>
      <c r="S1416" t="n">
        <v>21.27</v>
      </c>
      <c r="T1416" t="n">
        <v>1901.61</v>
      </c>
      <c r="U1416" t="n">
        <v>0.7</v>
      </c>
      <c r="V1416" t="n">
        <v>0.76</v>
      </c>
      <c r="W1416" t="n">
        <v>0.12</v>
      </c>
      <c r="X1416" t="n">
        <v>0.1</v>
      </c>
      <c r="Y1416" t="n">
        <v>1</v>
      </c>
      <c r="Z1416" t="n">
        <v>10</v>
      </c>
    </row>
    <row r="1417">
      <c r="A1417" t="n">
        <v>50</v>
      </c>
      <c r="B1417" t="n">
        <v>80</v>
      </c>
      <c r="C1417" t="inlineStr">
        <is>
          <t xml:space="preserve">CONCLUIDO	</t>
        </is>
      </c>
      <c r="D1417" t="n">
        <v>9.543200000000001</v>
      </c>
      <c r="E1417" t="n">
        <v>10.48</v>
      </c>
      <c r="F1417" t="n">
        <v>7.96</v>
      </c>
      <c r="G1417" t="n">
        <v>79.61</v>
      </c>
      <c r="H1417" t="n">
        <v>1.35</v>
      </c>
      <c r="I1417" t="n">
        <v>6</v>
      </c>
      <c r="J1417" t="n">
        <v>177.23</v>
      </c>
      <c r="K1417" t="n">
        <v>50.28</v>
      </c>
      <c r="L1417" t="n">
        <v>13.5</v>
      </c>
      <c r="M1417" t="n">
        <v>4</v>
      </c>
      <c r="N1417" t="n">
        <v>33.45</v>
      </c>
      <c r="O1417" t="n">
        <v>22092.76</v>
      </c>
      <c r="P1417" t="n">
        <v>87.25</v>
      </c>
      <c r="Q1417" t="n">
        <v>198.08</v>
      </c>
      <c r="R1417" t="n">
        <v>30.69</v>
      </c>
      <c r="S1417" t="n">
        <v>21.27</v>
      </c>
      <c r="T1417" t="n">
        <v>2003.54</v>
      </c>
      <c r="U1417" t="n">
        <v>0.6899999999999999</v>
      </c>
      <c r="V1417" t="n">
        <v>0.76</v>
      </c>
      <c r="W1417" t="n">
        <v>0.12</v>
      </c>
      <c r="X1417" t="n">
        <v>0.11</v>
      </c>
      <c r="Y1417" t="n">
        <v>1</v>
      </c>
      <c r="Z1417" t="n">
        <v>10</v>
      </c>
    </row>
    <row r="1418">
      <c r="A1418" t="n">
        <v>51</v>
      </c>
      <c r="B1418" t="n">
        <v>80</v>
      </c>
      <c r="C1418" t="inlineStr">
        <is>
          <t xml:space="preserve">CONCLUIDO	</t>
        </is>
      </c>
      <c r="D1418" t="n">
        <v>9.550800000000001</v>
      </c>
      <c r="E1418" t="n">
        <v>10.47</v>
      </c>
      <c r="F1418" t="n">
        <v>7.95</v>
      </c>
      <c r="G1418" t="n">
        <v>79.53</v>
      </c>
      <c r="H1418" t="n">
        <v>1.37</v>
      </c>
      <c r="I1418" t="n">
        <v>6</v>
      </c>
      <c r="J1418" t="n">
        <v>177.6</v>
      </c>
      <c r="K1418" t="n">
        <v>50.28</v>
      </c>
      <c r="L1418" t="n">
        <v>13.75</v>
      </c>
      <c r="M1418" t="n">
        <v>4</v>
      </c>
      <c r="N1418" t="n">
        <v>33.57</v>
      </c>
      <c r="O1418" t="n">
        <v>22138.42</v>
      </c>
      <c r="P1418" t="n">
        <v>87.05</v>
      </c>
      <c r="Q1418" t="n">
        <v>198.05</v>
      </c>
      <c r="R1418" t="n">
        <v>30.36</v>
      </c>
      <c r="S1418" t="n">
        <v>21.27</v>
      </c>
      <c r="T1418" t="n">
        <v>1838.84</v>
      </c>
      <c r="U1418" t="n">
        <v>0.7</v>
      </c>
      <c r="V1418" t="n">
        <v>0.76</v>
      </c>
      <c r="W1418" t="n">
        <v>0.12</v>
      </c>
      <c r="X1418" t="n">
        <v>0.1</v>
      </c>
      <c r="Y1418" t="n">
        <v>1</v>
      </c>
      <c r="Z1418" t="n">
        <v>10</v>
      </c>
    </row>
    <row r="1419">
      <c r="A1419" t="n">
        <v>52</v>
      </c>
      <c r="B1419" t="n">
        <v>80</v>
      </c>
      <c r="C1419" t="inlineStr">
        <is>
          <t xml:space="preserve">CONCLUIDO	</t>
        </is>
      </c>
      <c r="D1419" t="n">
        <v>9.544499999999999</v>
      </c>
      <c r="E1419" t="n">
        <v>10.48</v>
      </c>
      <c r="F1419" t="n">
        <v>7.96</v>
      </c>
      <c r="G1419" t="n">
        <v>79.59</v>
      </c>
      <c r="H1419" t="n">
        <v>1.4</v>
      </c>
      <c r="I1419" t="n">
        <v>6</v>
      </c>
      <c r="J1419" t="n">
        <v>177.97</v>
      </c>
      <c r="K1419" t="n">
        <v>50.28</v>
      </c>
      <c r="L1419" t="n">
        <v>14</v>
      </c>
      <c r="M1419" t="n">
        <v>4</v>
      </c>
      <c r="N1419" t="n">
        <v>33.69</v>
      </c>
      <c r="O1419" t="n">
        <v>22184.13</v>
      </c>
      <c r="P1419" t="n">
        <v>86.86</v>
      </c>
      <c r="Q1419" t="n">
        <v>198.05</v>
      </c>
      <c r="R1419" t="n">
        <v>30.62</v>
      </c>
      <c r="S1419" t="n">
        <v>21.27</v>
      </c>
      <c r="T1419" t="n">
        <v>1968.37</v>
      </c>
      <c r="U1419" t="n">
        <v>0.6899999999999999</v>
      </c>
      <c r="V1419" t="n">
        <v>0.76</v>
      </c>
      <c r="W1419" t="n">
        <v>0.12</v>
      </c>
      <c r="X1419" t="n">
        <v>0.11</v>
      </c>
      <c r="Y1419" t="n">
        <v>1</v>
      </c>
      <c r="Z1419" t="n">
        <v>10</v>
      </c>
    </row>
    <row r="1420">
      <c r="A1420" t="n">
        <v>53</v>
      </c>
      <c r="B1420" t="n">
        <v>80</v>
      </c>
      <c r="C1420" t="inlineStr">
        <is>
          <t xml:space="preserve">CONCLUIDO	</t>
        </is>
      </c>
      <c r="D1420" t="n">
        <v>9.551600000000001</v>
      </c>
      <c r="E1420" t="n">
        <v>10.47</v>
      </c>
      <c r="F1420" t="n">
        <v>7.95</v>
      </c>
      <c r="G1420" t="n">
        <v>79.52</v>
      </c>
      <c r="H1420" t="n">
        <v>1.42</v>
      </c>
      <c r="I1420" t="n">
        <v>6</v>
      </c>
      <c r="J1420" t="n">
        <v>178.34</v>
      </c>
      <c r="K1420" t="n">
        <v>50.28</v>
      </c>
      <c r="L1420" t="n">
        <v>14.25</v>
      </c>
      <c r="M1420" t="n">
        <v>4</v>
      </c>
      <c r="N1420" t="n">
        <v>33.82</v>
      </c>
      <c r="O1420" t="n">
        <v>22229.88</v>
      </c>
      <c r="P1420" t="n">
        <v>86.48999999999999</v>
      </c>
      <c r="Q1420" t="n">
        <v>198.05</v>
      </c>
      <c r="R1420" t="n">
        <v>30.24</v>
      </c>
      <c r="S1420" t="n">
        <v>21.27</v>
      </c>
      <c r="T1420" t="n">
        <v>1779.38</v>
      </c>
      <c r="U1420" t="n">
        <v>0.7</v>
      </c>
      <c r="V1420" t="n">
        <v>0.76</v>
      </c>
      <c r="W1420" t="n">
        <v>0.12</v>
      </c>
      <c r="X1420" t="n">
        <v>0.1</v>
      </c>
      <c r="Y1420" t="n">
        <v>1</v>
      </c>
      <c r="Z1420" t="n">
        <v>10</v>
      </c>
    </row>
    <row r="1421">
      <c r="A1421" t="n">
        <v>54</v>
      </c>
      <c r="B1421" t="n">
        <v>80</v>
      </c>
      <c r="C1421" t="inlineStr">
        <is>
          <t xml:space="preserve">CONCLUIDO	</t>
        </is>
      </c>
      <c r="D1421" t="n">
        <v>9.565300000000001</v>
      </c>
      <c r="E1421" t="n">
        <v>10.45</v>
      </c>
      <c r="F1421" t="n">
        <v>7.94</v>
      </c>
      <c r="G1421" t="n">
        <v>79.37</v>
      </c>
      <c r="H1421" t="n">
        <v>1.44</v>
      </c>
      <c r="I1421" t="n">
        <v>6</v>
      </c>
      <c r="J1421" t="n">
        <v>178.72</v>
      </c>
      <c r="K1421" t="n">
        <v>50.28</v>
      </c>
      <c r="L1421" t="n">
        <v>14.5</v>
      </c>
      <c r="M1421" t="n">
        <v>4</v>
      </c>
      <c r="N1421" t="n">
        <v>33.94</v>
      </c>
      <c r="O1421" t="n">
        <v>22275.67</v>
      </c>
      <c r="P1421" t="n">
        <v>85.86</v>
      </c>
      <c r="Q1421" t="n">
        <v>198.05</v>
      </c>
      <c r="R1421" t="n">
        <v>29.89</v>
      </c>
      <c r="S1421" t="n">
        <v>21.27</v>
      </c>
      <c r="T1421" t="n">
        <v>1601.83</v>
      </c>
      <c r="U1421" t="n">
        <v>0.71</v>
      </c>
      <c r="V1421" t="n">
        <v>0.77</v>
      </c>
      <c r="W1421" t="n">
        <v>0.12</v>
      </c>
      <c r="X1421" t="n">
        <v>0.08</v>
      </c>
      <c r="Y1421" t="n">
        <v>1</v>
      </c>
      <c r="Z1421" t="n">
        <v>10</v>
      </c>
    </row>
    <row r="1422">
      <c r="A1422" t="n">
        <v>55</v>
      </c>
      <c r="B1422" t="n">
        <v>80</v>
      </c>
      <c r="C1422" t="inlineStr">
        <is>
          <t xml:space="preserve">CONCLUIDO	</t>
        </is>
      </c>
      <c r="D1422" t="n">
        <v>9.5379</v>
      </c>
      <c r="E1422" t="n">
        <v>10.48</v>
      </c>
      <c r="F1422" t="n">
        <v>7.97</v>
      </c>
      <c r="G1422" t="n">
        <v>79.67</v>
      </c>
      <c r="H1422" t="n">
        <v>1.46</v>
      </c>
      <c r="I1422" t="n">
        <v>6</v>
      </c>
      <c r="J1422" t="n">
        <v>179.09</v>
      </c>
      <c r="K1422" t="n">
        <v>50.28</v>
      </c>
      <c r="L1422" t="n">
        <v>14.75</v>
      </c>
      <c r="M1422" t="n">
        <v>4</v>
      </c>
      <c r="N1422" t="n">
        <v>34.06</v>
      </c>
      <c r="O1422" t="n">
        <v>22321.5</v>
      </c>
      <c r="P1422" t="n">
        <v>85.95</v>
      </c>
      <c r="Q1422" t="n">
        <v>198.05</v>
      </c>
      <c r="R1422" t="n">
        <v>30.86</v>
      </c>
      <c r="S1422" t="n">
        <v>21.27</v>
      </c>
      <c r="T1422" t="n">
        <v>2089.53</v>
      </c>
      <c r="U1422" t="n">
        <v>0.6899999999999999</v>
      </c>
      <c r="V1422" t="n">
        <v>0.76</v>
      </c>
      <c r="W1422" t="n">
        <v>0.12</v>
      </c>
      <c r="X1422" t="n">
        <v>0.11</v>
      </c>
      <c r="Y1422" t="n">
        <v>1</v>
      </c>
      <c r="Z1422" t="n">
        <v>10</v>
      </c>
    </row>
    <row r="1423">
      <c r="A1423" t="n">
        <v>56</v>
      </c>
      <c r="B1423" t="n">
        <v>80</v>
      </c>
      <c r="C1423" t="inlineStr">
        <is>
          <t xml:space="preserve">CONCLUIDO	</t>
        </is>
      </c>
      <c r="D1423" t="n">
        <v>9.5443</v>
      </c>
      <c r="E1423" t="n">
        <v>10.48</v>
      </c>
      <c r="F1423" t="n">
        <v>7.96</v>
      </c>
      <c r="G1423" t="n">
        <v>79.59999999999999</v>
      </c>
      <c r="H1423" t="n">
        <v>1.48</v>
      </c>
      <c r="I1423" t="n">
        <v>6</v>
      </c>
      <c r="J1423" t="n">
        <v>179.46</v>
      </c>
      <c r="K1423" t="n">
        <v>50.28</v>
      </c>
      <c r="L1423" t="n">
        <v>15</v>
      </c>
      <c r="M1423" t="n">
        <v>4</v>
      </c>
      <c r="N1423" t="n">
        <v>34.18</v>
      </c>
      <c r="O1423" t="n">
        <v>22367.38</v>
      </c>
      <c r="P1423" t="n">
        <v>85.33</v>
      </c>
      <c r="Q1423" t="n">
        <v>198.05</v>
      </c>
      <c r="R1423" t="n">
        <v>30.71</v>
      </c>
      <c r="S1423" t="n">
        <v>21.27</v>
      </c>
      <c r="T1423" t="n">
        <v>2012.61</v>
      </c>
      <c r="U1423" t="n">
        <v>0.6899999999999999</v>
      </c>
      <c r="V1423" t="n">
        <v>0.76</v>
      </c>
      <c r="W1423" t="n">
        <v>0.12</v>
      </c>
      <c r="X1423" t="n">
        <v>0.11</v>
      </c>
      <c r="Y1423" t="n">
        <v>1</v>
      </c>
      <c r="Z1423" t="n">
        <v>10</v>
      </c>
    </row>
    <row r="1424">
      <c r="A1424" t="n">
        <v>57</v>
      </c>
      <c r="B1424" t="n">
        <v>80</v>
      </c>
      <c r="C1424" t="inlineStr">
        <is>
          <t xml:space="preserve">CONCLUIDO	</t>
        </is>
      </c>
      <c r="D1424" t="n">
        <v>9.589499999999999</v>
      </c>
      <c r="E1424" t="n">
        <v>10.43</v>
      </c>
      <c r="F1424" t="n">
        <v>7.94</v>
      </c>
      <c r="G1424" t="n">
        <v>95.31</v>
      </c>
      <c r="H1424" t="n">
        <v>1.5</v>
      </c>
      <c r="I1424" t="n">
        <v>5</v>
      </c>
      <c r="J1424" t="n">
        <v>179.83</v>
      </c>
      <c r="K1424" t="n">
        <v>50.28</v>
      </c>
      <c r="L1424" t="n">
        <v>15.25</v>
      </c>
      <c r="M1424" t="n">
        <v>3</v>
      </c>
      <c r="N1424" t="n">
        <v>34.3</v>
      </c>
      <c r="O1424" t="n">
        <v>22413.29</v>
      </c>
      <c r="P1424" t="n">
        <v>84.64</v>
      </c>
      <c r="Q1424" t="n">
        <v>198.05</v>
      </c>
      <c r="R1424" t="n">
        <v>29.99</v>
      </c>
      <c r="S1424" t="n">
        <v>21.27</v>
      </c>
      <c r="T1424" t="n">
        <v>1658.08</v>
      </c>
      <c r="U1424" t="n">
        <v>0.71</v>
      </c>
      <c r="V1424" t="n">
        <v>0.76</v>
      </c>
      <c r="W1424" t="n">
        <v>0.12</v>
      </c>
      <c r="X1424" t="n">
        <v>0.09</v>
      </c>
      <c r="Y1424" t="n">
        <v>1</v>
      </c>
      <c r="Z1424" t="n">
        <v>10</v>
      </c>
    </row>
    <row r="1425">
      <c r="A1425" t="n">
        <v>58</v>
      </c>
      <c r="B1425" t="n">
        <v>80</v>
      </c>
      <c r="C1425" t="inlineStr">
        <is>
          <t xml:space="preserve">CONCLUIDO	</t>
        </is>
      </c>
      <c r="D1425" t="n">
        <v>9.6044</v>
      </c>
      <c r="E1425" t="n">
        <v>10.41</v>
      </c>
      <c r="F1425" t="n">
        <v>7.93</v>
      </c>
      <c r="G1425" t="n">
        <v>95.12</v>
      </c>
      <c r="H1425" t="n">
        <v>1.53</v>
      </c>
      <c r="I1425" t="n">
        <v>5</v>
      </c>
      <c r="J1425" t="n">
        <v>180.2</v>
      </c>
      <c r="K1425" t="n">
        <v>50.28</v>
      </c>
      <c r="L1425" t="n">
        <v>15.5</v>
      </c>
      <c r="M1425" t="n">
        <v>3</v>
      </c>
      <c r="N1425" t="n">
        <v>34.43</v>
      </c>
      <c r="O1425" t="n">
        <v>22459.24</v>
      </c>
      <c r="P1425" t="n">
        <v>84.54000000000001</v>
      </c>
      <c r="Q1425" t="n">
        <v>198.05</v>
      </c>
      <c r="R1425" t="n">
        <v>29.54</v>
      </c>
      <c r="S1425" t="n">
        <v>21.27</v>
      </c>
      <c r="T1425" t="n">
        <v>1432.87</v>
      </c>
      <c r="U1425" t="n">
        <v>0.72</v>
      </c>
      <c r="V1425" t="n">
        <v>0.77</v>
      </c>
      <c r="W1425" t="n">
        <v>0.12</v>
      </c>
      <c r="X1425" t="n">
        <v>0.07000000000000001</v>
      </c>
      <c r="Y1425" t="n">
        <v>1</v>
      </c>
      <c r="Z1425" t="n">
        <v>10</v>
      </c>
    </row>
    <row r="1426">
      <c r="A1426" t="n">
        <v>59</v>
      </c>
      <c r="B1426" t="n">
        <v>80</v>
      </c>
      <c r="C1426" t="inlineStr">
        <is>
          <t xml:space="preserve">CONCLUIDO	</t>
        </is>
      </c>
      <c r="D1426" t="n">
        <v>9.5969</v>
      </c>
      <c r="E1426" t="n">
        <v>10.42</v>
      </c>
      <c r="F1426" t="n">
        <v>7.93</v>
      </c>
      <c r="G1426" t="n">
        <v>95.20999999999999</v>
      </c>
      <c r="H1426" t="n">
        <v>1.55</v>
      </c>
      <c r="I1426" t="n">
        <v>5</v>
      </c>
      <c r="J1426" t="n">
        <v>180.58</v>
      </c>
      <c r="K1426" t="n">
        <v>50.28</v>
      </c>
      <c r="L1426" t="n">
        <v>15.75</v>
      </c>
      <c r="M1426" t="n">
        <v>3</v>
      </c>
      <c r="N1426" t="n">
        <v>34.55</v>
      </c>
      <c r="O1426" t="n">
        <v>22505.24</v>
      </c>
      <c r="P1426" t="n">
        <v>84.77</v>
      </c>
      <c r="Q1426" t="n">
        <v>198.07</v>
      </c>
      <c r="R1426" t="n">
        <v>29.72</v>
      </c>
      <c r="S1426" t="n">
        <v>21.27</v>
      </c>
      <c r="T1426" t="n">
        <v>1523.9</v>
      </c>
      <c r="U1426" t="n">
        <v>0.72</v>
      </c>
      <c r="V1426" t="n">
        <v>0.77</v>
      </c>
      <c r="W1426" t="n">
        <v>0.12</v>
      </c>
      <c r="X1426" t="n">
        <v>0.08</v>
      </c>
      <c r="Y1426" t="n">
        <v>1</v>
      </c>
      <c r="Z1426" t="n">
        <v>10</v>
      </c>
    </row>
    <row r="1427">
      <c r="A1427" t="n">
        <v>60</v>
      </c>
      <c r="B1427" t="n">
        <v>80</v>
      </c>
      <c r="C1427" t="inlineStr">
        <is>
          <t xml:space="preserve">CONCLUIDO	</t>
        </is>
      </c>
      <c r="D1427" t="n">
        <v>9.614599999999999</v>
      </c>
      <c r="E1427" t="n">
        <v>10.4</v>
      </c>
      <c r="F1427" t="n">
        <v>7.92</v>
      </c>
      <c r="G1427" t="n">
        <v>94.98</v>
      </c>
      <c r="H1427" t="n">
        <v>1.57</v>
      </c>
      <c r="I1427" t="n">
        <v>5</v>
      </c>
      <c r="J1427" t="n">
        <v>180.95</v>
      </c>
      <c r="K1427" t="n">
        <v>50.28</v>
      </c>
      <c r="L1427" t="n">
        <v>16</v>
      </c>
      <c r="M1427" t="n">
        <v>3</v>
      </c>
      <c r="N1427" t="n">
        <v>34.67</v>
      </c>
      <c r="O1427" t="n">
        <v>22551.28</v>
      </c>
      <c r="P1427" t="n">
        <v>84.56</v>
      </c>
      <c r="Q1427" t="n">
        <v>198.05</v>
      </c>
      <c r="R1427" t="n">
        <v>29.17</v>
      </c>
      <c r="S1427" t="n">
        <v>21.27</v>
      </c>
      <c r="T1427" t="n">
        <v>1246.91</v>
      </c>
      <c r="U1427" t="n">
        <v>0.73</v>
      </c>
      <c r="V1427" t="n">
        <v>0.77</v>
      </c>
      <c r="W1427" t="n">
        <v>0.11</v>
      </c>
      <c r="X1427" t="n">
        <v>0.06</v>
      </c>
      <c r="Y1427" t="n">
        <v>1</v>
      </c>
      <c r="Z1427" t="n">
        <v>10</v>
      </c>
    </row>
    <row r="1428">
      <c r="A1428" t="n">
        <v>61</v>
      </c>
      <c r="B1428" t="n">
        <v>80</v>
      </c>
      <c r="C1428" t="inlineStr">
        <is>
          <t xml:space="preserve">CONCLUIDO	</t>
        </is>
      </c>
      <c r="D1428" t="n">
        <v>9.592599999999999</v>
      </c>
      <c r="E1428" t="n">
        <v>10.42</v>
      </c>
      <c r="F1428" t="n">
        <v>7.94</v>
      </c>
      <c r="G1428" t="n">
        <v>95.27</v>
      </c>
      <c r="H1428" t="n">
        <v>1.59</v>
      </c>
      <c r="I1428" t="n">
        <v>5</v>
      </c>
      <c r="J1428" t="n">
        <v>181.32</v>
      </c>
      <c r="K1428" t="n">
        <v>50.28</v>
      </c>
      <c r="L1428" t="n">
        <v>16.25</v>
      </c>
      <c r="M1428" t="n">
        <v>3</v>
      </c>
      <c r="N1428" t="n">
        <v>34.79</v>
      </c>
      <c r="O1428" t="n">
        <v>22597.36</v>
      </c>
      <c r="P1428" t="n">
        <v>84.69</v>
      </c>
      <c r="Q1428" t="n">
        <v>198.05</v>
      </c>
      <c r="R1428" t="n">
        <v>30.06</v>
      </c>
      <c r="S1428" t="n">
        <v>21.27</v>
      </c>
      <c r="T1428" t="n">
        <v>1693.99</v>
      </c>
      <c r="U1428" t="n">
        <v>0.71</v>
      </c>
      <c r="V1428" t="n">
        <v>0.76</v>
      </c>
      <c r="W1428" t="n">
        <v>0.11</v>
      </c>
      <c r="X1428" t="n">
        <v>0.09</v>
      </c>
      <c r="Y1428" t="n">
        <v>1</v>
      </c>
      <c r="Z1428" t="n">
        <v>10</v>
      </c>
    </row>
    <row r="1429">
      <c r="A1429" t="n">
        <v>62</v>
      </c>
      <c r="B1429" t="n">
        <v>80</v>
      </c>
      <c r="C1429" t="inlineStr">
        <is>
          <t xml:space="preserve">CONCLUIDO	</t>
        </is>
      </c>
      <c r="D1429" t="n">
        <v>9.5969</v>
      </c>
      <c r="E1429" t="n">
        <v>10.42</v>
      </c>
      <c r="F1429" t="n">
        <v>7.93</v>
      </c>
      <c r="G1429" t="n">
        <v>95.20999999999999</v>
      </c>
      <c r="H1429" t="n">
        <v>1.61</v>
      </c>
      <c r="I1429" t="n">
        <v>5</v>
      </c>
      <c r="J1429" t="n">
        <v>181.7</v>
      </c>
      <c r="K1429" t="n">
        <v>50.28</v>
      </c>
      <c r="L1429" t="n">
        <v>16.5</v>
      </c>
      <c r="M1429" t="n">
        <v>3</v>
      </c>
      <c r="N1429" t="n">
        <v>34.92</v>
      </c>
      <c r="O1429" t="n">
        <v>22643.61</v>
      </c>
      <c r="P1429" t="n">
        <v>84.63</v>
      </c>
      <c r="Q1429" t="n">
        <v>198.05</v>
      </c>
      <c r="R1429" t="n">
        <v>29.76</v>
      </c>
      <c r="S1429" t="n">
        <v>21.27</v>
      </c>
      <c r="T1429" t="n">
        <v>1542.25</v>
      </c>
      <c r="U1429" t="n">
        <v>0.71</v>
      </c>
      <c r="V1429" t="n">
        <v>0.77</v>
      </c>
      <c r="W1429" t="n">
        <v>0.12</v>
      </c>
      <c r="X1429" t="n">
        <v>0.08</v>
      </c>
      <c r="Y1429" t="n">
        <v>1</v>
      </c>
      <c r="Z1429" t="n">
        <v>10</v>
      </c>
    </row>
    <row r="1430">
      <c r="A1430" t="n">
        <v>63</v>
      </c>
      <c r="B1430" t="n">
        <v>80</v>
      </c>
      <c r="C1430" t="inlineStr">
        <is>
          <t xml:space="preserve">CONCLUIDO	</t>
        </is>
      </c>
      <c r="D1430" t="n">
        <v>9.5921</v>
      </c>
      <c r="E1430" t="n">
        <v>10.43</v>
      </c>
      <c r="F1430" t="n">
        <v>7.94</v>
      </c>
      <c r="G1430" t="n">
        <v>95.28</v>
      </c>
      <c r="H1430" t="n">
        <v>1.63</v>
      </c>
      <c r="I1430" t="n">
        <v>5</v>
      </c>
      <c r="J1430" t="n">
        <v>182.07</v>
      </c>
      <c r="K1430" t="n">
        <v>50.28</v>
      </c>
      <c r="L1430" t="n">
        <v>16.75</v>
      </c>
      <c r="M1430" t="n">
        <v>3</v>
      </c>
      <c r="N1430" t="n">
        <v>35.04</v>
      </c>
      <c r="O1430" t="n">
        <v>22689.77</v>
      </c>
      <c r="P1430" t="n">
        <v>84.62</v>
      </c>
      <c r="Q1430" t="n">
        <v>198.05</v>
      </c>
      <c r="R1430" t="n">
        <v>30.01</v>
      </c>
      <c r="S1430" t="n">
        <v>21.27</v>
      </c>
      <c r="T1430" t="n">
        <v>1670.39</v>
      </c>
      <c r="U1430" t="n">
        <v>0.71</v>
      </c>
      <c r="V1430" t="n">
        <v>0.76</v>
      </c>
      <c r="W1430" t="n">
        <v>0.12</v>
      </c>
      <c r="X1430" t="n">
        <v>0.09</v>
      </c>
      <c r="Y1430" t="n">
        <v>1</v>
      </c>
      <c r="Z1430" t="n">
        <v>10</v>
      </c>
    </row>
    <row r="1431">
      <c r="A1431" t="n">
        <v>64</v>
      </c>
      <c r="B1431" t="n">
        <v>80</v>
      </c>
      <c r="C1431" t="inlineStr">
        <is>
          <t xml:space="preserve">CONCLUIDO	</t>
        </is>
      </c>
      <c r="D1431" t="n">
        <v>9.5951</v>
      </c>
      <c r="E1431" t="n">
        <v>10.42</v>
      </c>
      <c r="F1431" t="n">
        <v>7.94</v>
      </c>
      <c r="G1431" t="n">
        <v>95.23999999999999</v>
      </c>
      <c r="H1431" t="n">
        <v>1.65</v>
      </c>
      <c r="I1431" t="n">
        <v>5</v>
      </c>
      <c r="J1431" t="n">
        <v>182.45</v>
      </c>
      <c r="K1431" t="n">
        <v>50.28</v>
      </c>
      <c r="L1431" t="n">
        <v>17</v>
      </c>
      <c r="M1431" t="n">
        <v>3</v>
      </c>
      <c r="N1431" t="n">
        <v>35.17</v>
      </c>
      <c r="O1431" t="n">
        <v>22735.98</v>
      </c>
      <c r="P1431" t="n">
        <v>84.68000000000001</v>
      </c>
      <c r="Q1431" t="n">
        <v>198.05</v>
      </c>
      <c r="R1431" t="n">
        <v>29.85</v>
      </c>
      <c r="S1431" t="n">
        <v>21.27</v>
      </c>
      <c r="T1431" t="n">
        <v>1589.86</v>
      </c>
      <c r="U1431" t="n">
        <v>0.71</v>
      </c>
      <c r="V1431" t="n">
        <v>0.77</v>
      </c>
      <c r="W1431" t="n">
        <v>0.12</v>
      </c>
      <c r="X1431" t="n">
        <v>0.08</v>
      </c>
      <c r="Y1431" t="n">
        <v>1</v>
      </c>
      <c r="Z1431" t="n">
        <v>10</v>
      </c>
    </row>
    <row r="1432">
      <c r="A1432" t="n">
        <v>65</v>
      </c>
      <c r="B1432" t="n">
        <v>80</v>
      </c>
      <c r="C1432" t="inlineStr">
        <is>
          <t xml:space="preserve">CONCLUIDO	</t>
        </is>
      </c>
      <c r="D1432" t="n">
        <v>9.6023</v>
      </c>
      <c r="E1432" t="n">
        <v>10.41</v>
      </c>
      <c r="F1432" t="n">
        <v>7.93</v>
      </c>
      <c r="G1432" t="n">
        <v>95.14</v>
      </c>
      <c r="H1432" t="n">
        <v>1.67</v>
      </c>
      <c r="I1432" t="n">
        <v>5</v>
      </c>
      <c r="J1432" t="n">
        <v>182.82</v>
      </c>
      <c r="K1432" t="n">
        <v>50.28</v>
      </c>
      <c r="L1432" t="n">
        <v>17.25</v>
      </c>
      <c r="M1432" t="n">
        <v>3</v>
      </c>
      <c r="N1432" t="n">
        <v>35.29</v>
      </c>
      <c r="O1432" t="n">
        <v>22782.23</v>
      </c>
      <c r="P1432" t="n">
        <v>84.38</v>
      </c>
      <c r="Q1432" t="n">
        <v>198.05</v>
      </c>
      <c r="R1432" t="n">
        <v>29.58</v>
      </c>
      <c r="S1432" t="n">
        <v>21.27</v>
      </c>
      <c r="T1432" t="n">
        <v>1450.99</v>
      </c>
      <c r="U1432" t="n">
        <v>0.72</v>
      </c>
      <c r="V1432" t="n">
        <v>0.77</v>
      </c>
      <c r="W1432" t="n">
        <v>0.12</v>
      </c>
      <c r="X1432" t="n">
        <v>0.08</v>
      </c>
      <c r="Y1432" t="n">
        <v>1</v>
      </c>
      <c r="Z1432" t="n">
        <v>10</v>
      </c>
    </row>
    <row r="1433">
      <c r="A1433" t="n">
        <v>66</v>
      </c>
      <c r="B1433" t="n">
        <v>80</v>
      </c>
      <c r="C1433" t="inlineStr">
        <is>
          <t xml:space="preserve">CONCLUIDO	</t>
        </is>
      </c>
      <c r="D1433" t="n">
        <v>9.608700000000001</v>
      </c>
      <c r="E1433" t="n">
        <v>10.41</v>
      </c>
      <c r="F1433" t="n">
        <v>7.92</v>
      </c>
      <c r="G1433" t="n">
        <v>95.06</v>
      </c>
      <c r="H1433" t="n">
        <v>1.69</v>
      </c>
      <c r="I1433" t="n">
        <v>5</v>
      </c>
      <c r="J1433" t="n">
        <v>183.2</v>
      </c>
      <c r="K1433" t="n">
        <v>50.28</v>
      </c>
      <c r="L1433" t="n">
        <v>17.5</v>
      </c>
      <c r="M1433" t="n">
        <v>3</v>
      </c>
      <c r="N1433" t="n">
        <v>35.42</v>
      </c>
      <c r="O1433" t="n">
        <v>22828.53</v>
      </c>
      <c r="P1433" t="n">
        <v>84</v>
      </c>
      <c r="Q1433" t="n">
        <v>198.05</v>
      </c>
      <c r="R1433" t="n">
        <v>29.36</v>
      </c>
      <c r="S1433" t="n">
        <v>21.27</v>
      </c>
      <c r="T1433" t="n">
        <v>1344.35</v>
      </c>
      <c r="U1433" t="n">
        <v>0.72</v>
      </c>
      <c r="V1433" t="n">
        <v>0.77</v>
      </c>
      <c r="W1433" t="n">
        <v>0.12</v>
      </c>
      <c r="X1433" t="n">
        <v>0.07000000000000001</v>
      </c>
      <c r="Y1433" t="n">
        <v>1</v>
      </c>
      <c r="Z1433" t="n">
        <v>10</v>
      </c>
    </row>
    <row r="1434">
      <c r="A1434" t="n">
        <v>67</v>
      </c>
      <c r="B1434" t="n">
        <v>80</v>
      </c>
      <c r="C1434" t="inlineStr">
        <is>
          <t xml:space="preserve">CONCLUIDO	</t>
        </is>
      </c>
      <c r="D1434" t="n">
        <v>9.588699999999999</v>
      </c>
      <c r="E1434" t="n">
        <v>10.43</v>
      </c>
      <c r="F1434" t="n">
        <v>7.94</v>
      </c>
      <c r="G1434" t="n">
        <v>95.31999999999999</v>
      </c>
      <c r="H1434" t="n">
        <v>1.72</v>
      </c>
      <c r="I1434" t="n">
        <v>5</v>
      </c>
      <c r="J1434" t="n">
        <v>183.57</v>
      </c>
      <c r="K1434" t="n">
        <v>50.28</v>
      </c>
      <c r="L1434" t="n">
        <v>17.75</v>
      </c>
      <c r="M1434" t="n">
        <v>3</v>
      </c>
      <c r="N1434" t="n">
        <v>35.54</v>
      </c>
      <c r="O1434" t="n">
        <v>22874.86</v>
      </c>
      <c r="P1434" t="n">
        <v>83.90000000000001</v>
      </c>
      <c r="Q1434" t="n">
        <v>198.05</v>
      </c>
      <c r="R1434" t="n">
        <v>30.19</v>
      </c>
      <c r="S1434" t="n">
        <v>21.27</v>
      </c>
      <c r="T1434" t="n">
        <v>1759.03</v>
      </c>
      <c r="U1434" t="n">
        <v>0.7</v>
      </c>
      <c r="V1434" t="n">
        <v>0.76</v>
      </c>
      <c r="W1434" t="n">
        <v>0.11</v>
      </c>
      <c r="X1434" t="n">
        <v>0.09</v>
      </c>
      <c r="Y1434" t="n">
        <v>1</v>
      </c>
      <c r="Z1434" t="n">
        <v>10</v>
      </c>
    </row>
    <row r="1435">
      <c r="A1435" t="n">
        <v>68</v>
      </c>
      <c r="B1435" t="n">
        <v>80</v>
      </c>
      <c r="C1435" t="inlineStr">
        <is>
          <t xml:space="preserve">CONCLUIDO	</t>
        </is>
      </c>
      <c r="D1435" t="n">
        <v>9.5936</v>
      </c>
      <c r="E1435" t="n">
        <v>10.42</v>
      </c>
      <c r="F1435" t="n">
        <v>7.94</v>
      </c>
      <c r="G1435" t="n">
        <v>95.26000000000001</v>
      </c>
      <c r="H1435" t="n">
        <v>1.74</v>
      </c>
      <c r="I1435" t="n">
        <v>5</v>
      </c>
      <c r="J1435" t="n">
        <v>183.95</v>
      </c>
      <c r="K1435" t="n">
        <v>50.28</v>
      </c>
      <c r="L1435" t="n">
        <v>18</v>
      </c>
      <c r="M1435" t="n">
        <v>3</v>
      </c>
      <c r="N1435" t="n">
        <v>35.67</v>
      </c>
      <c r="O1435" t="n">
        <v>22921.24</v>
      </c>
      <c r="P1435" t="n">
        <v>83.47</v>
      </c>
      <c r="Q1435" t="n">
        <v>198.05</v>
      </c>
      <c r="R1435" t="n">
        <v>29.91</v>
      </c>
      <c r="S1435" t="n">
        <v>21.27</v>
      </c>
      <c r="T1435" t="n">
        <v>1617.89</v>
      </c>
      <c r="U1435" t="n">
        <v>0.71</v>
      </c>
      <c r="V1435" t="n">
        <v>0.76</v>
      </c>
      <c r="W1435" t="n">
        <v>0.12</v>
      </c>
      <c r="X1435" t="n">
        <v>0.09</v>
      </c>
      <c r="Y1435" t="n">
        <v>1</v>
      </c>
      <c r="Z1435" t="n">
        <v>10</v>
      </c>
    </row>
    <row r="1436">
      <c r="A1436" t="n">
        <v>69</v>
      </c>
      <c r="B1436" t="n">
        <v>80</v>
      </c>
      <c r="C1436" t="inlineStr">
        <is>
          <t xml:space="preserve">CONCLUIDO	</t>
        </is>
      </c>
      <c r="D1436" t="n">
        <v>9.5905</v>
      </c>
      <c r="E1436" t="n">
        <v>10.43</v>
      </c>
      <c r="F1436" t="n">
        <v>7.94</v>
      </c>
      <c r="G1436" t="n">
        <v>95.3</v>
      </c>
      <c r="H1436" t="n">
        <v>1.76</v>
      </c>
      <c r="I1436" t="n">
        <v>5</v>
      </c>
      <c r="J1436" t="n">
        <v>184.33</v>
      </c>
      <c r="K1436" t="n">
        <v>50.28</v>
      </c>
      <c r="L1436" t="n">
        <v>18.25</v>
      </c>
      <c r="M1436" t="n">
        <v>3</v>
      </c>
      <c r="N1436" t="n">
        <v>35.8</v>
      </c>
      <c r="O1436" t="n">
        <v>22967.66</v>
      </c>
      <c r="P1436" t="n">
        <v>83.2</v>
      </c>
      <c r="Q1436" t="n">
        <v>198.05</v>
      </c>
      <c r="R1436" t="n">
        <v>30.09</v>
      </c>
      <c r="S1436" t="n">
        <v>21.27</v>
      </c>
      <c r="T1436" t="n">
        <v>1707.6</v>
      </c>
      <c r="U1436" t="n">
        <v>0.71</v>
      </c>
      <c r="V1436" t="n">
        <v>0.76</v>
      </c>
      <c r="W1436" t="n">
        <v>0.12</v>
      </c>
      <c r="X1436" t="n">
        <v>0.09</v>
      </c>
      <c r="Y1436" t="n">
        <v>1</v>
      </c>
      <c r="Z1436" t="n">
        <v>10</v>
      </c>
    </row>
    <row r="1437">
      <c r="A1437" t="n">
        <v>70</v>
      </c>
      <c r="B1437" t="n">
        <v>80</v>
      </c>
      <c r="C1437" t="inlineStr">
        <is>
          <t xml:space="preserve">CONCLUIDO	</t>
        </is>
      </c>
      <c r="D1437" t="n">
        <v>9.596399999999999</v>
      </c>
      <c r="E1437" t="n">
        <v>10.42</v>
      </c>
      <c r="F1437" t="n">
        <v>7.93</v>
      </c>
      <c r="G1437" t="n">
        <v>95.22</v>
      </c>
      <c r="H1437" t="n">
        <v>1.78</v>
      </c>
      <c r="I1437" t="n">
        <v>5</v>
      </c>
      <c r="J1437" t="n">
        <v>184.7</v>
      </c>
      <c r="K1437" t="n">
        <v>50.28</v>
      </c>
      <c r="L1437" t="n">
        <v>18.5</v>
      </c>
      <c r="M1437" t="n">
        <v>3</v>
      </c>
      <c r="N1437" t="n">
        <v>35.92</v>
      </c>
      <c r="O1437" t="n">
        <v>23014.13</v>
      </c>
      <c r="P1437" t="n">
        <v>82.55</v>
      </c>
      <c r="Q1437" t="n">
        <v>198.05</v>
      </c>
      <c r="R1437" t="n">
        <v>29.8</v>
      </c>
      <c r="S1437" t="n">
        <v>21.27</v>
      </c>
      <c r="T1437" t="n">
        <v>1562.21</v>
      </c>
      <c r="U1437" t="n">
        <v>0.71</v>
      </c>
      <c r="V1437" t="n">
        <v>0.77</v>
      </c>
      <c r="W1437" t="n">
        <v>0.12</v>
      </c>
      <c r="X1437" t="n">
        <v>0.08</v>
      </c>
      <c r="Y1437" t="n">
        <v>1</v>
      </c>
      <c r="Z1437" t="n">
        <v>10</v>
      </c>
    </row>
    <row r="1438">
      <c r="A1438" t="n">
        <v>71</v>
      </c>
      <c r="B1438" t="n">
        <v>80</v>
      </c>
      <c r="C1438" t="inlineStr">
        <is>
          <t xml:space="preserve">CONCLUIDO	</t>
        </is>
      </c>
      <c r="D1438" t="n">
        <v>9.601000000000001</v>
      </c>
      <c r="E1438" t="n">
        <v>10.42</v>
      </c>
      <c r="F1438" t="n">
        <v>7.93</v>
      </c>
      <c r="G1438" t="n">
        <v>95.16</v>
      </c>
      <c r="H1438" t="n">
        <v>1.8</v>
      </c>
      <c r="I1438" t="n">
        <v>5</v>
      </c>
      <c r="J1438" t="n">
        <v>185.08</v>
      </c>
      <c r="K1438" t="n">
        <v>50.28</v>
      </c>
      <c r="L1438" t="n">
        <v>18.75</v>
      </c>
      <c r="M1438" t="n">
        <v>3</v>
      </c>
      <c r="N1438" t="n">
        <v>36.05</v>
      </c>
      <c r="O1438" t="n">
        <v>23060.64</v>
      </c>
      <c r="P1438" t="n">
        <v>82.05</v>
      </c>
      <c r="Q1438" t="n">
        <v>198.05</v>
      </c>
      <c r="R1438" t="n">
        <v>29.68</v>
      </c>
      <c r="S1438" t="n">
        <v>21.27</v>
      </c>
      <c r="T1438" t="n">
        <v>1500.64</v>
      </c>
      <c r="U1438" t="n">
        <v>0.72</v>
      </c>
      <c r="V1438" t="n">
        <v>0.77</v>
      </c>
      <c r="W1438" t="n">
        <v>0.12</v>
      </c>
      <c r="X1438" t="n">
        <v>0.08</v>
      </c>
      <c r="Y1438" t="n">
        <v>1</v>
      </c>
      <c r="Z1438" t="n">
        <v>10</v>
      </c>
    </row>
    <row r="1439">
      <c r="A1439" t="n">
        <v>72</v>
      </c>
      <c r="B1439" t="n">
        <v>80</v>
      </c>
      <c r="C1439" t="inlineStr">
        <is>
          <t xml:space="preserve">CONCLUIDO	</t>
        </is>
      </c>
      <c r="D1439" t="n">
        <v>9.5985</v>
      </c>
      <c r="E1439" t="n">
        <v>10.42</v>
      </c>
      <c r="F1439" t="n">
        <v>7.93</v>
      </c>
      <c r="G1439" t="n">
        <v>95.19</v>
      </c>
      <c r="H1439" t="n">
        <v>1.82</v>
      </c>
      <c r="I1439" t="n">
        <v>5</v>
      </c>
      <c r="J1439" t="n">
        <v>185.46</v>
      </c>
      <c r="K1439" t="n">
        <v>50.28</v>
      </c>
      <c r="L1439" t="n">
        <v>19</v>
      </c>
      <c r="M1439" t="n">
        <v>3</v>
      </c>
      <c r="N1439" t="n">
        <v>36.18</v>
      </c>
      <c r="O1439" t="n">
        <v>23107.19</v>
      </c>
      <c r="P1439" t="n">
        <v>81.51000000000001</v>
      </c>
      <c r="Q1439" t="n">
        <v>198.05</v>
      </c>
      <c r="R1439" t="n">
        <v>29.79</v>
      </c>
      <c r="S1439" t="n">
        <v>21.27</v>
      </c>
      <c r="T1439" t="n">
        <v>1556.58</v>
      </c>
      <c r="U1439" t="n">
        <v>0.71</v>
      </c>
      <c r="V1439" t="n">
        <v>0.77</v>
      </c>
      <c r="W1439" t="n">
        <v>0.12</v>
      </c>
      <c r="X1439" t="n">
        <v>0.08</v>
      </c>
      <c r="Y1439" t="n">
        <v>1</v>
      </c>
      <c r="Z1439" t="n">
        <v>10</v>
      </c>
    </row>
    <row r="1440">
      <c r="A1440" t="n">
        <v>73</v>
      </c>
      <c r="B1440" t="n">
        <v>80</v>
      </c>
      <c r="C1440" t="inlineStr">
        <is>
          <t xml:space="preserve">CONCLUIDO	</t>
        </is>
      </c>
      <c r="D1440" t="n">
        <v>9.6471</v>
      </c>
      <c r="E1440" t="n">
        <v>10.37</v>
      </c>
      <c r="F1440" t="n">
        <v>7.91</v>
      </c>
      <c r="G1440" t="n">
        <v>118.69</v>
      </c>
      <c r="H1440" t="n">
        <v>1.84</v>
      </c>
      <c r="I1440" t="n">
        <v>4</v>
      </c>
      <c r="J1440" t="n">
        <v>185.84</v>
      </c>
      <c r="K1440" t="n">
        <v>50.28</v>
      </c>
      <c r="L1440" t="n">
        <v>19.25</v>
      </c>
      <c r="M1440" t="n">
        <v>2</v>
      </c>
      <c r="N1440" t="n">
        <v>36.31</v>
      </c>
      <c r="O1440" t="n">
        <v>23153.78</v>
      </c>
      <c r="P1440" t="n">
        <v>80.59999999999999</v>
      </c>
      <c r="Q1440" t="n">
        <v>198.05</v>
      </c>
      <c r="R1440" t="n">
        <v>29.1</v>
      </c>
      <c r="S1440" t="n">
        <v>21.27</v>
      </c>
      <c r="T1440" t="n">
        <v>1217.02</v>
      </c>
      <c r="U1440" t="n">
        <v>0.73</v>
      </c>
      <c r="V1440" t="n">
        <v>0.77</v>
      </c>
      <c r="W1440" t="n">
        <v>0.11</v>
      </c>
      <c r="X1440" t="n">
        <v>0.06</v>
      </c>
      <c r="Y1440" t="n">
        <v>1</v>
      </c>
      <c r="Z1440" t="n">
        <v>10</v>
      </c>
    </row>
    <row r="1441">
      <c r="A1441" t="n">
        <v>74</v>
      </c>
      <c r="B1441" t="n">
        <v>80</v>
      </c>
      <c r="C1441" t="inlineStr">
        <is>
          <t xml:space="preserve">CONCLUIDO	</t>
        </is>
      </c>
      <c r="D1441" t="n">
        <v>9.645300000000001</v>
      </c>
      <c r="E1441" t="n">
        <v>10.37</v>
      </c>
      <c r="F1441" t="n">
        <v>7.91</v>
      </c>
      <c r="G1441" t="n">
        <v>118.72</v>
      </c>
      <c r="H1441" t="n">
        <v>1.86</v>
      </c>
      <c r="I1441" t="n">
        <v>4</v>
      </c>
      <c r="J1441" t="n">
        <v>186.21</v>
      </c>
      <c r="K1441" t="n">
        <v>50.28</v>
      </c>
      <c r="L1441" t="n">
        <v>19.5</v>
      </c>
      <c r="M1441" t="n">
        <v>2</v>
      </c>
      <c r="N1441" t="n">
        <v>36.43</v>
      </c>
      <c r="O1441" t="n">
        <v>23200.42</v>
      </c>
      <c r="P1441" t="n">
        <v>80.73</v>
      </c>
      <c r="Q1441" t="n">
        <v>198.05</v>
      </c>
      <c r="R1441" t="n">
        <v>29.18</v>
      </c>
      <c r="S1441" t="n">
        <v>21.27</v>
      </c>
      <c r="T1441" t="n">
        <v>1256.23</v>
      </c>
      <c r="U1441" t="n">
        <v>0.73</v>
      </c>
      <c r="V1441" t="n">
        <v>0.77</v>
      </c>
      <c r="W1441" t="n">
        <v>0.11</v>
      </c>
      <c r="X1441" t="n">
        <v>0.06</v>
      </c>
      <c r="Y1441" t="n">
        <v>1</v>
      </c>
      <c r="Z1441" t="n">
        <v>10</v>
      </c>
    </row>
    <row r="1442">
      <c r="A1442" t="n">
        <v>75</v>
      </c>
      <c r="B1442" t="n">
        <v>80</v>
      </c>
      <c r="C1442" t="inlineStr">
        <is>
          <t xml:space="preserve">CONCLUIDO	</t>
        </is>
      </c>
      <c r="D1442" t="n">
        <v>9.644500000000001</v>
      </c>
      <c r="E1442" t="n">
        <v>10.37</v>
      </c>
      <c r="F1442" t="n">
        <v>7.92</v>
      </c>
      <c r="G1442" t="n">
        <v>118.73</v>
      </c>
      <c r="H1442" t="n">
        <v>1.88</v>
      </c>
      <c r="I1442" t="n">
        <v>4</v>
      </c>
      <c r="J1442" t="n">
        <v>186.59</v>
      </c>
      <c r="K1442" t="n">
        <v>50.28</v>
      </c>
      <c r="L1442" t="n">
        <v>19.75</v>
      </c>
      <c r="M1442" t="n">
        <v>2</v>
      </c>
      <c r="N1442" t="n">
        <v>36.56</v>
      </c>
      <c r="O1442" t="n">
        <v>23247.1</v>
      </c>
      <c r="P1442" t="n">
        <v>80.79000000000001</v>
      </c>
      <c r="Q1442" t="n">
        <v>198.05</v>
      </c>
      <c r="R1442" t="n">
        <v>29.21</v>
      </c>
      <c r="S1442" t="n">
        <v>21.27</v>
      </c>
      <c r="T1442" t="n">
        <v>1272.97</v>
      </c>
      <c r="U1442" t="n">
        <v>0.73</v>
      </c>
      <c r="V1442" t="n">
        <v>0.77</v>
      </c>
      <c r="W1442" t="n">
        <v>0.11</v>
      </c>
      <c r="X1442" t="n">
        <v>0.06</v>
      </c>
      <c r="Y1442" t="n">
        <v>1</v>
      </c>
      <c r="Z1442" t="n">
        <v>10</v>
      </c>
    </row>
    <row r="1443">
      <c r="A1443" t="n">
        <v>76</v>
      </c>
      <c r="B1443" t="n">
        <v>80</v>
      </c>
      <c r="C1443" t="inlineStr">
        <is>
          <t xml:space="preserve">CONCLUIDO	</t>
        </is>
      </c>
      <c r="D1443" t="n">
        <v>9.6572</v>
      </c>
      <c r="E1443" t="n">
        <v>10.36</v>
      </c>
      <c r="F1443" t="n">
        <v>7.9</v>
      </c>
      <c r="G1443" t="n">
        <v>118.53</v>
      </c>
      <c r="H1443" t="n">
        <v>1.9</v>
      </c>
      <c r="I1443" t="n">
        <v>4</v>
      </c>
      <c r="J1443" t="n">
        <v>186.97</v>
      </c>
      <c r="K1443" t="n">
        <v>50.28</v>
      </c>
      <c r="L1443" t="n">
        <v>20</v>
      </c>
      <c r="M1443" t="n">
        <v>2</v>
      </c>
      <c r="N1443" t="n">
        <v>36.69</v>
      </c>
      <c r="O1443" t="n">
        <v>23293.82</v>
      </c>
      <c r="P1443" t="n">
        <v>80.53</v>
      </c>
      <c r="Q1443" t="n">
        <v>198.05</v>
      </c>
      <c r="R1443" t="n">
        <v>28.66</v>
      </c>
      <c r="S1443" t="n">
        <v>21.27</v>
      </c>
      <c r="T1443" t="n">
        <v>999.54</v>
      </c>
      <c r="U1443" t="n">
        <v>0.74</v>
      </c>
      <c r="V1443" t="n">
        <v>0.77</v>
      </c>
      <c r="W1443" t="n">
        <v>0.12</v>
      </c>
      <c r="X1443" t="n">
        <v>0.05</v>
      </c>
      <c r="Y1443" t="n">
        <v>1</v>
      </c>
      <c r="Z1443" t="n">
        <v>10</v>
      </c>
    </row>
    <row r="1444">
      <c r="A1444" t="n">
        <v>77</v>
      </c>
      <c r="B1444" t="n">
        <v>80</v>
      </c>
      <c r="C1444" t="inlineStr">
        <is>
          <t xml:space="preserve">CONCLUIDO	</t>
        </is>
      </c>
      <c r="D1444" t="n">
        <v>9.651199999999999</v>
      </c>
      <c r="E1444" t="n">
        <v>10.36</v>
      </c>
      <c r="F1444" t="n">
        <v>7.91</v>
      </c>
      <c r="G1444" t="n">
        <v>118.62</v>
      </c>
      <c r="H1444" t="n">
        <v>1.92</v>
      </c>
      <c r="I1444" t="n">
        <v>4</v>
      </c>
      <c r="J1444" t="n">
        <v>187.35</v>
      </c>
      <c r="K1444" t="n">
        <v>50.28</v>
      </c>
      <c r="L1444" t="n">
        <v>20.25</v>
      </c>
      <c r="M1444" t="n">
        <v>2</v>
      </c>
      <c r="N1444" t="n">
        <v>36.82</v>
      </c>
      <c r="O1444" t="n">
        <v>23340.59</v>
      </c>
      <c r="P1444" t="n">
        <v>80.40000000000001</v>
      </c>
      <c r="Q1444" t="n">
        <v>198.05</v>
      </c>
      <c r="R1444" t="n">
        <v>28.99</v>
      </c>
      <c r="S1444" t="n">
        <v>21.27</v>
      </c>
      <c r="T1444" t="n">
        <v>1161.37</v>
      </c>
      <c r="U1444" t="n">
        <v>0.73</v>
      </c>
      <c r="V1444" t="n">
        <v>0.77</v>
      </c>
      <c r="W1444" t="n">
        <v>0.11</v>
      </c>
      <c r="X1444" t="n">
        <v>0.06</v>
      </c>
      <c r="Y1444" t="n">
        <v>1</v>
      </c>
      <c r="Z1444" t="n">
        <v>10</v>
      </c>
    </row>
    <row r="1445">
      <c r="A1445" t="n">
        <v>78</v>
      </c>
      <c r="B1445" t="n">
        <v>80</v>
      </c>
      <c r="C1445" t="inlineStr">
        <is>
          <t xml:space="preserve">CONCLUIDO	</t>
        </is>
      </c>
      <c r="D1445" t="n">
        <v>9.6479</v>
      </c>
      <c r="E1445" t="n">
        <v>10.36</v>
      </c>
      <c r="F1445" t="n">
        <v>7.91</v>
      </c>
      <c r="G1445" t="n">
        <v>118.67</v>
      </c>
      <c r="H1445" t="n">
        <v>1.94</v>
      </c>
      <c r="I1445" t="n">
        <v>4</v>
      </c>
      <c r="J1445" t="n">
        <v>187.73</v>
      </c>
      <c r="K1445" t="n">
        <v>50.28</v>
      </c>
      <c r="L1445" t="n">
        <v>20.5</v>
      </c>
      <c r="M1445" t="n">
        <v>2</v>
      </c>
      <c r="N1445" t="n">
        <v>36.95</v>
      </c>
      <c r="O1445" t="n">
        <v>23387.4</v>
      </c>
      <c r="P1445" t="n">
        <v>80.43000000000001</v>
      </c>
      <c r="Q1445" t="n">
        <v>198.05</v>
      </c>
      <c r="R1445" t="n">
        <v>29.1</v>
      </c>
      <c r="S1445" t="n">
        <v>21.27</v>
      </c>
      <c r="T1445" t="n">
        <v>1219.14</v>
      </c>
      <c r="U1445" t="n">
        <v>0.73</v>
      </c>
      <c r="V1445" t="n">
        <v>0.77</v>
      </c>
      <c r="W1445" t="n">
        <v>0.11</v>
      </c>
      <c r="X1445" t="n">
        <v>0.06</v>
      </c>
      <c r="Y1445" t="n">
        <v>1</v>
      </c>
      <c r="Z1445" t="n">
        <v>10</v>
      </c>
    </row>
    <row r="1446">
      <c r="A1446" t="n">
        <v>79</v>
      </c>
      <c r="B1446" t="n">
        <v>80</v>
      </c>
      <c r="C1446" t="inlineStr">
        <is>
          <t xml:space="preserve">CONCLUIDO	</t>
        </is>
      </c>
      <c r="D1446" t="n">
        <v>9.644500000000001</v>
      </c>
      <c r="E1446" t="n">
        <v>10.37</v>
      </c>
      <c r="F1446" t="n">
        <v>7.92</v>
      </c>
      <c r="G1446" t="n">
        <v>118.73</v>
      </c>
      <c r="H1446" t="n">
        <v>1.96</v>
      </c>
      <c r="I1446" t="n">
        <v>4</v>
      </c>
      <c r="J1446" t="n">
        <v>188.11</v>
      </c>
      <c r="K1446" t="n">
        <v>50.28</v>
      </c>
      <c r="L1446" t="n">
        <v>20.75</v>
      </c>
      <c r="M1446" t="n">
        <v>2</v>
      </c>
      <c r="N1446" t="n">
        <v>37.08</v>
      </c>
      <c r="O1446" t="n">
        <v>23434.26</v>
      </c>
      <c r="P1446" t="n">
        <v>80.23999999999999</v>
      </c>
      <c r="Q1446" t="n">
        <v>198.05</v>
      </c>
      <c r="R1446" t="n">
        <v>29.29</v>
      </c>
      <c r="S1446" t="n">
        <v>21.27</v>
      </c>
      <c r="T1446" t="n">
        <v>1311.75</v>
      </c>
      <c r="U1446" t="n">
        <v>0.73</v>
      </c>
      <c r="V1446" t="n">
        <v>0.77</v>
      </c>
      <c r="W1446" t="n">
        <v>0.11</v>
      </c>
      <c r="X1446" t="n">
        <v>0.06</v>
      </c>
      <c r="Y1446" t="n">
        <v>1</v>
      </c>
      <c r="Z1446" t="n">
        <v>10</v>
      </c>
    </row>
    <row r="1447">
      <c r="A1447" t="n">
        <v>80</v>
      </c>
      <c r="B1447" t="n">
        <v>80</v>
      </c>
      <c r="C1447" t="inlineStr">
        <is>
          <t xml:space="preserve">CONCLUIDO	</t>
        </is>
      </c>
      <c r="D1447" t="n">
        <v>9.6424</v>
      </c>
      <c r="E1447" t="n">
        <v>10.37</v>
      </c>
      <c r="F1447" t="n">
        <v>7.92</v>
      </c>
      <c r="G1447" t="n">
        <v>118.76</v>
      </c>
      <c r="H1447" t="n">
        <v>1.98</v>
      </c>
      <c r="I1447" t="n">
        <v>4</v>
      </c>
      <c r="J1447" t="n">
        <v>188.49</v>
      </c>
      <c r="K1447" t="n">
        <v>50.28</v>
      </c>
      <c r="L1447" t="n">
        <v>21</v>
      </c>
      <c r="M1447" t="n">
        <v>2</v>
      </c>
      <c r="N1447" t="n">
        <v>37.21</v>
      </c>
      <c r="O1447" t="n">
        <v>23481.16</v>
      </c>
      <c r="P1447" t="n">
        <v>80.08</v>
      </c>
      <c r="Q1447" t="n">
        <v>198.05</v>
      </c>
      <c r="R1447" t="n">
        <v>29.25</v>
      </c>
      <c r="S1447" t="n">
        <v>21.27</v>
      </c>
      <c r="T1447" t="n">
        <v>1294.84</v>
      </c>
      <c r="U1447" t="n">
        <v>0.73</v>
      </c>
      <c r="V1447" t="n">
        <v>0.77</v>
      </c>
      <c r="W1447" t="n">
        <v>0.12</v>
      </c>
      <c r="X1447" t="n">
        <v>0.06</v>
      </c>
      <c r="Y1447" t="n">
        <v>1</v>
      </c>
      <c r="Z1447" t="n">
        <v>10</v>
      </c>
    </row>
    <row r="1448">
      <c r="A1448" t="n">
        <v>81</v>
      </c>
      <c r="B1448" t="n">
        <v>80</v>
      </c>
      <c r="C1448" t="inlineStr">
        <is>
          <t xml:space="preserve">CONCLUIDO	</t>
        </is>
      </c>
      <c r="D1448" t="n">
        <v>9.6546</v>
      </c>
      <c r="E1448" t="n">
        <v>10.36</v>
      </c>
      <c r="F1448" t="n">
        <v>7.9</v>
      </c>
      <c r="G1448" t="n">
        <v>118.57</v>
      </c>
      <c r="H1448" t="n">
        <v>2</v>
      </c>
      <c r="I1448" t="n">
        <v>4</v>
      </c>
      <c r="J1448" t="n">
        <v>188.87</v>
      </c>
      <c r="K1448" t="n">
        <v>50.28</v>
      </c>
      <c r="L1448" t="n">
        <v>21.25</v>
      </c>
      <c r="M1448" t="n">
        <v>1</v>
      </c>
      <c r="N1448" t="n">
        <v>37.34</v>
      </c>
      <c r="O1448" t="n">
        <v>23528.1</v>
      </c>
      <c r="P1448" t="n">
        <v>79.69</v>
      </c>
      <c r="Q1448" t="n">
        <v>198.05</v>
      </c>
      <c r="R1448" t="n">
        <v>28.76</v>
      </c>
      <c r="S1448" t="n">
        <v>21.27</v>
      </c>
      <c r="T1448" t="n">
        <v>1047.52</v>
      </c>
      <c r="U1448" t="n">
        <v>0.74</v>
      </c>
      <c r="V1448" t="n">
        <v>0.77</v>
      </c>
      <c r="W1448" t="n">
        <v>0.12</v>
      </c>
      <c r="X1448" t="n">
        <v>0.05</v>
      </c>
      <c r="Y1448" t="n">
        <v>1</v>
      </c>
      <c r="Z1448" t="n">
        <v>10</v>
      </c>
    </row>
    <row r="1449">
      <c r="A1449" t="n">
        <v>82</v>
      </c>
      <c r="B1449" t="n">
        <v>80</v>
      </c>
      <c r="C1449" t="inlineStr">
        <is>
          <t xml:space="preserve">CONCLUIDO	</t>
        </is>
      </c>
      <c r="D1449" t="n">
        <v>9.649699999999999</v>
      </c>
      <c r="E1449" t="n">
        <v>10.36</v>
      </c>
      <c r="F1449" t="n">
        <v>7.91</v>
      </c>
      <c r="G1449" t="n">
        <v>118.65</v>
      </c>
      <c r="H1449" t="n">
        <v>2.02</v>
      </c>
      <c r="I1449" t="n">
        <v>4</v>
      </c>
      <c r="J1449" t="n">
        <v>189.25</v>
      </c>
      <c r="K1449" t="n">
        <v>50.28</v>
      </c>
      <c r="L1449" t="n">
        <v>21.5</v>
      </c>
      <c r="M1449" t="n">
        <v>1</v>
      </c>
      <c r="N1449" t="n">
        <v>37.47</v>
      </c>
      <c r="O1449" t="n">
        <v>23575.09</v>
      </c>
      <c r="P1449" t="n">
        <v>79.70999999999999</v>
      </c>
      <c r="Q1449" t="n">
        <v>198.05</v>
      </c>
      <c r="R1449" t="n">
        <v>29.02</v>
      </c>
      <c r="S1449" t="n">
        <v>21.27</v>
      </c>
      <c r="T1449" t="n">
        <v>1179.06</v>
      </c>
      <c r="U1449" t="n">
        <v>0.73</v>
      </c>
      <c r="V1449" t="n">
        <v>0.77</v>
      </c>
      <c r="W1449" t="n">
        <v>0.11</v>
      </c>
      <c r="X1449" t="n">
        <v>0.06</v>
      </c>
      <c r="Y1449" t="n">
        <v>1</v>
      </c>
      <c r="Z1449" t="n">
        <v>10</v>
      </c>
    </row>
    <row r="1450">
      <c r="A1450" t="n">
        <v>83</v>
      </c>
      <c r="B1450" t="n">
        <v>80</v>
      </c>
      <c r="C1450" t="inlineStr">
        <is>
          <t xml:space="preserve">CONCLUIDO	</t>
        </is>
      </c>
      <c r="D1450" t="n">
        <v>9.639099999999999</v>
      </c>
      <c r="E1450" t="n">
        <v>10.37</v>
      </c>
      <c r="F1450" t="n">
        <v>7.92</v>
      </c>
      <c r="G1450" t="n">
        <v>118.82</v>
      </c>
      <c r="H1450" t="n">
        <v>2.04</v>
      </c>
      <c r="I1450" t="n">
        <v>4</v>
      </c>
      <c r="J1450" t="n">
        <v>189.63</v>
      </c>
      <c r="K1450" t="n">
        <v>50.28</v>
      </c>
      <c r="L1450" t="n">
        <v>21.75</v>
      </c>
      <c r="M1450" t="n">
        <v>1</v>
      </c>
      <c r="N1450" t="n">
        <v>37.6</v>
      </c>
      <c r="O1450" t="n">
        <v>23622.13</v>
      </c>
      <c r="P1450" t="n">
        <v>79.91</v>
      </c>
      <c r="Q1450" t="n">
        <v>198.05</v>
      </c>
      <c r="R1450" t="n">
        <v>29.42</v>
      </c>
      <c r="S1450" t="n">
        <v>21.27</v>
      </c>
      <c r="T1450" t="n">
        <v>1376.43</v>
      </c>
      <c r="U1450" t="n">
        <v>0.72</v>
      </c>
      <c r="V1450" t="n">
        <v>0.77</v>
      </c>
      <c r="W1450" t="n">
        <v>0.11</v>
      </c>
      <c r="X1450" t="n">
        <v>0.07000000000000001</v>
      </c>
      <c r="Y1450" t="n">
        <v>1</v>
      </c>
      <c r="Z1450" t="n">
        <v>10</v>
      </c>
    </row>
    <row r="1451">
      <c r="A1451" t="n">
        <v>84</v>
      </c>
      <c r="B1451" t="n">
        <v>80</v>
      </c>
      <c r="C1451" t="inlineStr">
        <is>
          <t xml:space="preserve">CONCLUIDO	</t>
        </is>
      </c>
      <c r="D1451" t="n">
        <v>9.636699999999999</v>
      </c>
      <c r="E1451" t="n">
        <v>10.38</v>
      </c>
      <c r="F1451" t="n">
        <v>7.92</v>
      </c>
      <c r="G1451" t="n">
        <v>118.85</v>
      </c>
      <c r="H1451" t="n">
        <v>2.05</v>
      </c>
      <c r="I1451" t="n">
        <v>4</v>
      </c>
      <c r="J1451" t="n">
        <v>190.01</v>
      </c>
      <c r="K1451" t="n">
        <v>50.28</v>
      </c>
      <c r="L1451" t="n">
        <v>22</v>
      </c>
      <c r="M1451" t="n">
        <v>0</v>
      </c>
      <c r="N1451" t="n">
        <v>37.74</v>
      </c>
      <c r="O1451" t="n">
        <v>23669.2</v>
      </c>
      <c r="P1451" t="n">
        <v>80.12</v>
      </c>
      <c r="Q1451" t="n">
        <v>198.06</v>
      </c>
      <c r="R1451" t="n">
        <v>29.4</v>
      </c>
      <c r="S1451" t="n">
        <v>21.27</v>
      </c>
      <c r="T1451" t="n">
        <v>1370.47</v>
      </c>
      <c r="U1451" t="n">
        <v>0.72</v>
      </c>
      <c r="V1451" t="n">
        <v>0.77</v>
      </c>
      <c r="W1451" t="n">
        <v>0.12</v>
      </c>
      <c r="X1451" t="n">
        <v>0.07000000000000001</v>
      </c>
      <c r="Y1451" t="n">
        <v>1</v>
      </c>
      <c r="Z1451" t="n">
        <v>10</v>
      </c>
    </row>
    <row r="1452">
      <c r="A1452" t="n">
        <v>0</v>
      </c>
      <c r="B1452" t="n">
        <v>115</v>
      </c>
      <c r="C1452" t="inlineStr">
        <is>
          <t xml:space="preserve">CONCLUIDO	</t>
        </is>
      </c>
      <c r="D1452" t="n">
        <v>5.6701</v>
      </c>
      <c r="E1452" t="n">
        <v>17.64</v>
      </c>
      <c r="F1452" t="n">
        <v>10.1</v>
      </c>
      <c r="G1452" t="n">
        <v>5.46</v>
      </c>
      <c r="H1452" t="n">
        <v>0.08</v>
      </c>
      <c r="I1452" t="n">
        <v>111</v>
      </c>
      <c r="J1452" t="n">
        <v>222.93</v>
      </c>
      <c r="K1452" t="n">
        <v>56.94</v>
      </c>
      <c r="L1452" t="n">
        <v>1</v>
      </c>
      <c r="M1452" t="n">
        <v>109</v>
      </c>
      <c r="N1452" t="n">
        <v>49.99</v>
      </c>
      <c r="O1452" t="n">
        <v>27728.69</v>
      </c>
      <c r="P1452" t="n">
        <v>152.94</v>
      </c>
      <c r="Q1452" t="n">
        <v>198.12</v>
      </c>
      <c r="R1452" t="n">
        <v>97.55</v>
      </c>
      <c r="S1452" t="n">
        <v>21.27</v>
      </c>
      <c r="T1452" t="n">
        <v>34909.82</v>
      </c>
      <c r="U1452" t="n">
        <v>0.22</v>
      </c>
      <c r="V1452" t="n">
        <v>0.6</v>
      </c>
      <c r="W1452" t="n">
        <v>0.28</v>
      </c>
      <c r="X1452" t="n">
        <v>2.25</v>
      </c>
      <c r="Y1452" t="n">
        <v>1</v>
      </c>
      <c r="Z1452" t="n">
        <v>10</v>
      </c>
    </row>
    <row r="1453">
      <c r="A1453" t="n">
        <v>1</v>
      </c>
      <c r="B1453" t="n">
        <v>115</v>
      </c>
      <c r="C1453" t="inlineStr">
        <is>
          <t xml:space="preserve">CONCLUIDO	</t>
        </is>
      </c>
      <c r="D1453" t="n">
        <v>6.2921</v>
      </c>
      <c r="E1453" t="n">
        <v>15.89</v>
      </c>
      <c r="F1453" t="n">
        <v>9.550000000000001</v>
      </c>
      <c r="G1453" t="n">
        <v>6.82</v>
      </c>
      <c r="H1453" t="n">
        <v>0.1</v>
      </c>
      <c r="I1453" t="n">
        <v>84</v>
      </c>
      <c r="J1453" t="n">
        <v>223.35</v>
      </c>
      <c r="K1453" t="n">
        <v>56.94</v>
      </c>
      <c r="L1453" t="n">
        <v>1.25</v>
      </c>
      <c r="M1453" t="n">
        <v>82</v>
      </c>
      <c r="N1453" t="n">
        <v>50.15</v>
      </c>
      <c r="O1453" t="n">
        <v>27780.03</v>
      </c>
      <c r="P1453" t="n">
        <v>144.33</v>
      </c>
      <c r="Q1453" t="n">
        <v>198.06</v>
      </c>
      <c r="R1453" t="n">
        <v>80.09999999999999</v>
      </c>
      <c r="S1453" t="n">
        <v>21.27</v>
      </c>
      <c r="T1453" t="n">
        <v>26316.53</v>
      </c>
      <c r="U1453" t="n">
        <v>0.27</v>
      </c>
      <c r="V1453" t="n">
        <v>0.64</v>
      </c>
      <c r="W1453" t="n">
        <v>0.24</v>
      </c>
      <c r="X1453" t="n">
        <v>1.69</v>
      </c>
      <c r="Y1453" t="n">
        <v>1</v>
      </c>
      <c r="Z1453" t="n">
        <v>10</v>
      </c>
    </row>
    <row r="1454">
      <c r="A1454" t="n">
        <v>2</v>
      </c>
      <c r="B1454" t="n">
        <v>115</v>
      </c>
      <c r="C1454" t="inlineStr">
        <is>
          <t xml:space="preserve">CONCLUIDO	</t>
        </is>
      </c>
      <c r="D1454" t="n">
        <v>6.7343</v>
      </c>
      <c r="E1454" t="n">
        <v>14.85</v>
      </c>
      <c r="F1454" t="n">
        <v>9.199999999999999</v>
      </c>
      <c r="G1454" t="n">
        <v>8.119999999999999</v>
      </c>
      <c r="H1454" t="n">
        <v>0.12</v>
      </c>
      <c r="I1454" t="n">
        <v>68</v>
      </c>
      <c r="J1454" t="n">
        <v>223.76</v>
      </c>
      <c r="K1454" t="n">
        <v>56.94</v>
      </c>
      <c r="L1454" t="n">
        <v>1.5</v>
      </c>
      <c r="M1454" t="n">
        <v>66</v>
      </c>
      <c r="N1454" t="n">
        <v>50.32</v>
      </c>
      <c r="O1454" t="n">
        <v>27831.42</v>
      </c>
      <c r="P1454" t="n">
        <v>139</v>
      </c>
      <c r="Q1454" t="n">
        <v>198.07</v>
      </c>
      <c r="R1454" t="n">
        <v>69.33</v>
      </c>
      <c r="S1454" t="n">
        <v>21.27</v>
      </c>
      <c r="T1454" t="n">
        <v>21010.87</v>
      </c>
      <c r="U1454" t="n">
        <v>0.31</v>
      </c>
      <c r="V1454" t="n">
        <v>0.66</v>
      </c>
      <c r="W1454" t="n">
        <v>0.22</v>
      </c>
      <c r="X1454" t="n">
        <v>1.35</v>
      </c>
      <c r="Y1454" t="n">
        <v>1</v>
      </c>
      <c r="Z1454" t="n">
        <v>10</v>
      </c>
    </row>
    <row r="1455">
      <c r="A1455" t="n">
        <v>3</v>
      </c>
      <c r="B1455" t="n">
        <v>115</v>
      </c>
      <c r="C1455" t="inlineStr">
        <is>
          <t xml:space="preserve">CONCLUIDO	</t>
        </is>
      </c>
      <c r="D1455" t="n">
        <v>7.0682</v>
      </c>
      <c r="E1455" t="n">
        <v>14.15</v>
      </c>
      <c r="F1455" t="n">
        <v>8.99</v>
      </c>
      <c r="G1455" t="n">
        <v>9.460000000000001</v>
      </c>
      <c r="H1455" t="n">
        <v>0.14</v>
      </c>
      <c r="I1455" t="n">
        <v>57</v>
      </c>
      <c r="J1455" t="n">
        <v>224.18</v>
      </c>
      <c r="K1455" t="n">
        <v>56.94</v>
      </c>
      <c r="L1455" t="n">
        <v>1.75</v>
      </c>
      <c r="M1455" t="n">
        <v>55</v>
      </c>
      <c r="N1455" t="n">
        <v>50.49</v>
      </c>
      <c r="O1455" t="n">
        <v>27882.87</v>
      </c>
      <c r="P1455" t="n">
        <v>135.57</v>
      </c>
      <c r="Q1455" t="n">
        <v>198.07</v>
      </c>
      <c r="R1455" t="n">
        <v>62.55</v>
      </c>
      <c r="S1455" t="n">
        <v>21.27</v>
      </c>
      <c r="T1455" t="n">
        <v>17677.95</v>
      </c>
      <c r="U1455" t="n">
        <v>0.34</v>
      </c>
      <c r="V1455" t="n">
        <v>0.68</v>
      </c>
      <c r="W1455" t="n">
        <v>0.2</v>
      </c>
      <c r="X1455" t="n">
        <v>1.13</v>
      </c>
      <c r="Y1455" t="n">
        <v>1</v>
      </c>
      <c r="Z1455" t="n">
        <v>10</v>
      </c>
    </row>
    <row r="1456">
      <c r="A1456" t="n">
        <v>4</v>
      </c>
      <c r="B1456" t="n">
        <v>115</v>
      </c>
      <c r="C1456" t="inlineStr">
        <is>
          <t xml:space="preserve">CONCLUIDO	</t>
        </is>
      </c>
      <c r="D1456" t="n">
        <v>7.3354</v>
      </c>
      <c r="E1456" t="n">
        <v>13.63</v>
      </c>
      <c r="F1456" t="n">
        <v>8.82</v>
      </c>
      <c r="G1456" t="n">
        <v>10.8</v>
      </c>
      <c r="H1456" t="n">
        <v>0.16</v>
      </c>
      <c r="I1456" t="n">
        <v>49</v>
      </c>
      <c r="J1456" t="n">
        <v>224.6</v>
      </c>
      <c r="K1456" t="n">
        <v>56.94</v>
      </c>
      <c r="L1456" t="n">
        <v>2</v>
      </c>
      <c r="M1456" t="n">
        <v>47</v>
      </c>
      <c r="N1456" t="n">
        <v>50.65</v>
      </c>
      <c r="O1456" t="n">
        <v>27934.37</v>
      </c>
      <c r="P1456" t="n">
        <v>132.97</v>
      </c>
      <c r="Q1456" t="n">
        <v>198.09</v>
      </c>
      <c r="R1456" t="n">
        <v>57.38</v>
      </c>
      <c r="S1456" t="n">
        <v>21.27</v>
      </c>
      <c r="T1456" t="n">
        <v>15133.22</v>
      </c>
      <c r="U1456" t="n">
        <v>0.37</v>
      </c>
      <c r="V1456" t="n">
        <v>0.6899999999999999</v>
      </c>
      <c r="W1456" t="n">
        <v>0.19</v>
      </c>
      <c r="X1456" t="n">
        <v>0.97</v>
      </c>
      <c r="Y1456" t="n">
        <v>1</v>
      </c>
      <c r="Z1456" t="n">
        <v>10</v>
      </c>
    </row>
    <row r="1457">
      <c r="A1457" t="n">
        <v>5</v>
      </c>
      <c r="B1457" t="n">
        <v>115</v>
      </c>
      <c r="C1457" t="inlineStr">
        <is>
          <t xml:space="preserve">CONCLUIDO	</t>
        </is>
      </c>
      <c r="D1457" t="n">
        <v>7.5545</v>
      </c>
      <c r="E1457" t="n">
        <v>13.24</v>
      </c>
      <c r="F1457" t="n">
        <v>8.69</v>
      </c>
      <c r="G1457" t="n">
        <v>12.12</v>
      </c>
      <c r="H1457" t="n">
        <v>0.18</v>
      </c>
      <c r="I1457" t="n">
        <v>43</v>
      </c>
      <c r="J1457" t="n">
        <v>225.01</v>
      </c>
      <c r="K1457" t="n">
        <v>56.94</v>
      </c>
      <c r="L1457" t="n">
        <v>2.25</v>
      </c>
      <c r="M1457" t="n">
        <v>41</v>
      </c>
      <c r="N1457" t="n">
        <v>50.82</v>
      </c>
      <c r="O1457" t="n">
        <v>27985.94</v>
      </c>
      <c r="P1457" t="n">
        <v>130.86</v>
      </c>
      <c r="Q1457" t="n">
        <v>198.07</v>
      </c>
      <c r="R1457" t="n">
        <v>53.17</v>
      </c>
      <c r="S1457" t="n">
        <v>21.27</v>
      </c>
      <c r="T1457" t="n">
        <v>13058.09</v>
      </c>
      <c r="U1457" t="n">
        <v>0.4</v>
      </c>
      <c r="V1457" t="n">
        <v>0.7</v>
      </c>
      <c r="W1457" t="n">
        <v>0.18</v>
      </c>
      <c r="X1457" t="n">
        <v>0.83</v>
      </c>
      <c r="Y1457" t="n">
        <v>1</v>
      </c>
      <c r="Z1457" t="n">
        <v>10</v>
      </c>
    </row>
    <row r="1458">
      <c r="A1458" t="n">
        <v>6</v>
      </c>
      <c r="B1458" t="n">
        <v>115</v>
      </c>
      <c r="C1458" t="inlineStr">
        <is>
          <t xml:space="preserve">CONCLUIDO	</t>
        </is>
      </c>
      <c r="D1458" t="n">
        <v>7.7672</v>
      </c>
      <c r="E1458" t="n">
        <v>12.87</v>
      </c>
      <c r="F1458" t="n">
        <v>8.550000000000001</v>
      </c>
      <c r="G1458" t="n">
        <v>13.49</v>
      </c>
      <c r="H1458" t="n">
        <v>0.2</v>
      </c>
      <c r="I1458" t="n">
        <v>38</v>
      </c>
      <c r="J1458" t="n">
        <v>225.43</v>
      </c>
      <c r="K1458" t="n">
        <v>56.94</v>
      </c>
      <c r="L1458" t="n">
        <v>2.5</v>
      </c>
      <c r="M1458" t="n">
        <v>36</v>
      </c>
      <c r="N1458" t="n">
        <v>50.99</v>
      </c>
      <c r="O1458" t="n">
        <v>28037.57</v>
      </c>
      <c r="P1458" t="n">
        <v>128.55</v>
      </c>
      <c r="Q1458" t="n">
        <v>198.05</v>
      </c>
      <c r="R1458" t="n">
        <v>48.46</v>
      </c>
      <c r="S1458" t="n">
        <v>21.27</v>
      </c>
      <c r="T1458" t="n">
        <v>10727.21</v>
      </c>
      <c r="U1458" t="n">
        <v>0.44</v>
      </c>
      <c r="V1458" t="n">
        <v>0.71</v>
      </c>
      <c r="W1458" t="n">
        <v>0.17</v>
      </c>
      <c r="X1458" t="n">
        <v>0.6899999999999999</v>
      </c>
      <c r="Y1458" t="n">
        <v>1</v>
      </c>
      <c r="Z1458" t="n">
        <v>10</v>
      </c>
    </row>
    <row r="1459">
      <c r="A1459" t="n">
        <v>7</v>
      </c>
      <c r="B1459" t="n">
        <v>115</v>
      </c>
      <c r="C1459" t="inlineStr">
        <is>
          <t xml:space="preserve">CONCLUIDO	</t>
        </is>
      </c>
      <c r="D1459" t="n">
        <v>7.8495</v>
      </c>
      <c r="E1459" t="n">
        <v>12.74</v>
      </c>
      <c r="F1459" t="n">
        <v>8.539999999999999</v>
      </c>
      <c r="G1459" t="n">
        <v>14.64</v>
      </c>
      <c r="H1459" t="n">
        <v>0.22</v>
      </c>
      <c r="I1459" t="n">
        <v>35</v>
      </c>
      <c r="J1459" t="n">
        <v>225.85</v>
      </c>
      <c r="K1459" t="n">
        <v>56.94</v>
      </c>
      <c r="L1459" t="n">
        <v>2.75</v>
      </c>
      <c r="M1459" t="n">
        <v>33</v>
      </c>
      <c r="N1459" t="n">
        <v>51.16</v>
      </c>
      <c r="O1459" t="n">
        <v>28089.25</v>
      </c>
      <c r="P1459" t="n">
        <v>128.34</v>
      </c>
      <c r="Q1459" t="n">
        <v>198.05</v>
      </c>
      <c r="R1459" t="n">
        <v>49.58</v>
      </c>
      <c r="S1459" t="n">
        <v>21.27</v>
      </c>
      <c r="T1459" t="n">
        <v>11300.59</v>
      </c>
      <c r="U1459" t="n">
        <v>0.43</v>
      </c>
      <c r="V1459" t="n">
        <v>0.71</v>
      </c>
      <c r="W1459" t="n">
        <v>0.14</v>
      </c>
      <c r="X1459" t="n">
        <v>0.6899999999999999</v>
      </c>
      <c r="Y1459" t="n">
        <v>1</v>
      </c>
      <c r="Z1459" t="n">
        <v>10</v>
      </c>
    </row>
    <row r="1460">
      <c r="A1460" t="n">
        <v>8</v>
      </c>
      <c r="B1460" t="n">
        <v>115</v>
      </c>
      <c r="C1460" t="inlineStr">
        <is>
          <t xml:space="preserve">CONCLUIDO	</t>
        </is>
      </c>
      <c r="D1460" t="n">
        <v>7.9502</v>
      </c>
      <c r="E1460" t="n">
        <v>12.58</v>
      </c>
      <c r="F1460" t="n">
        <v>8.51</v>
      </c>
      <c r="G1460" t="n">
        <v>15.96</v>
      </c>
      <c r="H1460" t="n">
        <v>0.24</v>
      </c>
      <c r="I1460" t="n">
        <v>32</v>
      </c>
      <c r="J1460" t="n">
        <v>226.27</v>
      </c>
      <c r="K1460" t="n">
        <v>56.94</v>
      </c>
      <c r="L1460" t="n">
        <v>3</v>
      </c>
      <c r="M1460" t="n">
        <v>30</v>
      </c>
      <c r="N1460" t="n">
        <v>51.33</v>
      </c>
      <c r="O1460" t="n">
        <v>28140.99</v>
      </c>
      <c r="P1460" t="n">
        <v>127.83</v>
      </c>
      <c r="Q1460" t="n">
        <v>198.09</v>
      </c>
      <c r="R1460" t="n">
        <v>47.83</v>
      </c>
      <c r="S1460" t="n">
        <v>21.27</v>
      </c>
      <c r="T1460" t="n">
        <v>10441.92</v>
      </c>
      <c r="U1460" t="n">
        <v>0.44</v>
      </c>
      <c r="V1460" t="n">
        <v>0.71</v>
      </c>
      <c r="W1460" t="n">
        <v>0.16</v>
      </c>
      <c r="X1460" t="n">
        <v>0.66</v>
      </c>
      <c r="Y1460" t="n">
        <v>1</v>
      </c>
      <c r="Z1460" t="n">
        <v>10</v>
      </c>
    </row>
    <row r="1461">
      <c r="A1461" t="n">
        <v>9</v>
      </c>
      <c r="B1461" t="n">
        <v>115</v>
      </c>
      <c r="C1461" t="inlineStr">
        <is>
          <t xml:space="preserve">CONCLUIDO	</t>
        </is>
      </c>
      <c r="D1461" t="n">
        <v>8.085000000000001</v>
      </c>
      <c r="E1461" t="n">
        <v>12.37</v>
      </c>
      <c r="F1461" t="n">
        <v>8.44</v>
      </c>
      <c r="G1461" t="n">
        <v>17.45</v>
      </c>
      <c r="H1461" t="n">
        <v>0.25</v>
      </c>
      <c r="I1461" t="n">
        <v>29</v>
      </c>
      <c r="J1461" t="n">
        <v>226.69</v>
      </c>
      <c r="K1461" t="n">
        <v>56.94</v>
      </c>
      <c r="L1461" t="n">
        <v>3.25</v>
      </c>
      <c r="M1461" t="n">
        <v>27</v>
      </c>
      <c r="N1461" t="n">
        <v>51.5</v>
      </c>
      <c r="O1461" t="n">
        <v>28192.8</v>
      </c>
      <c r="P1461" t="n">
        <v>126.54</v>
      </c>
      <c r="Q1461" t="n">
        <v>198.07</v>
      </c>
      <c r="R1461" t="n">
        <v>45.46</v>
      </c>
      <c r="S1461" t="n">
        <v>21.27</v>
      </c>
      <c r="T1461" t="n">
        <v>9272.719999999999</v>
      </c>
      <c r="U1461" t="n">
        <v>0.47</v>
      </c>
      <c r="V1461" t="n">
        <v>0.72</v>
      </c>
      <c r="W1461" t="n">
        <v>0.15</v>
      </c>
      <c r="X1461" t="n">
        <v>0.58</v>
      </c>
      <c r="Y1461" t="n">
        <v>1</v>
      </c>
      <c r="Z1461" t="n">
        <v>10</v>
      </c>
    </row>
    <row r="1462">
      <c r="A1462" t="n">
        <v>10</v>
      </c>
      <c r="B1462" t="n">
        <v>115</v>
      </c>
      <c r="C1462" t="inlineStr">
        <is>
          <t xml:space="preserve">CONCLUIDO	</t>
        </is>
      </c>
      <c r="D1462" t="n">
        <v>8.179399999999999</v>
      </c>
      <c r="E1462" t="n">
        <v>12.23</v>
      </c>
      <c r="F1462" t="n">
        <v>8.380000000000001</v>
      </c>
      <c r="G1462" t="n">
        <v>18.62</v>
      </c>
      <c r="H1462" t="n">
        <v>0.27</v>
      </c>
      <c r="I1462" t="n">
        <v>27</v>
      </c>
      <c r="J1462" t="n">
        <v>227.11</v>
      </c>
      <c r="K1462" t="n">
        <v>56.94</v>
      </c>
      <c r="L1462" t="n">
        <v>3.5</v>
      </c>
      <c r="M1462" t="n">
        <v>25</v>
      </c>
      <c r="N1462" t="n">
        <v>51.67</v>
      </c>
      <c r="O1462" t="n">
        <v>28244.66</v>
      </c>
      <c r="P1462" t="n">
        <v>125.64</v>
      </c>
      <c r="Q1462" t="n">
        <v>198.07</v>
      </c>
      <c r="R1462" t="n">
        <v>43.72</v>
      </c>
      <c r="S1462" t="n">
        <v>21.27</v>
      </c>
      <c r="T1462" t="n">
        <v>8412.290000000001</v>
      </c>
      <c r="U1462" t="n">
        <v>0.49</v>
      </c>
      <c r="V1462" t="n">
        <v>0.72</v>
      </c>
      <c r="W1462" t="n">
        <v>0.15</v>
      </c>
      <c r="X1462" t="n">
        <v>0.53</v>
      </c>
      <c r="Y1462" t="n">
        <v>1</v>
      </c>
      <c r="Z1462" t="n">
        <v>10</v>
      </c>
    </row>
    <row r="1463">
      <c r="A1463" t="n">
        <v>11</v>
      </c>
      <c r="B1463" t="n">
        <v>115</v>
      </c>
      <c r="C1463" t="inlineStr">
        <is>
          <t xml:space="preserve">CONCLUIDO	</t>
        </is>
      </c>
      <c r="D1463" t="n">
        <v>8.2654</v>
      </c>
      <c r="E1463" t="n">
        <v>12.1</v>
      </c>
      <c r="F1463" t="n">
        <v>8.34</v>
      </c>
      <c r="G1463" t="n">
        <v>20.02</v>
      </c>
      <c r="H1463" t="n">
        <v>0.29</v>
      </c>
      <c r="I1463" t="n">
        <v>25</v>
      </c>
      <c r="J1463" t="n">
        <v>227.53</v>
      </c>
      <c r="K1463" t="n">
        <v>56.94</v>
      </c>
      <c r="L1463" t="n">
        <v>3.75</v>
      </c>
      <c r="M1463" t="n">
        <v>23</v>
      </c>
      <c r="N1463" t="n">
        <v>51.84</v>
      </c>
      <c r="O1463" t="n">
        <v>28296.58</v>
      </c>
      <c r="P1463" t="n">
        <v>124.92</v>
      </c>
      <c r="Q1463" t="n">
        <v>198.05</v>
      </c>
      <c r="R1463" t="n">
        <v>42.48</v>
      </c>
      <c r="S1463" t="n">
        <v>21.27</v>
      </c>
      <c r="T1463" t="n">
        <v>7804.45</v>
      </c>
      <c r="U1463" t="n">
        <v>0.5</v>
      </c>
      <c r="V1463" t="n">
        <v>0.73</v>
      </c>
      <c r="W1463" t="n">
        <v>0.15</v>
      </c>
      <c r="X1463" t="n">
        <v>0.49</v>
      </c>
      <c r="Y1463" t="n">
        <v>1</v>
      </c>
      <c r="Z1463" t="n">
        <v>10</v>
      </c>
    </row>
    <row r="1464">
      <c r="A1464" t="n">
        <v>12</v>
      </c>
      <c r="B1464" t="n">
        <v>115</v>
      </c>
      <c r="C1464" t="inlineStr">
        <is>
          <t xml:space="preserve">CONCLUIDO	</t>
        </is>
      </c>
      <c r="D1464" t="n">
        <v>8.313499999999999</v>
      </c>
      <c r="E1464" t="n">
        <v>12.03</v>
      </c>
      <c r="F1464" t="n">
        <v>8.31</v>
      </c>
      <c r="G1464" t="n">
        <v>20.79</v>
      </c>
      <c r="H1464" t="n">
        <v>0.31</v>
      </c>
      <c r="I1464" t="n">
        <v>24</v>
      </c>
      <c r="J1464" t="n">
        <v>227.95</v>
      </c>
      <c r="K1464" t="n">
        <v>56.94</v>
      </c>
      <c r="L1464" t="n">
        <v>4</v>
      </c>
      <c r="M1464" t="n">
        <v>22</v>
      </c>
      <c r="N1464" t="n">
        <v>52.01</v>
      </c>
      <c r="O1464" t="n">
        <v>28348.56</v>
      </c>
      <c r="P1464" t="n">
        <v>124.4</v>
      </c>
      <c r="Q1464" t="n">
        <v>198.06</v>
      </c>
      <c r="R1464" t="n">
        <v>41.57</v>
      </c>
      <c r="S1464" t="n">
        <v>21.27</v>
      </c>
      <c r="T1464" t="n">
        <v>7350.93</v>
      </c>
      <c r="U1464" t="n">
        <v>0.51</v>
      </c>
      <c r="V1464" t="n">
        <v>0.73</v>
      </c>
      <c r="W1464" t="n">
        <v>0.15</v>
      </c>
      <c r="X1464" t="n">
        <v>0.46</v>
      </c>
      <c r="Y1464" t="n">
        <v>1</v>
      </c>
      <c r="Z1464" t="n">
        <v>10</v>
      </c>
    </row>
    <row r="1465">
      <c r="A1465" t="n">
        <v>13</v>
      </c>
      <c r="B1465" t="n">
        <v>115</v>
      </c>
      <c r="C1465" t="inlineStr">
        <is>
          <t xml:space="preserve">CONCLUIDO	</t>
        </is>
      </c>
      <c r="D1465" t="n">
        <v>8.401</v>
      </c>
      <c r="E1465" t="n">
        <v>11.9</v>
      </c>
      <c r="F1465" t="n">
        <v>8.279999999999999</v>
      </c>
      <c r="G1465" t="n">
        <v>22.57</v>
      </c>
      <c r="H1465" t="n">
        <v>0.33</v>
      </c>
      <c r="I1465" t="n">
        <v>22</v>
      </c>
      <c r="J1465" t="n">
        <v>228.38</v>
      </c>
      <c r="K1465" t="n">
        <v>56.94</v>
      </c>
      <c r="L1465" t="n">
        <v>4.25</v>
      </c>
      <c r="M1465" t="n">
        <v>20</v>
      </c>
      <c r="N1465" t="n">
        <v>52.18</v>
      </c>
      <c r="O1465" t="n">
        <v>28400.61</v>
      </c>
      <c r="P1465" t="n">
        <v>123.74</v>
      </c>
      <c r="Q1465" t="n">
        <v>198.1</v>
      </c>
      <c r="R1465" t="n">
        <v>40.38</v>
      </c>
      <c r="S1465" t="n">
        <v>21.27</v>
      </c>
      <c r="T1465" t="n">
        <v>6768.65</v>
      </c>
      <c r="U1465" t="n">
        <v>0.53</v>
      </c>
      <c r="V1465" t="n">
        <v>0.73</v>
      </c>
      <c r="W1465" t="n">
        <v>0.15</v>
      </c>
      <c r="X1465" t="n">
        <v>0.42</v>
      </c>
      <c r="Y1465" t="n">
        <v>1</v>
      </c>
      <c r="Z1465" t="n">
        <v>10</v>
      </c>
    </row>
    <row r="1466">
      <c r="A1466" t="n">
        <v>14</v>
      </c>
      <c r="B1466" t="n">
        <v>115</v>
      </c>
      <c r="C1466" t="inlineStr">
        <is>
          <t xml:space="preserve">CONCLUIDO	</t>
        </is>
      </c>
      <c r="D1466" t="n">
        <v>8.445499999999999</v>
      </c>
      <c r="E1466" t="n">
        <v>11.84</v>
      </c>
      <c r="F1466" t="n">
        <v>8.26</v>
      </c>
      <c r="G1466" t="n">
        <v>23.59</v>
      </c>
      <c r="H1466" t="n">
        <v>0.35</v>
      </c>
      <c r="I1466" t="n">
        <v>21</v>
      </c>
      <c r="J1466" t="n">
        <v>228.8</v>
      </c>
      <c r="K1466" t="n">
        <v>56.94</v>
      </c>
      <c r="L1466" t="n">
        <v>4.5</v>
      </c>
      <c r="M1466" t="n">
        <v>19</v>
      </c>
      <c r="N1466" t="n">
        <v>52.36</v>
      </c>
      <c r="O1466" t="n">
        <v>28452.71</v>
      </c>
      <c r="P1466" t="n">
        <v>123.35</v>
      </c>
      <c r="Q1466" t="n">
        <v>198.06</v>
      </c>
      <c r="R1466" t="n">
        <v>39.89</v>
      </c>
      <c r="S1466" t="n">
        <v>21.27</v>
      </c>
      <c r="T1466" t="n">
        <v>6526.96</v>
      </c>
      <c r="U1466" t="n">
        <v>0.53</v>
      </c>
      <c r="V1466" t="n">
        <v>0.74</v>
      </c>
      <c r="W1466" t="n">
        <v>0.14</v>
      </c>
      <c r="X1466" t="n">
        <v>0.41</v>
      </c>
      <c r="Y1466" t="n">
        <v>1</v>
      </c>
      <c r="Z1466" t="n">
        <v>10</v>
      </c>
    </row>
    <row r="1467">
      <c r="A1467" t="n">
        <v>15</v>
      </c>
      <c r="B1467" t="n">
        <v>115</v>
      </c>
      <c r="C1467" t="inlineStr">
        <is>
          <t xml:space="preserve">CONCLUIDO	</t>
        </is>
      </c>
      <c r="D1467" t="n">
        <v>8.497400000000001</v>
      </c>
      <c r="E1467" t="n">
        <v>11.77</v>
      </c>
      <c r="F1467" t="n">
        <v>8.23</v>
      </c>
      <c r="G1467" t="n">
        <v>24.69</v>
      </c>
      <c r="H1467" t="n">
        <v>0.37</v>
      </c>
      <c r="I1467" t="n">
        <v>20</v>
      </c>
      <c r="J1467" t="n">
        <v>229.22</v>
      </c>
      <c r="K1467" t="n">
        <v>56.94</v>
      </c>
      <c r="L1467" t="n">
        <v>4.75</v>
      </c>
      <c r="M1467" t="n">
        <v>18</v>
      </c>
      <c r="N1467" t="n">
        <v>52.53</v>
      </c>
      <c r="O1467" t="n">
        <v>28504.87</v>
      </c>
      <c r="P1467" t="n">
        <v>122.84</v>
      </c>
      <c r="Q1467" t="n">
        <v>198.08</v>
      </c>
      <c r="R1467" t="n">
        <v>38.88</v>
      </c>
      <c r="S1467" t="n">
        <v>21.27</v>
      </c>
      <c r="T1467" t="n">
        <v>6027.2</v>
      </c>
      <c r="U1467" t="n">
        <v>0.55</v>
      </c>
      <c r="V1467" t="n">
        <v>0.74</v>
      </c>
      <c r="W1467" t="n">
        <v>0.14</v>
      </c>
      <c r="X1467" t="n">
        <v>0.38</v>
      </c>
      <c r="Y1467" t="n">
        <v>1</v>
      </c>
      <c r="Z1467" t="n">
        <v>10</v>
      </c>
    </row>
    <row r="1468">
      <c r="A1468" t="n">
        <v>16</v>
      </c>
      <c r="B1468" t="n">
        <v>115</v>
      </c>
      <c r="C1468" t="inlineStr">
        <is>
          <t xml:space="preserve">CONCLUIDO	</t>
        </is>
      </c>
      <c r="D1468" t="n">
        <v>8.5708</v>
      </c>
      <c r="E1468" t="n">
        <v>11.67</v>
      </c>
      <c r="F1468" t="n">
        <v>8.17</v>
      </c>
      <c r="G1468" t="n">
        <v>25.81</v>
      </c>
      <c r="H1468" t="n">
        <v>0.39</v>
      </c>
      <c r="I1468" t="n">
        <v>19</v>
      </c>
      <c r="J1468" t="n">
        <v>229.65</v>
      </c>
      <c r="K1468" t="n">
        <v>56.94</v>
      </c>
      <c r="L1468" t="n">
        <v>5</v>
      </c>
      <c r="M1468" t="n">
        <v>17</v>
      </c>
      <c r="N1468" t="n">
        <v>52.7</v>
      </c>
      <c r="O1468" t="n">
        <v>28557.1</v>
      </c>
      <c r="P1468" t="n">
        <v>121.85</v>
      </c>
      <c r="Q1468" t="n">
        <v>198.05</v>
      </c>
      <c r="R1468" t="n">
        <v>36.92</v>
      </c>
      <c r="S1468" t="n">
        <v>21.27</v>
      </c>
      <c r="T1468" t="n">
        <v>5053.1</v>
      </c>
      <c r="U1468" t="n">
        <v>0.58</v>
      </c>
      <c r="V1468" t="n">
        <v>0.74</v>
      </c>
      <c r="W1468" t="n">
        <v>0.14</v>
      </c>
      <c r="X1468" t="n">
        <v>0.32</v>
      </c>
      <c r="Y1468" t="n">
        <v>1</v>
      </c>
      <c r="Z1468" t="n">
        <v>10</v>
      </c>
    </row>
    <row r="1469">
      <c r="A1469" t="n">
        <v>17</v>
      </c>
      <c r="B1469" t="n">
        <v>115</v>
      </c>
      <c r="C1469" t="inlineStr">
        <is>
          <t xml:space="preserve">CONCLUIDO	</t>
        </is>
      </c>
      <c r="D1469" t="n">
        <v>8.5876</v>
      </c>
      <c r="E1469" t="n">
        <v>11.64</v>
      </c>
      <c r="F1469" t="n">
        <v>8.19</v>
      </c>
      <c r="G1469" t="n">
        <v>27.31</v>
      </c>
      <c r="H1469" t="n">
        <v>0.41</v>
      </c>
      <c r="I1469" t="n">
        <v>18</v>
      </c>
      <c r="J1469" t="n">
        <v>230.07</v>
      </c>
      <c r="K1469" t="n">
        <v>56.94</v>
      </c>
      <c r="L1469" t="n">
        <v>5.25</v>
      </c>
      <c r="M1469" t="n">
        <v>16</v>
      </c>
      <c r="N1469" t="n">
        <v>52.88</v>
      </c>
      <c r="O1469" t="n">
        <v>28609.38</v>
      </c>
      <c r="P1469" t="n">
        <v>122.12</v>
      </c>
      <c r="Q1469" t="n">
        <v>198.05</v>
      </c>
      <c r="R1469" t="n">
        <v>38.27</v>
      </c>
      <c r="S1469" t="n">
        <v>21.27</v>
      </c>
      <c r="T1469" t="n">
        <v>5732.03</v>
      </c>
      <c r="U1469" t="n">
        <v>0.5600000000000001</v>
      </c>
      <c r="V1469" t="n">
        <v>0.74</v>
      </c>
      <c r="W1469" t="n">
        <v>0.13</v>
      </c>
      <c r="X1469" t="n">
        <v>0.34</v>
      </c>
      <c r="Y1469" t="n">
        <v>1</v>
      </c>
      <c r="Z1469" t="n">
        <v>10</v>
      </c>
    </row>
    <row r="1470">
      <c r="A1470" t="n">
        <v>18</v>
      </c>
      <c r="B1470" t="n">
        <v>115</v>
      </c>
      <c r="C1470" t="inlineStr">
        <is>
          <t xml:space="preserve">CONCLUIDO	</t>
        </is>
      </c>
      <c r="D1470" t="n">
        <v>8.616400000000001</v>
      </c>
      <c r="E1470" t="n">
        <v>11.61</v>
      </c>
      <c r="F1470" t="n">
        <v>8.199999999999999</v>
      </c>
      <c r="G1470" t="n">
        <v>28.94</v>
      </c>
      <c r="H1470" t="n">
        <v>0.42</v>
      </c>
      <c r="I1470" t="n">
        <v>17</v>
      </c>
      <c r="J1470" t="n">
        <v>230.49</v>
      </c>
      <c r="K1470" t="n">
        <v>56.94</v>
      </c>
      <c r="L1470" t="n">
        <v>5.5</v>
      </c>
      <c r="M1470" t="n">
        <v>15</v>
      </c>
      <c r="N1470" t="n">
        <v>53.05</v>
      </c>
      <c r="O1470" t="n">
        <v>28661.73</v>
      </c>
      <c r="P1470" t="n">
        <v>122.02</v>
      </c>
      <c r="Q1470" t="n">
        <v>198.05</v>
      </c>
      <c r="R1470" t="n">
        <v>38.16</v>
      </c>
      <c r="S1470" t="n">
        <v>21.27</v>
      </c>
      <c r="T1470" t="n">
        <v>5681.64</v>
      </c>
      <c r="U1470" t="n">
        <v>0.5600000000000001</v>
      </c>
      <c r="V1470" t="n">
        <v>0.74</v>
      </c>
      <c r="W1470" t="n">
        <v>0.13</v>
      </c>
      <c r="X1470" t="n">
        <v>0.35</v>
      </c>
      <c r="Y1470" t="n">
        <v>1</v>
      </c>
      <c r="Z1470" t="n">
        <v>10</v>
      </c>
    </row>
    <row r="1471">
      <c r="A1471" t="n">
        <v>19</v>
      </c>
      <c r="B1471" t="n">
        <v>115</v>
      </c>
      <c r="C1471" t="inlineStr">
        <is>
          <t xml:space="preserve">CONCLUIDO	</t>
        </is>
      </c>
      <c r="D1471" t="n">
        <v>8.623799999999999</v>
      </c>
      <c r="E1471" t="n">
        <v>11.6</v>
      </c>
      <c r="F1471" t="n">
        <v>8.19</v>
      </c>
      <c r="G1471" t="n">
        <v>28.9</v>
      </c>
      <c r="H1471" t="n">
        <v>0.44</v>
      </c>
      <c r="I1471" t="n">
        <v>17</v>
      </c>
      <c r="J1471" t="n">
        <v>230.92</v>
      </c>
      <c r="K1471" t="n">
        <v>56.94</v>
      </c>
      <c r="L1471" t="n">
        <v>5.75</v>
      </c>
      <c r="M1471" t="n">
        <v>15</v>
      </c>
      <c r="N1471" t="n">
        <v>53.23</v>
      </c>
      <c r="O1471" t="n">
        <v>28714.14</v>
      </c>
      <c r="P1471" t="n">
        <v>121.81</v>
      </c>
      <c r="Q1471" t="n">
        <v>198.07</v>
      </c>
      <c r="R1471" t="n">
        <v>37.72</v>
      </c>
      <c r="S1471" t="n">
        <v>21.27</v>
      </c>
      <c r="T1471" t="n">
        <v>5464.79</v>
      </c>
      <c r="U1471" t="n">
        <v>0.5600000000000001</v>
      </c>
      <c r="V1471" t="n">
        <v>0.74</v>
      </c>
      <c r="W1471" t="n">
        <v>0.14</v>
      </c>
      <c r="X1471" t="n">
        <v>0.34</v>
      </c>
      <c r="Y1471" t="n">
        <v>1</v>
      </c>
      <c r="Z1471" t="n">
        <v>10</v>
      </c>
    </row>
    <row r="1472">
      <c r="A1472" t="n">
        <v>20</v>
      </c>
      <c r="B1472" t="n">
        <v>115</v>
      </c>
      <c r="C1472" t="inlineStr">
        <is>
          <t xml:space="preserve">CONCLUIDO	</t>
        </is>
      </c>
      <c r="D1472" t="n">
        <v>8.676600000000001</v>
      </c>
      <c r="E1472" t="n">
        <v>11.53</v>
      </c>
      <c r="F1472" t="n">
        <v>8.16</v>
      </c>
      <c r="G1472" t="n">
        <v>30.61</v>
      </c>
      <c r="H1472" t="n">
        <v>0.46</v>
      </c>
      <c r="I1472" t="n">
        <v>16</v>
      </c>
      <c r="J1472" t="n">
        <v>231.34</v>
      </c>
      <c r="K1472" t="n">
        <v>56.94</v>
      </c>
      <c r="L1472" t="n">
        <v>6</v>
      </c>
      <c r="M1472" t="n">
        <v>14</v>
      </c>
      <c r="N1472" t="n">
        <v>53.4</v>
      </c>
      <c r="O1472" t="n">
        <v>28766.61</v>
      </c>
      <c r="P1472" t="n">
        <v>121.27</v>
      </c>
      <c r="Q1472" t="n">
        <v>198.08</v>
      </c>
      <c r="R1472" t="n">
        <v>36.94</v>
      </c>
      <c r="S1472" t="n">
        <v>21.27</v>
      </c>
      <c r="T1472" t="n">
        <v>5076.56</v>
      </c>
      <c r="U1472" t="n">
        <v>0.58</v>
      </c>
      <c r="V1472" t="n">
        <v>0.74</v>
      </c>
      <c r="W1472" t="n">
        <v>0.13</v>
      </c>
      <c r="X1472" t="n">
        <v>0.31</v>
      </c>
      <c r="Y1472" t="n">
        <v>1</v>
      </c>
      <c r="Z1472" t="n">
        <v>10</v>
      </c>
    </row>
    <row r="1473">
      <c r="A1473" t="n">
        <v>21</v>
      </c>
      <c r="B1473" t="n">
        <v>115</v>
      </c>
      <c r="C1473" t="inlineStr">
        <is>
          <t xml:space="preserve">CONCLUIDO	</t>
        </is>
      </c>
      <c r="D1473" t="n">
        <v>8.7288</v>
      </c>
      <c r="E1473" t="n">
        <v>11.46</v>
      </c>
      <c r="F1473" t="n">
        <v>8.140000000000001</v>
      </c>
      <c r="G1473" t="n">
        <v>32.55</v>
      </c>
      <c r="H1473" t="n">
        <v>0.48</v>
      </c>
      <c r="I1473" t="n">
        <v>15</v>
      </c>
      <c r="J1473" t="n">
        <v>231.77</v>
      </c>
      <c r="K1473" t="n">
        <v>56.94</v>
      </c>
      <c r="L1473" t="n">
        <v>6.25</v>
      </c>
      <c r="M1473" t="n">
        <v>13</v>
      </c>
      <c r="N1473" t="n">
        <v>53.58</v>
      </c>
      <c r="O1473" t="n">
        <v>28819.14</v>
      </c>
      <c r="P1473" t="n">
        <v>120.8</v>
      </c>
      <c r="Q1473" t="n">
        <v>198.05</v>
      </c>
      <c r="R1473" t="n">
        <v>36.12</v>
      </c>
      <c r="S1473" t="n">
        <v>21.27</v>
      </c>
      <c r="T1473" t="n">
        <v>4675.14</v>
      </c>
      <c r="U1473" t="n">
        <v>0.59</v>
      </c>
      <c r="V1473" t="n">
        <v>0.75</v>
      </c>
      <c r="W1473" t="n">
        <v>0.13</v>
      </c>
      <c r="X1473" t="n">
        <v>0.28</v>
      </c>
      <c r="Y1473" t="n">
        <v>1</v>
      </c>
      <c r="Z1473" t="n">
        <v>10</v>
      </c>
    </row>
    <row r="1474">
      <c r="A1474" t="n">
        <v>22</v>
      </c>
      <c r="B1474" t="n">
        <v>115</v>
      </c>
      <c r="C1474" t="inlineStr">
        <is>
          <t xml:space="preserve">CONCLUIDO	</t>
        </is>
      </c>
      <c r="D1474" t="n">
        <v>8.726000000000001</v>
      </c>
      <c r="E1474" t="n">
        <v>11.46</v>
      </c>
      <c r="F1474" t="n">
        <v>8.140000000000001</v>
      </c>
      <c r="G1474" t="n">
        <v>32.56</v>
      </c>
      <c r="H1474" t="n">
        <v>0.5</v>
      </c>
      <c r="I1474" t="n">
        <v>15</v>
      </c>
      <c r="J1474" t="n">
        <v>232.2</v>
      </c>
      <c r="K1474" t="n">
        <v>56.94</v>
      </c>
      <c r="L1474" t="n">
        <v>6.5</v>
      </c>
      <c r="M1474" t="n">
        <v>13</v>
      </c>
      <c r="N1474" t="n">
        <v>53.75</v>
      </c>
      <c r="O1474" t="n">
        <v>28871.74</v>
      </c>
      <c r="P1474" t="n">
        <v>120.66</v>
      </c>
      <c r="Q1474" t="n">
        <v>198.09</v>
      </c>
      <c r="R1474" t="n">
        <v>36.21</v>
      </c>
      <c r="S1474" t="n">
        <v>21.27</v>
      </c>
      <c r="T1474" t="n">
        <v>4718.56</v>
      </c>
      <c r="U1474" t="n">
        <v>0.59</v>
      </c>
      <c r="V1474" t="n">
        <v>0.75</v>
      </c>
      <c r="W1474" t="n">
        <v>0.13</v>
      </c>
      <c r="X1474" t="n">
        <v>0.29</v>
      </c>
      <c r="Y1474" t="n">
        <v>1</v>
      </c>
      <c r="Z1474" t="n">
        <v>10</v>
      </c>
    </row>
    <row r="1475">
      <c r="A1475" t="n">
        <v>23</v>
      </c>
      <c r="B1475" t="n">
        <v>115</v>
      </c>
      <c r="C1475" t="inlineStr">
        <is>
          <t xml:space="preserve">CONCLUIDO	</t>
        </is>
      </c>
      <c r="D1475" t="n">
        <v>8.7813</v>
      </c>
      <c r="E1475" t="n">
        <v>11.39</v>
      </c>
      <c r="F1475" t="n">
        <v>8.109999999999999</v>
      </c>
      <c r="G1475" t="n">
        <v>34.77</v>
      </c>
      <c r="H1475" t="n">
        <v>0.52</v>
      </c>
      <c r="I1475" t="n">
        <v>14</v>
      </c>
      <c r="J1475" t="n">
        <v>232.62</v>
      </c>
      <c r="K1475" t="n">
        <v>56.94</v>
      </c>
      <c r="L1475" t="n">
        <v>6.75</v>
      </c>
      <c r="M1475" t="n">
        <v>12</v>
      </c>
      <c r="N1475" t="n">
        <v>53.93</v>
      </c>
      <c r="O1475" t="n">
        <v>28924.39</v>
      </c>
      <c r="P1475" t="n">
        <v>120.34</v>
      </c>
      <c r="Q1475" t="n">
        <v>198.05</v>
      </c>
      <c r="R1475" t="n">
        <v>35.35</v>
      </c>
      <c r="S1475" t="n">
        <v>21.27</v>
      </c>
      <c r="T1475" t="n">
        <v>4291.69</v>
      </c>
      <c r="U1475" t="n">
        <v>0.6</v>
      </c>
      <c r="V1475" t="n">
        <v>0.75</v>
      </c>
      <c r="W1475" t="n">
        <v>0.13</v>
      </c>
      <c r="X1475" t="n">
        <v>0.26</v>
      </c>
      <c r="Y1475" t="n">
        <v>1</v>
      </c>
      <c r="Z1475" t="n">
        <v>10</v>
      </c>
    </row>
    <row r="1476">
      <c r="A1476" t="n">
        <v>24</v>
      </c>
      <c r="B1476" t="n">
        <v>115</v>
      </c>
      <c r="C1476" t="inlineStr">
        <is>
          <t xml:space="preserve">CONCLUIDO	</t>
        </is>
      </c>
      <c r="D1476" t="n">
        <v>8.779</v>
      </c>
      <c r="E1476" t="n">
        <v>11.39</v>
      </c>
      <c r="F1476" t="n">
        <v>8.119999999999999</v>
      </c>
      <c r="G1476" t="n">
        <v>34.78</v>
      </c>
      <c r="H1476" t="n">
        <v>0.53</v>
      </c>
      <c r="I1476" t="n">
        <v>14</v>
      </c>
      <c r="J1476" t="n">
        <v>233.05</v>
      </c>
      <c r="K1476" t="n">
        <v>56.94</v>
      </c>
      <c r="L1476" t="n">
        <v>7</v>
      </c>
      <c r="M1476" t="n">
        <v>12</v>
      </c>
      <c r="N1476" t="n">
        <v>54.11</v>
      </c>
      <c r="O1476" t="n">
        <v>28977.11</v>
      </c>
      <c r="P1476" t="n">
        <v>120.29</v>
      </c>
      <c r="Q1476" t="n">
        <v>198.06</v>
      </c>
      <c r="R1476" t="n">
        <v>35.45</v>
      </c>
      <c r="S1476" t="n">
        <v>21.27</v>
      </c>
      <c r="T1476" t="n">
        <v>4343.75</v>
      </c>
      <c r="U1476" t="n">
        <v>0.6</v>
      </c>
      <c r="V1476" t="n">
        <v>0.75</v>
      </c>
      <c r="W1476" t="n">
        <v>0.13</v>
      </c>
      <c r="X1476" t="n">
        <v>0.26</v>
      </c>
      <c r="Y1476" t="n">
        <v>1</v>
      </c>
      <c r="Z1476" t="n">
        <v>10</v>
      </c>
    </row>
    <row r="1477">
      <c r="A1477" t="n">
        <v>25</v>
      </c>
      <c r="B1477" t="n">
        <v>115</v>
      </c>
      <c r="C1477" t="inlineStr">
        <is>
          <t xml:space="preserve">CONCLUIDO	</t>
        </is>
      </c>
      <c r="D1477" t="n">
        <v>8.8344</v>
      </c>
      <c r="E1477" t="n">
        <v>11.32</v>
      </c>
      <c r="F1477" t="n">
        <v>8.09</v>
      </c>
      <c r="G1477" t="n">
        <v>37.33</v>
      </c>
      <c r="H1477" t="n">
        <v>0.55</v>
      </c>
      <c r="I1477" t="n">
        <v>13</v>
      </c>
      <c r="J1477" t="n">
        <v>233.48</v>
      </c>
      <c r="K1477" t="n">
        <v>56.94</v>
      </c>
      <c r="L1477" t="n">
        <v>7.25</v>
      </c>
      <c r="M1477" t="n">
        <v>11</v>
      </c>
      <c r="N1477" t="n">
        <v>54.29</v>
      </c>
      <c r="O1477" t="n">
        <v>29029.89</v>
      </c>
      <c r="P1477" t="n">
        <v>119.69</v>
      </c>
      <c r="Q1477" t="n">
        <v>198.06</v>
      </c>
      <c r="R1477" t="n">
        <v>34.62</v>
      </c>
      <c r="S1477" t="n">
        <v>21.27</v>
      </c>
      <c r="T1477" t="n">
        <v>3931.77</v>
      </c>
      <c r="U1477" t="n">
        <v>0.61</v>
      </c>
      <c r="V1477" t="n">
        <v>0.75</v>
      </c>
      <c r="W1477" t="n">
        <v>0.13</v>
      </c>
      <c r="X1477" t="n">
        <v>0.23</v>
      </c>
      <c r="Y1477" t="n">
        <v>1</v>
      </c>
      <c r="Z1477" t="n">
        <v>10</v>
      </c>
    </row>
    <row r="1478">
      <c r="A1478" t="n">
        <v>26</v>
      </c>
      <c r="B1478" t="n">
        <v>115</v>
      </c>
      <c r="C1478" t="inlineStr">
        <is>
          <t xml:space="preserve">CONCLUIDO	</t>
        </is>
      </c>
      <c r="D1478" t="n">
        <v>8.870699999999999</v>
      </c>
      <c r="E1478" t="n">
        <v>11.27</v>
      </c>
      <c r="F1478" t="n">
        <v>8.039999999999999</v>
      </c>
      <c r="G1478" t="n">
        <v>37.12</v>
      </c>
      <c r="H1478" t="n">
        <v>0.57</v>
      </c>
      <c r="I1478" t="n">
        <v>13</v>
      </c>
      <c r="J1478" t="n">
        <v>233.91</v>
      </c>
      <c r="K1478" t="n">
        <v>56.94</v>
      </c>
      <c r="L1478" t="n">
        <v>7.5</v>
      </c>
      <c r="M1478" t="n">
        <v>11</v>
      </c>
      <c r="N1478" t="n">
        <v>54.46</v>
      </c>
      <c r="O1478" t="n">
        <v>29082.74</v>
      </c>
      <c r="P1478" t="n">
        <v>118.76</v>
      </c>
      <c r="Q1478" t="n">
        <v>198.08</v>
      </c>
      <c r="R1478" t="n">
        <v>32.91</v>
      </c>
      <c r="S1478" t="n">
        <v>21.27</v>
      </c>
      <c r="T1478" t="n">
        <v>3079.02</v>
      </c>
      <c r="U1478" t="n">
        <v>0.65</v>
      </c>
      <c r="V1478" t="n">
        <v>0.76</v>
      </c>
      <c r="W1478" t="n">
        <v>0.13</v>
      </c>
      <c r="X1478" t="n">
        <v>0.19</v>
      </c>
      <c r="Y1478" t="n">
        <v>1</v>
      </c>
      <c r="Z1478" t="n">
        <v>10</v>
      </c>
    </row>
    <row r="1479">
      <c r="A1479" t="n">
        <v>27</v>
      </c>
      <c r="B1479" t="n">
        <v>115</v>
      </c>
      <c r="C1479" t="inlineStr">
        <is>
          <t xml:space="preserve">CONCLUIDO	</t>
        </is>
      </c>
      <c r="D1479" t="n">
        <v>8.8048</v>
      </c>
      <c r="E1479" t="n">
        <v>11.36</v>
      </c>
      <c r="F1479" t="n">
        <v>8.130000000000001</v>
      </c>
      <c r="G1479" t="n">
        <v>37.51</v>
      </c>
      <c r="H1479" t="n">
        <v>0.59</v>
      </c>
      <c r="I1479" t="n">
        <v>13</v>
      </c>
      <c r="J1479" t="n">
        <v>234.34</v>
      </c>
      <c r="K1479" t="n">
        <v>56.94</v>
      </c>
      <c r="L1479" t="n">
        <v>7.75</v>
      </c>
      <c r="M1479" t="n">
        <v>11</v>
      </c>
      <c r="N1479" t="n">
        <v>54.64</v>
      </c>
      <c r="O1479" t="n">
        <v>29135.65</v>
      </c>
      <c r="P1479" t="n">
        <v>119.87</v>
      </c>
      <c r="Q1479" t="n">
        <v>198.09</v>
      </c>
      <c r="R1479" t="n">
        <v>36.15</v>
      </c>
      <c r="S1479" t="n">
        <v>21.27</v>
      </c>
      <c r="T1479" t="n">
        <v>4700.49</v>
      </c>
      <c r="U1479" t="n">
        <v>0.59</v>
      </c>
      <c r="V1479" t="n">
        <v>0.75</v>
      </c>
      <c r="W1479" t="n">
        <v>0.12</v>
      </c>
      <c r="X1479" t="n">
        <v>0.27</v>
      </c>
      <c r="Y1479" t="n">
        <v>1</v>
      </c>
      <c r="Z1479" t="n">
        <v>10</v>
      </c>
    </row>
    <row r="1480">
      <c r="A1480" t="n">
        <v>28</v>
      </c>
      <c r="B1480" t="n">
        <v>115</v>
      </c>
      <c r="C1480" t="inlineStr">
        <is>
          <t xml:space="preserve">CONCLUIDO	</t>
        </is>
      </c>
      <c r="D1480" t="n">
        <v>8.8698</v>
      </c>
      <c r="E1480" t="n">
        <v>11.27</v>
      </c>
      <c r="F1480" t="n">
        <v>8.09</v>
      </c>
      <c r="G1480" t="n">
        <v>40.43</v>
      </c>
      <c r="H1480" t="n">
        <v>0.61</v>
      </c>
      <c r="I1480" t="n">
        <v>12</v>
      </c>
      <c r="J1480" t="n">
        <v>234.77</v>
      </c>
      <c r="K1480" t="n">
        <v>56.94</v>
      </c>
      <c r="L1480" t="n">
        <v>8</v>
      </c>
      <c r="M1480" t="n">
        <v>10</v>
      </c>
      <c r="N1480" t="n">
        <v>54.82</v>
      </c>
      <c r="O1480" t="n">
        <v>29188.62</v>
      </c>
      <c r="P1480" t="n">
        <v>119.37</v>
      </c>
      <c r="Q1480" t="n">
        <v>198.06</v>
      </c>
      <c r="R1480" t="n">
        <v>34.63</v>
      </c>
      <c r="S1480" t="n">
        <v>21.27</v>
      </c>
      <c r="T1480" t="n">
        <v>3943.92</v>
      </c>
      <c r="U1480" t="n">
        <v>0.61</v>
      </c>
      <c r="V1480" t="n">
        <v>0.75</v>
      </c>
      <c r="W1480" t="n">
        <v>0.13</v>
      </c>
      <c r="X1480" t="n">
        <v>0.23</v>
      </c>
      <c r="Y1480" t="n">
        <v>1</v>
      </c>
      <c r="Z1480" t="n">
        <v>10</v>
      </c>
    </row>
    <row r="1481">
      <c r="A1481" t="n">
        <v>29</v>
      </c>
      <c r="B1481" t="n">
        <v>115</v>
      </c>
      <c r="C1481" t="inlineStr">
        <is>
          <t xml:space="preserve">CONCLUIDO	</t>
        </is>
      </c>
      <c r="D1481" t="n">
        <v>8.8703</v>
      </c>
      <c r="E1481" t="n">
        <v>11.27</v>
      </c>
      <c r="F1481" t="n">
        <v>8.09</v>
      </c>
      <c r="G1481" t="n">
        <v>40.43</v>
      </c>
      <c r="H1481" t="n">
        <v>0.62</v>
      </c>
      <c r="I1481" t="n">
        <v>12</v>
      </c>
      <c r="J1481" t="n">
        <v>235.2</v>
      </c>
      <c r="K1481" t="n">
        <v>56.94</v>
      </c>
      <c r="L1481" t="n">
        <v>8.25</v>
      </c>
      <c r="M1481" t="n">
        <v>10</v>
      </c>
      <c r="N1481" t="n">
        <v>55</v>
      </c>
      <c r="O1481" t="n">
        <v>29241.66</v>
      </c>
      <c r="P1481" t="n">
        <v>119.33</v>
      </c>
      <c r="Q1481" t="n">
        <v>198.05</v>
      </c>
      <c r="R1481" t="n">
        <v>34.52</v>
      </c>
      <c r="S1481" t="n">
        <v>21.27</v>
      </c>
      <c r="T1481" t="n">
        <v>3887.67</v>
      </c>
      <c r="U1481" t="n">
        <v>0.62</v>
      </c>
      <c r="V1481" t="n">
        <v>0.75</v>
      </c>
      <c r="W1481" t="n">
        <v>0.13</v>
      </c>
      <c r="X1481" t="n">
        <v>0.23</v>
      </c>
      <c r="Y1481" t="n">
        <v>1</v>
      </c>
      <c r="Z1481" t="n">
        <v>10</v>
      </c>
    </row>
    <row r="1482">
      <c r="A1482" t="n">
        <v>30</v>
      </c>
      <c r="B1482" t="n">
        <v>115</v>
      </c>
      <c r="C1482" t="inlineStr">
        <is>
          <t xml:space="preserve">CONCLUIDO	</t>
        </is>
      </c>
      <c r="D1482" t="n">
        <v>8.929</v>
      </c>
      <c r="E1482" t="n">
        <v>11.2</v>
      </c>
      <c r="F1482" t="n">
        <v>8.06</v>
      </c>
      <c r="G1482" t="n">
        <v>43.94</v>
      </c>
      <c r="H1482" t="n">
        <v>0.64</v>
      </c>
      <c r="I1482" t="n">
        <v>11</v>
      </c>
      <c r="J1482" t="n">
        <v>235.63</v>
      </c>
      <c r="K1482" t="n">
        <v>56.94</v>
      </c>
      <c r="L1482" t="n">
        <v>8.5</v>
      </c>
      <c r="M1482" t="n">
        <v>9</v>
      </c>
      <c r="N1482" t="n">
        <v>55.18</v>
      </c>
      <c r="O1482" t="n">
        <v>29294.76</v>
      </c>
      <c r="P1482" t="n">
        <v>118.62</v>
      </c>
      <c r="Q1482" t="n">
        <v>198.05</v>
      </c>
      <c r="R1482" t="n">
        <v>33.57</v>
      </c>
      <c r="S1482" t="n">
        <v>21.27</v>
      </c>
      <c r="T1482" t="n">
        <v>3416.08</v>
      </c>
      <c r="U1482" t="n">
        <v>0.63</v>
      </c>
      <c r="V1482" t="n">
        <v>0.75</v>
      </c>
      <c r="W1482" t="n">
        <v>0.13</v>
      </c>
      <c r="X1482" t="n">
        <v>0.2</v>
      </c>
      <c r="Y1482" t="n">
        <v>1</v>
      </c>
      <c r="Z1482" t="n">
        <v>10</v>
      </c>
    </row>
    <row r="1483">
      <c r="A1483" t="n">
        <v>31</v>
      </c>
      <c r="B1483" t="n">
        <v>115</v>
      </c>
      <c r="C1483" t="inlineStr">
        <is>
          <t xml:space="preserve">CONCLUIDO	</t>
        </is>
      </c>
      <c r="D1483" t="n">
        <v>8.926600000000001</v>
      </c>
      <c r="E1483" t="n">
        <v>11.2</v>
      </c>
      <c r="F1483" t="n">
        <v>8.06</v>
      </c>
      <c r="G1483" t="n">
        <v>43.96</v>
      </c>
      <c r="H1483" t="n">
        <v>0.66</v>
      </c>
      <c r="I1483" t="n">
        <v>11</v>
      </c>
      <c r="J1483" t="n">
        <v>236.06</v>
      </c>
      <c r="K1483" t="n">
        <v>56.94</v>
      </c>
      <c r="L1483" t="n">
        <v>8.75</v>
      </c>
      <c r="M1483" t="n">
        <v>9</v>
      </c>
      <c r="N1483" t="n">
        <v>55.36</v>
      </c>
      <c r="O1483" t="n">
        <v>29347.92</v>
      </c>
      <c r="P1483" t="n">
        <v>118.58</v>
      </c>
      <c r="Q1483" t="n">
        <v>198.05</v>
      </c>
      <c r="R1483" t="n">
        <v>33.69</v>
      </c>
      <c r="S1483" t="n">
        <v>21.27</v>
      </c>
      <c r="T1483" t="n">
        <v>3480.03</v>
      </c>
      <c r="U1483" t="n">
        <v>0.63</v>
      </c>
      <c r="V1483" t="n">
        <v>0.75</v>
      </c>
      <c r="W1483" t="n">
        <v>0.13</v>
      </c>
      <c r="X1483" t="n">
        <v>0.21</v>
      </c>
      <c r="Y1483" t="n">
        <v>1</v>
      </c>
      <c r="Z1483" t="n">
        <v>10</v>
      </c>
    </row>
    <row r="1484">
      <c r="A1484" t="n">
        <v>32</v>
      </c>
      <c r="B1484" t="n">
        <v>115</v>
      </c>
      <c r="C1484" t="inlineStr">
        <is>
          <t xml:space="preserve">CONCLUIDO	</t>
        </is>
      </c>
      <c r="D1484" t="n">
        <v>8.928800000000001</v>
      </c>
      <c r="E1484" t="n">
        <v>11.2</v>
      </c>
      <c r="F1484" t="n">
        <v>8.06</v>
      </c>
      <c r="G1484" t="n">
        <v>43.94</v>
      </c>
      <c r="H1484" t="n">
        <v>0.68</v>
      </c>
      <c r="I1484" t="n">
        <v>11</v>
      </c>
      <c r="J1484" t="n">
        <v>236.49</v>
      </c>
      <c r="K1484" t="n">
        <v>56.94</v>
      </c>
      <c r="L1484" t="n">
        <v>9</v>
      </c>
      <c r="M1484" t="n">
        <v>9</v>
      </c>
      <c r="N1484" t="n">
        <v>55.55</v>
      </c>
      <c r="O1484" t="n">
        <v>29401.15</v>
      </c>
      <c r="P1484" t="n">
        <v>118.53</v>
      </c>
      <c r="Q1484" t="n">
        <v>198.05</v>
      </c>
      <c r="R1484" t="n">
        <v>33.61</v>
      </c>
      <c r="S1484" t="n">
        <v>21.27</v>
      </c>
      <c r="T1484" t="n">
        <v>3436.29</v>
      </c>
      <c r="U1484" t="n">
        <v>0.63</v>
      </c>
      <c r="V1484" t="n">
        <v>0.75</v>
      </c>
      <c r="W1484" t="n">
        <v>0.13</v>
      </c>
      <c r="X1484" t="n">
        <v>0.2</v>
      </c>
      <c r="Y1484" t="n">
        <v>1</v>
      </c>
      <c r="Z1484" t="n">
        <v>10</v>
      </c>
    </row>
    <row r="1485">
      <c r="A1485" t="n">
        <v>33</v>
      </c>
      <c r="B1485" t="n">
        <v>115</v>
      </c>
      <c r="C1485" t="inlineStr">
        <is>
          <t xml:space="preserve">CONCLUIDO	</t>
        </is>
      </c>
      <c r="D1485" t="n">
        <v>8.9277</v>
      </c>
      <c r="E1485" t="n">
        <v>11.2</v>
      </c>
      <c r="F1485" t="n">
        <v>8.06</v>
      </c>
      <c r="G1485" t="n">
        <v>43.95</v>
      </c>
      <c r="H1485" t="n">
        <v>0.6899999999999999</v>
      </c>
      <c r="I1485" t="n">
        <v>11</v>
      </c>
      <c r="J1485" t="n">
        <v>236.92</v>
      </c>
      <c r="K1485" t="n">
        <v>56.94</v>
      </c>
      <c r="L1485" t="n">
        <v>9.25</v>
      </c>
      <c r="M1485" t="n">
        <v>9</v>
      </c>
      <c r="N1485" t="n">
        <v>55.73</v>
      </c>
      <c r="O1485" t="n">
        <v>29454.44</v>
      </c>
      <c r="P1485" t="n">
        <v>118.48</v>
      </c>
      <c r="Q1485" t="n">
        <v>198.05</v>
      </c>
      <c r="R1485" t="n">
        <v>33.69</v>
      </c>
      <c r="S1485" t="n">
        <v>21.27</v>
      </c>
      <c r="T1485" t="n">
        <v>3479.04</v>
      </c>
      <c r="U1485" t="n">
        <v>0.63</v>
      </c>
      <c r="V1485" t="n">
        <v>0.75</v>
      </c>
      <c r="W1485" t="n">
        <v>0.12</v>
      </c>
      <c r="X1485" t="n">
        <v>0.2</v>
      </c>
      <c r="Y1485" t="n">
        <v>1</v>
      </c>
      <c r="Z1485" t="n">
        <v>10</v>
      </c>
    </row>
    <row r="1486">
      <c r="A1486" t="n">
        <v>34</v>
      </c>
      <c r="B1486" t="n">
        <v>115</v>
      </c>
      <c r="C1486" t="inlineStr">
        <is>
          <t xml:space="preserve">CONCLUIDO	</t>
        </is>
      </c>
      <c r="D1486" t="n">
        <v>8.9832</v>
      </c>
      <c r="E1486" t="n">
        <v>11.13</v>
      </c>
      <c r="F1486" t="n">
        <v>8.029999999999999</v>
      </c>
      <c r="G1486" t="n">
        <v>48.19</v>
      </c>
      <c r="H1486" t="n">
        <v>0.71</v>
      </c>
      <c r="I1486" t="n">
        <v>10</v>
      </c>
      <c r="J1486" t="n">
        <v>237.35</v>
      </c>
      <c r="K1486" t="n">
        <v>56.94</v>
      </c>
      <c r="L1486" t="n">
        <v>9.5</v>
      </c>
      <c r="M1486" t="n">
        <v>8</v>
      </c>
      <c r="N1486" t="n">
        <v>55.91</v>
      </c>
      <c r="O1486" t="n">
        <v>29507.8</v>
      </c>
      <c r="P1486" t="n">
        <v>118.08</v>
      </c>
      <c r="Q1486" t="n">
        <v>198.06</v>
      </c>
      <c r="R1486" t="n">
        <v>32.84</v>
      </c>
      <c r="S1486" t="n">
        <v>21.27</v>
      </c>
      <c r="T1486" t="n">
        <v>3057.34</v>
      </c>
      <c r="U1486" t="n">
        <v>0.65</v>
      </c>
      <c r="V1486" t="n">
        <v>0.76</v>
      </c>
      <c r="W1486" t="n">
        <v>0.12</v>
      </c>
      <c r="X1486" t="n">
        <v>0.18</v>
      </c>
      <c r="Y1486" t="n">
        <v>1</v>
      </c>
      <c r="Z1486" t="n">
        <v>10</v>
      </c>
    </row>
    <row r="1487">
      <c r="A1487" t="n">
        <v>35</v>
      </c>
      <c r="B1487" t="n">
        <v>115</v>
      </c>
      <c r="C1487" t="inlineStr">
        <is>
          <t xml:space="preserve">CONCLUIDO	</t>
        </is>
      </c>
      <c r="D1487" t="n">
        <v>8.990600000000001</v>
      </c>
      <c r="E1487" t="n">
        <v>11.12</v>
      </c>
      <c r="F1487" t="n">
        <v>8.02</v>
      </c>
      <c r="G1487" t="n">
        <v>48.14</v>
      </c>
      <c r="H1487" t="n">
        <v>0.73</v>
      </c>
      <c r="I1487" t="n">
        <v>10</v>
      </c>
      <c r="J1487" t="n">
        <v>237.79</v>
      </c>
      <c r="K1487" t="n">
        <v>56.94</v>
      </c>
      <c r="L1487" t="n">
        <v>9.75</v>
      </c>
      <c r="M1487" t="n">
        <v>8</v>
      </c>
      <c r="N1487" t="n">
        <v>56.09</v>
      </c>
      <c r="O1487" t="n">
        <v>29561.22</v>
      </c>
      <c r="P1487" t="n">
        <v>117.99</v>
      </c>
      <c r="Q1487" t="n">
        <v>198.05</v>
      </c>
      <c r="R1487" t="n">
        <v>32.47</v>
      </c>
      <c r="S1487" t="n">
        <v>21.27</v>
      </c>
      <c r="T1487" t="n">
        <v>2872.74</v>
      </c>
      <c r="U1487" t="n">
        <v>0.66</v>
      </c>
      <c r="V1487" t="n">
        <v>0.76</v>
      </c>
      <c r="W1487" t="n">
        <v>0.12</v>
      </c>
      <c r="X1487" t="n">
        <v>0.17</v>
      </c>
      <c r="Y1487" t="n">
        <v>1</v>
      </c>
      <c r="Z1487" t="n">
        <v>10</v>
      </c>
    </row>
    <row r="1488">
      <c r="A1488" t="n">
        <v>36</v>
      </c>
      <c r="B1488" t="n">
        <v>115</v>
      </c>
      <c r="C1488" t="inlineStr">
        <is>
          <t xml:space="preserve">CONCLUIDO	</t>
        </is>
      </c>
      <c r="D1488" t="n">
        <v>9.0106</v>
      </c>
      <c r="E1488" t="n">
        <v>11.1</v>
      </c>
      <c r="F1488" t="n">
        <v>8</v>
      </c>
      <c r="G1488" t="n">
        <v>47.99</v>
      </c>
      <c r="H1488" t="n">
        <v>0.75</v>
      </c>
      <c r="I1488" t="n">
        <v>10</v>
      </c>
      <c r="J1488" t="n">
        <v>238.22</v>
      </c>
      <c r="K1488" t="n">
        <v>56.94</v>
      </c>
      <c r="L1488" t="n">
        <v>10</v>
      </c>
      <c r="M1488" t="n">
        <v>8</v>
      </c>
      <c r="N1488" t="n">
        <v>56.28</v>
      </c>
      <c r="O1488" t="n">
        <v>29614.71</v>
      </c>
      <c r="P1488" t="n">
        <v>117.4</v>
      </c>
      <c r="Q1488" t="n">
        <v>198.07</v>
      </c>
      <c r="R1488" t="n">
        <v>31.74</v>
      </c>
      <c r="S1488" t="n">
        <v>21.27</v>
      </c>
      <c r="T1488" t="n">
        <v>2507.98</v>
      </c>
      <c r="U1488" t="n">
        <v>0.67</v>
      </c>
      <c r="V1488" t="n">
        <v>0.76</v>
      </c>
      <c r="W1488" t="n">
        <v>0.12</v>
      </c>
      <c r="X1488" t="n">
        <v>0.14</v>
      </c>
      <c r="Y1488" t="n">
        <v>1</v>
      </c>
      <c r="Z1488" t="n">
        <v>10</v>
      </c>
    </row>
    <row r="1489">
      <c r="A1489" t="n">
        <v>37</v>
      </c>
      <c r="B1489" t="n">
        <v>115</v>
      </c>
      <c r="C1489" t="inlineStr">
        <is>
          <t xml:space="preserve">CONCLUIDO	</t>
        </is>
      </c>
      <c r="D1489" t="n">
        <v>8.9633</v>
      </c>
      <c r="E1489" t="n">
        <v>11.16</v>
      </c>
      <c r="F1489" t="n">
        <v>8.06</v>
      </c>
      <c r="G1489" t="n">
        <v>48.34</v>
      </c>
      <c r="H1489" t="n">
        <v>0.76</v>
      </c>
      <c r="I1489" t="n">
        <v>10</v>
      </c>
      <c r="J1489" t="n">
        <v>238.66</v>
      </c>
      <c r="K1489" t="n">
        <v>56.94</v>
      </c>
      <c r="L1489" t="n">
        <v>10.25</v>
      </c>
      <c r="M1489" t="n">
        <v>8</v>
      </c>
      <c r="N1489" t="n">
        <v>56.46</v>
      </c>
      <c r="O1489" t="n">
        <v>29668.27</v>
      </c>
      <c r="P1489" t="n">
        <v>118.14</v>
      </c>
      <c r="Q1489" t="n">
        <v>198.05</v>
      </c>
      <c r="R1489" t="n">
        <v>33.76</v>
      </c>
      <c r="S1489" t="n">
        <v>21.27</v>
      </c>
      <c r="T1489" t="n">
        <v>3516.03</v>
      </c>
      <c r="U1489" t="n">
        <v>0.63</v>
      </c>
      <c r="V1489" t="n">
        <v>0.75</v>
      </c>
      <c r="W1489" t="n">
        <v>0.12</v>
      </c>
      <c r="X1489" t="n">
        <v>0.2</v>
      </c>
      <c r="Y1489" t="n">
        <v>1</v>
      </c>
      <c r="Z1489" t="n">
        <v>10</v>
      </c>
    </row>
    <row r="1490">
      <c r="A1490" t="n">
        <v>38</v>
      </c>
      <c r="B1490" t="n">
        <v>115</v>
      </c>
      <c r="C1490" t="inlineStr">
        <is>
          <t xml:space="preserve">CONCLUIDO	</t>
        </is>
      </c>
      <c r="D1490" t="n">
        <v>9.0307</v>
      </c>
      <c r="E1490" t="n">
        <v>11.07</v>
      </c>
      <c r="F1490" t="n">
        <v>8.02</v>
      </c>
      <c r="G1490" t="n">
        <v>53.45</v>
      </c>
      <c r="H1490" t="n">
        <v>0.78</v>
      </c>
      <c r="I1490" t="n">
        <v>9</v>
      </c>
      <c r="J1490" t="n">
        <v>239.09</v>
      </c>
      <c r="K1490" t="n">
        <v>56.94</v>
      </c>
      <c r="L1490" t="n">
        <v>10.5</v>
      </c>
      <c r="M1490" t="n">
        <v>7</v>
      </c>
      <c r="N1490" t="n">
        <v>56.65</v>
      </c>
      <c r="O1490" t="n">
        <v>29721.89</v>
      </c>
      <c r="P1490" t="n">
        <v>117.22</v>
      </c>
      <c r="Q1490" t="n">
        <v>198.05</v>
      </c>
      <c r="R1490" t="n">
        <v>32.49</v>
      </c>
      <c r="S1490" t="n">
        <v>21.27</v>
      </c>
      <c r="T1490" t="n">
        <v>2888.59</v>
      </c>
      <c r="U1490" t="n">
        <v>0.65</v>
      </c>
      <c r="V1490" t="n">
        <v>0.76</v>
      </c>
      <c r="W1490" t="n">
        <v>0.12</v>
      </c>
      <c r="X1490" t="n">
        <v>0.16</v>
      </c>
      <c r="Y1490" t="n">
        <v>1</v>
      </c>
      <c r="Z1490" t="n">
        <v>10</v>
      </c>
    </row>
    <row r="1491">
      <c r="A1491" t="n">
        <v>39</v>
      </c>
      <c r="B1491" t="n">
        <v>115</v>
      </c>
      <c r="C1491" t="inlineStr">
        <is>
          <t xml:space="preserve">CONCLUIDO	</t>
        </is>
      </c>
      <c r="D1491" t="n">
        <v>9.035</v>
      </c>
      <c r="E1491" t="n">
        <v>11.07</v>
      </c>
      <c r="F1491" t="n">
        <v>8.01</v>
      </c>
      <c r="G1491" t="n">
        <v>53.41</v>
      </c>
      <c r="H1491" t="n">
        <v>0.8</v>
      </c>
      <c r="I1491" t="n">
        <v>9</v>
      </c>
      <c r="J1491" t="n">
        <v>239.53</v>
      </c>
      <c r="K1491" t="n">
        <v>56.94</v>
      </c>
      <c r="L1491" t="n">
        <v>10.75</v>
      </c>
      <c r="M1491" t="n">
        <v>7</v>
      </c>
      <c r="N1491" t="n">
        <v>56.83</v>
      </c>
      <c r="O1491" t="n">
        <v>29775.57</v>
      </c>
      <c r="P1491" t="n">
        <v>117.1</v>
      </c>
      <c r="Q1491" t="n">
        <v>198.05</v>
      </c>
      <c r="R1491" t="n">
        <v>32.16</v>
      </c>
      <c r="S1491" t="n">
        <v>21.27</v>
      </c>
      <c r="T1491" t="n">
        <v>2721.81</v>
      </c>
      <c r="U1491" t="n">
        <v>0.66</v>
      </c>
      <c r="V1491" t="n">
        <v>0.76</v>
      </c>
      <c r="W1491" t="n">
        <v>0.12</v>
      </c>
      <c r="X1491" t="n">
        <v>0.16</v>
      </c>
      <c r="Y1491" t="n">
        <v>1</v>
      </c>
      <c r="Z1491" t="n">
        <v>10</v>
      </c>
    </row>
    <row r="1492">
      <c r="A1492" t="n">
        <v>40</v>
      </c>
      <c r="B1492" t="n">
        <v>115</v>
      </c>
      <c r="C1492" t="inlineStr">
        <is>
          <t xml:space="preserve">CONCLUIDO	</t>
        </is>
      </c>
      <c r="D1492" t="n">
        <v>9.030900000000001</v>
      </c>
      <c r="E1492" t="n">
        <v>11.07</v>
      </c>
      <c r="F1492" t="n">
        <v>8.02</v>
      </c>
      <c r="G1492" t="n">
        <v>53.45</v>
      </c>
      <c r="H1492" t="n">
        <v>0.82</v>
      </c>
      <c r="I1492" t="n">
        <v>9</v>
      </c>
      <c r="J1492" t="n">
        <v>239.96</v>
      </c>
      <c r="K1492" t="n">
        <v>56.94</v>
      </c>
      <c r="L1492" t="n">
        <v>11</v>
      </c>
      <c r="M1492" t="n">
        <v>7</v>
      </c>
      <c r="N1492" t="n">
        <v>57.02</v>
      </c>
      <c r="O1492" t="n">
        <v>29829.32</v>
      </c>
      <c r="P1492" t="n">
        <v>117.3</v>
      </c>
      <c r="Q1492" t="n">
        <v>198.05</v>
      </c>
      <c r="R1492" t="n">
        <v>32.39</v>
      </c>
      <c r="S1492" t="n">
        <v>21.27</v>
      </c>
      <c r="T1492" t="n">
        <v>2838.41</v>
      </c>
      <c r="U1492" t="n">
        <v>0.66</v>
      </c>
      <c r="V1492" t="n">
        <v>0.76</v>
      </c>
      <c r="W1492" t="n">
        <v>0.12</v>
      </c>
      <c r="X1492" t="n">
        <v>0.16</v>
      </c>
      <c r="Y1492" t="n">
        <v>1</v>
      </c>
      <c r="Z1492" t="n">
        <v>10</v>
      </c>
    </row>
    <row r="1493">
      <c r="A1493" t="n">
        <v>41</v>
      </c>
      <c r="B1493" t="n">
        <v>115</v>
      </c>
      <c r="C1493" t="inlineStr">
        <is>
          <t xml:space="preserve">CONCLUIDO	</t>
        </is>
      </c>
      <c r="D1493" t="n">
        <v>9.0312</v>
      </c>
      <c r="E1493" t="n">
        <v>11.07</v>
      </c>
      <c r="F1493" t="n">
        <v>8.02</v>
      </c>
      <c r="G1493" t="n">
        <v>53.45</v>
      </c>
      <c r="H1493" t="n">
        <v>0.83</v>
      </c>
      <c r="I1493" t="n">
        <v>9</v>
      </c>
      <c r="J1493" t="n">
        <v>240.4</v>
      </c>
      <c r="K1493" t="n">
        <v>56.94</v>
      </c>
      <c r="L1493" t="n">
        <v>11.25</v>
      </c>
      <c r="M1493" t="n">
        <v>7</v>
      </c>
      <c r="N1493" t="n">
        <v>57.21</v>
      </c>
      <c r="O1493" t="n">
        <v>29883.27</v>
      </c>
      <c r="P1493" t="n">
        <v>117.26</v>
      </c>
      <c r="Q1493" t="n">
        <v>198.06</v>
      </c>
      <c r="R1493" t="n">
        <v>32.37</v>
      </c>
      <c r="S1493" t="n">
        <v>21.27</v>
      </c>
      <c r="T1493" t="n">
        <v>2829.89</v>
      </c>
      <c r="U1493" t="n">
        <v>0.66</v>
      </c>
      <c r="V1493" t="n">
        <v>0.76</v>
      </c>
      <c r="W1493" t="n">
        <v>0.12</v>
      </c>
      <c r="X1493" t="n">
        <v>0.16</v>
      </c>
      <c r="Y1493" t="n">
        <v>1</v>
      </c>
      <c r="Z1493" t="n">
        <v>10</v>
      </c>
    </row>
    <row r="1494">
      <c r="A1494" t="n">
        <v>42</v>
      </c>
      <c r="B1494" t="n">
        <v>115</v>
      </c>
      <c r="C1494" t="inlineStr">
        <is>
          <t xml:space="preserve">CONCLUIDO	</t>
        </is>
      </c>
      <c r="D1494" t="n">
        <v>9.0291</v>
      </c>
      <c r="E1494" t="n">
        <v>11.08</v>
      </c>
      <c r="F1494" t="n">
        <v>8.02</v>
      </c>
      <c r="G1494" t="n">
        <v>53.46</v>
      </c>
      <c r="H1494" t="n">
        <v>0.85</v>
      </c>
      <c r="I1494" t="n">
        <v>9</v>
      </c>
      <c r="J1494" t="n">
        <v>240.84</v>
      </c>
      <c r="K1494" t="n">
        <v>56.94</v>
      </c>
      <c r="L1494" t="n">
        <v>11.5</v>
      </c>
      <c r="M1494" t="n">
        <v>7</v>
      </c>
      <c r="N1494" t="n">
        <v>57.39</v>
      </c>
      <c r="O1494" t="n">
        <v>29937.16</v>
      </c>
      <c r="P1494" t="n">
        <v>117.05</v>
      </c>
      <c r="Q1494" t="n">
        <v>198.05</v>
      </c>
      <c r="R1494" t="n">
        <v>32.42</v>
      </c>
      <c r="S1494" t="n">
        <v>21.27</v>
      </c>
      <c r="T1494" t="n">
        <v>2852.66</v>
      </c>
      <c r="U1494" t="n">
        <v>0.66</v>
      </c>
      <c r="V1494" t="n">
        <v>0.76</v>
      </c>
      <c r="W1494" t="n">
        <v>0.12</v>
      </c>
      <c r="X1494" t="n">
        <v>0.17</v>
      </c>
      <c r="Y1494" t="n">
        <v>1</v>
      </c>
      <c r="Z1494" t="n">
        <v>10</v>
      </c>
    </row>
    <row r="1495">
      <c r="A1495" t="n">
        <v>43</v>
      </c>
      <c r="B1495" t="n">
        <v>115</v>
      </c>
      <c r="C1495" t="inlineStr">
        <is>
          <t xml:space="preserve">CONCLUIDO	</t>
        </is>
      </c>
      <c r="D1495" t="n">
        <v>9.030900000000001</v>
      </c>
      <c r="E1495" t="n">
        <v>11.07</v>
      </c>
      <c r="F1495" t="n">
        <v>8.02</v>
      </c>
      <c r="G1495" t="n">
        <v>53.45</v>
      </c>
      <c r="H1495" t="n">
        <v>0.87</v>
      </c>
      <c r="I1495" t="n">
        <v>9</v>
      </c>
      <c r="J1495" t="n">
        <v>241.27</v>
      </c>
      <c r="K1495" t="n">
        <v>56.94</v>
      </c>
      <c r="L1495" t="n">
        <v>11.75</v>
      </c>
      <c r="M1495" t="n">
        <v>7</v>
      </c>
      <c r="N1495" t="n">
        <v>57.58</v>
      </c>
      <c r="O1495" t="n">
        <v>29991.11</v>
      </c>
      <c r="P1495" t="n">
        <v>116.81</v>
      </c>
      <c r="Q1495" t="n">
        <v>198.05</v>
      </c>
      <c r="R1495" t="n">
        <v>32.43</v>
      </c>
      <c r="S1495" t="n">
        <v>21.27</v>
      </c>
      <c r="T1495" t="n">
        <v>2859.91</v>
      </c>
      <c r="U1495" t="n">
        <v>0.66</v>
      </c>
      <c r="V1495" t="n">
        <v>0.76</v>
      </c>
      <c r="W1495" t="n">
        <v>0.12</v>
      </c>
      <c r="X1495" t="n">
        <v>0.16</v>
      </c>
      <c r="Y1495" t="n">
        <v>1</v>
      </c>
      <c r="Z1495" t="n">
        <v>10</v>
      </c>
    </row>
    <row r="1496">
      <c r="A1496" t="n">
        <v>44</v>
      </c>
      <c r="B1496" t="n">
        <v>115</v>
      </c>
      <c r="C1496" t="inlineStr">
        <is>
          <t xml:space="preserve">CONCLUIDO	</t>
        </is>
      </c>
      <c r="D1496" t="n">
        <v>9.091100000000001</v>
      </c>
      <c r="E1496" t="n">
        <v>11</v>
      </c>
      <c r="F1496" t="n">
        <v>7.99</v>
      </c>
      <c r="G1496" t="n">
        <v>59.91</v>
      </c>
      <c r="H1496" t="n">
        <v>0.88</v>
      </c>
      <c r="I1496" t="n">
        <v>8</v>
      </c>
      <c r="J1496" t="n">
        <v>241.71</v>
      </c>
      <c r="K1496" t="n">
        <v>56.94</v>
      </c>
      <c r="L1496" t="n">
        <v>12</v>
      </c>
      <c r="M1496" t="n">
        <v>6</v>
      </c>
      <c r="N1496" t="n">
        <v>57.77</v>
      </c>
      <c r="O1496" t="n">
        <v>30045.13</v>
      </c>
      <c r="P1496" t="n">
        <v>116.22</v>
      </c>
      <c r="Q1496" t="n">
        <v>198.05</v>
      </c>
      <c r="R1496" t="n">
        <v>31.4</v>
      </c>
      <c r="S1496" t="n">
        <v>21.27</v>
      </c>
      <c r="T1496" t="n">
        <v>2347.88</v>
      </c>
      <c r="U1496" t="n">
        <v>0.68</v>
      </c>
      <c r="V1496" t="n">
        <v>0.76</v>
      </c>
      <c r="W1496" t="n">
        <v>0.12</v>
      </c>
      <c r="X1496" t="n">
        <v>0.14</v>
      </c>
      <c r="Y1496" t="n">
        <v>1</v>
      </c>
      <c r="Z1496" t="n">
        <v>10</v>
      </c>
    </row>
    <row r="1497">
      <c r="A1497" t="n">
        <v>45</v>
      </c>
      <c r="B1497" t="n">
        <v>115</v>
      </c>
      <c r="C1497" t="inlineStr">
        <is>
          <t xml:space="preserve">CONCLUIDO	</t>
        </is>
      </c>
      <c r="D1497" t="n">
        <v>9.1153</v>
      </c>
      <c r="E1497" t="n">
        <v>10.97</v>
      </c>
      <c r="F1497" t="n">
        <v>7.96</v>
      </c>
      <c r="G1497" t="n">
        <v>59.69</v>
      </c>
      <c r="H1497" t="n">
        <v>0.9</v>
      </c>
      <c r="I1497" t="n">
        <v>8</v>
      </c>
      <c r="J1497" t="n">
        <v>242.15</v>
      </c>
      <c r="K1497" t="n">
        <v>56.94</v>
      </c>
      <c r="L1497" t="n">
        <v>12.25</v>
      </c>
      <c r="M1497" t="n">
        <v>6</v>
      </c>
      <c r="N1497" t="n">
        <v>57.96</v>
      </c>
      <c r="O1497" t="n">
        <v>30099.23</v>
      </c>
      <c r="P1497" t="n">
        <v>115.91</v>
      </c>
      <c r="Q1497" t="n">
        <v>198.05</v>
      </c>
      <c r="R1497" t="n">
        <v>30.42</v>
      </c>
      <c r="S1497" t="n">
        <v>21.27</v>
      </c>
      <c r="T1497" t="n">
        <v>1856.35</v>
      </c>
      <c r="U1497" t="n">
        <v>0.7</v>
      </c>
      <c r="V1497" t="n">
        <v>0.76</v>
      </c>
      <c r="W1497" t="n">
        <v>0.12</v>
      </c>
      <c r="X1497" t="n">
        <v>0.11</v>
      </c>
      <c r="Y1497" t="n">
        <v>1</v>
      </c>
      <c r="Z1497" t="n">
        <v>10</v>
      </c>
    </row>
    <row r="1498">
      <c r="A1498" t="n">
        <v>46</v>
      </c>
      <c r="B1498" t="n">
        <v>115</v>
      </c>
      <c r="C1498" t="inlineStr">
        <is>
          <t xml:space="preserve">CONCLUIDO	</t>
        </is>
      </c>
      <c r="D1498" t="n">
        <v>9.087</v>
      </c>
      <c r="E1498" t="n">
        <v>11</v>
      </c>
      <c r="F1498" t="n">
        <v>7.99</v>
      </c>
      <c r="G1498" t="n">
        <v>59.95</v>
      </c>
      <c r="H1498" t="n">
        <v>0.92</v>
      </c>
      <c r="I1498" t="n">
        <v>8</v>
      </c>
      <c r="J1498" t="n">
        <v>242.59</v>
      </c>
      <c r="K1498" t="n">
        <v>56.94</v>
      </c>
      <c r="L1498" t="n">
        <v>12.5</v>
      </c>
      <c r="M1498" t="n">
        <v>6</v>
      </c>
      <c r="N1498" t="n">
        <v>58.15</v>
      </c>
      <c r="O1498" t="n">
        <v>30153.38</v>
      </c>
      <c r="P1498" t="n">
        <v>116.3</v>
      </c>
      <c r="Q1498" t="n">
        <v>198.05</v>
      </c>
      <c r="R1498" t="n">
        <v>31.75</v>
      </c>
      <c r="S1498" t="n">
        <v>21.27</v>
      </c>
      <c r="T1498" t="n">
        <v>2523.3</v>
      </c>
      <c r="U1498" t="n">
        <v>0.67</v>
      </c>
      <c r="V1498" t="n">
        <v>0.76</v>
      </c>
      <c r="W1498" t="n">
        <v>0.12</v>
      </c>
      <c r="X1498" t="n">
        <v>0.14</v>
      </c>
      <c r="Y1498" t="n">
        <v>1</v>
      </c>
      <c r="Z1498" t="n">
        <v>10</v>
      </c>
    </row>
    <row r="1499">
      <c r="A1499" t="n">
        <v>47</v>
      </c>
      <c r="B1499" t="n">
        <v>115</v>
      </c>
      <c r="C1499" t="inlineStr">
        <is>
          <t xml:space="preserve">CONCLUIDO	</t>
        </is>
      </c>
      <c r="D1499" t="n">
        <v>9.0806</v>
      </c>
      <c r="E1499" t="n">
        <v>11.01</v>
      </c>
      <c r="F1499" t="n">
        <v>8</v>
      </c>
      <c r="G1499" t="n">
        <v>60</v>
      </c>
      <c r="H1499" t="n">
        <v>0.93</v>
      </c>
      <c r="I1499" t="n">
        <v>8</v>
      </c>
      <c r="J1499" t="n">
        <v>243.03</v>
      </c>
      <c r="K1499" t="n">
        <v>56.94</v>
      </c>
      <c r="L1499" t="n">
        <v>12.75</v>
      </c>
      <c r="M1499" t="n">
        <v>6</v>
      </c>
      <c r="N1499" t="n">
        <v>58.34</v>
      </c>
      <c r="O1499" t="n">
        <v>30207.61</v>
      </c>
      <c r="P1499" t="n">
        <v>116.4</v>
      </c>
      <c r="Q1499" t="n">
        <v>198.05</v>
      </c>
      <c r="R1499" t="n">
        <v>31.87</v>
      </c>
      <c r="S1499" t="n">
        <v>21.27</v>
      </c>
      <c r="T1499" t="n">
        <v>2583.79</v>
      </c>
      <c r="U1499" t="n">
        <v>0.67</v>
      </c>
      <c r="V1499" t="n">
        <v>0.76</v>
      </c>
      <c r="W1499" t="n">
        <v>0.12</v>
      </c>
      <c r="X1499" t="n">
        <v>0.15</v>
      </c>
      <c r="Y1499" t="n">
        <v>1</v>
      </c>
      <c r="Z1499" t="n">
        <v>10</v>
      </c>
    </row>
    <row r="1500">
      <c r="A1500" t="n">
        <v>48</v>
      </c>
      <c r="B1500" t="n">
        <v>115</v>
      </c>
      <c r="C1500" t="inlineStr">
        <is>
          <t xml:space="preserve">CONCLUIDO	</t>
        </is>
      </c>
      <c r="D1500" t="n">
        <v>9.0778</v>
      </c>
      <c r="E1500" t="n">
        <v>11.02</v>
      </c>
      <c r="F1500" t="n">
        <v>8</v>
      </c>
      <c r="G1500" t="n">
        <v>60.03</v>
      </c>
      <c r="H1500" t="n">
        <v>0.95</v>
      </c>
      <c r="I1500" t="n">
        <v>8</v>
      </c>
      <c r="J1500" t="n">
        <v>243.47</v>
      </c>
      <c r="K1500" t="n">
        <v>56.94</v>
      </c>
      <c r="L1500" t="n">
        <v>13</v>
      </c>
      <c r="M1500" t="n">
        <v>6</v>
      </c>
      <c r="N1500" t="n">
        <v>58.53</v>
      </c>
      <c r="O1500" t="n">
        <v>30261.91</v>
      </c>
      <c r="P1500" t="n">
        <v>116.46</v>
      </c>
      <c r="Q1500" t="n">
        <v>198.05</v>
      </c>
      <c r="R1500" t="n">
        <v>32.03</v>
      </c>
      <c r="S1500" t="n">
        <v>21.27</v>
      </c>
      <c r="T1500" t="n">
        <v>2663.09</v>
      </c>
      <c r="U1500" t="n">
        <v>0.66</v>
      </c>
      <c r="V1500" t="n">
        <v>0.76</v>
      </c>
      <c r="W1500" t="n">
        <v>0.12</v>
      </c>
      <c r="X1500" t="n">
        <v>0.15</v>
      </c>
      <c r="Y1500" t="n">
        <v>1</v>
      </c>
      <c r="Z1500" t="n">
        <v>10</v>
      </c>
    </row>
    <row r="1501">
      <c r="A1501" t="n">
        <v>49</v>
      </c>
      <c r="B1501" t="n">
        <v>115</v>
      </c>
      <c r="C1501" t="inlineStr">
        <is>
          <t xml:space="preserve">CONCLUIDO	</t>
        </is>
      </c>
      <c r="D1501" t="n">
        <v>9.0831</v>
      </c>
      <c r="E1501" t="n">
        <v>11.01</v>
      </c>
      <c r="F1501" t="n">
        <v>8</v>
      </c>
      <c r="G1501" t="n">
        <v>59.98</v>
      </c>
      <c r="H1501" t="n">
        <v>0.97</v>
      </c>
      <c r="I1501" t="n">
        <v>8</v>
      </c>
      <c r="J1501" t="n">
        <v>243.91</v>
      </c>
      <c r="K1501" t="n">
        <v>56.94</v>
      </c>
      <c r="L1501" t="n">
        <v>13.25</v>
      </c>
      <c r="M1501" t="n">
        <v>6</v>
      </c>
      <c r="N1501" t="n">
        <v>58.72</v>
      </c>
      <c r="O1501" t="n">
        <v>30316.27</v>
      </c>
      <c r="P1501" t="n">
        <v>116.05</v>
      </c>
      <c r="Q1501" t="n">
        <v>198.05</v>
      </c>
      <c r="R1501" t="n">
        <v>31.78</v>
      </c>
      <c r="S1501" t="n">
        <v>21.27</v>
      </c>
      <c r="T1501" t="n">
        <v>2540.35</v>
      </c>
      <c r="U1501" t="n">
        <v>0.67</v>
      </c>
      <c r="V1501" t="n">
        <v>0.76</v>
      </c>
      <c r="W1501" t="n">
        <v>0.12</v>
      </c>
      <c r="X1501" t="n">
        <v>0.14</v>
      </c>
      <c r="Y1501" t="n">
        <v>1</v>
      </c>
      <c r="Z1501" t="n">
        <v>10</v>
      </c>
    </row>
    <row r="1502">
      <c r="A1502" t="n">
        <v>50</v>
      </c>
      <c r="B1502" t="n">
        <v>115</v>
      </c>
      <c r="C1502" t="inlineStr">
        <is>
          <t xml:space="preserve">CONCLUIDO	</t>
        </is>
      </c>
      <c r="D1502" t="n">
        <v>9.0769</v>
      </c>
      <c r="E1502" t="n">
        <v>11.02</v>
      </c>
      <c r="F1502" t="n">
        <v>8.01</v>
      </c>
      <c r="G1502" t="n">
        <v>60.04</v>
      </c>
      <c r="H1502" t="n">
        <v>0.98</v>
      </c>
      <c r="I1502" t="n">
        <v>8</v>
      </c>
      <c r="J1502" t="n">
        <v>244.35</v>
      </c>
      <c r="K1502" t="n">
        <v>56.94</v>
      </c>
      <c r="L1502" t="n">
        <v>13.5</v>
      </c>
      <c r="M1502" t="n">
        <v>6</v>
      </c>
      <c r="N1502" t="n">
        <v>58.91</v>
      </c>
      <c r="O1502" t="n">
        <v>30370.7</v>
      </c>
      <c r="P1502" t="n">
        <v>115.95</v>
      </c>
      <c r="Q1502" t="n">
        <v>198.07</v>
      </c>
      <c r="R1502" t="n">
        <v>32.09</v>
      </c>
      <c r="S1502" t="n">
        <v>21.27</v>
      </c>
      <c r="T1502" t="n">
        <v>2691.59</v>
      </c>
      <c r="U1502" t="n">
        <v>0.66</v>
      </c>
      <c r="V1502" t="n">
        <v>0.76</v>
      </c>
      <c r="W1502" t="n">
        <v>0.12</v>
      </c>
      <c r="X1502" t="n">
        <v>0.15</v>
      </c>
      <c r="Y1502" t="n">
        <v>1</v>
      </c>
      <c r="Z1502" t="n">
        <v>10</v>
      </c>
    </row>
    <row r="1503">
      <c r="A1503" t="n">
        <v>51</v>
      </c>
      <c r="B1503" t="n">
        <v>115</v>
      </c>
      <c r="C1503" t="inlineStr">
        <is>
          <t xml:space="preserve">CONCLUIDO	</t>
        </is>
      </c>
      <c r="D1503" t="n">
        <v>9.1412</v>
      </c>
      <c r="E1503" t="n">
        <v>10.94</v>
      </c>
      <c r="F1503" t="n">
        <v>7.97</v>
      </c>
      <c r="G1503" t="n">
        <v>68.33</v>
      </c>
      <c r="H1503" t="n">
        <v>1</v>
      </c>
      <c r="I1503" t="n">
        <v>7</v>
      </c>
      <c r="J1503" t="n">
        <v>244.79</v>
      </c>
      <c r="K1503" t="n">
        <v>56.94</v>
      </c>
      <c r="L1503" t="n">
        <v>13.75</v>
      </c>
      <c r="M1503" t="n">
        <v>5</v>
      </c>
      <c r="N1503" t="n">
        <v>59.1</v>
      </c>
      <c r="O1503" t="n">
        <v>30425.2</v>
      </c>
      <c r="P1503" t="n">
        <v>115.11</v>
      </c>
      <c r="Q1503" t="n">
        <v>198.05</v>
      </c>
      <c r="R1503" t="n">
        <v>30.95</v>
      </c>
      <c r="S1503" t="n">
        <v>21.27</v>
      </c>
      <c r="T1503" t="n">
        <v>2130.28</v>
      </c>
      <c r="U1503" t="n">
        <v>0.6899999999999999</v>
      </c>
      <c r="V1503" t="n">
        <v>0.76</v>
      </c>
      <c r="W1503" t="n">
        <v>0.12</v>
      </c>
      <c r="X1503" t="n">
        <v>0.12</v>
      </c>
      <c r="Y1503" t="n">
        <v>1</v>
      </c>
      <c r="Z1503" t="n">
        <v>10</v>
      </c>
    </row>
    <row r="1504">
      <c r="A1504" t="n">
        <v>52</v>
      </c>
      <c r="B1504" t="n">
        <v>115</v>
      </c>
      <c r="C1504" t="inlineStr">
        <is>
          <t xml:space="preserve">CONCLUIDO	</t>
        </is>
      </c>
      <c r="D1504" t="n">
        <v>9.1378</v>
      </c>
      <c r="E1504" t="n">
        <v>10.94</v>
      </c>
      <c r="F1504" t="n">
        <v>7.98</v>
      </c>
      <c r="G1504" t="n">
        <v>68.36</v>
      </c>
      <c r="H1504" t="n">
        <v>1.02</v>
      </c>
      <c r="I1504" t="n">
        <v>7</v>
      </c>
      <c r="J1504" t="n">
        <v>245.23</v>
      </c>
      <c r="K1504" t="n">
        <v>56.94</v>
      </c>
      <c r="L1504" t="n">
        <v>14</v>
      </c>
      <c r="M1504" t="n">
        <v>5</v>
      </c>
      <c r="N1504" t="n">
        <v>59.29</v>
      </c>
      <c r="O1504" t="n">
        <v>30479.78</v>
      </c>
      <c r="P1504" t="n">
        <v>115.17</v>
      </c>
      <c r="Q1504" t="n">
        <v>198.05</v>
      </c>
      <c r="R1504" t="n">
        <v>31.03</v>
      </c>
      <c r="S1504" t="n">
        <v>21.27</v>
      </c>
      <c r="T1504" t="n">
        <v>2167.16</v>
      </c>
      <c r="U1504" t="n">
        <v>0.6899999999999999</v>
      </c>
      <c r="V1504" t="n">
        <v>0.76</v>
      </c>
      <c r="W1504" t="n">
        <v>0.12</v>
      </c>
      <c r="X1504" t="n">
        <v>0.12</v>
      </c>
      <c r="Y1504" t="n">
        <v>1</v>
      </c>
      <c r="Z1504" t="n">
        <v>10</v>
      </c>
    </row>
    <row r="1505">
      <c r="A1505" t="n">
        <v>53</v>
      </c>
      <c r="B1505" t="n">
        <v>115</v>
      </c>
      <c r="C1505" t="inlineStr">
        <is>
          <t xml:space="preserve">CONCLUIDO	</t>
        </is>
      </c>
      <c r="D1505" t="n">
        <v>9.1424</v>
      </c>
      <c r="E1505" t="n">
        <v>10.94</v>
      </c>
      <c r="F1505" t="n">
        <v>7.97</v>
      </c>
      <c r="G1505" t="n">
        <v>68.31</v>
      </c>
      <c r="H1505" t="n">
        <v>1.03</v>
      </c>
      <c r="I1505" t="n">
        <v>7</v>
      </c>
      <c r="J1505" t="n">
        <v>245.68</v>
      </c>
      <c r="K1505" t="n">
        <v>56.94</v>
      </c>
      <c r="L1505" t="n">
        <v>14.25</v>
      </c>
      <c r="M1505" t="n">
        <v>5</v>
      </c>
      <c r="N1505" t="n">
        <v>59.48</v>
      </c>
      <c r="O1505" t="n">
        <v>30534.42</v>
      </c>
      <c r="P1505" t="n">
        <v>115.28</v>
      </c>
      <c r="Q1505" t="n">
        <v>198.05</v>
      </c>
      <c r="R1505" t="n">
        <v>30.9</v>
      </c>
      <c r="S1505" t="n">
        <v>21.27</v>
      </c>
      <c r="T1505" t="n">
        <v>2101.56</v>
      </c>
      <c r="U1505" t="n">
        <v>0.6899999999999999</v>
      </c>
      <c r="V1505" t="n">
        <v>0.76</v>
      </c>
      <c r="W1505" t="n">
        <v>0.12</v>
      </c>
      <c r="X1505" t="n">
        <v>0.12</v>
      </c>
      <c r="Y1505" t="n">
        <v>1</v>
      </c>
      <c r="Z1505" t="n">
        <v>10</v>
      </c>
    </row>
    <row r="1506">
      <c r="A1506" t="n">
        <v>54</v>
      </c>
      <c r="B1506" t="n">
        <v>115</v>
      </c>
      <c r="C1506" t="inlineStr">
        <is>
          <t xml:space="preserve">CONCLUIDO	</t>
        </is>
      </c>
      <c r="D1506" t="n">
        <v>9.161199999999999</v>
      </c>
      <c r="E1506" t="n">
        <v>10.92</v>
      </c>
      <c r="F1506" t="n">
        <v>7.95</v>
      </c>
      <c r="G1506" t="n">
        <v>68.12</v>
      </c>
      <c r="H1506" t="n">
        <v>1.05</v>
      </c>
      <c r="I1506" t="n">
        <v>7</v>
      </c>
      <c r="J1506" t="n">
        <v>246.12</v>
      </c>
      <c r="K1506" t="n">
        <v>56.94</v>
      </c>
      <c r="L1506" t="n">
        <v>14.5</v>
      </c>
      <c r="M1506" t="n">
        <v>5</v>
      </c>
      <c r="N1506" t="n">
        <v>59.68</v>
      </c>
      <c r="O1506" t="n">
        <v>30589.13</v>
      </c>
      <c r="P1506" t="n">
        <v>114.85</v>
      </c>
      <c r="Q1506" t="n">
        <v>198.05</v>
      </c>
      <c r="R1506" t="n">
        <v>30.04</v>
      </c>
      <c r="S1506" t="n">
        <v>21.27</v>
      </c>
      <c r="T1506" t="n">
        <v>1671.91</v>
      </c>
      <c r="U1506" t="n">
        <v>0.71</v>
      </c>
      <c r="V1506" t="n">
        <v>0.76</v>
      </c>
      <c r="W1506" t="n">
        <v>0.12</v>
      </c>
      <c r="X1506" t="n">
        <v>0.09</v>
      </c>
      <c r="Y1506" t="n">
        <v>1</v>
      </c>
      <c r="Z1506" t="n">
        <v>10</v>
      </c>
    </row>
    <row r="1507">
      <c r="A1507" t="n">
        <v>55</v>
      </c>
      <c r="B1507" t="n">
        <v>115</v>
      </c>
      <c r="C1507" t="inlineStr">
        <is>
          <t xml:space="preserve">CONCLUIDO	</t>
        </is>
      </c>
      <c r="D1507" t="n">
        <v>9.147</v>
      </c>
      <c r="E1507" t="n">
        <v>10.93</v>
      </c>
      <c r="F1507" t="n">
        <v>7.96</v>
      </c>
      <c r="G1507" t="n">
        <v>68.27</v>
      </c>
      <c r="H1507" t="n">
        <v>1.06</v>
      </c>
      <c r="I1507" t="n">
        <v>7</v>
      </c>
      <c r="J1507" t="n">
        <v>246.57</v>
      </c>
      <c r="K1507" t="n">
        <v>56.94</v>
      </c>
      <c r="L1507" t="n">
        <v>14.75</v>
      </c>
      <c r="M1507" t="n">
        <v>5</v>
      </c>
      <c r="N1507" t="n">
        <v>59.87</v>
      </c>
      <c r="O1507" t="n">
        <v>30643.91</v>
      </c>
      <c r="P1507" t="n">
        <v>115.12</v>
      </c>
      <c r="Q1507" t="n">
        <v>198.05</v>
      </c>
      <c r="R1507" t="n">
        <v>30.77</v>
      </c>
      <c r="S1507" t="n">
        <v>21.27</v>
      </c>
      <c r="T1507" t="n">
        <v>2039.47</v>
      </c>
      <c r="U1507" t="n">
        <v>0.6899999999999999</v>
      </c>
      <c r="V1507" t="n">
        <v>0.76</v>
      </c>
      <c r="W1507" t="n">
        <v>0.12</v>
      </c>
      <c r="X1507" t="n">
        <v>0.11</v>
      </c>
      <c r="Y1507" t="n">
        <v>1</v>
      </c>
      <c r="Z1507" t="n">
        <v>10</v>
      </c>
    </row>
    <row r="1508">
      <c r="A1508" t="n">
        <v>56</v>
      </c>
      <c r="B1508" t="n">
        <v>115</v>
      </c>
      <c r="C1508" t="inlineStr">
        <is>
          <t xml:space="preserve">CONCLUIDO	</t>
        </is>
      </c>
      <c r="D1508" t="n">
        <v>9.127599999999999</v>
      </c>
      <c r="E1508" t="n">
        <v>10.96</v>
      </c>
      <c r="F1508" t="n">
        <v>7.99</v>
      </c>
      <c r="G1508" t="n">
        <v>68.47</v>
      </c>
      <c r="H1508" t="n">
        <v>1.08</v>
      </c>
      <c r="I1508" t="n">
        <v>7</v>
      </c>
      <c r="J1508" t="n">
        <v>247.01</v>
      </c>
      <c r="K1508" t="n">
        <v>56.94</v>
      </c>
      <c r="L1508" t="n">
        <v>15</v>
      </c>
      <c r="M1508" t="n">
        <v>5</v>
      </c>
      <c r="N1508" t="n">
        <v>60.07</v>
      </c>
      <c r="O1508" t="n">
        <v>30698.76</v>
      </c>
      <c r="P1508" t="n">
        <v>115.48</v>
      </c>
      <c r="Q1508" t="n">
        <v>198.05</v>
      </c>
      <c r="R1508" t="n">
        <v>31.49</v>
      </c>
      <c r="S1508" t="n">
        <v>21.27</v>
      </c>
      <c r="T1508" t="n">
        <v>2398.17</v>
      </c>
      <c r="U1508" t="n">
        <v>0.68</v>
      </c>
      <c r="V1508" t="n">
        <v>0.76</v>
      </c>
      <c r="W1508" t="n">
        <v>0.12</v>
      </c>
      <c r="X1508" t="n">
        <v>0.13</v>
      </c>
      <c r="Y1508" t="n">
        <v>1</v>
      </c>
      <c r="Z1508" t="n">
        <v>10</v>
      </c>
    </row>
    <row r="1509">
      <c r="A1509" t="n">
        <v>57</v>
      </c>
      <c r="B1509" t="n">
        <v>115</v>
      </c>
      <c r="C1509" t="inlineStr">
        <is>
          <t xml:space="preserve">CONCLUIDO	</t>
        </is>
      </c>
      <c r="D1509" t="n">
        <v>9.138199999999999</v>
      </c>
      <c r="E1509" t="n">
        <v>10.94</v>
      </c>
      <c r="F1509" t="n">
        <v>7.97</v>
      </c>
      <c r="G1509" t="n">
        <v>68.36</v>
      </c>
      <c r="H1509" t="n">
        <v>1.1</v>
      </c>
      <c r="I1509" t="n">
        <v>7</v>
      </c>
      <c r="J1509" t="n">
        <v>247.46</v>
      </c>
      <c r="K1509" t="n">
        <v>56.94</v>
      </c>
      <c r="L1509" t="n">
        <v>15.25</v>
      </c>
      <c r="M1509" t="n">
        <v>5</v>
      </c>
      <c r="N1509" t="n">
        <v>60.26</v>
      </c>
      <c r="O1509" t="n">
        <v>30753.68</v>
      </c>
      <c r="P1509" t="n">
        <v>115.06</v>
      </c>
      <c r="Q1509" t="n">
        <v>198.05</v>
      </c>
      <c r="R1509" t="n">
        <v>31.13</v>
      </c>
      <c r="S1509" t="n">
        <v>21.27</v>
      </c>
      <c r="T1509" t="n">
        <v>2219.5</v>
      </c>
      <c r="U1509" t="n">
        <v>0.68</v>
      </c>
      <c r="V1509" t="n">
        <v>0.76</v>
      </c>
      <c r="W1509" t="n">
        <v>0.12</v>
      </c>
      <c r="X1509" t="n">
        <v>0.12</v>
      </c>
      <c r="Y1509" t="n">
        <v>1</v>
      </c>
      <c r="Z1509" t="n">
        <v>10</v>
      </c>
    </row>
    <row r="1510">
      <c r="A1510" t="n">
        <v>58</v>
      </c>
      <c r="B1510" t="n">
        <v>115</v>
      </c>
      <c r="C1510" t="inlineStr">
        <is>
          <t xml:space="preserve">CONCLUIDO	</t>
        </is>
      </c>
      <c r="D1510" t="n">
        <v>9.132</v>
      </c>
      <c r="E1510" t="n">
        <v>10.95</v>
      </c>
      <c r="F1510" t="n">
        <v>7.98</v>
      </c>
      <c r="G1510" t="n">
        <v>68.42</v>
      </c>
      <c r="H1510" t="n">
        <v>1.11</v>
      </c>
      <c r="I1510" t="n">
        <v>7</v>
      </c>
      <c r="J1510" t="n">
        <v>247.9</v>
      </c>
      <c r="K1510" t="n">
        <v>56.94</v>
      </c>
      <c r="L1510" t="n">
        <v>15.5</v>
      </c>
      <c r="M1510" t="n">
        <v>5</v>
      </c>
      <c r="N1510" t="n">
        <v>60.46</v>
      </c>
      <c r="O1510" t="n">
        <v>30808.68</v>
      </c>
      <c r="P1510" t="n">
        <v>114.97</v>
      </c>
      <c r="Q1510" t="n">
        <v>198.06</v>
      </c>
      <c r="R1510" t="n">
        <v>31.29</v>
      </c>
      <c r="S1510" t="n">
        <v>21.27</v>
      </c>
      <c r="T1510" t="n">
        <v>2298.44</v>
      </c>
      <c r="U1510" t="n">
        <v>0.68</v>
      </c>
      <c r="V1510" t="n">
        <v>0.76</v>
      </c>
      <c r="W1510" t="n">
        <v>0.12</v>
      </c>
      <c r="X1510" t="n">
        <v>0.13</v>
      </c>
      <c r="Y1510" t="n">
        <v>1</v>
      </c>
      <c r="Z1510" t="n">
        <v>10</v>
      </c>
    </row>
    <row r="1511">
      <c r="A1511" t="n">
        <v>59</v>
      </c>
      <c r="B1511" t="n">
        <v>115</v>
      </c>
      <c r="C1511" t="inlineStr">
        <is>
          <t xml:space="preserve">CONCLUIDO	</t>
        </is>
      </c>
      <c r="D1511" t="n">
        <v>9.129899999999999</v>
      </c>
      <c r="E1511" t="n">
        <v>10.95</v>
      </c>
      <c r="F1511" t="n">
        <v>7.99</v>
      </c>
      <c r="G1511" t="n">
        <v>68.44</v>
      </c>
      <c r="H1511" t="n">
        <v>1.13</v>
      </c>
      <c r="I1511" t="n">
        <v>7</v>
      </c>
      <c r="J1511" t="n">
        <v>248.35</v>
      </c>
      <c r="K1511" t="n">
        <v>56.94</v>
      </c>
      <c r="L1511" t="n">
        <v>15.75</v>
      </c>
      <c r="M1511" t="n">
        <v>5</v>
      </c>
      <c r="N1511" t="n">
        <v>60.66</v>
      </c>
      <c r="O1511" t="n">
        <v>30863.74</v>
      </c>
      <c r="P1511" t="n">
        <v>114.85</v>
      </c>
      <c r="Q1511" t="n">
        <v>198.05</v>
      </c>
      <c r="R1511" t="n">
        <v>31.41</v>
      </c>
      <c r="S1511" t="n">
        <v>21.27</v>
      </c>
      <c r="T1511" t="n">
        <v>2356.24</v>
      </c>
      <c r="U1511" t="n">
        <v>0.68</v>
      </c>
      <c r="V1511" t="n">
        <v>0.76</v>
      </c>
      <c r="W1511" t="n">
        <v>0.12</v>
      </c>
      <c r="X1511" t="n">
        <v>0.13</v>
      </c>
      <c r="Y1511" t="n">
        <v>1</v>
      </c>
      <c r="Z1511" t="n">
        <v>10</v>
      </c>
    </row>
    <row r="1512">
      <c r="A1512" t="n">
        <v>60</v>
      </c>
      <c r="B1512" t="n">
        <v>115</v>
      </c>
      <c r="C1512" t="inlineStr">
        <is>
          <t xml:space="preserve">CONCLUIDO	</t>
        </is>
      </c>
      <c r="D1512" t="n">
        <v>9.135400000000001</v>
      </c>
      <c r="E1512" t="n">
        <v>10.95</v>
      </c>
      <c r="F1512" t="n">
        <v>7.98</v>
      </c>
      <c r="G1512" t="n">
        <v>68.39</v>
      </c>
      <c r="H1512" t="n">
        <v>1.14</v>
      </c>
      <c r="I1512" t="n">
        <v>7</v>
      </c>
      <c r="J1512" t="n">
        <v>248.79</v>
      </c>
      <c r="K1512" t="n">
        <v>56.94</v>
      </c>
      <c r="L1512" t="n">
        <v>16</v>
      </c>
      <c r="M1512" t="n">
        <v>5</v>
      </c>
      <c r="N1512" t="n">
        <v>60.85</v>
      </c>
      <c r="O1512" t="n">
        <v>30918.88</v>
      </c>
      <c r="P1512" t="n">
        <v>114.6</v>
      </c>
      <c r="Q1512" t="n">
        <v>198.05</v>
      </c>
      <c r="R1512" t="n">
        <v>31.14</v>
      </c>
      <c r="S1512" t="n">
        <v>21.27</v>
      </c>
      <c r="T1512" t="n">
        <v>2223.58</v>
      </c>
      <c r="U1512" t="n">
        <v>0.68</v>
      </c>
      <c r="V1512" t="n">
        <v>0.76</v>
      </c>
      <c r="W1512" t="n">
        <v>0.12</v>
      </c>
      <c r="X1512" t="n">
        <v>0.13</v>
      </c>
      <c r="Y1512" t="n">
        <v>1</v>
      </c>
      <c r="Z1512" t="n">
        <v>10</v>
      </c>
    </row>
    <row r="1513">
      <c r="A1513" t="n">
        <v>61</v>
      </c>
      <c r="B1513" t="n">
        <v>115</v>
      </c>
      <c r="C1513" t="inlineStr">
        <is>
          <t xml:space="preserve">CONCLUIDO	</t>
        </is>
      </c>
      <c r="D1513" t="n">
        <v>9.132</v>
      </c>
      <c r="E1513" t="n">
        <v>10.95</v>
      </c>
      <c r="F1513" t="n">
        <v>7.98</v>
      </c>
      <c r="G1513" t="n">
        <v>68.42</v>
      </c>
      <c r="H1513" t="n">
        <v>1.16</v>
      </c>
      <c r="I1513" t="n">
        <v>7</v>
      </c>
      <c r="J1513" t="n">
        <v>249.24</v>
      </c>
      <c r="K1513" t="n">
        <v>56.94</v>
      </c>
      <c r="L1513" t="n">
        <v>16.25</v>
      </c>
      <c r="M1513" t="n">
        <v>5</v>
      </c>
      <c r="N1513" t="n">
        <v>61.05</v>
      </c>
      <c r="O1513" t="n">
        <v>30974.09</v>
      </c>
      <c r="P1513" t="n">
        <v>114.38</v>
      </c>
      <c r="Q1513" t="n">
        <v>198.05</v>
      </c>
      <c r="R1513" t="n">
        <v>31.39</v>
      </c>
      <c r="S1513" t="n">
        <v>21.27</v>
      </c>
      <c r="T1513" t="n">
        <v>2349.64</v>
      </c>
      <c r="U1513" t="n">
        <v>0.68</v>
      </c>
      <c r="V1513" t="n">
        <v>0.76</v>
      </c>
      <c r="W1513" t="n">
        <v>0.12</v>
      </c>
      <c r="X1513" t="n">
        <v>0.13</v>
      </c>
      <c r="Y1513" t="n">
        <v>1</v>
      </c>
      <c r="Z1513" t="n">
        <v>10</v>
      </c>
    </row>
    <row r="1514">
      <c r="A1514" t="n">
        <v>62</v>
      </c>
      <c r="B1514" t="n">
        <v>115</v>
      </c>
      <c r="C1514" t="inlineStr">
        <is>
          <t xml:space="preserve">CONCLUIDO	</t>
        </is>
      </c>
      <c r="D1514" t="n">
        <v>9.195600000000001</v>
      </c>
      <c r="E1514" t="n">
        <v>10.87</v>
      </c>
      <c r="F1514" t="n">
        <v>7.95</v>
      </c>
      <c r="G1514" t="n">
        <v>79.51000000000001</v>
      </c>
      <c r="H1514" t="n">
        <v>1.18</v>
      </c>
      <c r="I1514" t="n">
        <v>6</v>
      </c>
      <c r="J1514" t="n">
        <v>249.69</v>
      </c>
      <c r="K1514" t="n">
        <v>56.94</v>
      </c>
      <c r="L1514" t="n">
        <v>16.5</v>
      </c>
      <c r="M1514" t="n">
        <v>4</v>
      </c>
      <c r="N1514" t="n">
        <v>61.25</v>
      </c>
      <c r="O1514" t="n">
        <v>31029.37</v>
      </c>
      <c r="P1514" t="n">
        <v>113.8</v>
      </c>
      <c r="Q1514" t="n">
        <v>198.05</v>
      </c>
      <c r="R1514" t="n">
        <v>30.24</v>
      </c>
      <c r="S1514" t="n">
        <v>21.27</v>
      </c>
      <c r="T1514" t="n">
        <v>1776.45</v>
      </c>
      <c r="U1514" t="n">
        <v>0.7</v>
      </c>
      <c r="V1514" t="n">
        <v>0.76</v>
      </c>
      <c r="W1514" t="n">
        <v>0.12</v>
      </c>
      <c r="X1514" t="n">
        <v>0.1</v>
      </c>
      <c r="Y1514" t="n">
        <v>1</v>
      </c>
      <c r="Z1514" t="n">
        <v>10</v>
      </c>
    </row>
    <row r="1515">
      <c r="A1515" t="n">
        <v>63</v>
      </c>
      <c r="B1515" t="n">
        <v>115</v>
      </c>
      <c r="C1515" t="inlineStr">
        <is>
          <t xml:space="preserve">CONCLUIDO	</t>
        </is>
      </c>
      <c r="D1515" t="n">
        <v>9.2142</v>
      </c>
      <c r="E1515" t="n">
        <v>10.85</v>
      </c>
      <c r="F1515" t="n">
        <v>7.93</v>
      </c>
      <c r="G1515" t="n">
        <v>79.29000000000001</v>
      </c>
      <c r="H1515" t="n">
        <v>1.19</v>
      </c>
      <c r="I1515" t="n">
        <v>6</v>
      </c>
      <c r="J1515" t="n">
        <v>250.14</v>
      </c>
      <c r="K1515" t="n">
        <v>56.94</v>
      </c>
      <c r="L1515" t="n">
        <v>16.75</v>
      </c>
      <c r="M1515" t="n">
        <v>4</v>
      </c>
      <c r="N1515" t="n">
        <v>61.45</v>
      </c>
      <c r="O1515" t="n">
        <v>31084.72</v>
      </c>
      <c r="P1515" t="n">
        <v>113.4</v>
      </c>
      <c r="Q1515" t="n">
        <v>198.05</v>
      </c>
      <c r="R1515" t="n">
        <v>29.52</v>
      </c>
      <c r="S1515" t="n">
        <v>21.27</v>
      </c>
      <c r="T1515" t="n">
        <v>1418.44</v>
      </c>
      <c r="U1515" t="n">
        <v>0.72</v>
      </c>
      <c r="V1515" t="n">
        <v>0.77</v>
      </c>
      <c r="W1515" t="n">
        <v>0.12</v>
      </c>
      <c r="X1515" t="n">
        <v>0.08</v>
      </c>
      <c r="Y1515" t="n">
        <v>1</v>
      </c>
      <c r="Z1515" t="n">
        <v>10</v>
      </c>
    </row>
    <row r="1516">
      <c r="A1516" t="n">
        <v>64</v>
      </c>
      <c r="B1516" t="n">
        <v>115</v>
      </c>
      <c r="C1516" t="inlineStr">
        <is>
          <t xml:space="preserve">CONCLUIDO	</t>
        </is>
      </c>
      <c r="D1516" t="n">
        <v>9.2041</v>
      </c>
      <c r="E1516" t="n">
        <v>10.86</v>
      </c>
      <c r="F1516" t="n">
        <v>7.94</v>
      </c>
      <c r="G1516" t="n">
        <v>79.41</v>
      </c>
      <c r="H1516" t="n">
        <v>1.21</v>
      </c>
      <c r="I1516" t="n">
        <v>6</v>
      </c>
      <c r="J1516" t="n">
        <v>250.59</v>
      </c>
      <c r="K1516" t="n">
        <v>56.94</v>
      </c>
      <c r="L1516" t="n">
        <v>17</v>
      </c>
      <c r="M1516" t="n">
        <v>4</v>
      </c>
      <c r="N1516" t="n">
        <v>61.65</v>
      </c>
      <c r="O1516" t="n">
        <v>31140.15</v>
      </c>
      <c r="P1516" t="n">
        <v>113.8</v>
      </c>
      <c r="Q1516" t="n">
        <v>198.05</v>
      </c>
      <c r="R1516" t="n">
        <v>29.99</v>
      </c>
      <c r="S1516" t="n">
        <v>21.27</v>
      </c>
      <c r="T1516" t="n">
        <v>1653.54</v>
      </c>
      <c r="U1516" t="n">
        <v>0.71</v>
      </c>
      <c r="V1516" t="n">
        <v>0.76</v>
      </c>
      <c r="W1516" t="n">
        <v>0.12</v>
      </c>
      <c r="X1516" t="n">
        <v>0.09</v>
      </c>
      <c r="Y1516" t="n">
        <v>1</v>
      </c>
      <c r="Z1516" t="n">
        <v>10</v>
      </c>
    </row>
    <row r="1517">
      <c r="A1517" t="n">
        <v>65</v>
      </c>
      <c r="B1517" t="n">
        <v>115</v>
      </c>
      <c r="C1517" t="inlineStr">
        <is>
          <t xml:space="preserve">CONCLUIDO	</t>
        </is>
      </c>
      <c r="D1517" t="n">
        <v>9.1846</v>
      </c>
      <c r="E1517" t="n">
        <v>10.89</v>
      </c>
      <c r="F1517" t="n">
        <v>7.96</v>
      </c>
      <c r="G1517" t="n">
        <v>79.64</v>
      </c>
      <c r="H1517" t="n">
        <v>1.22</v>
      </c>
      <c r="I1517" t="n">
        <v>6</v>
      </c>
      <c r="J1517" t="n">
        <v>251.04</v>
      </c>
      <c r="K1517" t="n">
        <v>56.94</v>
      </c>
      <c r="L1517" t="n">
        <v>17.25</v>
      </c>
      <c r="M1517" t="n">
        <v>4</v>
      </c>
      <c r="N1517" t="n">
        <v>61.85</v>
      </c>
      <c r="O1517" t="n">
        <v>31195.65</v>
      </c>
      <c r="P1517" t="n">
        <v>114.15</v>
      </c>
      <c r="Q1517" t="n">
        <v>198.05</v>
      </c>
      <c r="R1517" t="n">
        <v>30.75</v>
      </c>
      <c r="S1517" t="n">
        <v>21.27</v>
      </c>
      <c r="T1517" t="n">
        <v>2032.69</v>
      </c>
      <c r="U1517" t="n">
        <v>0.6899999999999999</v>
      </c>
      <c r="V1517" t="n">
        <v>0.76</v>
      </c>
      <c r="W1517" t="n">
        <v>0.12</v>
      </c>
      <c r="X1517" t="n">
        <v>0.11</v>
      </c>
      <c r="Y1517" t="n">
        <v>1</v>
      </c>
      <c r="Z1517" t="n">
        <v>10</v>
      </c>
    </row>
    <row r="1518">
      <c r="A1518" t="n">
        <v>66</v>
      </c>
      <c r="B1518" t="n">
        <v>115</v>
      </c>
      <c r="C1518" t="inlineStr">
        <is>
          <t xml:space="preserve">CONCLUIDO	</t>
        </is>
      </c>
      <c r="D1518" t="n">
        <v>9.194000000000001</v>
      </c>
      <c r="E1518" t="n">
        <v>10.88</v>
      </c>
      <c r="F1518" t="n">
        <v>7.95</v>
      </c>
      <c r="G1518" t="n">
        <v>79.53</v>
      </c>
      <c r="H1518" t="n">
        <v>1.24</v>
      </c>
      <c r="I1518" t="n">
        <v>6</v>
      </c>
      <c r="J1518" t="n">
        <v>251.49</v>
      </c>
      <c r="K1518" t="n">
        <v>56.94</v>
      </c>
      <c r="L1518" t="n">
        <v>17.5</v>
      </c>
      <c r="M1518" t="n">
        <v>4</v>
      </c>
      <c r="N1518" t="n">
        <v>62.05</v>
      </c>
      <c r="O1518" t="n">
        <v>31251.22</v>
      </c>
      <c r="P1518" t="n">
        <v>113.96</v>
      </c>
      <c r="Q1518" t="n">
        <v>198.05</v>
      </c>
      <c r="R1518" t="n">
        <v>30.37</v>
      </c>
      <c r="S1518" t="n">
        <v>21.27</v>
      </c>
      <c r="T1518" t="n">
        <v>1844.63</v>
      </c>
      <c r="U1518" t="n">
        <v>0.7</v>
      </c>
      <c r="V1518" t="n">
        <v>0.76</v>
      </c>
      <c r="W1518" t="n">
        <v>0.12</v>
      </c>
      <c r="X1518" t="n">
        <v>0.1</v>
      </c>
      <c r="Y1518" t="n">
        <v>1</v>
      </c>
      <c r="Z1518" t="n">
        <v>10</v>
      </c>
    </row>
    <row r="1519">
      <c r="A1519" t="n">
        <v>67</v>
      </c>
      <c r="B1519" t="n">
        <v>115</v>
      </c>
      <c r="C1519" t="inlineStr">
        <is>
          <t xml:space="preserve">CONCLUIDO	</t>
        </is>
      </c>
      <c r="D1519" t="n">
        <v>9.186299999999999</v>
      </c>
      <c r="E1519" t="n">
        <v>10.89</v>
      </c>
      <c r="F1519" t="n">
        <v>7.96</v>
      </c>
      <c r="G1519" t="n">
        <v>79.62</v>
      </c>
      <c r="H1519" t="n">
        <v>1.25</v>
      </c>
      <c r="I1519" t="n">
        <v>6</v>
      </c>
      <c r="J1519" t="n">
        <v>251.94</v>
      </c>
      <c r="K1519" t="n">
        <v>56.94</v>
      </c>
      <c r="L1519" t="n">
        <v>17.75</v>
      </c>
      <c r="M1519" t="n">
        <v>4</v>
      </c>
      <c r="N1519" t="n">
        <v>62.25</v>
      </c>
      <c r="O1519" t="n">
        <v>31306.86</v>
      </c>
      <c r="P1519" t="n">
        <v>114.13</v>
      </c>
      <c r="Q1519" t="n">
        <v>198.05</v>
      </c>
      <c r="R1519" t="n">
        <v>30.72</v>
      </c>
      <c r="S1519" t="n">
        <v>21.27</v>
      </c>
      <c r="T1519" t="n">
        <v>2015.84</v>
      </c>
      <c r="U1519" t="n">
        <v>0.6899999999999999</v>
      </c>
      <c r="V1519" t="n">
        <v>0.76</v>
      </c>
      <c r="W1519" t="n">
        <v>0.12</v>
      </c>
      <c r="X1519" t="n">
        <v>0.11</v>
      </c>
      <c r="Y1519" t="n">
        <v>1</v>
      </c>
      <c r="Z1519" t="n">
        <v>10</v>
      </c>
    </row>
    <row r="1520">
      <c r="A1520" t="n">
        <v>68</v>
      </c>
      <c r="B1520" t="n">
        <v>115</v>
      </c>
      <c r="C1520" t="inlineStr">
        <is>
          <t xml:space="preserve">CONCLUIDO	</t>
        </is>
      </c>
      <c r="D1520" t="n">
        <v>9.185499999999999</v>
      </c>
      <c r="E1520" t="n">
        <v>10.89</v>
      </c>
      <c r="F1520" t="n">
        <v>7.96</v>
      </c>
      <c r="G1520" t="n">
        <v>79.62</v>
      </c>
      <c r="H1520" t="n">
        <v>1.27</v>
      </c>
      <c r="I1520" t="n">
        <v>6</v>
      </c>
      <c r="J1520" t="n">
        <v>252.39</v>
      </c>
      <c r="K1520" t="n">
        <v>56.94</v>
      </c>
      <c r="L1520" t="n">
        <v>18</v>
      </c>
      <c r="M1520" t="n">
        <v>4</v>
      </c>
      <c r="N1520" t="n">
        <v>62.45</v>
      </c>
      <c r="O1520" t="n">
        <v>31362.58</v>
      </c>
      <c r="P1520" t="n">
        <v>114.16</v>
      </c>
      <c r="Q1520" t="n">
        <v>198.05</v>
      </c>
      <c r="R1520" t="n">
        <v>30.64</v>
      </c>
      <c r="S1520" t="n">
        <v>21.27</v>
      </c>
      <c r="T1520" t="n">
        <v>1979.95</v>
      </c>
      <c r="U1520" t="n">
        <v>0.6899999999999999</v>
      </c>
      <c r="V1520" t="n">
        <v>0.76</v>
      </c>
      <c r="W1520" t="n">
        <v>0.12</v>
      </c>
      <c r="X1520" t="n">
        <v>0.11</v>
      </c>
      <c r="Y1520" t="n">
        <v>1</v>
      </c>
      <c r="Z1520" t="n">
        <v>10</v>
      </c>
    </row>
    <row r="1521">
      <c r="A1521" t="n">
        <v>69</v>
      </c>
      <c r="B1521" t="n">
        <v>115</v>
      </c>
      <c r="C1521" t="inlineStr">
        <is>
          <t xml:space="preserve">CONCLUIDO	</t>
        </is>
      </c>
      <c r="D1521" t="n">
        <v>9.1905</v>
      </c>
      <c r="E1521" t="n">
        <v>10.88</v>
      </c>
      <c r="F1521" t="n">
        <v>7.96</v>
      </c>
      <c r="G1521" t="n">
        <v>79.56999999999999</v>
      </c>
      <c r="H1521" t="n">
        <v>1.28</v>
      </c>
      <c r="I1521" t="n">
        <v>6</v>
      </c>
      <c r="J1521" t="n">
        <v>252.84</v>
      </c>
      <c r="K1521" t="n">
        <v>56.94</v>
      </c>
      <c r="L1521" t="n">
        <v>18.25</v>
      </c>
      <c r="M1521" t="n">
        <v>4</v>
      </c>
      <c r="N1521" t="n">
        <v>62.65</v>
      </c>
      <c r="O1521" t="n">
        <v>31418.38</v>
      </c>
      <c r="P1521" t="n">
        <v>113.92</v>
      </c>
      <c r="Q1521" t="n">
        <v>198.05</v>
      </c>
      <c r="R1521" t="n">
        <v>30.47</v>
      </c>
      <c r="S1521" t="n">
        <v>21.27</v>
      </c>
      <c r="T1521" t="n">
        <v>1893</v>
      </c>
      <c r="U1521" t="n">
        <v>0.7</v>
      </c>
      <c r="V1521" t="n">
        <v>0.76</v>
      </c>
      <c r="W1521" t="n">
        <v>0.12</v>
      </c>
      <c r="X1521" t="n">
        <v>0.1</v>
      </c>
      <c r="Y1521" t="n">
        <v>1</v>
      </c>
      <c r="Z1521" t="n">
        <v>10</v>
      </c>
    </row>
    <row r="1522">
      <c r="A1522" t="n">
        <v>70</v>
      </c>
      <c r="B1522" t="n">
        <v>115</v>
      </c>
      <c r="C1522" t="inlineStr">
        <is>
          <t xml:space="preserve">CONCLUIDO	</t>
        </is>
      </c>
      <c r="D1522" t="n">
        <v>9.1898</v>
      </c>
      <c r="E1522" t="n">
        <v>10.88</v>
      </c>
      <c r="F1522" t="n">
        <v>7.96</v>
      </c>
      <c r="G1522" t="n">
        <v>79.58</v>
      </c>
      <c r="H1522" t="n">
        <v>1.3</v>
      </c>
      <c r="I1522" t="n">
        <v>6</v>
      </c>
      <c r="J1522" t="n">
        <v>253.3</v>
      </c>
      <c r="K1522" t="n">
        <v>56.94</v>
      </c>
      <c r="L1522" t="n">
        <v>18.5</v>
      </c>
      <c r="M1522" t="n">
        <v>4</v>
      </c>
      <c r="N1522" t="n">
        <v>62.86</v>
      </c>
      <c r="O1522" t="n">
        <v>31474.25</v>
      </c>
      <c r="P1522" t="n">
        <v>113.79</v>
      </c>
      <c r="Q1522" t="n">
        <v>198.05</v>
      </c>
      <c r="R1522" t="n">
        <v>30.56</v>
      </c>
      <c r="S1522" t="n">
        <v>21.27</v>
      </c>
      <c r="T1522" t="n">
        <v>1940.49</v>
      </c>
      <c r="U1522" t="n">
        <v>0.7</v>
      </c>
      <c r="V1522" t="n">
        <v>0.76</v>
      </c>
      <c r="W1522" t="n">
        <v>0.12</v>
      </c>
      <c r="X1522" t="n">
        <v>0.1</v>
      </c>
      <c r="Y1522" t="n">
        <v>1</v>
      </c>
      <c r="Z1522" t="n">
        <v>10</v>
      </c>
    </row>
    <row r="1523">
      <c r="A1523" t="n">
        <v>71</v>
      </c>
      <c r="B1523" t="n">
        <v>115</v>
      </c>
      <c r="C1523" t="inlineStr">
        <is>
          <t xml:space="preserve">CONCLUIDO	</t>
        </is>
      </c>
      <c r="D1523" t="n">
        <v>9.1928</v>
      </c>
      <c r="E1523" t="n">
        <v>10.88</v>
      </c>
      <c r="F1523" t="n">
        <v>7.95</v>
      </c>
      <c r="G1523" t="n">
        <v>79.54000000000001</v>
      </c>
      <c r="H1523" t="n">
        <v>1.31</v>
      </c>
      <c r="I1523" t="n">
        <v>6</v>
      </c>
      <c r="J1523" t="n">
        <v>253.75</v>
      </c>
      <c r="K1523" t="n">
        <v>56.94</v>
      </c>
      <c r="L1523" t="n">
        <v>18.75</v>
      </c>
      <c r="M1523" t="n">
        <v>4</v>
      </c>
      <c r="N1523" t="n">
        <v>63.06</v>
      </c>
      <c r="O1523" t="n">
        <v>31530.19</v>
      </c>
      <c r="P1523" t="n">
        <v>113.67</v>
      </c>
      <c r="Q1523" t="n">
        <v>198.05</v>
      </c>
      <c r="R1523" t="n">
        <v>30.36</v>
      </c>
      <c r="S1523" t="n">
        <v>21.27</v>
      </c>
      <c r="T1523" t="n">
        <v>1838.88</v>
      </c>
      <c r="U1523" t="n">
        <v>0.7</v>
      </c>
      <c r="V1523" t="n">
        <v>0.76</v>
      </c>
      <c r="W1523" t="n">
        <v>0.12</v>
      </c>
      <c r="X1523" t="n">
        <v>0.1</v>
      </c>
      <c r="Y1523" t="n">
        <v>1</v>
      </c>
      <c r="Z1523" t="n">
        <v>10</v>
      </c>
    </row>
    <row r="1524">
      <c r="A1524" t="n">
        <v>72</v>
      </c>
      <c r="B1524" t="n">
        <v>115</v>
      </c>
      <c r="C1524" t="inlineStr">
        <is>
          <t xml:space="preserve">CONCLUIDO	</t>
        </is>
      </c>
      <c r="D1524" t="n">
        <v>9.206200000000001</v>
      </c>
      <c r="E1524" t="n">
        <v>10.86</v>
      </c>
      <c r="F1524" t="n">
        <v>7.94</v>
      </c>
      <c r="G1524" t="n">
        <v>79.38</v>
      </c>
      <c r="H1524" t="n">
        <v>1.33</v>
      </c>
      <c r="I1524" t="n">
        <v>6</v>
      </c>
      <c r="J1524" t="n">
        <v>254.21</v>
      </c>
      <c r="K1524" t="n">
        <v>56.94</v>
      </c>
      <c r="L1524" t="n">
        <v>19</v>
      </c>
      <c r="M1524" t="n">
        <v>4</v>
      </c>
      <c r="N1524" t="n">
        <v>63.26</v>
      </c>
      <c r="O1524" t="n">
        <v>31586.21</v>
      </c>
      <c r="P1524" t="n">
        <v>113.22</v>
      </c>
      <c r="Q1524" t="n">
        <v>198.05</v>
      </c>
      <c r="R1524" t="n">
        <v>29.8</v>
      </c>
      <c r="S1524" t="n">
        <v>21.27</v>
      </c>
      <c r="T1524" t="n">
        <v>1558.76</v>
      </c>
      <c r="U1524" t="n">
        <v>0.71</v>
      </c>
      <c r="V1524" t="n">
        <v>0.76</v>
      </c>
      <c r="W1524" t="n">
        <v>0.12</v>
      </c>
      <c r="X1524" t="n">
        <v>0.09</v>
      </c>
      <c r="Y1524" t="n">
        <v>1</v>
      </c>
      <c r="Z1524" t="n">
        <v>10</v>
      </c>
    </row>
    <row r="1525">
      <c r="A1525" t="n">
        <v>73</v>
      </c>
      <c r="B1525" t="n">
        <v>115</v>
      </c>
      <c r="C1525" t="inlineStr">
        <is>
          <t xml:space="preserve">CONCLUIDO	</t>
        </is>
      </c>
      <c r="D1525" t="n">
        <v>9.201700000000001</v>
      </c>
      <c r="E1525" t="n">
        <v>10.87</v>
      </c>
      <c r="F1525" t="n">
        <v>7.94</v>
      </c>
      <c r="G1525" t="n">
        <v>79.43000000000001</v>
      </c>
      <c r="H1525" t="n">
        <v>1.34</v>
      </c>
      <c r="I1525" t="n">
        <v>6</v>
      </c>
      <c r="J1525" t="n">
        <v>254.66</v>
      </c>
      <c r="K1525" t="n">
        <v>56.94</v>
      </c>
      <c r="L1525" t="n">
        <v>19.25</v>
      </c>
      <c r="M1525" t="n">
        <v>4</v>
      </c>
      <c r="N1525" t="n">
        <v>63.47</v>
      </c>
      <c r="O1525" t="n">
        <v>31642.3</v>
      </c>
      <c r="P1525" t="n">
        <v>113.02</v>
      </c>
      <c r="Q1525" t="n">
        <v>198.09</v>
      </c>
      <c r="R1525" t="n">
        <v>30.12</v>
      </c>
      <c r="S1525" t="n">
        <v>21.27</v>
      </c>
      <c r="T1525" t="n">
        <v>1719.8</v>
      </c>
      <c r="U1525" t="n">
        <v>0.71</v>
      </c>
      <c r="V1525" t="n">
        <v>0.76</v>
      </c>
      <c r="W1525" t="n">
        <v>0.12</v>
      </c>
      <c r="X1525" t="n">
        <v>0.09</v>
      </c>
      <c r="Y1525" t="n">
        <v>1</v>
      </c>
      <c r="Z1525" t="n">
        <v>10</v>
      </c>
    </row>
    <row r="1526">
      <c r="A1526" t="n">
        <v>74</v>
      </c>
      <c r="B1526" t="n">
        <v>115</v>
      </c>
      <c r="C1526" t="inlineStr">
        <is>
          <t xml:space="preserve">CONCLUIDO	</t>
        </is>
      </c>
      <c r="D1526" t="n">
        <v>9.181100000000001</v>
      </c>
      <c r="E1526" t="n">
        <v>10.89</v>
      </c>
      <c r="F1526" t="n">
        <v>7.97</v>
      </c>
      <c r="G1526" t="n">
        <v>79.68000000000001</v>
      </c>
      <c r="H1526" t="n">
        <v>1.36</v>
      </c>
      <c r="I1526" t="n">
        <v>6</v>
      </c>
      <c r="J1526" t="n">
        <v>255.12</v>
      </c>
      <c r="K1526" t="n">
        <v>56.94</v>
      </c>
      <c r="L1526" t="n">
        <v>19.5</v>
      </c>
      <c r="M1526" t="n">
        <v>4</v>
      </c>
      <c r="N1526" t="n">
        <v>63.67</v>
      </c>
      <c r="O1526" t="n">
        <v>31698.47</v>
      </c>
      <c r="P1526" t="n">
        <v>113.27</v>
      </c>
      <c r="Q1526" t="n">
        <v>198.05</v>
      </c>
      <c r="R1526" t="n">
        <v>30.91</v>
      </c>
      <c r="S1526" t="n">
        <v>21.27</v>
      </c>
      <c r="T1526" t="n">
        <v>2110.64</v>
      </c>
      <c r="U1526" t="n">
        <v>0.6899999999999999</v>
      </c>
      <c r="V1526" t="n">
        <v>0.76</v>
      </c>
      <c r="W1526" t="n">
        <v>0.12</v>
      </c>
      <c r="X1526" t="n">
        <v>0.12</v>
      </c>
      <c r="Y1526" t="n">
        <v>1</v>
      </c>
      <c r="Z1526" t="n">
        <v>10</v>
      </c>
    </row>
    <row r="1527">
      <c r="A1527" t="n">
        <v>75</v>
      </c>
      <c r="B1527" t="n">
        <v>115</v>
      </c>
      <c r="C1527" t="inlineStr">
        <is>
          <t xml:space="preserve">CONCLUIDO	</t>
        </is>
      </c>
      <c r="D1527" t="n">
        <v>9.1851</v>
      </c>
      <c r="E1527" t="n">
        <v>10.89</v>
      </c>
      <c r="F1527" t="n">
        <v>7.96</v>
      </c>
      <c r="G1527" t="n">
        <v>79.63</v>
      </c>
      <c r="H1527" t="n">
        <v>1.37</v>
      </c>
      <c r="I1527" t="n">
        <v>6</v>
      </c>
      <c r="J1527" t="n">
        <v>255.57</v>
      </c>
      <c r="K1527" t="n">
        <v>56.94</v>
      </c>
      <c r="L1527" t="n">
        <v>19.75</v>
      </c>
      <c r="M1527" t="n">
        <v>4</v>
      </c>
      <c r="N1527" t="n">
        <v>63.88</v>
      </c>
      <c r="O1527" t="n">
        <v>31754.72</v>
      </c>
      <c r="P1527" t="n">
        <v>112.93</v>
      </c>
      <c r="Q1527" t="n">
        <v>198.05</v>
      </c>
      <c r="R1527" t="n">
        <v>30.69</v>
      </c>
      <c r="S1527" t="n">
        <v>21.27</v>
      </c>
      <c r="T1527" t="n">
        <v>2002.22</v>
      </c>
      <c r="U1527" t="n">
        <v>0.6899999999999999</v>
      </c>
      <c r="V1527" t="n">
        <v>0.76</v>
      </c>
      <c r="W1527" t="n">
        <v>0.12</v>
      </c>
      <c r="X1527" t="n">
        <v>0.11</v>
      </c>
      <c r="Y1527" t="n">
        <v>1</v>
      </c>
      <c r="Z1527" t="n">
        <v>10</v>
      </c>
    </row>
    <row r="1528">
      <c r="A1528" t="n">
        <v>76</v>
      </c>
      <c r="B1528" t="n">
        <v>115</v>
      </c>
      <c r="C1528" t="inlineStr">
        <is>
          <t xml:space="preserve">CONCLUIDO	</t>
        </is>
      </c>
      <c r="D1528" t="n">
        <v>9.182499999999999</v>
      </c>
      <c r="E1528" t="n">
        <v>10.89</v>
      </c>
      <c r="F1528" t="n">
        <v>7.97</v>
      </c>
      <c r="G1528" t="n">
        <v>79.66</v>
      </c>
      <c r="H1528" t="n">
        <v>1.39</v>
      </c>
      <c r="I1528" t="n">
        <v>6</v>
      </c>
      <c r="J1528" t="n">
        <v>256.03</v>
      </c>
      <c r="K1528" t="n">
        <v>56.94</v>
      </c>
      <c r="L1528" t="n">
        <v>20</v>
      </c>
      <c r="M1528" t="n">
        <v>4</v>
      </c>
      <c r="N1528" t="n">
        <v>64.09</v>
      </c>
      <c r="O1528" t="n">
        <v>31811.04</v>
      </c>
      <c r="P1528" t="n">
        <v>112.6</v>
      </c>
      <c r="Q1528" t="n">
        <v>198.05</v>
      </c>
      <c r="R1528" t="n">
        <v>30.87</v>
      </c>
      <c r="S1528" t="n">
        <v>21.27</v>
      </c>
      <c r="T1528" t="n">
        <v>2092.35</v>
      </c>
      <c r="U1528" t="n">
        <v>0.6899999999999999</v>
      </c>
      <c r="V1528" t="n">
        <v>0.76</v>
      </c>
      <c r="W1528" t="n">
        <v>0.12</v>
      </c>
      <c r="X1528" t="n">
        <v>0.11</v>
      </c>
      <c r="Y1528" t="n">
        <v>1</v>
      </c>
      <c r="Z1528" t="n">
        <v>10</v>
      </c>
    </row>
    <row r="1529">
      <c r="A1529" t="n">
        <v>77</v>
      </c>
      <c r="B1529" t="n">
        <v>115</v>
      </c>
      <c r="C1529" t="inlineStr">
        <is>
          <t xml:space="preserve">CONCLUIDO	</t>
        </is>
      </c>
      <c r="D1529" t="n">
        <v>9.241400000000001</v>
      </c>
      <c r="E1529" t="n">
        <v>10.82</v>
      </c>
      <c r="F1529" t="n">
        <v>7.94</v>
      </c>
      <c r="G1529" t="n">
        <v>95.29000000000001</v>
      </c>
      <c r="H1529" t="n">
        <v>1.4</v>
      </c>
      <c r="I1529" t="n">
        <v>5</v>
      </c>
      <c r="J1529" t="n">
        <v>256.49</v>
      </c>
      <c r="K1529" t="n">
        <v>56.94</v>
      </c>
      <c r="L1529" t="n">
        <v>20.25</v>
      </c>
      <c r="M1529" t="n">
        <v>3</v>
      </c>
      <c r="N1529" t="n">
        <v>64.29000000000001</v>
      </c>
      <c r="O1529" t="n">
        <v>31867.44</v>
      </c>
      <c r="P1529" t="n">
        <v>112.14</v>
      </c>
      <c r="Q1529" t="n">
        <v>198.07</v>
      </c>
      <c r="R1529" t="n">
        <v>29.95</v>
      </c>
      <c r="S1529" t="n">
        <v>21.27</v>
      </c>
      <c r="T1529" t="n">
        <v>1637.33</v>
      </c>
      <c r="U1529" t="n">
        <v>0.71</v>
      </c>
      <c r="V1529" t="n">
        <v>0.76</v>
      </c>
      <c r="W1529" t="n">
        <v>0.12</v>
      </c>
      <c r="X1529" t="n">
        <v>0.09</v>
      </c>
      <c r="Y1529" t="n">
        <v>1</v>
      </c>
      <c r="Z1529" t="n">
        <v>10</v>
      </c>
    </row>
    <row r="1530">
      <c r="A1530" t="n">
        <v>78</v>
      </c>
      <c r="B1530" t="n">
        <v>115</v>
      </c>
      <c r="C1530" t="inlineStr">
        <is>
          <t xml:space="preserve">CONCLUIDO	</t>
        </is>
      </c>
      <c r="D1530" t="n">
        <v>9.2524</v>
      </c>
      <c r="E1530" t="n">
        <v>10.81</v>
      </c>
      <c r="F1530" t="n">
        <v>7.93</v>
      </c>
      <c r="G1530" t="n">
        <v>95.13</v>
      </c>
      <c r="H1530" t="n">
        <v>1.42</v>
      </c>
      <c r="I1530" t="n">
        <v>5</v>
      </c>
      <c r="J1530" t="n">
        <v>256.94</v>
      </c>
      <c r="K1530" t="n">
        <v>56.94</v>
      </c>
      <c r="L1530" t="n">
        <v>20.5</v>
      </c>
      <c r="M1530" t="n">
        <v>3</v>
      </c>
      <c r="N1530" t="n">
        <v>64.5</v>
      </c>
      <c r="O1530" t="n">
        <v>31924.04</v>
      </c>
      <c r="P1530" t="n">
        <v>111.98</v>
      </c>
      <c r="Q1530" t="n">
        <v>198.05</v>
      </c>
      <c r="R1530" t="n">
        <v>29.55</v>
      </c>
      <c r="S1530" t="n">
        <v>21.27</v>
      </c>
      <c r="T1530" t="n">
        <v>1436.09</v>
      </c>
      <c r="U1530" t="n">
        <v>0.72</v>
      </c>
      <c r="V1530" t="n">
        <v>0.77</v>
      </c>
      <c r="W1530" t="n">
        <v>0.12</v>
      </c>
      <c r="X1530" t="n">
        <v>0.07000000000000001</v>
      </c>
      <c r="Y1530" t="n">
        <v>1</v>
      </c>
      <c r="Z1530" t="n">
        <v>10</v>
      </c>
    </row>
    <row r="1531">
      <c r="A1531" t="n">
        <v>79</v>
      </c>
      <c r="B1531" t="n">
        <v>115</v>
      </c>
      <c r="C1531" t="inlineStr">
        <is>
          <t xml:space="preserve">CONCLUIDO	</t>
        </is>
      </c>
      <c r="D1531" t="n">
        <v>9.2478</v>
      </c>
      <c r="E1531" t="n">
        <v>10.81</v>
      </c>
      <c r="F1531" t="n">
        <v>7.93</v>
      </c>
      <c r="G1531" t="n">
        <v>95.2</v>
      </c>
      <c r="H1531" t="n">
        <v>1.43</v>
      </c>
      <c r="I1531" t="n">
        <v>5</v>
      </c>
      <c r="J1531" t="n">
        <v>257.4</v>
      </c>
      <c r="K1531" t="n">
        <v>56.94</v>
      </c>
      <c r="L1531" t="n">
        <v>20.75</v>
      </c>
      <c r="M1531" t="n">
        <v>3</v>
      </c>
      <c r="N1531" t="n">
        <v>64.70999999999999</v>
      </c>
      <c r="O1531" t="n">
        <v>31980.59</v>
      </c>
      <c r="P1531" t="n">
        <v>112.29</v>
      </c>
      <c r="Q1531" t="n">
        <v>198.05</v>
      </c>
      <c r="R1531" t="n">
        <v>29.76</v>
      </c>
      <c r="S1531" t="n">
        <v>21.27</v>
      </c>
      <c r="T1531" t="n">
        <v>1544.06</v>
      </c>
      <c r="U1531" t="n">
        <v>0.71</v>
      </c>
      <c r="V1531" t="n">
        <v>0.77</v>
      </c>
      <c r="W1531" t="n">
        <v>0.12</v>
      </c>
      <c r="X1531" t="n">
        <v>0.08</v>
      </c>
      <c r="Y1531" t="n">
        <v>1</v>
      </c>
      <c r="Z1531" t="n">
        <v>10</v>
      </c>
    </row>
    <row r="1532">
      <c r="A1532" t="n">
        <v>80</v>
      </c>
      <c r="B1532" t="n">
        <v>115</v>
      </c>
      <c r="C1532" t="inlineStr">
        <is>
          <t xml:space="preserve">CONCLUIDO	</t>
        </is>
      </c>
      <c r="D1532" t="n">
        <v>9.2514</v>
      </c>
      <c r="E1532" t="n">
        <v>10.81</v>
      </c>
      <c r="F1532" t="n">
        <v>7.93</v>
      </c>
      <c r="G1532" t="n">
        <v>95.15000000000001</v>
      </c>
      <c r="H1532" t="n">
        <v>1.45</v>
      </c>
      <c r="I1532" t="n">
        <v>5</v>
      </c>
      <c r="J1532" t="n">
        <v>257.86</v>
      </c>
      <c r="K1532" t="n">
        <v>56.94</v>
      </c>
      <c r="L1532" t="n">
        <v>21</v>
      </c>
      <c r="M1532" t="n">
        <v>3</v>
      </c>
      <c r="N1532" t="n">
        <v>64.92</v>
      </c>
      <c r="O1532" t="n">
        <v>32037.22</v>
      </c>
      <c r="P1532" t="n">
        <v>112.34</v>
      </c>
      <c r="Q1532" t="n">
        <v>198.05</v>
      </c>
      <c r="R1532" t="n">
        <v>29.54</v>
      </c>
      <c r="S1532" t="n">
        <v>21.27</v>
      </c>
      <c r="T1532" t="n">
        <v>1433.98</v>
      </c>
      <c r="U1532" t="n">
        <v>0.72</v>
      </c>
      <c r="V1532" t="n">
        <v>0.77</v>
      </c>
      <c r="W1532" t="n">
        <v>0.12</v>
      </c>
      <c r="X1532" t="n">
        <v>0.08</v>
      </c>
      <c r="Y1532" t="n">
        <v>1</v>
      </c>
      <c r="Z1532" t="n">
        <v>10</v>
      </c>
    </row>
    <row r="1533">
      <c r="A1533" t="n">
        <v>81</v>
      </c>
      <c r="B1533" t="n">
        <v>115</v>
      </c>
      <c r="C1533" t="inlineStr">
        <is>
          <t xml:space="preserve">CONCLUIDO	</t>
        </is>
      </c>
      <c r="D1533" t="n">
        <v>9.2645</v>
      </c>
      <c r="E1533" t="n">
        <v>10.79</v>
      </c>
      <c r="F1533" t="n">
        <v>7.91</v>
      </c>
      <c r="G1533" t="n">
        <v>94.95999999999999</v>
      </c>
      <c r="H1533" t="n">
        <v>1.46</v>
      </c>
      <c r="I1533" t="n">
        <v>5</v>
      </c>
      <c r="J1533" t="n">
        <v>258.32</v>
      </c>
      <c r="K1533" t="n">
        <v>56.94</v>
      </c>
      <c r="L1533" t="n">
        <v>21.25</v>
      </c>
      <c r="M1533" t="n">
        <v>3</v>
      </c>
      <c r="N1533" t="n">
        <v>65.13</v>
      </c>
      <c r="O1533" t="n">
        <v>32093.94</v>
      </c>
      <c r="P1533" t="n">
        <v>112.05</v>
      </c>
      <c r="Q1533" t="n">
        <v>198.05</v>
      </c>
      <c r="R1533" t="n">
        <v>29.12</v>
      </c>
      <c r="S1533" t="n">
        <v>21.27</v>
      </c>
      <c r="T1533" t="n">
        <v>1224.87</v>
      </c>
      <c r="U1533" t="n">
        <v>0.73</v>
      </c>
      <c r="V1533" t="n">
        <v>0.77</v>
      </c>
      <c r="W1533" t="n">
        <v>0.11</v>
      </c>
      <c r="X1533" t="n">
        <v>0.06</v>
      </c>
      <c r="Y1533" t="n">
        <v>1</v>
      </c>
      <c r="Z1533" t="n">
        <v>10</v>
      </c>
    </row>
    <row r="1534">
      <c r="A1534" t="n">
        <v>82</v>
      </c>
      <c r="B1534" t="n">
        <v>115</v>
      </c>
      <c r="C1534" t="inlineStr">
        <is>
          <t xml:space="preserve">CONCLUIDO	</t>
        </is>
      </c>
      <c r="D1534" t="n">
        <v>9.2552</v>
      </c>
      <c r="E1534" t="n">
        <v>10.8</v>
      </c>
      <c r="F1534" t="n">
        <v>7.92</v>
      </c>
      <c r="G1534" t="n">
        <v>95.09</v>
      </c>
      <c r="H1534" t="n">
        <v>1.48</v>
      </c>
      <c r="I1534" t="n">
        <v>5</v>
      </c>
      <c r="J1534" t="n">
        <v>258.78</v>
      </c>
      <c r="K1534" t="n">
        <v>56.94</v>
      </c>
      <c r="L1534" t="n">
        <v>21.5</v>
      </c>
      <c r="M1534" t="n">
        <v>3</v>
      </c>
      <c r="N1534" t="n">
        <v>65.34</v>
      </c>
      <c r="O1534" t="n">
        <v>32150.72</v>
      </c>
      <c r="P1534" t="n">
        <v>112.36</v>
      </c>
      <c r="Q1534" t="n">
        <v>198.05</v>
      </c>
      <c r="R1534" t="n">
        <v>29.48</v>
      </c>
      <c r="S1534" t="n">
        <v>21.27</v>
      </c>
      <c r="T1534" t="n">
        <v>1404.1</v>
      </c>
      <c r="U1534" t="n">
        <v>0.72</v>
      </c>
      <c r="V1534" t="n">
        <v>0.77</v>
      </c>
      <c r="W1534" t="n">
        <v>0.12</v>
      </c>
      <c r="X1534" t="n">
        <v>0.07000000000000001</v>
      </c>
      <c r="Y1534" t="n">
        <v>1</v>
      </c>
      <c r="Z1534" t="n">
        <v>10</v>
      </c>
    </row>
    <row r="1535">
      <c r="A1535" t="n">
        <v>83</v>
      </c>
      <c r="B1535" t="n">
        <v>115</v>
      </c>
      <c r="C1535" t="inlineStr">
        <is>
          <t xml:space="preserve">CONCLUIDO	</t>
        </is>
      </c>
      <c r="D1535" t="n">
        <v>9.2417</v>
      </c>
      <c r="E1535" t="n">
        <v>10.82</v>
      </c>
      <c r="F1535" t="n">
        <v>7.94</v>
      </c>
      <c r="G1535" t="n">
        <v>95.28</v>
      </c>
      <c r="H1535" t="n">
        <v>1.49</v>
      </c>
      <c r="I1535" t="n">
        <v>5</v>
      </c>
      <c r="J1535" t="n">
        <v>259.24</v>
      </c>
      <c r="K1535" t="n">
        <v>56.94</v>
      </c>
      <c r="L1535" t="n">
        <v>21.75</v>
      </c>
      <c r="M1535" t="n">
        <v>3</v>
      </c>
      <c r="N1535" t="n">
        <v>65.55</v>
      </c>
      <c r="O1535" t="n">
        <v>32207.59</v>
      </c>
      <c r="P1535" t="n">
        <v>112.51</v>
      </c>
      <c r="Q1535" t="n">
        <v>198.05</v>
      </c>
      <c r="R1535" t="n">
        <v>30.08</v>
      </c>
      <c r="S1535" t="n">
        <v>21.27</v>
      </c>
      <c r="T1535" t="n">
        <v>1701.16</v>
      </c>
      <c r="U1535" t="n">
        <v>0.71</v>
      </c>
      <c r="V1535" t="n">
        <v>0.76</v>
      </c>
      <c r="W1535" t="n">
        <v>0.12</v>
      </c>
      <c r="X1535" t="n">
        <v>0.09</v>
      </c>
      <c r="Y1535" t="n">
        <v>1</v>
      </c>
      <c r="Z1535" t="n">
        <v>10</v>
      </c>
    </row>
    <row r="1536">
      <c r="A1536" t="n">
        <v>84</v>
      </c>
      <c r="B1536" t="n">
        <v>115</v>
      </c>
      <c r="C1536" t="inlineStr">
        <is>
          <t xml:space="preserve">CONCLUIDO	</t>
        </is>
      </c>
      <c r="D1536" t="n">
        <v>9.245699999999999</v>
      </c>
      <c r="E1536" t="n">
        <v>10.82</v>
      </c>
      <c r="F1536" t="n">
        <v>7.94</v>
      </c>
      <c r="G1536" t="n">
        <v>95.23</v>
      </c>
      <c r="H1536" t="n">
        <v>1.51</v>
      </c>
      <c r="I1536" t="n">
        <v>5</v>
      </c>
      <c r="J1536" t="n">
        <v>259.71</v>
      </c>
      <c r="K1536" t="n">
        <v>56.94</v>
      </c>
      <c r="L1536" t="n">
        <v>22</v>
      </c>
      <c r="M1536" t="n">
        <v>3</v>
      </c>
      <c r="N1536" t="n">
        <v>65.76000000000001</v>
      </c>
      <c r="O1536" t="n">
        <v>32264.54</v>
      </c>
      <c r="P1536" t="n">
        <v>112.56</v>
      </c>
      <c r="Q1536" t="n">
        <v>198.05</v>
      </c>
      <c r="R1536" t="n">
        <v>29.81</v>
      </c>
      <c r="S1536" t="n">
        <v>21.27</v>
      </c>
      <c r="T1536" t="n">
        <v>1569.2</v>
      </c>
      <c r="U1536" t="n">
        <v>0.71</v>
      </c>
      <c r="V1536" t="n">
        <v>0.77</v>
      </c>
      <c r="W1536" t="n">
        <v>0.12</v>
      </c>
      <c r="X1536" t="n">
        <v>0.08</v>
      </c>
      <c r="Y1536" t="n">
        <v>1</v>
      </c>
      <c r="Z1536" t="n">
        <v>10</v>
      </c>
    </row>
    <row r="1537">
      <c r="A1537" t="n">
        <v>85</v>
      </c>
      <c r="B1537" t="n">
        <v>115</v>
      </c>
      <c r="C1537" t="inlineStr">
        <is>
          <t xml:space="preserve">CONCLUIDO	</t>
        </is>
      </c>
      <c r="D1537" t="n">
        <v>9.246700000000001</v>
      </c>
      <c r="E1537" t="n">
        <v>10.81</v>
      </c>
      <c r="F1537" t="n">
        <v>7.93</v>
      </c>
      <c r="G1537" t="n">
        <v>95.20999999999999</v>
      </c>
      <c r="H1537" t="n">
        <v>1.52</v>
      </c>
      <c r="I1537" t="n">
        <v>5</v>
      </c>
      <c r="J1537" t="n">
        <v>260.17</v>
      </c>
      <c r="K1537" t="n">
        <v>56.94</v>
      </c>
      <c r="L1537" t="n">
        <v>22.25</v>
      </c>
      <c r="M1537" t="n">
        <v>3</v>
      </c>
      <c r="N1537" t="n">
        <v>65.98</v>
      </c>
      <c r="O1537" t="n">
        <v>32321.56</v>
      </c>
      <c r="P1537" t="n">
        <v>112.47</v>
      </c>
      <c r="Q1537" t="n">
        <v>198.05</v>
      </c>
      <c r="R1537" t="n">
        <v>29.85</v>
      </c>
      <c r="S1537" t="n">
        <v>21.27</v>
      </c>
      <c r="T1537" t="n">
        <v>1589.73</v>
      </c>
      <c r="U1537" t="n">
        <v>0.71</v>
      </c>
      <c r="V1537" t="n">
        <v>0.77</v>
      </c>
      <c r="W1537" t="n">
        <v>0.12</v>
      </c>
      <c r="X1537" t="n">
        <v>0.08</v>
      </c>
      <c r="Y1537" t="n">
        <v>1</v>
      </c>
      <c r="Z1537" t="n">
        <v>10</v>
      </c>
    </row>
    <row r="1538">
      <c r="A1538" t="n">
        <v>86</v>
      </c>
      <c r="B1538" t="n">
        <v>115</v>
      </c>
      <c r="C1538" t="inlineStr">
        <is>
          <t xml:space="preserve">CONCLUIDO	</t>
        </is>
      </c>
      <c r="D1538" t="n">
        <v>9.240500000000001</v>
      </c>
      <c r="E1538" t="n">
        <v>10.82</v>
      </c>
      <c r="F1538" t="n">
        <v>7.94</v>
      </c>
      <c r="G1538" t="n">
        <v>95.3</v>
      </c>
      <c r="H1538" t="n">
        <v>1.54</v>
      </c>
      <c r="I1538" t="n">
        <v>5</v>
      </c>
      <c r="J1538" t="n">
        <v>260.63</v>
      </c>
      <c r="K1538" t="n">
        <v>56.94</v>
      </c>
      <c r="L1538" t="n">
        <v>22.5</v>
      </c>
      <c r="M1538" t="n">
        <v>3</v>
      </c>
      <c r="N1538" t="n">
        <v>66.19</v>
      </c>
      <c r="O1538" t="n">
        <v>32378.67</v>
      </c>
      <c r="P1538" t="n">
        <v>112.6</v>
      </c>
      <c r="Q1538" t="n">
        <v>198.06</v>
      </c>
      <c r="R1538" t="n">
        <v>30.02</v>
      </c>
      <c r="S1538" t="n">
        <v>21.27</v>
      </c>
      <c r="T1538" t="n">
        <v>1675.29</v>
      </c>
      <c r="U1538" t="n">
        <v>0.71</v>
      </c>
      <c r="V1538" t="n">
        <v>0.76</v>
      </c>
      <c r="W1538" t="n">
        <v>0.12</v>
      </c>
      <c r="X1538" t="n">
        <v>0.09</v>
      </c>
      <c r="Y1538" t="n">
        <v>1</v>
      </c>
      <c r="Z1538" t="n">
        <v>10</v>
      </c>
    </row>
    <row r="1539">
      <c r="A1539" t="n">
        <v>87</v>
      </c>
      <c r="B1539" t="n">
        <v>115</v>
      </c>
      <c r="C1539" t="inlineStr">
        <is>
          <t xml:space="preserve">CONCLUIDO	</t>
        </is>
      </c>
      <c r="D1539" t="n">
        <v>9.246700000000001</v>
      </c>
      <c r="E1539" t="n">
        <v>10.81</v>
      </c>
      <c r="F1539" t="n">
        <v>7.93</v>
      </c>
      <c r="G1539" t="n">
        <v>95.20999999999999</v>
      </c>
      <c r="H1539" t="n">
        <v>1.55</v>
      </c>
      <c r="I1539" t="n">
        <v>5</v>
      </c>
      <c r="J1539" t="n">
        <v>261.09</v>
      </c>
      <c r="K1539" t="n">
        <v>56.94</v>
      </c>
      <c r="L1539" t="n">
        <v>22.75</v>
      </c>
      <c r="M1539" t="n">
        <v>3</v>
      </c>
      <c r="N1539" t="n">
        <v>66.40000000000001</v>
      </c>
      <c r="O1539" t="n">
        <v>32435.86</v>
      </c>
      <c r="P1539" t="n">
        <v>112.59</v>
      </c>
      <c r="Q1539" t="n">
        <v>198.07</v>
      </c>
      <c r="R1539" t="n">
        <v>29.79</v>
      </c>
      <c r="S1539" t="n">
        <v>21.27</v>
      </c>
      <c r="T1539" t="n">
        <v>1559.71</v>
      </c>
      <c r="U1539" t="n">
        <v>0.71</v>
      </c>
      <c r="V1539" t="n">
        <v>0.77</v>
      </c>
      <c r="W1539" t="n">
        <v>0.12</v>
      </c>
      <c r="X1539" t="n">
        <v>0.08</v>
      </c>
      <c r="Y1539" t="n">
        <v>1</v>
      </c>
      <c r="Z1539" t="n">
        <v>10</v>
      </c>
    </row>
    <row r="1540">
      <c r="A1540" t="n">
        <v>88</v>
      </c>
      <c r="B1540" t="n">
        <v>115</v>
      </c>
      <c r="C1540" t="inlineStr">
        <is>
          <t xml:space="preserve">CONCLUIDO	</t>
        </is>
      </c>
      <c r="D1540" t="n">
        <v>9.248100000000001</v>
      </c>
      <c r="E1540" t="n">
        <v>10.81</v>
      </c>
      <c r="F1540" t="n">
        <v>7.93</v>
      </c>
      <c r="G1540" t="n">
        <v>95.19</v>
      </c>
      <c r="H1540" t="n">
        <v>1.56</v>
      </c>
      <c r="I1540" t="n">
        <v>5</v>
      </c>
      <c r="J1540" t="n">
        <v>261.56</v>
      </c>
      <c r="K1540" t="n">
        <v>56.94</v>
      </c>
      <c r="L1540" t="n">
        <v>23</v>
      </c>
      <c r="M1540" t="n">
        <v>3</v>
      </c>
      <c r="N1540" t="n">
        <v>66.62</v>
      </c>
      <c r="O1540" t="n">
        <v>32493.12</v>
      </c>
      <c r="P1540" t="n">
        <v>112.56</v>
      </c>
      <c r="Q1540" t="n">
        <v>198.05</v>
      </c>
      <c r="R1540" t="n">
        <v>29.71</v>
      </c>
      <c r="S1540" t="n">
        <v>21.27</v>
      </c>
      <c r="T1540" t="n">
        <v>1516.74</v>
      </c>
      <c r="U1540" t="n">
        <v>0.72</v>
      </c>
      <c r="V1540" t="n">
        <v>0.77</v>
      </c>
      <c r="W1540" t="n">
        <v>0.12</v>
      </c>
      <c r="X1540" t="n">
        <v>0.08</v>
      </c>
      <c r="Y1540" t="n">
        <v>1</v>
      </c>
      <c r="Z1540" t="n">
        <v>10</v>
      </c>
    </row>
    <row r="1541">
      <c r="A1541" t="n">
        <v>89</v>
      </c>
      <c r="B1541" t="n">
        <v>115</v>
      </c>
      <c r="C1541" t="inlineStr">
        <is>
          <t xml:space="preserve">CONCLUIDO	</t>
        </is>
      </c>
      <c r="D1541" t="n">
        <v>9.251899999999999</v>
      </c>
      <c r="E1541" t="n">
        <v>10.81</v>
      </c>
      <c r="F1541" t="n">
        <v>7.93</v>
      </c>
      <c r="G1541" t="n">
        <v>95.14</v>
      </c>
      <c r="H1541" t="n">
        <v>1.58</v>
      </c>
      <c r="I1541" t="n">
        <v>5</v>
      </c>
      <c r="J1541" t="n">
        <v>262.02</v>
      </c>
      <c r="K1541" t="n">
        <v>56.94</v>
      </c>
      <c r="L1541" t="n">
        <v>23.25</v>
      </c>
      <c r="M1541" t="n">
        <v>3</v>
      </c>
      <c r="N1541" t="n">
        <v>66.83</v>
      </c>
      <c r="O1541" t="n">
        <v>32550.47</v>
      </c>
      <c r="P1541" t="n">
        <v>112.44</v>
      </c>
      <c r="Q1541" t="n">
        <v>198.05</v>
      </c>
      <c r="R1541" t="n">
        <v>29.53</v>
      </c>
      <c r="S1541" t="n">
        <v>21.27</v>
      </c>
      <c r="T1541" t="n">
        <v>1428.89</v>
      </c>
      <c r="U1541" t="n">
        <v>0.72</v>
      </c>
      <c r="V1541" t="n">
        <v>0.77</v>
      </c>
      <c r="W1541" t="n">
        <v>0.12</v>
      </c>
      <c r="X1541" t="n">
        <v>0.08</v>
      </c>
      <c r="Y1541" t="n">
        <v>1</v>
      </c>
      <c r="Z1541" t="n">
        <v>10</v>
      </c>
    </row>
    <row r="1542">
      <c r="A1542" t="n">
        <v>90</v>
      </c>
      <c r="B1542" t="n">
        <v>115</v>
      </c>
      <c r="C1542" t="inlineStr">
        <is>
          <t xml:space="preserve">CONCLUIDO	</t>
        </is>
      </c>
      <c r="D1542" t="n">
        <v>9.2593</v>
      </c>
      <c r="E1542" t="n">
        <v>10.8</v>
      </c>
      <c r="F1542" t="n">
        <v>7.92</v>
      </c>
      <c r="G1542" t="n">
        <v>95.04000000000001</v>
      </c>
      <c r="H1542" t="n">
        <v>1.59</v>
      </c>
      <c r="I1542" t="n">
        <v>5</v>
      </c>
      <c r="J1542" t="n">
        <v>262.49</v>
      </c>
      <c r="K1542" t="n">
        <v>56.94</v>
      </c>
      <c r="L1542" t="n">
        <v>23.5</v>
      </c>
      <c r="M1542" t="n">
        <v>3</v>
      </c>
      <c r="N1542" t="n">
        <v>67.05</v>
      </c>
      <c r="O1542" t="n">
        <v>32607.89</v>
      </c>
      <c r="P1542" t="n">
        <v>112.07</v>
      </c>
      <c r="Q1542" t="n">
        <v>198.05</v>
      </c>
      <c r="R1542" t="n">
        <v>29.31</v>
      </c>
      <c r="S1542" t="n">
        <v>21.27</v>
      </c>
      <c r="T1542" t="n">
        <v>1317.35</v>
      </c>
      <c r="U1542" t="n">
        <v>0.73</v>
      </c>
      <c r="V1542" t="n">
        <v>0.77</v>
      </c>
      <c r="W1542" t="n">
        <v>0.12</v>
      </c>
      <c r="X1542" t="n">
        <v>0.07000000000000001</v>
      </c>
      <c r="Y1542" t="n">
        <v>1</v>
      </c>
      <c r="Z1542" t="n">
        <v>10</v>
      </c>
    </row>
    <row r="1543">
      <c r="A1543" t="n">
        <v>91</v>
      </c>
      <c r="B1543" t="n">
        <v>115</v>
      </c>
      <c r="C1543" t="inlineStr">
        <is>
          <t xml:space="preserve">CONCLUIDO	</t>
        </is>
      </c>
      <c r="D1543" t="n">
        <v>9.249000000000001</v>
      </c>
      <c r="E1543" t="n">
        <v>10.81</v>
      </c>
      <c r="F1543" t="n">
        <v>7.93</v>
      </c>
      <c r="G1543" t="n">
        <v>95.18000000000001</v>
      </c>
      <c r="H1543" t="n">
        <v>1.61</v>
      </c>
      <c r="I1543" t="n">
        <v>5</v>
      </c>
      <c r="J1543" t="n">
        <v>262.96</v>
      </c>
      <c r="K1543" t="n">
        <v>56.94</v>
      </c>
      <c r="L1543" t="n">
        <v>23.75</v>
      </c>
      <c r="M1543" t="n">
        <v>3</v>
      </c>
      <c r="N1543" t="n">
        <v>67.26000000000001</v>
      </c>
      <c r="O1543" t="n">
        <v>32665.4</v>
      </c>
      <c r="P1543" t="n">
        <v>112.16</v>
      </c>
      <c r="Q1543" t="n">
        <v>198.05</v>
      </c>
      <c r="R1543" t="n">
        <v>29.73</v>
      </c>
      <c r="S1543" t="n">
        <v>21.27</v>
      </c>
      <c r="T1543" t="n">
        <v>1530.19</v>
      </c>
      <c r="U1543" t="n">
        <v>0.72</v>
      </c>
      <c r="V1543" t="n">
        <v>0.77</v>
      </c>
      <c r="W1543" t="n">
        <v>0.11</v>
      </c>
      <c r="X1543" t="n">
        <v>0.08</v>
      </c>
      <c r="Y1543" t="n">
        <v>1</v>
      </c>
      <c r="Z1543" t="n">
        <v>10</v>
      </c>
    </row>
    <row r="1544">
      <c r="A1544" t="n">
        <v>92</v>
      </c>
      <c r="B1544" t="n">
        <v>115</v>
      </c>
      <c r="C1544" t="inlineStr">
        <is>
          <t xml:space="preserve">CONCLUIDO	</t>
        </is>
      </c>
      <c r="D1544" t="n">
        <v>9.2341</v>
      </c>
      <c r="E1544" t="n">
        <v>10.83</v>
      </c>
      <c r="F1544" t="n">
        <v>7.95</v>
      </c>
      <c r="G1544" t="n">
        <v>95.39</v>
      </c>
      <c r="H1544" t="n">
        <v>1.62</v>
      </c>
      <c r="I1544" t="n">
        <v>5</v>
      </c>
      <c r="J1544" t="n">
        <v>263.42</v>
      </c>
      <c r="K1544" t="n">
        <v>56.94</v>
      </c>
      <c r="L1544" t="n">
        <v>24</v>
      </c>
      <c r="M1544" t="n">
        <v>3</v>
      </c>
      <c r="N1544" t="n">
        <v>67.48</v>
      </c>
      <c r="O1544" t="n">
        <v>32722.99</v>
      </c>
      <c r="P1544" t="n">
        <v>112.27</v>
      </c>
      <c r="Q1544" t="n">
        <v>198.06</v>
      </c>
      <c r="R1544" t="n">
        <v>30.3</v>
      </c>
      <c r="S1544" t="n">
        <v>21.27</v>
      </c>
      <c r="T1544" t="n">
        <v>1813.9</v>
      </c>
      <c r="U1544" t="n">
        <v>0.7</v>
      </c>
      <c r="V1544" t="n">
        <v>0.76</v>
      </c>
      <c r="W1544" t="n">
        <v>0.12</v>
      </c>
      <c r="X1544" t="n">
        <v>0.1</v>
      </c>
      <c r="Y1544" t="n">
        <v>1</v>
      </c>
      <c r="Z1544" t="n">
        <v>10</v>
      </c>
    </row>
    <row r="1545">
      <c r="A1545" t="n">
        <v>93</v>
      </c>
      <c r="B1545" t="n">
        <v>115</v>
      </c>
      <c r="C1545" t="inlineStr">
        <is>
          <t xml:space="preserve">CONCLUIDO	</t>
        </is>
      </c>
      <c r="D1545" t="n">
        <v>9.242599999999999</v>
      </c>
      <c r="E1545" t="n">
        <v>10.82</v>
      </c>
      <c r="F1545" t="n">
        <v>7.94</v>
      </c>
      <c r="G1545" t="n">
        <v>95.27</v>
      </c>
      <c r="H1545" t="n">
        <v>1.64</v>
      </c>
      <c r="I1545" t="n">
        <v>5</v>
      </c>
      <c r="J1545" t="n">
        <v>263.89</v>
      </c>
      <c r="K1545" t="n">
        <v>56.94</v>
      </c>
      <c r="L1545" t="n">
        <v>24.25</v>
      </c>
      <c r="M1545" t="n">
        <v>3</v>
      </c>
      <c r="N1545" t="n">
        <v>67.7</v>
      </c>
      <c r="O1545" t="n">
        <v>32780.66</v>
      </c>
      <c r="P1545" t="n">
        <v>111.95</v>
      </c>
      <c r="Q1545" t="n">
        <v>198.05</v>
      </c>
      <c r="R1545" t="n">
        <v>29.92</v>
      </c>
      <c r="S1545" t="n">
        <v>21.27</v>
      </c>
      <c r="T1545" t="n">
        <v>1624.38</v>
      </c>
      <c r="U1545" t="n">
        <v>0.71</v>
      </c>
      <c r="V1545" t="n">
        <v>0.76</v>
      </c>
      <c r="W1545" t="n">
        <v>0.12</v>
      </c>
      <c r="X1545" t="n">
        <v>0.09</v>
      </c>
      <c r="Y1545" t="n">
        <v>1</v>
      </c>
      <c r="Z1545" t="n">
        <v>10</v>
      </c>
    </row>
    <row r="1546">
      <c r="A1546" t="n">
        <v>94</v>
      </c>
      <c r="B1546" t="n">
        <v>115</v>
      </c>
      <c r="C1546" t="inlineStr">
        <is>
          <t xml:space="preserve">CONCLUIDO	</t>
        </is>
      </c>
      <c r="D1546" t="n">
        <v>9.2407</v>
      </c>
      <c r="E1546" t="n">
        <v>10.82</v>
      </c>
      <c r="F1546" t="n">
        <v>7.94</v>
      </c>
      <c r="G1546" t="n">
        <v>95.3</v>
      </c>
      <c r="H1546" t="n">
        <v>1.65</v>
      </c>
      <c r="I1546" t="n">
        <v>5</v>
      </c>
      <c r="J1546" t="n">
        <v>264.36</v>
      </c>
      <c r="K1546" t="n">
        <v>56.94</v>
      </c>
      <c r="L1546" t="n">
        <v>24.5</v>
      </c>
      <c r="M1546" t="n">
        <v>3</v>
      </c>
      <c r="N1546" t="n">
        <v>67.92</v>
      </c>
      <c r="O1546" t="n">
        <v>32838.42</v>
      </c>
      <c r="P1546" t="n">
        <v>111.65</v>
      </c>
      <c r="Q1546" t="n">
        <v>198.05</v>
      </c>
      <c r="R1546" t="n">
        <v>30.04</v>
      </c>
      <c r="S1546" t="n">
        <v>21.27</v>
      </c>
      <c r="T1546" t="n">
        <v>1683.68</v>
      </c>
      <c r="U1546" t="n">
        <v>0.71</v>
      </c>
      <c r="V1546" t="n">
        <v>0.76</v>
      </c>
      <c r="W1546" t="n">
        <v>0.12</v>
      </c>
      <c r="X1546" t="n">
        <v>0.09</v>
      </c>
      <c r="Y1546" t="n">
        <v>1</v>
      </c>
      <c r="Z1546" t="n">
        <v>10</v>
      </c>
    </row>
    <row r="1547">
      <c r="A1547" t="n">
        <v>95</v>
      </c>
      <c r="B1547" t="n">
        <v>115</v>
      </c>
      <c r="C1547" t="inlineStr">
        <is>
          <t xml:space="preserve">CONCLUIDO	</t>
        </is>
      </c>
      <c r="D1547" t="n">
        <v>9.2407</v>
      </c>
      <c r="E1547" t="n">
        <v>10.82</v>
      </c>
      <c r="F1547" t="n">
        <v>7.94</v>
      </c>
      <c r="G1547" t="n">
        <v>95.3</v>
      </c>
      <c r="H1547" t="n">
        <v>1.66</v>
      </c>
      <c r="I1547" t="n">
        <v>5</v>
      </c>
      <c r="J1547" t="n">
        <v>264.83</v>
      </c>
      <c r="K1547" t="n">
        <v>56.94</v>
      </c>
      <c r="L1547" t="n">
        <v>24.75</v>
      </c>
      <c r="M1547" t="n">
        <v>3</v>
      </c>
      <c r="N1547" t="n">
        <v>68.13</v>
      </c>
      <c r="O1547" t="n">
        <v>32896.26</v>
      </c>
      <c r="P1547" t="n">
        <v>111.63</v>
      </c>
      <c r="Q1547" t="n">
        <v>198.07</v>
      </c>
      <c r="R1547" t="n">
        <v>30.06</v>
      </c>
      <c r="S1547" t="n">
        <v>21.27</v>
      </c>
      <c r="T1547" t="n">
        <v>1690.68</v>
      </c>
      <c r="U1547" t="n">
        <v>0.71</v>
      </c>
      <c r="V1547" t="n">
        <v>0.76</v>
      </c>
      <c r="W1547" t="n">
        <v>0.12</v>
      </c>
      <c r="X1547" t="n">
        <v>0.09</v>
      </c>
      <c r="Y1547" t="n">
        <v>1</v>
      </c>
      <c r="Z1547" t="n">
        <v>10</v>
      </c>
    </row>
    <row r="1548">
      <c r="A1548" t="n">
        <v>96</v>
      </c>
      <c r="B1548" t="n">
        <v>115</v>
      </c>
      <c r="C1548" t="inlineStr">
        <is>
          <t xml:space="preserve">CONCLUIDO	</t>
        </is>
      </c>
      <c r="D1548" t="n">
        <v>9.2433</v>
      </c>
      <c r="E1548" t="n">
        <v>10.82</v>
      </c>
      <c r="F1548" t="n">
        <v>7.94</v>
      </c>
      <c r="G1548" t="n">
        <v>95.26000000000001</v>
      </c>
      <c r="H1548" t="n">
        <v>1.68</v>
      </c>
      <c r="I1548" t="n">
        <v>5</v>
      </c>
      <c r="J1548" t="n">
        <v>265.3</v>
      </c>
      <c r="K1548" t="n">
        <v>56.94</v>
      </c>
      <c r="L1548" t="n">
        <v>25</v>
      </c>
      <c r="M1548" t="n">
        <v>3</v>
      </c>
      <c r="N1548" t="n">
        <v>68.34999999999999</v>
      </c>
      <c r="O1548" t="n">
        <v>32954.18</v>
      </c>
      <c r="P1548" t="n">
        <v>111.31</v>
      </c>
      <c r="Q1548" t="n">
        <v>198.05</v>
      </c>
      <c r="R1548" t="n">
        <v>29.92</v>
      </c>
      <c r="S1548" t="n">
        <v>21.27</v>
      </c>
      <c r="T1548" t="n">
        <v>1622.76</v>
      </c>
      <c r="U1548" t="n">
        <v>0.71</v>
      </c>
      <c r="V1548" t="n">
        <v>0.76</v>
      </c>
      <c r="W1548" t="n">
        <v>0.12</v>
      </c>
      <c r="X1548" t="n">
        <v>0.09</v>
      </c>
      <c r="Y1548" t="n">
        <v>1</v>
      </c>
      <c r="Z1548" t="n">
        <v>10</v>
      </c>
    </row>
    <row r="1549">
      <c r="A1549" t="n">
        <v>97</v>
      </c>
      <c r="B1549" t="n">
        <v>115</v>
      </c>
      <c r="C1549" t="inlineStr">
        <is>
          <t xml:space="preserve">CONCLUIDO	</t>
        </is>
      </c>
      <c r="D1549" t="n">
        <v>9.246700000000001</v>
      </c>
      <c r="E1549" t="n">
        <v>10.81</v>
      </c>
      <c r="F1549" t="n">
        <v>7.93</v>
      </c>
      <c r="G1549" t="n">
        <v>95.20999999999999</v>
      </c>
      <c r="H1549" t="n">
        <v>1.69</v>
      </c>
      <c r="I1549" t="n">
        <v>5</v>
      </c>
      <c r="J1549" t="n">
        <v>265.77</v>
      </c>
      <c r="K1549" t="n">
        <v>56.94</v>
      </c>
      <c r="L1549" t="n">
        <v>25.25</v>
      </c>
      <c r="M1549" t="n">
        <v>3</v>
      </c>
      <c r="N1549" t="n">
        <v>68.56999999999999</v>
      </c>
      <c r="O1549" t="n">
        <v>33012.18</v>
      </c>
      <c r="P1549" t="n">
        <v>110.71</v>
      </c>
      <c r="Q1549" t="n">
        <v>198.05</v>
      </c>
      <c r="R1549" t="n">
        <v>29.76</v>
      </c>
      <c r="S1549" t="n">
        <v>21.27</v>
      </c>
      <c r="T1549" t="n">
        <v>1542.72</v>
      </c>
      <c r="U1549" t="n">
        <v>0.71</v>
      </c>
      <c r="V1549" t="n">
        <v>0.77</v>
      </c>
      <c r="W1549" t="n">
        <v>0.12</v>
      </c>
      <c r="X1549" t="n">
        <v>0.08</v>
      </c>
      <c r="Y1549" t="n">
        <v>1</v>
      </c>
      <c r="Z1549" t="n">
        <v>10</v>
      </c>
    </row>
    <row r="1550">
      <c r="A1550" t="n">
        <v>98</v>
      </c>
      <c r="B1550" t="n">
        <v>115</v>
      </c>
      <c r="C1550" t="inlineStr">
        <is>
          <t xml:space="preserve">CONCLUIDO	</t>
        </is>
      </c>
      <c r="D1550" t="n">
        <v>9.254</v>
      </c>
      <c r="E1550" t="n">
        <v>10.81</v>
      </c>
      <c r="F1550" t="n">
        <v>7.93</v>
      </c>
      <c r="G1550" t="n">
        <v>95.11</v>
      </c>
      <c r="H1550" t="n">
        <v>1.7</v>
      </c>
      <c r="I1550" t="n">
        <v>5</v>
      </c>
      <c r="J1550" t="n">
        <v>266.24</v>
      </c>
      <c r="K1550" t="n">
        <v>56.94</v>
      </c>
      <c r="L1550" t="n">
        <v>25.5</v>
      </c>
      <c r="M1550" t="n">
        <v>3</v>
      </c>
      <c r="N1550" t="n">
        <v>68.8</v>
      </c>
      <c r="O1550" t="n">
        <v>33070.26</v>
      </c>
      <c r="P1550" t="n">
        <v>110.56</v>
      </c>
      <c r="Q1550" t="n">
        <v>198.05</v>
      </c>
      <c r="R1550" t="n">
        <v>29.51</v>
      </c>
      <c r="S1550" t="n">
        <v>21.27</v>
      </c>
      <c r="T1550" t="n">
        <v>1420.26</v>
      </c>
      <c r="U1550" t="n">
        <v>0.72</v>
      </c>
      <c r="V1550" t="n">
        <v>0.77</v>
      </c>
      <c r="W1550" t="n">
        <v>0.12</v>
      </c>
      <c r="X1550" t="n">
        <v>0.07000000000000001</v>
      </c>
      <c r="Y1550" t="n">
        <v>1</v>
      </c>
      <c r="Z1550" t="n">
        <v>10</v>
      </c>
    </row>
    <row r="1551">
      <c r="A1551" t="n">
        <v>99</v>
      </c>
      <c r="B1551" t="n">
        <v>115</v>
      </c>
      <c r="C1551" t="inlineStr">
        <is>
          <t xml:space="preserve">CONCLUIDO	</t>
        </is>
      </c>
      <c r="D1551" t="n">
        <v>9.253500000000001</v>
      </c>
      <c r="E1551" t="n">
        <v>10.81</v>
      </c>
      <c r="F1551" t="n">
        <v>7.93</v>
      </c>
      <c r="G1551" t="n">
        <v>95.12</v>
      </c>
      <c r="H1551" t="n">
        <v>1.72</v>
      </c>
      <c r="I1551" t="n">
        <v>5</v>
      </c>
      <c r="J1551" t="n">
        <v>266.71</v>
      </c>
      <c r="K1551" t="n">
        <v>56.94</v>
      </c>
      <c r="L1551" t="n">
        <v>25.75</v>
      </c>
      <c r="M1551" t="n">
        <v>3</v>
      </c>
      <c r="N1551" t="n">
        <v>69.02</v>
      </c>
      <c r="O1551" t="n">
        <v>33128.44</v>
      </c>
      <c r="P1551" t="n">
        <v>110.28</v>
      </c>
      <c r="Q1551" t="n">
        <v>198.05</v>
      </c>
      <c r="R1551" t="n">
        <v>29.58</v>
      </c>
      <c r="S1551" t="n">
        <v>21.27</v>
      </c>
      <c r="T1551" t="n">
        <v>1450.89</v>
      </c>
      <c r="U1551" t="n">
        <v>0.72</v>
      </c>
      <c r="V1551" t="n">
        <v>0.77</v>
      </c>
      <c r="W1551" t="n">
        <v>0.11</v>
      </c>
      <c r="X1551" t="n">
        <v>0.07000000000000001</v>
      </c>
      <c r="Y1551" t="n">
        <v>1</v>
      </c>
      <c r="Z1551" t="n">
        <v>10</v>
      </c>
    </row>
    <row r="1552">
      <c r="A1552" t="n">
        <v>100</v>
      </c>
      <c r="B1552" t="n">
        <v>115</v>
      </c>
      <c r="C1552" t="inlineStr">
        <is>
          <t xml:space="preserve">CONCLUIDO	</t>
        </is>
      </c>
      <c r="D1552" t="n">
        <v>9.2402</v>
      </c>
      <c r="E1552" t="n">
        <v>10.82</v>
      </c>
      <c r="F1552" t="n">
        <v>7.94</v>
      </c>
      <c r="G1552" t="n">
        <v>95.3</v>
      </c>
      <c r="H1552" t="n">
        <v>1.73</v>
      </c>
      <c r="I1552" t="n">
        <v>5</v>
      </c>
      <c r="J1552" t="n">
        <v>267.18</v>
      </c>
      <c r="K1552" t="n">
        <v>56.94</v>
      </c>
      <c r="L1552" t="n">
        <v>26</v>
      </c>
      <c r="M1552" t="n">
        <v>3</v>
      </c>
      <c r="N1552" t="n">
        <v>69.23999999999999</v>
      </c>
      <c r="O1552" t="n">
        <v>33186.69</v>
      </c>
      <c r="P1552" t="n">
        <v>110.16</v>
      </c>
      <c r="Q1552" t="n">
        <v>198.05</v>
      </c>
      <c r="R1552" t="n">
        <v>30.16</v>
      </c>
      <c r="S1552" t="n">
        <v>21.27</v>
      </c>
      <c r="T1552" t="n">
        <v>1742.3</v>
      </c>
      <c r="U1552" t="n">
        <v>0.71</v>
      </c>
      <c r="V1552" t="n">
        <v>0.76</v>
      </c>
      <c r="W1552" t="n">
        <v>0.11</v>
      </c>
      <c r="X1552" t="n">
        <v>0.09</v>
      </c>
      <c r="Y1552" t="n">
        <v>1</v>
      </c>
      <c r="Z1552" t="n">
        <v>10</v>
      </c>
    </row>
    <row r="1553">
      <c r="A1553" t="n">
        <v>101</v>
      </c>
      <c r="B1553" t="n">
        <v>115</v>
      </c>
      <c r="C1553" t="inlineStr">
        <is>
          <t xml:space="preserve">CONCLUIDO	</t>
        </is>
      </c>
      <c r="D1553" t="n">
        <v>9.302300000000001</v>
      </c>
      <c r="E1553" t="n">
        <v>10.75</v>
      </c>
      <c r="F1553" t="n">
        <v>7.91</v>
      </c>
      <c r="G1553" t="n">
        <v>118.7</v>
      </c>
      <c r="H1553" t="n">
        <v>1.75</v>
      </c>
      <c r="I1553" t="n">
        <v>4</v>
      </c>
      <c r="J1553" t="n">
        <v>267.66</v>
      </c>
      <c r="K1553" t="n">
        <v>56.94</v>
      </c>
      <c r="L1553" t="n">
        <v>26.25</v>
      </c>
      <c r="M1553" t="n">
        <v>2</v>
      </c>
      <c r="N1553" t="n">
        <v>69.45999999999999</v>
      </c>
      <c r="O1553" t="n">
        <v>33245.03</v>
      </c>
      <c r="P1553" t="n">
        <v>109.55</v>
      </c>
      <c r="Q1553" t="n">
        <v>198.05</v>
      </c>
      <c r="R1553" t="n">
        <v>29.15</v>
      </c>
      <c r="S1553" t="n">
        <v>21.27</v>
      </c>
      <c r="T1553" t="n">
        <v>1243.88</v>
      </c>
      <c r="U1553" t="n">
        <v>0.73</v>
      </c>
      <c r="V1553" t="n">
        <v>0.77</v>
      </c>
      <c r="W1553" t="n">
        <v>0.11</v>
      </c>
      <c r="X1553" t="n">
        <v>0.06</v>
      </c>
      <c r="Y1553" t="n">
        <v>1</v>
      </c>
      <c r="Z1553" t="n">
        <v>10</v>
      </c>
    </row>
    <row r="1554">
      <c r="A1554" t="n">
        <v>102</v>
      </c>
      <c r="B1554" t="n">
        <v>115</v>
      </c>
      <c r="C1554" t="inlineStr">
        <is>
          <t xml:space="preserve">CONCLUIDO	</t>
        </is>
      </c>
      <c r="D1554" t="n">
        <v>9.3026</v>
      </c>
      <c r="E1554" t="n">
        <v>10.75</v>
      </c>
      <c r="F1554" t="n">
        <v>7.91</v>
      </c>
      <c r="G1554" t="n">
        <v>118.7</v>
      </c>
      <c r="H1554" t="n">
        <v>1.76</v>
      </c>
      <c r="I1554" t="n">
        <v>4</v>
      </c>
      <c r="J1554" t="n">
        <v>268.13</v>
      </c>
      <c r="K1554" t="n">
        <v>56.94</v>
      </c>
      <c r="L1554" t="n">
        <v>26.5</v>
      </c>
      <c r="M1554" t="n">
        <v>2</v>
      </c>
      <c r="N1554" t="n">
        <v>69.69</v>
      </c>
      <c r="O1554" t="n">
        <v>33303.46</v>
      </c>
      <c r="P1554" t="n">
        <v>109.79</v>
      </c>
      <c r="Q1554" t="n">
        <v>198.05</v>
      </c>
      <c r="R1554" t="n">
        <v>29.16</v>
      </c>
      <c r="S1554" t="n">
        <v>21.27</v>
      </c>
      <c r="T1554" t="n">
        <v>1246.11</v>
      </c>
      <c r="U1554" t="n">
        <v>0.73</v>
      </c>
      <c r="V1554" t="n">
        <v>0.77</v>
      </c>
      <c r="W1554" t="n">
        <v>0.11</v>
      </c>
      <c r="X1554" t="n">
        <v>0.06</v>
      </c>
      <c r="Y1554" t="n">
        <v>1</v>
      </c>
      <c r="Z1554" t="n">
        <v>10</v>
      </c>
    </row>
    <row r="1555">
      <c r="A1555" t="n">
        <v>103</v>
      </c>
      <c r="B1555" t="n">
        <v>115</v>
      </c>
      <c r="C1555" t="inlineStr">
        <is>
          <t xml:space="preserve">CONCLUIDO	</t>
        </is>
      </c>
      <c r="D1555" t="n">
        <v>9.3033</v>
      </c>
      <c r="E1555" t="n">
        <v>10.75</v>
      </c>
      <c r="F1555" t="n">
        <v>7.91</v>
      </c>
      <c r="G1555" t="n">
        <v>118.69</v>
      </c>
      <c r="H1555" t="n">
        <v>1.77</v>
      </c>
      <c r="I1555" t="n">
        <v>4</v>
      </c>
      <c r="J1555" t="n">
        <v>268.6</v>
      </c>
      <c r="K1555" t="n">
        <v>56.94</v>
      </c>
      <c r="L1555" t="n">
        <v>26.75</v>
      </c>
      <c r="M1555" t="n">
        <v>2</v>
      </c>
      <c r="N1555" t="n">
        <v>69.91</v>
      </c>
      <c r="O1555" t="n">
        <v>33361.97</v>
      </c>
      <c r="P1555" t="n">
        <v>109.82</v>
      </c>
      <c r="Q1555" t="n">
        <v>198.05</v>
      </c>
      <c r="R1555" t="n">
        <v>29.14</v>
      </c>
      <c r="S1555" t="n">
        <v>21.27</v>
      </c>
      <c r="T1555" t="n">
        <v>1238.94</v>
      </c>
      <c r="U1555" t="n">
        <v>0.73</v>
      </c>
      <c r="V1555" t="n">
        <v>0.77</v>
      </c>
      <c r="W1555" t="n">
        <v>0.11</v>
      </c>
      <c r="X1555" t="n">
        <v>0.06</v>
      </c>
      <c r="Y1555" t="n">
        <v>1</v>
      </c>
      <c r="Z1555" t="n">
        <v>10</v>
      </c>
    </row>
    <row r="1556">
      <c r="A1556" t="n">
        <v>104</v>
      </c>
      <c r="B1556" t="n">
        <v>115</v>
      </c>
      <c r="C1556" t="inlineStr">
        <is>
          <t xml:space="preserve">CONCLUIDO	</t>
        </is>
      </c>
      <c r="D1556" t="n">
        <v>9.3018</v>
      </c>
      <c r="E1556" t="n">
        <v>10.75</v>
      </c>
      <c r="F1556" t="n">
        <v>7.91</v>
      </c>
      <c r="G1556" t="n">
        <v>118.71</v>
      </c>
      <c r="H1556" t="n">
        <v>1.79</v>
      </c>
      <c r="I1556" t="n">
        <v>4</v>
      </c>
      <c r="J1556" t="n">
        <v>269.08</v>
      </c>
      <c r="K1556" t="n">
        <v>56.94</v>
      </c>
      <c r="L1556" t="n">
        <v>27</v>
      </c>
      <c r="M1556" t="n">
        <v>2</v>
      </c>
      <c r="N1556" t="n">
        <v>70.14</v>
      </c>
      <c r="O1556" t="n">
        <v>33420.56</v>
      </c>
      <c r="P1556" t="n">
        <v>109.92</v>
      </c>
      <c r="Q1556" t="n">
        <v>198.05</v>
      </c>
      <c r="R1556" t="n">
        <v>29.18</v>
      </c>
      <c r="S1556" t="n">
        <v>21.27</v>
      </c>
      <c r="T1556" t="n">
        <v>1255.62</v>
      </c>
      <c r="U1556" t="n">
        <v>0.73</v>
      </c>
      <c r="V1556" t="n">
        <v>0.77</v>
      </c>
      <c r="W1556" t="n">
        <v>0.11</v>
      </c>
      <c r="X1556" t="n">
        <v>0.06</v>
      </c>
      <c r="Y1556" t="n">
        <v>1</v>
      </c>
      <c r="Z1556" t="n">
        <v>10</v>
      </c>
    </row>
    <row r="1557">
      <c r="A1557" t="n">
        <v>105</v>
      </c>
      <c r="B1557" t="n">
        <v>115</v>
      </c>
      <c r="C1557" t="inlineStr">
        <is>
          <t xml:space="preserve">CONCLUIDO	</t>
        </is>
      </c>
      <c r="D1557" t="n">
        <v>9.305899999999999</v>
      </c>
      <c r="E1557" t="n">
        <v>10.75</v>
      </c>
      <c r="F1557" t="n">
        <v>7.91</v>
      </c>
      <c r="G1557" t="n">
        <v>118.64</v>
      </c>
      <c r="H1557" t="n">
        <v>1.8</v>
      </c>
      <c r="I1557" t="n">
        <v>4</v>
      </c>
      <c r="J1557" t="n">
        <v>269.55</v>
      </c>
      <c r="K1557" t="n">
        <v>56.94</v>
      </c>
      <c r="L1557" t="n">
        <v>27.25</v>
      </c>
      <c r="M1557" t="n">
        <v>2</v>
      </c>
      <c r="N1557" t="n">
        <v>70.36</v>
      </c>
      <c r="O1557" t="n">
        <v>33479.25</v>
      </c>
      <c r="P1557" t="n">
        <v>109.94</v>
      </c>
      <c r="Q1557" t="n">
        <v>198.05</v>
      </c>
      <c r="R1557" t="n">
        <v>28.95</v>
      </c>
      <c r="S1557" t="n">
        <v>21.27</v>
      </c>
      <c r="T1557" t="n">
        <v>1143.46</v>
      </c>
      <c r="U1557" t="n">
        <v>0.73</v>
      </c>
      <c r="V1557" t="n">
        <v>0.77</v>
      </c>
      <c r="W1557" t="n">
        <v>0.12</v>
      </c>
      <c r="X1557" t="n">
        <v>0.06</v>
      </c>
      <c r="Y1557" t="n">
        <v>1</v>
      </c>
      <c r="Z1557" t="n">
        <v>10</v>
      </c>
    </row>
    <row r="1558">
      <c r="A1558" t="n">
        <v>106</v>
      </c>
      <c r="B1558" t="n">
        <v>115</v>
      </c>
      <c r="C1558" t="inlineStr">
        <is>
          <t xml:space="preserve">CONCLUIDO	</t>
        </is>
      </c>
      <c r="D1558" t="n">
        <v>9.3134</v>
      </c>
      <c r="E1558" t="n">
        <v>10.74</v>
      </c>
      <c r="F1558" t="n">
        <v>7.9</v>
      </c>
      <c r="G1558" t="n">
        <v>118.51</v>
      </c>
      <c r="H1558" t="n">
        <v>1.81</v>
      </c>
      <c r="I1558" t="n">
        <v>4</v>
      </c>
      <c r="J1558" t="n">
        <v>270.03</v>
      </c>
      <c r="K1558" t="n">
        <v>56.94</v>
      </c>
      <c r="L1558" t="n">
        <v>27.5</v>
      </c>
      <c r="M1558" t="n">
        <v>2</v>
      </c>
      <c r="N1558" t="n">
        <v>70.59</v>
      </c>
      <c r="O1558" t="n">
        <v>33538.02</v>
      </c>
      <c r="P1558" t="n">
        <v>109.79</v>
      </c>
      <c r="Q1558" t="n">
        <v>198.05</v>
      </c>
      <c r="R1558" t="n">
        <v>28.65</v>
      </c>
      <c r="S1558" t="n">
        <v>21.27</v>
      </c>
      <c r="T1558" t="n">
        <v>994.77</v>
      </c>
      <c r="U1558" t="n">
        <v>0.74</v>
      </c>
      <c r="V1558" t="n">
        <v>0.77</v>
      </c>
      <c r="W1558" t="n">
        <v>0.12</v>
      </c>
      <c r="X1558" t="n">
        <v>0.05</v>
      </c>
      <c r="Y1558" t="n">
        <v>1</v>
      </c>
      <c r="Z1558" t="n">
        <v>10</v>
      </c>
    </row>
    <row r="1559">
      <c r="A1559" t="n">
        <v>107</v>
      </c>
      <c r="B1559" t="n">
        <v>115</v>
      </c>
      <c r="C1559" t="inlineStr">
        <is>
          <t xml:space="preserve">CONCLUIDO	</t>
        </is>
      </c>
      <c r="D1559" t="n">
        <v>9.3127</v>
      </c>
      <c r="E1559" t="n">
        <v>10.74</v>
      </c>
      <c r="F1559" t="n">
        <v>7.9</v>
      </c>
      <c r="G1559" t="n">
        <v>118.53</v>
      </c>
      <c r="H1559" t="n">
        <v>1.83</v>
      </c>
      <c r="I1559" t="n">
        <v>4</v>
      </c>
      <c r="J1559" t="n">
        <v>270.51</v>
      </c>
      <c r="K1559" t="n">
        <v>56.94</v>
      </c>
      <c r="L1559" t="n">
        <v>27.75</v>
      </c>
      <c r="M1559" t="n">
        <v>2</v>
      </c>
      <c r="N1559" t="n">
        <v>70.81999999999999</v>
      </c>
      <c r="O1559" t="n">
        <v>33596.87</v>
      </c>
      <c r="P1559" t="n">
        <v>109.81</v>
      </c>
      <c r="Q1559" t="n">
        <v>198.05</v>
      </c>
      <c r="R1559" t="n">
        <v>28.78</v>
      </c>
      <c r="S1559" t="n">
        <v>21.27</v>
      </c>
      <c r="T1559" t="n">
        <v>1056.85</v>
      </c>
      <c r="U1559" t="n">
        <v>0.74</v>
      </c>
      <c r="V1559" t="n">
        <v>0.77</v>
      </c>
      <c r="W1559" t="n">
        <v>0.11</v>
      </c>
      <c r="X1559" t="n">
        <v>0.05</v>
      </c>
      <c r="Y1559" t="n">
        <v>1</v>
      </c>
      <c r="Z1559" t="n">
        <v>10</v>
      </c>
    </row>
    <row r="1560">
      <c r="A1560" t="n">
        <v>108</v>
      </c>
      <c r="B1560" t="n">
        <v>115</v>
      </c>
      <c r="C1560" t="inlineStr">
        <is>
          <t xml:space="preserve">CONCLUIDO	</t>
        </is>
      </c>
      <c r="D1560" t="n">
        <v>9.3033</v>
      </c>
      <c r="E1560" t="n">
        <v>10.75</v>
      </c>
      <c r="F1560" t="n">
        <v>7.91</v>
      </c>
      <c r="G1560" t="n">
        <v>118.69</v>
      </c>
      <c r="H1560" t="n">
        <v>1.84</v>
      </c>
      <c r="I1560" t="n">
        <v>4</v>
      </c>
      <c r="J1560" t="n">
        <v>270.99</v>
      </c>
      <c r="K1560" t="n">
        <v>56.94</v>
      </c>
      <c r="L1560" t="n">
        <v>28</v>
      </c>
      <c r="M1560" t="n">
        <v>2</v>
      </c>
      <c r="N1560" t="n">
        <v>71.04000000000001</v>
      </c>
      <c r="O1560" t="n">
        <v>33655.82</v>
      </c>
      <c r="P1560" t="n">
        <v>109.91</v>
      </c>
      <c r="Q1560" t="n">
        <v>198.05</v>
      </c>
      <c r="R1560" t="n">
        <v>29.13</v>
      </c>
      <c r="S1560" t="n">
        <v>21.27</v>
      </c>
      <c r="T1560" t="n">
        <v>1235.47</v>
      </c>
      <c r="U1560" t="n">
        <v>0.73</v>
      </c>
      <c r="V1560" t="n">
        <v>0.77</v>
      </c>
      <c r="W1560" t="n">
        <v>0.11</v>
      </c>
      <c r="X1560" t="n">
        <v>0.06</v>
      </c>
      <c r="Y1560" t="n">
        <v>1</v>
      </c>
      <c r="Z1560" t="n">
        <v>10</v>
      </c>
    </row>
    <row r="1561">
      <c r="A1561" t="n">
        <v>109</v>
      </c>
      <c r="B1561" t="n">
        <v>115</v>
      </c>
      <c r="C1561" t="inlineStr">
        <is>
          <t xml:space="preserve">CONCLUIDO	</t>
        </is>
      </c>
      <c r="D1561" t="n">
        <v>9.3011</v>
      </c>
      <c r="E1561" t="n">
        <v>10.75</v>
      </c>
      <c r="F1561" t="n">
        <v>7.92</v>
      </c>
      <c r="G1561" t="n">
        <v>118.72</v>
      </c>
      <c r="H1561" t="n">
        <v>1.85</v>
      </c>
      <c r="I1561" t="n">
        <v>4</v>
      </c>
      <c r="J1561" t="n">
        <v>271.46</v>
      </c>
      <c r="K1561" t="n">
        <v>56.94</v>
      </c>
      <c r="L1561" t="n">
        <v>28.25</v>
      </c>
      <c r="M1561" t="n">
        <v>2</v>
      </c>
      <c r="N1561" t="n">
        <v>71.27</v>
      </c>
      <c r="O1561" t="n">
        <v>33714.85</v>
      </c>
      <c r="P1561" t="n">
        <v>110.04</v>
      </c>
      <c r="Q1561" t="n">
        <v>198.05</v>
      </c>
      <c r="R1561" t="n">
        <v>29.19</v>
      </c>
      <c r="S1561" t="n">
        <v>21.27</v>
      </c>
      <c r="T1561" t="n">
        <v>1263.55</v>
      </c>
      <c r="U1561" t="n">
        <v>0.73</v>
      </c>
      <c r="V1561" t="n">
        <v>0.77</v>
      </c>
      <c r="W1561" t="n">
        <v>0.11</v>
      </c>
      <c r="X1561" t="n">
        <v>0.06</v>
      </c>
      <c r="Y1561" t="n">
        <v>1</v>
      </c>
      <c r="Z1561" t="n">
        <v>10</v>
      </c>
    </row>
    <row r="1562">
      <c r="A1562" t="n">
        <v>110</v>
      </c>
      <c r="B1562" t="n">
        <v>115</v>
      </c>
      <c r="C1562" t="inlineStr">
        <is>
          <t xml:space="preserve">CONCLUIDO	</t>
        </is>
      </c>
      <c r="D1562" t="n">
        <v>9.302300000000001</v>
      </c>
      <c r="E1562" t="n">
        <v>10.75</v>
      </c>
      <c r="F1562" t="n">
        <v>7.91</v>
      </c>
      <c r="G1562" t="n">
        <v>118.7</v>
      </c>
      <c r="H1562" t="n">
        <v>1.87</v>
      </c>
      <c r="I1562" t="n">
        <v>4</v>
      </c>
      <c r="J1562" t="n">
        <v>271.94</v>
      </c>
      <c r="K1562" t="n">
        <v>56.94</v>
      </c>
      <c r="L1562" t="n">
        <v>28.5</v>
      </c>
      <c r="M1562" t="n">
        <v>2</v>
      </c>
      <c r="N1562" t="n">
        <v>71.5</v>
      </c>
      <c r="O1562" t="n">
        <v>33773.97</v>
      </c>
      <c r="P1562" t="n">
        <v>109.96</v>
      </c>
      <c r="Q1562" t="n">
        <v>198.05</v>
      </c>
      <c r="R1562" t="n">
        <v>29.15</v>
      </c>
      <c r="S1562" t="n">
        <v>21.27</v>
      </c>
      <c r="T1562" t="n">
        <v>1242.04</v>
      </c>
      <c r="U1562" t="n">
        <v>0.73</v>
      </c>
      <c r="V1562" t="n">
        <v>0.77</v>
      </c>
      <c r="W1562" t="n">
        <v>0.11</v>
      </c>
      <c r="X1562" t="n">
        <v>0.06</v>
      </c>
      <c r="Y1562" t="n">
        <v>1</v>
      </c>
      <c r="Z1562" t="n">
        <v>10</v>
      </c>
    </row>
    <row r="1563">
      <c r="A1563" t="n">
        <v>111</v>
      </c>
      <c r="B1563" t="n">
        <v>115</v>
      </c>
      <c r="C1563" t="inlineStr">
        <is>
          <t xml:space="preserve">CONCLUIDO	</t>
        </is>
      </c>
      <c r="D1563" t="n">
        <v>9.3004</v>
      </c>
      <c r="E1563" t="n">
        <v>10.75</v>
      </c>
      <c r="F1563" t="n">
        <v>7.92</v>
      </c>
      <c r="G1563" t="n">
        <v>118.74</v>
      </c>
      <c r="H1563" t="n">
        <v>1.88</v>
      </c>
      <c r="I1563" t="n">
        <v>4</v>
      </c>
      <c r="J1563" t="n">
        <v>272.43</v>
      </c>
      <c r="K1563" t="n">
        <v>56.94</v>
      </c>
      <c r="L1563" t="n">
        <v>28.75</v>
      </c>
      <c r="M1563" t="n">
        <v>2</v>
      </c>
      <c r="N1563" t="n">
        <v>71.73</v>
      </c>
      <c r="O1563" t="n">
        <v>33833.3</v>
      </c>
      <c r="P1563" t="n">
        <v>109.95</v>
      </c>
      <c r="Q1563" t="n">
        <v>198.05</v>
      </c>
      <c r="R1563" t="n">
        <v>29.24</v>
      </c>
      <c r="S1563" t="n">
        <v>21.27</v>
      </c>
      <c r="T1563" t="n">
        <v>1290.37</v>
      </c>
      <c r="U1563" t="n">
        <v>0.73</v>
      </c>
      <c r="V1563" t="n">
        <v>0.77</v>
      </c>
      <c r="W1563" t="n">
        <v>0.11</v>
      </c>
      <c r="X1563" t="n">
        <v>0.06</v>
      </c>
      <c r="Y1563" t="n">
        <v>1</v>
      </c>
      <c r="Z1563" t="n">
        <v>10</v>
      </c>
    </row>
    <row r="1564">
      <c r="A1564" t="n">
        <v>112</v>
      </c>
      <c r="B1564" t="n">
        <v>115</v>
      </c>
      <c r="C1564" t="inlineStr">
        <is>
          <t xml:space="preserve">CONCLUIDO	</t>
        </is>
      </c>
      <c r="D1564" t="n">
        <v>9.298999999999999</v>
      </c>
      <c r="E1564" t="n">
        <v>10.75</v>
      </c>
      <c r="F1564" t="n">
        <v>7.92</v>
      </c>
      <c r="G1564" t="n">
        <v>118.76</v>
      </c>
      <c r="H1564" t="n">
        <v>1.89</v>
      </c>
      <c r="I1564" t="n">
        <v>4</v>
      </c>
      <c r="J1564" t="n">
        <v>272.91</v>
      </c>
      <c r="K1564" t="n">
        <v>56.94</v>
      </c>
      <c r="L1564" t="n">
        <v>29</v>
      </c>
      <c r="M1564" t="n">
        <v>2</v>
      </c>
      <c r="N1564" t="n">
        <v>71.95999999999999</v>
      </c>
      <c r="O1564" t="n">
        <v>33892.61</v>
      </c>
      <c r="P1564" t="n">
        <v>109.91</v>
      </c>
      <c r="Q1564" t="n">
        <v>198.05</v>
      </c>
      <c r="R1564" t="n">
        <v>29.29</v>
      </c>
      <c r="S1564" t="n">
        <v>21.27</v>
      </c>
      <c r="T1564" t="n">
        <v>1310.71</v>
      </c>
      <c r="U1564" t="n">
        <v>0.73</v>
      </c>
      <c r="V1564" t="n">
        <v>0.77</v>
      </c>
      <c r="W1564" t="n">
        <v>0.11</v>
      </c>
      <c r="X1564" t="n">
        <v>0.06</v>
      </c>
      <c r="Y1564" t="n">
        <v>1</v>
      </c>
      <c r="Z1564" t="n">
        <v>10</v>
      </c>
    </row>
    <row r="1565">
      <c r="A1565" t="n">
        <v>113</v>
      </c>
      <c r="B1565" t="n">
        <v>115</v>
      </c>
      <c r="C1565" t="inlineStr">
        <is>
          <t xml:space="preserve">CONCLUIDO	</t>
        </is>
      </c>
      <c r="D1565" t="n">
        <v>9.305</v>
      </c>
      <c r="E1565" t="n">
        <v>10.75</v>
      </c>
      <c r="F1565" t="n">
        <v>7.91</v>
      </c>
      <c r="G1565" t="n">
        <v>118.66</v>
      </c>
      <c r="H1565" t="n">
        <v>1.9</v>
      </c>
      <c r="I1565" t="n">
        <v>4</v>
      </c>
      <c r="J1565" t="n">
        <v>273.39</v>
      </c>
      <c r="K1565" t="n">
        <v>56.94</v>
      </c>
      <c r="L1565" t="n">
        <v>29.25</v>
      </c>
      <c r="M1565" t="n">
        <v>2</v>
      </c>
      <c r="N1565" t="n">
        <v>72.19</v>
      </c>
      <c r="O1565" t="n">
        <v>33952</v>
      </c>
      <c r="P1565" t="n">
        <v>109.74</v>
      </c>
      <c r="Q1565" t="n">
        <v>198.05</v>
      </c>
      <c r="R1565" t="n">
        <v>28.99</v>
      </c>
      <c r="S1565" t="n">
        <v>21.27</v>
      </c>
      <c r="T1565" t="n">
        <v>1165.31</v>
      </c>
      <c r="U1565" t="n">
        <v>0.73</v>
      </c>
      <c r="V1565" t="n">
        <v>0.77</v>
      </c>
      <c r="W1565" t="n">
        <v>0.12</v>
      </c>
      <c r="X1565" t="n">
        <v>0.06</v>
      </c>
      <c r="Y1565" t="n">
        <v>1</v>
      </c>
      <c r="Z1565" t="n">
        <v>10</v>
      </c>
    </row>
    <row r="1566">
      <c r="A1566" t="n">
        <v>114</v>
      </c>
      <c r="B1566" t="n">
        <v>115</v>
      </c>
      <c r="C1566" t="inlineStr">
        <is>
          <t xml:space="preserve">CONCLUIDO	</t>
        </is>
      </c>
      <c r="D1566" t="n">
        <v>9.311500000000001</v>
      </c>
      <c r="E1566" t="n">
        <v>10.74</v>
      </c>
      <c r="F1566" t="n">
        <v>7.9</v>
      </c>
      <c r="G1566" t="n">
        <v>118.55</v>
      </c>
      <c r="H1566" t="n">
        <v>1.92</v>
      </c>
      <c r="I1566" t="n">
        <v>4</v>
      </c>
      <c r="J1566" t="n">
        <v>273.87</v>
      </c>
      <c r="K1566" t="n">
        <v>56.94</v>
      </c>
      <c r="L1566" t="n">
        <v>29.5</v>
      </c>
      <c r="M1566" t="n">
        <v>2</v>
      </c>
      <c r="N1566" t="n">
        <v>72.43000000000001</v>
      </c>
      <c r="O1566" t="n">
        <v>34011.48</v>
      </c>
      <c r="P1566" t="n">
        <v>109.66</v>
      </c>
      <c r="Q1566" t="n">
        <v>198.05</v>
      </c>
      <c r="R1566" t="n">
        <v>28.73</v>
      </c>
      <c r="S1566" t="n">
        <v>21.27</v>
      </c>
      <c r="T1566" t="n">
        <v>1033.47</v>
      </c>
      <c r="U1566" t="n">
        <v>0.74</v>
      </c>
      <c r="V1566" t="n">
        <v>0.77</v>
      </c>
      <c r="W1566" t="n">
        <v>0.12</v>
      </c>
      <c r="X1566" t="n">
        <v>0.05</v>
      </c>
      <c r="Y1566" t="n">
        <v>1</v>
      </c>
      <c r="Z1566" t="n">
        <v>10</v>
      </c>
    </row>
    <row r="1567">
      <c r="A1567" t="n">
        <v>115</v>
      </c>
      <c r="B1567" t="n">
        <v>115</v>
      </c>
      <c r="C1567" t="inlineStr">
        <is>
          <t xml:space="preserve">CONCLUIDO	</t>
        </is>
      </c>
      <c r="D1567" t="n">
        <v>9.311199999999999</v>
      </c>
      <c r="E1567" t="n">
        <v>10.74</v>
      </c>
      <c r="F1567" t="n">
        <v>7.9</v>
      </c>
      <c r="G1567" t="n">
        <v>118.55</v>
      </c>
      <c r="H1567" t="n">
        <v>1.93</v>
      </c>
      <c r="I1567" t="n">
        <v>4</v>
      </c>
      <c r="J1567" t="n">
        <v>274.35</v>
      </c>
      <c r="K1567" t="n">
        <v>56.94</v>
      </c>
      <c r="L1567" t="n">
        <v>29.75</v>
      </c>
      <c r="M1567" t="n">
        <v>2</v>
      </c>
      <c r="N1567" t="n">
        <v>72.66</v>
      </c>
      <c r="O1567" t="n">
        <v>34071.05</v>
      </c>
      <c r="P1567" t="n">
        <v>109.66</v>
      </c>
      <c r="Q1567" t="n">
        <v>198.05</v>
      </c>
      <c r="R1567" t="n">
        <v>28.84</v>
      </c>
      <c r="S1567" t="n">
        <v>21.27</v>
      </c>
      <c r="T1567" t="n">
        <v>1087.31</v>
      </c>
      <c r="U1567" t="n">
        <v>0.74</v>
      </c>
      <c r="V1567" t="n">
        <v>0.77</v>
      </c>
      <c r="W1567" t="n">
        <v>0.11</v>
      </c>
      <c r="X1567" t="n">
        <v>0.05</v>
      </c>
      <c r="Y1567" t="n">
        <v>1</v>
      </c>
      <c r="Z1567" t="n">
        <v>10</v>
      </c>
    </row>
    <row r="1568">
      <c r="A1568" t="n">
        <v>116</v>
      </c>
      <c r="B1568" t="n">
        <v>115</v>
      </c>
      <c r="C1568" t="inlineStr">
        <is>
          <t xml:space="preserve">CONCLUIDO	</t>
        </is>
      </c>
      <c r="D1568" t="n">
        <v>9.303000000000001</v>
      </c>
      <c r="E1568" t="n">
        <v>10.75</v>
      </c>
      <c r="F1568" t="n">
        <v>7.91</v>
      </c>
      <c r="G1568" t="n">
        <v>118.69</v>
      </c>
      <c r="H1568" t="n">
        <v>1.94</v>
      </c>
      <c r="I1568" t="n">
        <v>4</v>
      </c>
      <c r="J1568" t="n">
        <v>274.84</v>
      </c>
      <c r="K1568" t="n">
        <v>56.94</v>
      </c>
      <c r="L1568" t="n">
        <v>30</v>
      </c>
      <c r="M1568" t="n">
        <v>2</v>
      </c>
      <c r="N1568" t="n">
        <v>72.89</v>
      </c>
      <c r="O1568" t="n">
        <v>34130.71</v>
      </c>
      <c r="P1568" t="n">
        <v>109.82</v>
      </c>
      <c r="Q1568" t="n">
        <v>198.05</v>
      </c>
      <c r="R1568" t="n">
        <v>29.15</v>
      </c>
      <c r="S1568" t="n">
        <v>21.27</v>
      </c>
      <c r="T1568" t="n">
        <v>1242.76</v>
      </c>
      <c r="U1568" t="n">
        <v>0.73</v>
      </c>
      <c r="V1568" t="n">
        <v>0.77</v>
      </c>
      <c r="W1568" t="n">
        <v>0.11</v>
      </c>
      <c r="X1568" t="n">
        <v>0.06</v>
      </c>
      <c r="Y1568" t="n">
        <v>1</v>
      </c>
      <c r="Z1568" t="n">
        <v>10</v>
      </c>
    </row>
    <row r="1569">
      <c r="A1569" t="n">
        <v>117</v>
      </c>
      <c r="B1569" t="n">
        <v>115</v>
      </c>
      <c r="C1569" t="inlineStr">
        <is>
          <t xml:space="preserve">CONCLUIDO	</t>
        </is>
      </c>
      <c r="D1569" t="n">
        <v>9.301399999999999</v>
      </c>
      <c r="E1569" t="n">
        <v>10.75</v>
      </c>
      <c r="F1569" t="n">
        <v>7.91</v>
      </c>
      <c r="G1569" t="n">
        <v>118.72</v>
      </c>
      <c r="H1569" t="n">
        <v>1.96</v>
      </c>
      <c r="I1569" t="n">
        <v>4</v>
      </c>
      <c r="J1569" t="n">
        <v>275.32</v>
      </c>
      <c r="K1569" t="n">
        <v>56.94</v>
      </c>
      <c r="L1569" t="n">
        <v>30.25</v>
      </c>
      <c r="M1569" t="n">
        <v>2</v>
      </c>
      <c r="N1569" t="n">
        <v>73.13</v>
      </c>
      <c r="O1569" t="n">
        <v>34190.46</v>
      </c>
      <c r="P1569" t="n">
        <v>109.86</v>
      </c>
      <c r="Q1569" t="n">
        <v>198.05</v>
      </c>
      <c r="R1569" t="n">
        <v>29.21</v>
      </c>
      <c r="S1569" t="n">
        <v>21.27</v>
      </c>
      <c r="T1569" t="n">
        <v>1271.48</v>
      </c>
      <c r="U1569" t="n">
        <v>0.73</v>
      </c>
      <c r="V1569" t="n">
        <v>0.77</v>
      </c>
      <c r="W1569" t="n">
        <v>0.11</v>
      </c>
      <c r="X1569" t="n">
        <v>0.06</v>
      </c>
      <c r="Y1569" t="n">
        <v>1</v>
      </c>
      <c r="Z1569" t="n">
        <v>10</v>
      </c>
    </row>
    <row r="1570">
      <c r="A1570" t="n">
        <v>118</v>
      </c>
      <c r="B1570" t="n">
        <v>115</v>
      </c>
      <c r="C1570" t="inlineStr">
        <is>
          <t xml:space="preserve">CONCLUIDO	</t>
        </is>
      </c>
      <c r="D1570" t="n">
        <v>9.302099999999999</v>
      </c>
      <c r="E1570" t="n">
        <v>10.75</v>
      </c>
      <c r="F1570" t="n">
        <v>7.91</v>
      </c>
      <c r="G1570" t="n">
        <v>118.71</v>
      </c>
      <c r="H1570" t="n">
        <v>1.97</v>
      </c>
      <c r="I1570" t="n">
        <v>4</v>
      </c>
      <c r="J1570" t="n">
        <v>275.81</v>
      </c>
      <c r="K1570" t="n">
        <v>56.94</v>
      </c>
      <c r="L1570" t="n">
        <v>30.5</v>
      </c>
      <c r="M1570" t="n">
        <v>2</v>
      </c>
      <c r="N1570" t="n">
        <v>73.36</v>
      </c>
      <c r="O1570" t="n">
        <v>34250.31</v>
      </c>
      <c r="P1570" t="n">
        <v>109.85</v>
      </c>
      <c r="Q1570" t="n">
        <v>198.05</v>
      </c>
      <c r="R1570" t="n">
        <v>29.19</v>
      </c>
      <c r="S1570" t="n">
        <v>21.27</v>
      </c>
      <c r="T1570" t="n">
        <v>1263.05</v>
      </c>
      <c r="U1570" t="n">
        <v>0.73</v>
      </c>
      <c r="V1570" t="n">
        <v>0.77</v>
      </c>
      <c r="W1570" t="n">
        <v>0.11</v>
      </c>
      <c r="X1570" t="n">
        <v>0.06</v>
      </c>
      <c r="Y1570" t="n">
        <v>1</v>
      </c>
      <c r="Z1570" t="n">
        <v>10</v>
      </c>
    </row>
    <row r="1571">
      <c r="A1571" t="n">
        <v>119</v>
      </c>
      <c r="B1571" t="n">
        <v>115</v>
      </c>
      <c r="C1571" t="inlineStr">
        <is>
          <t xml:space="preserve">CONCLUIDO	</t>
        </is>
      </c>
      <c r="D1571" t="n">
        <v>9.298500000000001</v>
      </c>
      <c r="E1571" t="n">
        <v>10.75</v>
      </c>
      <c r="F1571" t="n">
        <v>7.92</v>
      </c>
      <c r="G1571" t="n">
        <v>118.77</v>
      </c>
      <c r="H1571" t="n">
        <v>1.98</v>
      </c>
      <c r="I1571" t="n">
        <v>4</v>
      </c>
      <c r="J1571" t="n">
        <v>276.29</v>
      </c>
      <c r="K1571" t="n">
        <v>56.94</v>
      </c>
      <c r="L1571" t="n">
        <v>30.75</v>
      </c>
      <c r="M1571" t="n">
        <v>2</v>
      </c>
      <c r="N1571" t="n">
        <v>73.59999999999999</v>
      </c>
      <c r="O1571" t="n">
        <v>34310.24</v>
      </c>
      <c r="P1571" t="n">
        <v>109.88</v>
      </c>
      <c r="Q1571" t="n">
        <v>198.05</v>
      </c>
      <c r="R1571" t="n">
        <v>29.31</v>
      </c>
      <c r="S1571" t="n">
        <v>21.27</v>
      </c>
      <c r="T1571" t="n">
        <v>1324.94</v>
      </c>
      <c r="U1571" t="n">
        <v>0.73</v>
      </c>
      <c r="V1571" t="n">
        <v>0.77</v>
      </c>
      <c r="W1571" t="n">
        <v>0.11</v>
      </c>
      <c r="X1571" t="n">
        <v>0.07000000000000001</v>
      </c>
      <c r="Y1571" t="n">
        <v>1</v>
      </c>
      <c r="Z1571" t="n">
        <v>10</v>
      </c>
    </row>
    <row r="1572">
      <c r="A1572" t="n">
        <v>120</v>
      </c>
      <c r="B1572" t="n">
        <v>115</v>
      </c>
      <c r="C1572" t="inlineStr">
        <is>
          <t xml:space="preserve">CONCLUIDO	</t>
        </is>
      </c>
      <c r="D1572" t="n">
        <v>9.2987</v>
      </c>
      <c r="E1572" t="n">
        <v>10.75</v>
      </c>
      <c r="F1572" t="n">
        <v>7.92</v>
      </c>
      <c r="G1572" t="n">
        <v>118.77</v>
      </c>
      <c r="H1572" t="n">
        <v>1.99</v>
      </c>
      <c r="I1572" t="n">
        <v>4</v>
      </c>
      <c r="J1572" t="n">
        <v>276.78</v>
      </c>
      <c r="K1572" t="n">
        <v>56.94</v>
      </c>
      <c r="L1572" t="n">
        <v>31</v>
      </c>
      <c r="M1572" t="n">
        <v>2</v>
      </c>
      <c r="N1572" t="n">
        <v>73.84</v>
      </c>
      <c r="O1572" t="n">
        <v>34370.27</v>
      </c>
      <c r="P1572" t="n">
        <v>109.72</v>
      </c>
      <c r="Q1572" t="n">
        <v>198.05</v>
      </c>
      <c r="R1572" t="n">
        <v>29.31</v>
      </c>
      <c r="S1572" t="n">
        <v>21.27</v>
      </c>
      <c r="T1572" t="n">
        <v>1321.39</v>
      </c>
      <c r="U1572" t="n">
        <v>0.73</v>
      </c>
      <c r="V1572" t="n">
        <v>0.77</v>
      </c>
      <c r="W1572" t="n">
        <v>0.12</v>
      </c>
      <c r="X1572" t="n">
        <v>0.07000000000000001</v>
      </c>
      <c r="Y1572" t="n">
        <v>1</v>
      </c>
      <c r="Z1572" t="n">
        <v>10</v>
      </c>
    </row>
    <row r="1573">
      <c r="A1573" t="n">
        <v>121</v>
      </c>
      <c r="B1573" t="n">
        <v>115</v>
      </c>
      <c r="C1573" t="inlineStr">
        <is>
          <t xml:space="preserve">CONCLUIDO	</t>
        </is>
      </c>
      <c r="D1573" t="n">
        <v>9.2997</v>
      </c>
      <c r="E1573" t="n">
        <v>10.75</v>
      </c>
      <c r="F1573" t="n">
        <v>7.92</v>
      </c>
      <c r="G1573" t="n">
        <v>118.75</v>
      </c>
      <c r="H1573" t="n">
        <v>2.01</v>
      </c>
      <c r="I1573" t="n">
        <v>4</v>
      </c>
      <c r="J1573" t="n">
        <v>277.27</v>
      </c>
      <c r="K1573" t="n">
        <v>56.94</v>
      </c>
      <c r="L1573" t="n">
        <v>31.25</v>
      </c>
      <c r="M1573" t="n">
        <v>2</v>
      </c>
      <c r="N1573" t="n">
        <v>74.06999999999999</v>
      </c>
      <c r="O1573" t="n">
        <v>34430.39</v>
      </c>
      <c r="P1573" t="n">
        <v>109.65</v>
      </c>
      <c r="Q1573" t="n">
        <v>198.05</v>
      </c>
      <c r="R1573" t="n">
        <v>29.22</v>
      </c>
      <c r="S1573" t="n">
        <v>21.27</v>
      </c>
      <c r="T1573" t="n">
        <v>1275.73</v>
      </c>
      <c r="U1573" t="n">
        <v>0.73</v>
      </c>
      <c r="V1573" t="n">
        <v>0.77</v>
      </c>
      <c r="W1573" t="n">
        <v>0.12</v>
      </c>
      <c r="X1573" t="n">
        <v>0.06</v>
      </c>
      <c r="Y1573" t="n">
        <v>1</v>
      </c>
      <c r="Z1573" t="n">
        <v>10</v>
      </c>
    </row>
    <row r="1574">
      <c r="A1574" t="n">
        <v>122</v>
      </c>
      <c r="B1574" t="n">
        <v>115</v>
      </c>
      <c r="C1574" t="inlineStr">
        <is>
          <t xml:space="preserve">CONCLUIDO	</t>
        </is>
      </c>
      <c r="D1574" t="n">
        <v>9.3093</v>
      </c>
      <c r="E1574" t="n">
        <v>10.74</v>
      </c>
      <c r="F1574" t="n">
        <v>7.91</v>
      </c>
      <c r="G1574" t="n">
        <v>118.58</v>
      </c>
      <c r="H1574" t="n">
        <v>2.02</v>
      </c>
      <c r="I1574" t="n">
        <v>4</v>
      </c>
      <c r="J1574" t="n">
        <v>277.75</v>
      </c>
      <c r="K1574" t="n">
        <v>56.94</v>
      </c>
      <c r="L1574" t="n">
        <v>31.5</v>
      </c>
      <c r="M1574" t="n">
        <v>2</v>
      </c>
      <c r="N1574" t="n">
        <v>74.31</v>
      </c>
      <c r="O1574" t="n">
        <v>34490.61</v>
      </c>
      <c r="P1574" t="n">
        <v>109.31</v>
      </c>
      <c r="Q1574" t="n">
        <v>198.05</v>
      </c>
      <c r="R1574" t="n">
        <v>28.83</v>
      </c>
      <c r="S1574" t="n">
        <v>21.27</v>
      </c>
      <c r="T1574" t="n">
        <v>1081.99</v>
      </c>
      <c r="U1574" t="n">
        <v>0.74</v>
      </c>
      <c r="V1574" t="n">
        <v>0.77</v>
      </c>
      <c r="W1574" t="n">
        <v>0.12</v>
      </c>
      <c r="X1574" t="n">
        <v>0.05</v>
      </c>
      <c r="Y1574" t="n">
        <v>1</v>
      </c>
      <c r="Z1574" t="n">
        <v>10</v>
      </c>
    </row>
    <row r="1575">
      <c r="A1575" t="n">
        <v>123</v>
      </c>
      <c r="B1575" t="n">
        <v>115</v>
      </c>
      <c r="C1575" t="inlineStr">
        <is>
          <t xml:space="preserve">CONCLUIDO	</t>
        </is>
      </c>
      <c r="D1575" t="n">
        <v>9.310499999999999</v>
      </c>
      <c r="E1575" t="n">
        <v>10.74</v>
      </c>
      <c r="F1575" t="n">
        <v>7.9</v>
      </c>
      <c r="G1575" t="n">
        <v>118.56</v>
      </c>
      <c r="H1575" t="n">
        <v>2.03</v>
      </c>
      <c r="I1575" t="n">
        <v>4</v>
      </c>
      <c r="J1575" t="n">
        <v>278.24</v>
      </c>
      <c r="K1575" t="n">
        <v>56.94</v>
      </c>
      <c r="L1575" t="n">
        <v>31.75</v>
      </c>
      <c r="M1575" t="n">
        <v>2</v>
      </c>
      <c r="N1575" t="n">
        <v>74.55</v>
      </c>
      <c r="O1575" t="n">
        <v>34550.91</v>
      </c>
      <c r="P1575" t="n">
        <v>109.2</v>
      </c>
      <c r="Q1575" t="n">
        <v>198.05</v>
      </c>
      <c r="R1575" t="n">
        <v>28.85</v>
      </c>
      <c r="S1575" t="n">
        <v>21.27</v>
      </c>
      <c r="T1575" t="n">
        <v>1095.14</v>
      </c>
      <c r="U1575" t="n">
        <v>0.74</v>
      </c>
      <c r="V1575" t="n">
        <v>0.77</v>
      </c>
      <c r="W1575" t="n">
        <v>0.11</v>
      </c>
      <c r="X1575" t="n">
        <v>0.05</v>
      </c>
      <c r="Y1575" t="n">
        <v>1</v>
      </c>
      <c r="Z1575" t="n">
        <v>10</v>
      </c>
    </row>
    <row r="1576">
      <c r="A1576" t="n">
        <v>124</v>
      </c>
      <c r="B1576" t="n">
        <v>115</v>
      </c>
      <c r="C1576" t="inlineStr">
        <is>
          <t xml:space="preserve">CONCLUIDO	</t>
        </is>
      </c>
      <c r="D1576" t="n">
        <v>9.3033</v>
      </c>
      <c r="E1576" t="n">
        <v>10.75</v>
      </c>
      <c r="F1576" t="n">
        <v>7.91</v>
      </c>
      <c r="G1576" t="n">
        <v>118.69</v>
      </c>
      <c r="H1576" t="n">
        <v>2.04</v>
      </c>
      <c r="I1576" t="n">
        <v>4</v>
      </c>
      <c r="J1576" t="n">
        <v>278.73</v>
      </c>
      <c r="K1576" t="n">
        <v>56.94</v>
      </c>
      <c r="L1576" t="n">
        <v>32</v>
      </c>
      <c r="M1576" t="n">
        <v>2</v>
      </c>
      <c r="N1576" t="n">
        <v>74.79000000000001</v>
      </c>
      <c r="O1576" t="n">
        <v>34611.32</v>
      </c>
      <c r="P1576" t="n">
        <v>109.12</v>
      </c>
      <c r="Q1576" t="n">
        <v>198.05</v>
      </c>
      <c r="R1576" t="n">
        <v>29.14</v>
      </c>
      <c r="S1576" t="n">
        <v>21.27</v>
      </c>
      <c r="T1576" t="n">
        <v>1238.46</v>
      </c>
      <c r="U1576" t="n">
        <v>0.73</v>
      </c>
      <c r="V1576" t="n">
        <v>0.77</v>
      </c>
      <c r="W1576" t="n">
        <v>0.11</v>
      </c>
      <c r="X1576" t="n">
        <v>0.06</v>
      </c>
      <c r="Y1576" t="n">
        <v>1</v>
      </c>
      <c r="Z1576" t="n">
        <v>10</v>
      </c>
    </row>
    <row r="1577">
      <c r="A1577" t="n">
        <v>125</v>
      </c>
      <c r="B1577" t="n">
        <v>115</v>
      </c>
      <c r="C1577" t="inlineStr">
        <is>
          <t xml:space="preserve">CONCLUIDO	</t>
        </is>
      </c>
      <c r="D1577" t="n">
        <v>9.2982</v>
      </c>
      <c r="E1577" t="n">
        <v>10.75</v>
      </c>
      <c r="F1577" t="n">
        <v>7.92</v>
      </c>
      <c r="G1577" t="n">
        <v>118.78</v>
      </c>
      <c r="H1577" t="n">
        <v>2.06</v>
      </c>
      <c r="I1577" t="n">
        <v>4</v>
      </c>
      <c r="J1577" t="n">
        <v>279.22</v>
      </c>
      <c r="K1577" t="n">
        <v>56.94</v>
      </c>
      <c r="L1577" t="n">
        <v>32.25</v>
      </c>
      <c r="M1577" t="n">
        <v>2</v>
      </c>
      <c r="N1577" t="n">
        <v>75.03</v>
      </c>
      <c r="O1577" t="n">
        <v>34671.81</v>
      </c>
      <c r="P1577" t="n">
        <v>109.26</v>
      </c>
      <c r="Q1577" t="n">
        <v>198.05</v>
      </c>
      <c r="R1577" t="n">
        <v>29.33</v>
      </c>
      <c r="S1577" t="n">
        <v>21.27</v>
      </c>
      <c r="T1577" t="n">
        <v>1333.44</v>
      </c>
      <c r="U1577" t="n">
        <v>0.73</v>
      </c>
      <c r="V1577" t="n">
        <v>0.77</v>
      </c>
      <c r="W1577" t="n">
        <v>0.11</v>
      </c>
      <c r="X1577" t="n">
        <v>0.07000000000000001</v>
      </c>
      <c r="Y1577" t="n">
        <v>1</v>
      </c>
      <c r="Z1577" t="n">
        <v>10</v>
      </c>
    </row>
    <row r="1578">
      <c r="A1578" t="n">
        <v>126</v>
      </c>
      <c r="B1578" t="n">
        <v>115</v>
      </c>
      <c r="C1578" t="inlineStr">
        <is>
          <t xml:space="preserve">CONCLUIDO	</t>
        </is>
      </c>
      <c r="D1578" t="n">
        <v>9.3002</v>
      </c>
      <c r="E1578" t="n">
        <v>10.75</v>
      </c>
      <c r="F1578" t="n">
        <v>7.92</v>
      </c>
      <c r="G1578" t="n">
        <v>118.74</v>
      </c>
      <c r="H1578" t="n">
        <v>2.07</v>
      </c>
      <c r="I1578" t="n">
        <v>4</v>
      </c>
      <c r="J1578" t="n">
        <v>279.72</v>
      </c>
      <c r="K1578" t="n">
        <v>56.94</v>
      </c>
      <c r="L1578" t="n">
        <v>32.5</v>
      </c>
      <c r="M1578" t="n">
        <v>2</v>
      </c>
      <c r="N1578" t="n">
        <v>75.27</v>
      </c>
      <c r="O1578" t="n">
        <v>34732.41</v>
      </c>
      <c r="P1578" t="n">
        <v>109.11</v>
      </c>
      <c r="Q1578" t="n">
        <v>198.05</v>
      </c>
      <c r="R1578" t="n">
        <v>29.25</v>
      </c>
      <c r="S1578" t="n">
        <v>21.27</v>
      </c>
      <c r="T1578" t="n">
        <v>1293.02</v>
      </c>
      <c r="U1578" t="n">
        <v>0.73</v>
      </c>
      <c r="V1578" t="n">
        <v>0.77</v>
      </c>
      <c r="W1578" t="n">
        <v>0.11</v>
      </c>
      <c r="X1578" t="n">
        <v>0.06</v>
      </c>
      <c r="Y1578" t="n">
        <v>1</v>
      </c>
      <c r="Z1578" t="n">
        <v>10</v>
      </c>
    </row>
    <row r="1579">
      <c r="A1579" t="n">
        <v>127</v>
      </c>
      <c r="B1579" t="n">
        <v>115</v>
      </c>
      <c r="C1579" t="inlineStr">
        <is>
          <t xml:space="preserve">CONCLUIDO	</t>
        </is>
      </c>
      <c r="D1579" t="n">
        <v>9.298</v>
      </c>
      <c r="E1579" t="n">
        <v>10.76</v>
      </c>
      <c r="F1579" t="n">
        <v>7.92</v>
      </c>
      <c r="G1579" t="n">
        <v>118.78</v>
      </c>
      <c r="H1579" t="n">
        <v>2.08</v>
      </c>
      <c r="I1579" t="n">
        <v>4</v>
      </c>
      <c r="J1579" t="n">
        <v>280.21</v>
      </c>
      <c r="K1579" t="n">
        <v>56.94</v>
      </c>
      <c r="L1579" t="n">
        <v>32.75</v>
      </c>
      <c r="M1579" t="n">
        <v>2</v>
      </c>
      <c r="N1579" t="n">
        <v>75.51000000000001</v>
      </c>
      <c r="O1579" t="n">
        <v>34793.09</v>
      </c>
      <c r="P1579" t="n">
        <v>108.92</v>
      </c>
      <c r="Q1579" t="n">
        <v>198.05</v>
      </c>
      <c r="R1579" t="n">
        <v>29.37</v>
      </c>
      <c r="S1579" t="n">
        <v>21.27</v>
      </c>
      <c r="T1579" t="n">
        <v>1355.16</v>
      </c>
      <c r="U1579" t="n">
        <v>0.72</v>
      </c>
      <c r="V1579" t="n">
        <v>0.77</v>
      </c>
      <c r="W1579" t="n">
        <v>0.11</v>
      </c>
      <c r="X1579" t="n">
        <v>0.07000000000000001</v>
      </c>
      <c r="Y1579" t="n">
        <v>1</v>
      </c>
      <c r="Z1579" t="n">
        <v>10</v>
      </c>
    </row>
    <row r="1580">
      <c r="A1580" t="n">
        <v>128</v>
      </c>
      <c r="B1580" t="n">
        <v>115</v>
      </c>
      <c r="C1580" t="inlineStr">
        <is>
          <t xml:space="preserve">CONCLUIDO	</t>
        </is>
      </c>
      <c r="D1580" t="n">
        <v>9.2963</v>
      </c>
      <c r="E1580" t="n">
        <v>10.76</v>
      </c>
      <c r="F1580" t="n">
        <v>7.92</v>
      </c>
      <c r="G1580" t="n">
        <v>118.81</v>
      </c>
      <c r="H1580" t="n">
        <v>2.09</v>
      </c>
      <c r="I1580" t="n">
        <v>4</v>
      </c>
      <c r="J1580" t="n">
        <v>280.7</v>
      </c>
      <c r="K1580" t="n">
        <v>56.94</v>
      </c>
      <c r="L1580" t="n">
        <v>33</v>
      </c>
      <c r="M1580" t="n">
        <v>2</v>
      </c>
      <c r="N1580" t="n">
        <v>75.76000000000001</v>
      </c>
      <c r="O1580" t="n">
        <v>34853.88</v>
      </c>
      <c r="P1580" t="n">
        <v>108.68</v>
      </c>
      <c r="Q1580" t="n">
        <v>198.05</v>
      </c>
      <c r="R1580" t="n">
        <v>29.4</v>
      </c>
      <c r="S1580" t="n">
        <v>21.27</v>
      </c>
      <c r="T1580" t="n">
        <v>1366.61</v>
      </c>
      <c r="U1580" t="n">
        <v>0.72</v>
      </c>
      <c r="V1580" t="n">
        <v>0.77</v>
      </c>
      <c r="W1580" t="n">
        <v>0.12</v>
      </c>
      <c r="X1580" t="n">
        <v>0.07000000000000001</v>
      </c>
      <c r="Y1580" t="n">
        <v>1</v>
      </c>
      <c r="Z1580" t="n">
        <v>10</v>
      </c>
    </row>
    <row r="1581">
      <c r="A1581" t="n">
        <v>129</v>
      </c>
      <c r="B1581" t="n">
        <v>115</v>
      </c>
      <c r="C1581" t="inlineStr">
        <is>
          <t xml:space="preserve">CONCLUIDO	</t>
        </is>
      </c>
      <c r="D1581" t="n">
        <v>9.2994</v>
      </c>
      <c r="E1581" t="n">
        <v>10.75</v>
      </c>
      <c r="F1581" t="n">
        <v>7.92</v>
      </c>
      <c r="G1581" t="n">
        <v>118.75</v>
      </c>
      <c r="H1581" t="n">
        <v>2.11</v>
      </c>
      <c r="I1581" t="n">
        <v>4</v>
      </c>
      <c r="J1581" t="n">
        <v>281.19</v>
      </c>
      <c r="K1581" t="n">
        <v>56.94</v>
      </c>
      <c r="L1581" t="n">
        <v>33.25</v>
      </c>
      <c r="M1581" t="n">
        <v>2</v>
      </c>
      <c r="N1581" t="n">
        <v>76</v>
      </c>
      <c r="O1581" t="n">
        <v>34914.76</v>
      </c>
      <c r="P1581" t="n">
        <v>108.43</v>
      </c>
      <c r="Q1581" t="n">
        <v>198.05</v>
      </c>
      <c r="R1581" t="n">
        <v>29.23</v>
      </c>
      <c r="S1581" t="n">
        <v>21.27</v>
      </c>
      <c r="T1581" t="n">
        <v>1282.44</v>
      </c>
      <c r="U1581" t="n">
        <v>0.73</v>
      </c>
      <c r="V1581" t="n">
        <v>0.77</v>
      </c>
      <c r="W1581" t="n">
        <v>0.12</v>
      </c>
      <c r="X1581" t="n">
        <v>0.06</v>
      </c>
      <c r="Y1581" t="n">
        <v>1</v>
      </c>
      <c r="Z1581" t="n">
        <v>10</v>
      </c>
    </row>
    <row r="1582">
      <c r="A1582" t="n">
        <v>130</v>
      </c>
      <c r="B1582" t="n">
        <v>115</v>
      </c>
      <c r="C1582" t="inlineStr">
        <is>
          <t xml:space="preserve">CONCLUIDO	</t>
        </is>
      </c>
      <c r="D1582" t="n">
        <v>9.305899999999999</v>
      </c>
      <c r="E1582" t="n">
        <v>10.75</v>
      </c>
      <c r="F1582" t="n">
        <v>7.91</v>
      </c>
      <c r="G1582" t="n">
        <v>118.64</v>
      </c>
      <c r="H1582" t="n">
        <v>2.12</v>
      </c>
      <c r="I1582" t="n">
        <v>4</v>
      </c>
      <c r="J1582" t="n">
        <v>281.69</v>
      </c>
      <c r="K1582" t="n">
        <v>56.94</v>
      </c>
      <c r="L1582" t="n">
        <v>33.5</v>
      </c>
      <c r="M1582" t="n">
        <v>2</v>
      </c>
      <c r="N1582" t="n">
        <v>76.25</v>
      </c>
      <c r="O1582" t="n">
        <v>34975.73</v>
      </c>
      <c r="P1582" t="n">
        <v>108.53</v>
      </c>
      <c r="Q1582" t="n">
        <v>198.05</v>
      </c>
      <c r="R1582" t="n">
        <v>28.96</v>
      </c>
      <c r="S1582" t="n">
        <v>21.27</v>
      </c>
      <c r="T1582" t="n">
        <v>1148.56</v>
      </c>
      <c r="U1582" t="n">
        <v>0.73</v>
      </c>
      <c r="V1582" t="n">
        <v>0.77</v>
      </c>
      <c r="W1582" t="n">
        <v>0.12</v>
      </c>
      <c r="X1582" t="n">
        <v>0.06</v>
      </c>
      <c r="Y1582" t="n">
        <v>1</v>
      </c>
      <c r="Z1582" t="n">
        <v>10</v>
      </c>
    </row>
    <row r="1583">
      <c r="A1583" t="n">
        <v>131</v>
      </c>
      <c r="B1583" t="n">
        <v>115</v>
      </c>
      <c r="C1583" t="inlineStr">
        <is>
          <t xml:space="preserve">CONCLUIDO	</t>
        </is>
      </c>
      <c r="D1583" t="n">
        <v>9.3095</v>
      </c>
      <c r="E1583" t="n">
        <v>10.74</v>
      </c>
      <c r="F1583" t="n">
        <v>7.91</v>
      </c>
      <c r="G1583" t="n">
        <v>118.58</v>
      </c>
      <c r="H1583" t="n">
        <v>2.13</v>
      </c>
      <c r="I1583" t="n">
        <v>4</v>
      </c>
      <c r="J1583" t="n">
        <v>282.18</v>
      </c>
      <c r="K1583" t="n">
        <v>56.94</v>
      </c>
      <c r="L1583" t="n">
        <v>33.75</v>
      </c>
      <c r="M1583" t="n">
        <v>2</v>
      </c>
      <c r="N1583" t="n">
        <v>76.48999999999999</v>
      </c>
      <c r="O1583" t="n">
        <v>35036.81</v>
      </c>
      <c r="P1583" t="n">
        <v>108.16</v>
      </c>
      <c r="Q1583" t="n">
        <v>198.05</v>
      </c>
      <c r="R1583" t="n">
        <v>28.9</v>
      </c>
      <c r="S1583" t="n">
        <v>21.27</v>
      </c>
      <c r="T1583" t="n">
        <v>1117.71</v>
      </c>
      <c r="U1583" t="n">
        <v>0.74</v>
      </c>
      <c r="V1583" t="n">
        <v>0.77</v>
      </c>
      <c r="W1583" t="n">
        <v>0.11</v>
      </c>
      <c r="X1583" t="n">
        <v>0.05</v>
      </c>
      <c r="Y1583" t="n">
        <v>1</v>
      </c>
      <c r="Z1583" t="n">
        <v>10</v>
      </c>
    </row>
    <row r="1584">
      <c r="A1584" t="n">
        <v>132</v>
      </c>
      <c r="B1584" t="n">
        <v>115</v>
      </c>
      <c r="C1584" t="inlineStr">
        <is>
          <t xml:space="preserve">CONCLUIDO	</t>
        </is>
      </c>
      <c r="D1584" t="n">
        <v>9.3042</v>
      </c>
      <c r="E1584" t="n">
        <v>10.75</v>
      </c>
      <c r="F1584" t="n">
        <v>7.91</v>
      </c>
      <c r="G1584" t="n">
        <v>118.67</v>
      </c>
      <c r="H1584" t="n">
        <v>2.14</v>
      </c>
      <c r="I1584" t="n">
        <v>4</v>
      </c>
      <c r="J1584" t="n">
        <v>282.68</v>
      </c>
      <c r="K1584" t="n">
        <v>56.94</v>
      </c>
      <c r="L1584" t="n">
        <v>34</v>
      </c>
      <c r="M1584" t="n">
        <v>2</v>
      </c>
      <c r="N1584" t="n">
        <v>76.73999999999999</v>
      </c>
      <c r="O1584" t="n">
        <v>35097.98</v>
      </c>
      <c r="P1584" t="n">
        <v>108.07</v>
      </c>
      <c r="Q1584" t="n">
        <v>198.05</v>
      </c>
      <c r="R1584" t="n">
        <v>29.12</v>
      </c>
      <c r="S1584" t="n">
        <v>21.27</v>
      </c>
      <c r="T1584" t="n">
        <v>1227.8</v>
      </c>
      <c r="U1584" t="n">
        <v>0.73</v>
      </c>
      <c r="V1584" t="n">
        <v>0.77</v>
      </c>
      <c r="W1584" t="n">
        <v>0.11</v>
      </c>
      <c r="X1584" t="n">
        <v>0.06</v>
      </c>
      <c r="Y1584" t="n">
        <v>1</v>
      </c>
      <c r="Z1584" t="n">
        <v>10</v>
      </c>
    </row>
    <row r="1585">
      <c r="A1585" t="n">
        <v>133</v>
      </c>
      <c r="B1585" t="n">
        <v>115</v>
      </c>
      <c r="C1585" t="inlineStr">
        <is>
          <t xml:space="preserve">CONCLUIDO	</t>
        </is>
      </c>
      <c r="D1585" t="n">
        <v>9.2973</v>
      </c>
      <c r="E1585" t="n">
        <v>10.76</v>
      </c>
      <c r="F1585" t="n">
        <v>7.92</v>
      </c>
      <c r="G1585" t="n">
        <v>118.79</v>
      </c>
      <c r="H1585" t="n">
        <v>2.15</v>
      </c>
      <c r="I1585" t="n">
        <v>4</v>
      </c>
      <c r="J1585" t="n">
        <v>283.18</v>
      </c>
      <c r="K1585" t="n">
        <v>56.94</v>
      </c>
      <c r="L1585" t="n">
        <v>34.25</v>
      </c>
      <c r="M1585" t="n">
        <v>2</v>
      </c>
      <c r="N1585" t="n">
        <v>76.98</v>
      </c>
      <c r="O1585" t="n">
        <v>35159.25</v>
      </c>
      <c r="P1585" t="n">
        <v>107.9</v>
      </c>
      <c r="Q1585" t="n">
        <v>198.05</v>
      </c>
      <c r="R1585" t="n">
        <v>29.38</v>
      </c>
      <c r="S1585" t="n">
        <v>21.27</v>
      </c>
      <c r="T1585" t="n">
        <v>1360.04</v>
      </c>
      <c r="U1585" t="n">
        <v>0.72</v>
      </c>
      <c r="V1585" t="n">
        <v>0.77</v>
      </c>
      <c r="W1585" t="n">
        <v>0.11</v>
      </c>
      <c r="X1585" t="n">
        <v>0.07000000000000001</v>
      </c>
      <c r="Y1585" t="n">
        <v>1</v>
      </c>
      <c r="Z1585" t="n">
        <v>10</v>
      </c>
    </row>
    <row r="1586">
      <c r="A1586" t="n">
        <v>134</v>
      </c>
      <c r="B1586" t="n">
        <v>115</v>
      </c>
      <c r="C1586" t="inlineStr">
        <is>
          <t xml:space="preserve">CONCLUIDO	</t>
        </is>
      </c>
      <c r="D1586" t="n">
        <v>9.299200000000001</v>
      </c>
      <c r="E1586" t="n">
        <v>10.75</v>
      </c>
      <c r="F1586" t="n">
        <v>7.92</v>
      </c>
      <c r="G1586" t="n">
        <v>118.76</v>
      </c>
      <c r="H1586" t="n">
        <v>2.17</v>
      </c>
      <c r="I1586" t="n">
        <v>4</v>
      </c>
      <c r="J1586" t="n">
        <v>283.67</v>
      </c>
      <c r="K1586" t="n">
        <v>56.94</v>
      </c>
      <c r="L1586" t="n">
        <v>34.5</v>
      </c>
      <c r="M1586" t="n">
        <v>2</v>
      </c>
      <c r="N1586" t="n">
        <v>77.23</v>
      </c>
      <c r="O1586" t="n">
        <v>35220.61</v>
      </c>
      <c r="P1586" t="n">
        <v>107.53</v>
      </c>
      <c r="Q1586" t="n">
        <v>198.05</v>
      </c>
      <c r="R1586" t="n">
        <v>29.3</v>
      </c>
      <c r="S1586" t="n">
        <v>21.27</v>
      </c>
      <c r="T1586" t="n">
        <v>1317.59</v>
      </c>
      <c r="U1586" t="n">
        <v>0.73</v>
      </c>
      <c r="V1586" t="n">
        <v>0.77</v>
      </c>
      <c r="W1586" t="n">
        <v>0.11</v>
      </c>
      <c r="X1586" t="n">
        <v>0.06</v>
      </c>
      <c r="Y1586" t="n">
        <v>1</v>
      </c>
      <c r="Z1586" t="n">
        <v>10</v>
      </c>
    </row>
    <row r="1587">
      <c r="A1587" t="n">
        <v>135</v>
      </c>
      <c r="B1587" t="n">
        <v>115</v>
      </c>
      <c r="C1587" t="inlineStr">
        <is>
          <t xml:space="preserve">CONCLUIDO	</t>
        </is>
      </c>
      <c r="D1587" t="n">
        <v>9.2966</v>
      </c>
      <c r="E1587" t="n">
        <v>10.76</v>
      </c>
      <c r="F1587" t="n">
        <v>7.92</v>
      </c>
      <c r="G1587" t="n">
        <v>118.8</v>
      </c>
      <c r="H1587" t="n">
        <v>2.18</v>
      </c>
      <c r="I1587" t="n">
        <v>4</v>
      </c>
      <c r="J1587" t="n">
        <v>284.17</v>
      </c>
      <c r="K1587" t="n">
        <v>56.94</v>
      </c>
      <c r="L1587" t="n">
        <v>34.75</v>
      </c>
      <c r="M1587" t="n">
        <v>2</v>
      </c>
      <c r="N1587" t="n">
        <v>77.48</v>
      </c>
      <c r="O1587" t="n">
        <v>35282.08</v>
      </c>
      <c r="P1587" t="n">
        <v>107.4</v>
      </c>
      <c r="Q1587" t="n">
        <v>198.05</v>
      </c>
      <c r="R1587" t="n">
        <v>29.43</v>
      </c>
      <c r="S1587" t="n">
        <v>21.27</v>
      </c>
      <c r="T1587" t="n">
        <v>1384.53</v>
      </c>
      <c r="U1587" t="n">
        <v>0.72</v>
      </c>
      <c r="V1587" t="n">
        <v>0.77</v>
      </c>
      <c r="W1587" t="n">
        <v>0.11</v>
      </c>
      <c r="X1587" t="n">
        <v>0.07000000000000001</v>
      </c>
      <c r="Y1587" t="n">
        <v>1</v>
      </c>
      <c r="Z1587" t="n">
        <v>10</v>
      </c>
    </row>
    <row r="1588">
      <c r="A1588" t="n">
        <v>136</v>
      </c>
      <c r="B1588" t="n">
        <v>115</v>
      </c>
      <c r="C1588" t="inlineStr">
        <is>
          <t xml:space="preserve">CONCLUIDO	</t>
        </is>
      </c>
      <c r="D1588" t="n">
        <v>9.2973</v>
      </c>
      <c r="E1588" t="n">
        <v>10.76</v>
      </c>
      <c r="F1588" t="n">
        <v>7.92</v>
      </c>
      <c r="G1588" t="n">
        <v>118.79</v>
      </c>
      <c r="H1588" t="n">
        <v>2.19</v>
      </c>
      <c r="I1588" t="n">
        <v>4</v>
      </c>
      <c r="J1588" t="n">
        <v>284.67</v>
      </c>
      <c r="K1588" t="n">
        <v>56.94</v>
      </c>
      <c r="L1588" t="n">
        <v>35</v>
      </c>
      <c r="M1588" t="n">
        <v>2</v>
      </c>
      <c r="N1588" t="n">
        <v>77.73</v>
      </c>
      <c r="O1588" t="n">
        <v>35343.65</v>
      </c>
      <c r="P1588" t="n">
        <v>107.26</v>
      </c>
      <c r="Q1588" t="n">
        <v>198.05</v>
      </c>
      <c r="R1588" t="n">
        <v>29.37</v>
      </c>
      <c r="S1588" t="n">
        <v>21.27</v>
      </c>
      <c r="T1588" t="n">
        <v>1350.67</v>
      </c>
      <c r="U1588" t="n">
        <v>0.72</v>
      </c>
      <c r="V1588" t="n">
        <v>0.77</v>
      </c>
      <c r="W1588" t="n">
        <v>0.11</v>
      </c>
      <c r="X1588" t="n">
        <v>0.07000000000000001</v>
      </c>
      <c r="Y1588" t="n">
        <v>1</v>
      </c>
      <c r="Z1588" t="n">
        <v>10</v>
      </c>
    </row>
    <row r="1589">
      <c r="A1589" t="n">
        <v>137</v>
      </c>
      <c r="B1589" t="n">
        <v>115</v>
      </c>
      <c r="C1589" t="inlineStr">
        <is>
          <t xml:space="preserve">CONCLUIDO	</t>
        </is>
      </c>
      <c r="D1589" t="n">
        <v>9.2958</v>
      </c>
      <c r="E1589" t="n">
        <v>10.76</v>
      </c>
      <c r="F1589" t="n">
        <v>7.92</v>
      </c>
      <c r="G1589" t="n">
        <v>118.82</v>
      </c>
      <c r="H1589" t="n">
        <v>2.2</v>
      </c>
      <c r="I1589" t="n">
        <v>4</v>
      </c>
      <c r="J1589" t="n">
        <v>285.17</v>
      </c>
      <c r="K1589" t="n">
        <v>56.94</v>
      </c>
      <c r="L1589" t="n">
        <v>35.25</v>
      </c>
      <c r="M1589" t="n">
        <v>2</v>
      </c>
      <c r="N1589" t="n">
        <v>77.98</v>
      </c>
      <c r="O1589" t="n">
        <v>35405.32</v>
      </c>
      <c r="P1589" t="n">
        <v>107.07</v>
      </c>
      <c r="Q1589" t="n">
        <v>198.05</v>
      </c>
      <c r="R1589" t="n">
        <v>29.37</v>
      </c>
      <c r="S1589" t="n">
        <v>21.27</v>
      </c>
      <c r="T1589" t="n">
        <v>1355.15</v>
      </c>
      <c r="U1589" t="n">
        <v>0.72</v>
      </c>
      <c r="V1589" t="n">
        <v>0.77</v>
      </c>
      <c r="W1589" t="n">
        <v>0.12</v>
      </c>
      <c r="X1589" t="n">
        <v>0.07000000000000001</v>
      </c>
      <c r="Y1589" t="n">
        <v>1</v>
      </c>
      <c r="Z1589" t="n">
        <v>10</v>
      </c>
    </row>
    <row r="1590">
      <c r="A1590" t="n">
        <v>138</v>
      </c>
      <c r="B1590" t="n">
        <v>115</v>
      </c>
      <c r="C1590" t="inlineStr">
        <is>
          <t xml:space="preserve">CONCLUIDO	</t>
        </is>
      </c>
      <c r="D1590" t="n">
        <v>9.304500000000001</v>
      </c>
      <c r="E1590" t="n">
        <v>10.75</v>
      </c>
      <c r="F1590" t="n">
        <v>7.91</v>
      </c>
      <c r="G1590" t="n">
        <v>118.67</v>
      </c>
      <c r="H1590" t="n">
        <v>2.21</v>
      </c>
      <c r="I1590" t="n">
        <v>4</v>
      </c>
      <c r="J1590" t="n">
        <v>285.67</v>
      </c>
      <c r="K1590" t="n">
        <v>56.94</v>
      </c>
      <c r="L1590" t="n">
        <v>35.5</v>
      </c>
      <c r="M1590" t="n">
        <v>2</v>
      </c>
      <c r="N1590" t="n">
        <v>78.23</v>
      </c>
      <c r="O1590" t="n">
        <v>35467.08</v>
      </c>
      <c r="P1590" t="n">
        <v>106.73</v>
      </c>
      <c r="Q1590" t="n">
        <v>198.05</v>
      </c>
      <c r="R1590" t="n">
        <v>29.02</v>
      </c>
      <c r="S1590" t="n">
        <v>21.27</v>
      </c>
      <c r="T1590" t="n">
        <v>1179.2</v>
      </c>
      <c r="U1590" t="n">
        <v>0.73</v>
      </c>
      <c r="V1590" t="n">
        <v>0.77</v>
      </c>
      <c r="W1590" t="n">
        <v>0.12</v>
      </c>
      <c r="X1590" t="n">
        <v>0.06</v>
      </c>
      <c r="Y1590" t="n">
        <v>1</v>
      </c>
      <c r="Z1590" t="n">
        <v>10</v>
      </c>
    </row>
    <row r="1591">
      <c r="A1591" t="n">
        <v>139</v>
      </c>
      <c r="B1591" t="n">
        <v>115</v>
      </c>
      <c r="C1591" t="inlineStr">
        <is>
          <t xml:space="preserve">CONCLUIDO	</t>
        </is>
      </c>
      <c r="D1591" t="n">
        <v>9.307399999999999</v>
      </c>
      <c r="E1591" t="n">
        <v>10.74</v>
      </c>
      <c r="F1591" t="n">
        <v>7.91</v>
      </c>
      <c r="G1591" t="n">
        <v>118.62</v>
      </c>
      <c r="H1591" t="n">
        <v>2.22</v>
      </c>
      <c r="I1591" t="n">
        <v>4</v>
      </c>
      <c r="J1591" t="n">
        <v>286.17</v>
      </c>
      <c r="K1591" t="n">
        <v>56.94</v>
      </c>
      <c r="L1591" t="n">
        <v>35.75</v>
      </c>
      <c r="M1591" t="n">
        <v>2</v>
      </c>
      <c r="N1591" t="n">
        <v>78.48</v>
      </c>
      <c r="O1591" t="n">
        <v>35528.95</v>
      </c>
      <c r="P1591" t="n">
        <v>106.22</v>
      </c>
      <c r="Q1591" t="n">
        <v>198.05</v>
      </c>
      <c r="R1591" t="n">
        <v>28.97</v>
      </c>
      <c r="S1591" t="n">
        <v>21.27</v>
      </c>
      <c r="T1591" t="n">
        <v>1155.14</v>
      </c>
      <c r="U1591" t="n">
        <v>0.73</v>
      </c>
      <c r="V1591" t="n">
        <v>0.77</v>
      </c>
      <c r="W1591" t="n">
        <v>0.11</v>
      </c>
      <c r="X1591" t="n">
        <v>0.06</v>
      </c>
      <c r="Y1591" t="n">
        <v>1</v>
      </c>
      <c r="Z1591" t="n">
        <v>10</v>
      </c>
    </row>
    <row r="1592">
      <c r="A1592" t="n">
        <v>140</v>
      </c>
      <c r="B1592" t="n">
        <v>115</v>
      </c>
      <c r="C1592" t="inlineStr">
        <is>
          <t xml:space="preserve">CONCLUIDO	</t>
        </is>
      </c>
      <c r="D1592" t="n">
        <v>9.3026</v>
      </c>
      <c r="E1592" t="n">
        <v>10.75</v>
      </c>
      <c r="F1592" t="n">
        <v>7.91</v>
      </c>
      <c r="G1592" t="n">
        <v>118.7</v>
      </c>
      <c r="H1592" t="n">
        <v>2.24</v>
      </c>
      <c r="I1592" t="n">
        <v>4</v>
      </c>
      <c r="J1592" t="n">
        <v>286.68</v>
      </c>
      <c r="K1592" t="n">
        <v>56.94</v>
      </c>
      <c r="L1592" t="n">
        <v>36</v>
      </c>
      <c r="M1592" t="n">
        <v>2</v>
      </c>
      <c r="N1592" t="n">
        <v>78.73</v>
      </c>
      <c r="O1592" t="n">
        <v>35591.05</v>
      </c>
      <c r="P1592" t="n">
        <v>106.07</v>
      </c>
      <c r="Q1592" t="n">
        <v>198.05</v>
      </c>
      <c r="R1592" t="n">
        <v>29.19</v>
      </c>
      <c r="S1592" t="n">
        <v>21.27</v>
      </c>
      <c r="T1592" t="n">
        <v>1261.59</v>
      </c>
      <c r="U1592" t="n">
        <v>0.73</v>
      </c>
      <c r="V1592" t="n">
        <v>0.77</v>
      </c>
      <c r="W1592" t="n">
        <v>0.11</v>
      </c>
      <c r="X1592" t="n">
        <v>0.06</v>
      </c>
      <c r="Y1592" t="n">
        <v>1</v>
      </c>
      <c r="Z1592" t="n">
        <v>10</v>
      </c>
    </row>
    <row r="1593">
      <c r="A1593" t="n">
        <v>141</v>
      </c>
      <c r="B1593" t="n">
        <v>115</v>
      </c>
      <c r="C1593" t="inlineStr">
        <is>
          <t xml:space="preserve">CONCLUIDO	</t>
        </is>
      </c>
      <c r="D1593" t="n">
        <v>9.2942</v>
      </c>
      <c r="E1593" t="n">
        <v>10.76</v>
      </c>
      <c r="F1593" t="n">
        <v>7.92</v>
      </c>
      <c r="G1593" t="n">
        <v>118.85</v>
      </c>
      <c r="H1593" t="n">
        <v>2.25</v>
      </c>
      <c r="I1593" t="n">
        <v>4</v>
      </c>
      <c r="J1593" t="n">
        <v>287.18</v>
      </c>
      <c r="K1593" t="n">
        <v>56.94</v>
      </c>
      <c r="L1593" t="n">
        <v>36.25</v>
      </c>
      <c r="M1593" t="n">
        <v>2</v>
      </c>
      <c r="N1593" t="n">
        <v>78.98999999999999</v>
      </c>
      <c r="O1593" t="n">
        <v>35653.12</v>
      </c>
      <c r="P1593" t="n">
        <v>105.84</v>
      </c>
      <c r="Q1593" t="n">
        <v>198.05</v>
      </c>
      <c r="R1593" t="n">
        <v>29.46</v>
      </c>
      <c r="S1593" t="n">
        <v>21.27</v>
      </c>
      <c r="T1593" t="n">
        <v>1399.09</v>
      </c>
      <c r="U1593" t="n">
        <v>0.72</v>
      </c>
      <c r="V1593" t="n">
        <v>0.77</v>
      </c>
      <c r="W1593" t="n">
        <v>0.12</v>
      </c>
      <c r="X1593" t="n">
        <v>0.07000000000000001</v>
      </c>
      <c r="Y1593" t="n">
        <v>1</v>
      </c>
      <c r="Z1593" t="n">
        <v>10</v>
      </c>
    </row>
    <row r="1594">
      <c r="A1594" t="n">
        <v>142</v>
      </c>
      <c r="B1594" t="n">
        <v>115</v>
      </c>
      <c r="C1594" t="inlineStr">
        <is>
          <t xml:space="preserve">CONCLUIDO	</t>
        </is>
      </c>
      <c r="D1594" t="n">
        <v>9.2958</v>
      </c>
      <c r="E1594" t="n">
        <v>10.76</v>
      </c>
      <c r="F1594" t="n">
        <v>7.92</v>
      </c>
      <c r="G1594" t="n">
        <v>118.82</v>
      </c>
      <c r="H1594" t="n">
        <v>2.26</v>
      </c>
      <c r="I1594" t="n">
        <v>4</v>
      </c>
      <c r="J1594" t="n">
        <v>287.68</v>
      </c>
      <c r="K1594" t="n">
        <v>56.94</v>
      </c>
      <c r="L1594" t="n">
        <v>36.5</v>
      </c>
      <c r="M1594" t="n">
        <v>2</v>
      </c>
      <c r="N1594" t="n">
        <v>79.23999999999999</v>
      </c>
      <c r="O1594" t="n">
        <v>35715.3</v>
      </c>
      <c r="P1594" t="n">
        <v>105.62</v>
      </c>
      <c r="Q1594" t="n">
        <v>198.05</v>
      </c>
      <c r="R1594" t="n">
        <v>29.42</v>
      </c>
      <c r="S1594" t="n">
        <v>21.27</v>
      </c>
      <c r="T1594" t="n">
        <v>1379.34</v>
      </c>
      <c r="U1594" t="n">
        <v>0.72</v>
      </c>
      <c r="V1594" t="n">
        <v>0.77</v>
      </c>
      <c r="W1594" t="n">
        <v>0.11</v>
      </c>
      <c r="X1594" t="n">
        <v>0.07000000000000001</v>
      </c>
      <c r="Y1594" t="n">
        <v>1</v>
      </c>
      <c r="Z1594" t="n">
        <v>10</v>
      </c>
    </row>
    <row r="1595">
      <c r="A1595" t="n">
        <v>143</v>
      </c>
      <c r="B1595" t="n">
        <v>115</v>
      </c>
      <c r="C1595" t="inlineStr">
        <is>
          <t xml:space="preserve">CONCLUIDO	</t>
        </is>
      </c>
      <c r="D1595" t="n">
        <v>9.295400000000001</v>
      </c>
      <c r="E1595" t="n">
        <v>10.76</v>
      </c>
      <c r="F1595" t="n">
        <v>7.92</v>
      </c>
      <c r="G1595" t="n">
        <v>118.83</v>
      </c>
      <c r="H1595" t="n">
        <v>2.27</v>
      </c>
      <c r="I1595" t="n">
        <v>4</v>
      </c>
      <c r="J1595" t="n">
        <v>288.19</v>
      </c>
      <c r="K1595" t="n">
        <v>56.94</v>
      </c>
      <c r="L1595" t="n">
        <v>36.75</v>
      </c>
      <c r="M1595" t="n">
        <v>2</v>
      </c>
      <c r="N1595" t="n">
        <v>79.5</v>
      </c>
      <c r="O1595" t="n">
        <v>35777.58</v>
      </c>
      <c r="P1595" t="n">
        <v>105.26</v>
      </c>
      <c r="Q1595" t="n">
        <v>198.05</v>
      </c>
      <c r="R1595" t="n">
        <v>29.46</v>
      </c>
      <c r="S1595" t="n">
        <v>21.27</v>
      </c>
      <c r="T1595" t="n">
        <v>1398.65</v>
      </c>
      <c r="U1595" t="n">
        <v>0.72</v>
      </c>
      <c r="V1595" t="n">
        <v>0.77</v>
      </c>
      <c r="W1595" t="n">
        <v>0.11</v>
      </c>
      <c r="X1595" t="n">
        <v>0.07000000000000001</v>
      </c>
      <c r="Y1595" t="n">
        <v>1</v>
      </c>
      <c r="Z1595" t="n">
        <v>10</v>
      </c>
    </row>
    <row r="1596">
      <c r="A1596" t="n">
        <v>144</v>
      </c>
      <c r="B1596" t="n">
        <v>115</v>
      </c>
      <c r="C1596" t="inlineStr">
        <is>
          <t xml:space="preserve">CONCLUIDO	</t>
        </is>
      </c>
      <c r="D1596" t="n">
        <v>9.297499999999999</v>
      </c>
      <c r="E1596" t="n">
        <v>10.76</v>
      </c>
      <c r="F1596" t="n">
        <v>7.92</v>
      </c>
      <c r="G1596" t="n">
        <v>118.79</v>
      </c>
      <c r="H1596" t="n">
        <v>2.28</v>
      </c>
      <c r="I1596" t="n">
        <v>4</v>
      </c>
      <c r="J1596" t="n">
        <v>288.7</v>
      </c>
      <c r="K1596" t="n">
        <v>56.94</v>
      </c>
      <c r="L1596" t="n">
        <v>37</v>
      </c>
      <c r="M1596" t="n">
        <v>2</v>
      </c>
      <c r="N1596" t="n">
        <v>79.75</v>
      </c>
      <c r="O1596" t="n">
        <v>35839.97</v>
      </c>
      <c r="P1596" t="n">
        <v>105.09</v>
      </c>
      <c r="Q1596" t="n">
        <v>198.05</v>
      </c>
      <c r="R1596" t="n">
        <v>29.35</v>
      </c>
      <c r="S1596" t="n">
        <v>21.27</v>
      </c>
      <c r="T1596" t="n">
        <v>1341.83</v>
      </c>
      <c r="U1596" t="n">
        <v>0.72</v>
      </c>
      <c r="V1596" t="n">
        <v>0.77</v>
      </c>
      <c r="W1596" t="n">
        <v>0.11</v>
      </c>
      <c r="X1596" t="n">
        <v>0.07000000000000001</v>
      </c>
      <c r="Y1596" t="n">
        <v>1</v>
      </c>
      <c r="Z1596" t="n">
        <v>10</v>
      </c>
    </row>
    <row r="1597">
      <c r="A1597" t="n">
        <v>145</v>
      </c>
      <c r="B1597" t="n">
        <v>115</v>
      </c>
      <c r="C1597" t="inlineStr">
        <is>
          <t xml:space="preserve">CONCLUIDO	</t>
        </is>
      </c>
      <c r="D1597" t="n">
        <v>9.363300000000001</v>
      </c>
      <c r="E1597" t="n">
        <v>10.68</v>
      </c>
      <c r="F1597" t="n">
        <v>7.89</v>
      </c>
      <c r="G1597" t="n">
        <v>157.75</v>
      </c>
      <c r="H1597" t="n">
        <v>2.29</v>
      </c>
      <c r="I1597" t="n">
        <v>3</v>
      </c>
      <c r="J1597" t="n">
        <v>289.2</v>
      </c>
      <c r="K1597" t="n">
        <v>56.94</v>
      </c>
      <c r="L1597" t="n">
        <v>37.25</v>
      </c>
      <c r="M1597" t="n">
        <v>1</v>
      </c>
      <c r="N1597" t="n">
        <v>80.01000000000001</v>
      </c>
      <c r="O1597" t="n">
        <v>35902.46</v>
      </c>
      <c r="P1597" t="n">
        <v>104.13</v>
      </c>
      <c r="Q1597" t="n">
        <v>198.05</v>
      </c>
      <c r="R1597" t="n">
        <v>28.29</v>
      </c>
      <c r="S1597" t="n">
        <v>21.27</v>
      </c>
      <c r="T1597" t="n">
        <v>815.84</v>
      </c>
      <c r="U1597" t="n">
        <v>0.75</v>
      </c>
      <c r="V1597" t="n">
        <v>0.77</v>
      </c>
      <c r="W1597" t="n">
        <v>0.11</v>
      </c>
      <c r="X1597" t="n">
        <v>0.03</v>
      </c>
      <c r="Y1597" t="n">
        <v>1</v>
      </c>
      <c r="Z1597" t="n">
        <v>10</v>
      </c>
    </row>
    <row r="1598">
      <c r="A1598" t="n">
        <v>146</v>
      </c>
      <c r="B1598" t="n">
        <v>115</v>
      </c>
      <c r="C1598" t="inlineStr">
        <is>
          <t xml:space="preserve">CONCLUIDO	</t>
        </is>
      </c>
      <c r="D1598" t="n">
        <v>9.365500000000001</v>
      </c>
      <c r="E1598" t="n">
        <v>10.68</v>
      </c>
      <c r="F1598" t="n">
        <v>7.88</v>
      </c>
      <c r="G1598" t="n">
        <v>157.7</v>
      </c>
      <c r="H1598" t="n">
        <v>2.31</v>
      </c>
      <c r="I1598" t="n">
        <v>3</v>
      </c>
      <c r="J1598" t="n">
        <v>289.71</v>
      </c>
      <c r="K1598" t="n">
        <v>56.94</v>
      </c>
      <c r="L1598" t="n">
        <v>37.5</v>
      </c>
      <c r="M1598" t="n">
        <v>1</v>
      </c>
      <c r="N1598" t="n">
        <v>80.27</v>
      </c>
      <c r="O1598" t="n">
        <v>35965.05</v>
      </c>
      <c r="P1598" t="n">
        <v>104.22</v>
      </c>
      <c r="Q1598" t="n">
        <v>198.05</v>
      </c>
      <c r="R1598" t="n">
        <v>28.19</v>
      </c>
      <c r="S1598" t="n">
        <v>21.27</v>
      </c>
      <c r="T1598" t="n">
        <v>769.54</v>
      </c>
      <c r="U1598" t="n">
        <v>0.75</v>
      </c>
      <c r="V1598" t="n">
        <v>0.77</v>
      </c>
      <c r="W1598" t="n">
        <v>0.11</v>
      </c>
      <c r="X1598" t="n">
        <v>0.03</v>
      </c>
      <c r="Y1598" t="n">
        <v>1</v>
      </c>
      <c r="Z1598" t="n">
        <v>10</v>
      </c>
    </row>
    <row r="1599">
      <c r="A1599" t="n">
        <v>147</v>
      </c>
      <c r="B1599" t="n">
        <v>115</v>
      </c>
      <c r="C1599" t="inlineStr">
        <is>
          <t xml:space="preserve">CONCLUIDO	</t>
        </is>
      </c>
      <c r="D1599" t="n">
        <v>9.3665</v>
      </c>
      <c r="E1599" t="n">
        <v>10.68</v>
      </c>
      <c r="F1599" t="n">
        <v>7.88</v>
      </c>
      <c r="G1599" t="n">
        <v>157.68</v>
      </c>
      <c r="H1599" t="n">
        <v>2.32</v>
      </c>
      <c r="I1599" t="n">
        <v>3</v>
      </c>
      <c r="J1599" t="n">
        <v>290.22</v>
      </c>
      <c r="K1599" t="n">
        <v>56.94</v>
      </c>
      <c r="L1599" t="n">
        <v>37.75</v>
      </c>
      <c r="M1599" t="n">
        <v>1</v>
      </c>
      <c r="N1599" t="n">
        <v>80.52</v>
      </c>
      <c r="O1599" t="n">
        <v>36027.75</v>
      </c>
      <c r="P1599" t="n">
        <v>104.3</v>
      </c>
      <c r="Q1599" t="n">
        <v>198.05</v>
      </c>
      <c r="R1599" t="n">
        <v>28.21</v>
      </c>
      <c r="S1599" t="n">
        <v>21.27</v>
      </c>
      <c r="T1599" t="n">
        <v>779.1</v>
      </c>
      <c r="U1599" t="n">
        <v>0.75</v>
      </c>
      <c r="V1599" t="n">
        <v>0.77</v>
      </c>
      <c r="W1599" t="n">
        <v>0.11</v>
      </c>
      <c r="X1599" t="n">
        <v>0.03</v>
      </c>
      <c r="Y1599" t="n">
        <v>1</v>
      </c>
      <c r="Z1599" t="n">
        <v>10</v>
      </c>
    </row>
    <row r="1600">
      <c r="A1600" t="n">
        <v>148</v>
      </c>
      <c r="B1600" t="n">
        <v>115</v>
      </c>
      <c r="C1600" t="inlineStr">
        <is>
          <t xml:space="preserve">CONCLUIDO	</t>
        </is>
      </c>
      <c r="D1600" t="n">
        <v>9.3643</v>
      </c>
      <c r="E1600" t="n">
        <v>10.68</v>
      </c>
      <c r="F1600" t="n">
        <v>7.89</v>
      </c>
      <c r="G1600" t="n">
        <v>157.73</v>
      </c>
      <c r="H1600" t="n">
        <v>2.33</v>
      </c>
      <c r="I1600" t="n">
        <v>3</v>
      </c>
      <c r="J1600" t="n">
        <v>290.73</v>
      </c>
      <c r="K1600" t="n">
        <v>56.94</v>
      </c>
      <c r="L1600" t="n">
        <v>38</v>
      </c>
      <c r="M1600" t="n">
        <v>1</v>
      </c>
      <c r="N1600" t="n">
        <v>80.78</v>
      </c>
      <c r="O1600" t="n">
        <v>36090.56</v>
      </c>
      <c r="P1600" t="n">
        <v>104.44</v>
      </c>
      <c r="Q1600" t="n">
        <v>198.05</v>
      </c>
      <c r="R1600" t="n">
        <v>28.3</v>
      </c>
      <c r="S1600" t="n">
        <v>21.27</v>
      </c>
      <c r="T1600" t="n">
        <v>824.24</v>
      </c>
      <c r="U1600" t="n">
        <v>0.75</v>
      </c>
      <c r="V1600" t="n">
        <v>0.77</v>
      </c>
      <c r="W1600" t="n">
        <v>0.11</v>
      </c>
      <c r="X1600" t="n">
        <v>0.03</v>
      </c>
      <c r="Y1600" t="n">
        <v>1</v>
      </c>
      <c r="Z1600" t="n">
        <v>10</v>
      </c>
    </row>
    <row r="1601">
      <c r="A1601" t="n">
        <v>149</v>
      </c>
      <c r="B1601" t="n">
        <v>115</v>
      </c>
      <c r="C1601" t="inlineStr">
        <is>
          <t xml:space="preserve">CONCLUIDO	</t>
        </is>
      </c>
      <c r="D1601" t="n">
        <v>9.3611</v>
      </c>
      <c r="E1601" t="n">
        <v>10.68</v>
      </c>
      <c r="F1601" t="n">
        <v>7.89</v>
      </c>
      <c r="G1601" t="n">
        <v>157.8</v>
      </c>
      <c r="H1601" t="n">
        <v>2.34</v>
      </c>
      <c r="I1601" t="n">
        <v>3</v>
      </c>
      <c r="J1601" t="n">
        <v>291.24</v>
      </c>
      <c r="K1601" t="n">
        <v>56.94</v>
      </c>
      <c r="L1601" t="n">
        <v>38.25</v>
      </c>
      <c r="M1601" t="n">
        <v>1</v>
      </c>
      <c r="N1601" t="n">
        <v>81.04000000000001</v>
      </c>
      <c r="O1601" t="n">
        <v>36153.47</v>
      </c>
      <c r="P1601" t="n">
        <v>104.62</v>
      </c>
      <c r="Q1601" t="n">
        <v>198.05</v>
      </c>
      <c r="R1601" t="n">
        <v>28.44</v>
      </c>
      <c r="S1601" t="n">
        <v>21.27</v>
      </c>
      <c r="T1601" t="n">
        <v>893.16</v>
      </c>
      <c r="U1601" t="n">
        <v>0.75</v>
      </c>
      <c r="V1601" t="n">
        <v>0.77</v>
      </c>
      <c r="W1601" t="n">
        <v>0.11</v>
      </c>
      <c r="X1601" t="n">
        <v>0.04</v>
      </c>
      <c r="Y1601" t="n">
        <v>1</v>
      </c>
      <c r="Z1601" t="n">
        <v>10</v>
      </c>
    </row>
    <row r="1602">
      <c r="A1602" t="n">
        <v>150</v>
      </c>
      <c r="B1602" t="n">
        <v>115</v>
      </c>
      <c r="C1602" t="inlineStr">
        <is>
          <t xml:space="preserve">CONCLUIDO	</t>
        </is>
      </c>
      <c r="D1602" t="n">
        <v>9.357200000000001</v>
      </c>
      <c r="E1602" t="n">
        <v>10.69</v>
      </c>
      <c r="F1602" t="n">
        <v>7.89</v>
      </c>
      <c r="G1602" t="n">
        <v>157.89</v>
      </c>
      <c r="H1602" t="n">
        <v>2.35</v>
      </c>
      <c r="I1602" t="n">
        <v>3</v>
      </c>
      <c r="J1602" t="n">
        <v>291.75</v>
      </c>
      <c r="K1602" t="n">
        <v>56.94</v>
      </c>
      <c r="L1602" t="n">
        <v>38.5</v>
      </c>
      <c r="M1602" t="n">
        <v>1</v>
      </c>
      <c r="N1602" t="n">
        <v>81.31</v>
      </c>
      <c r="O1602" t="n">
        <v>36216.49</v>
      </c>
      <c r="P1602" t="n">
        <v>104.96</v>
      </c>
      <c r="Q1602" t="n">
        <v>198.05</v>
      </c>
      <c r="R1602" t="n">
        <v>28.6</v>
      </c>
      <c r="S1602" t="n">
        <v>21.27</v>
      </c>
      <c r="T1602" t="n">
        <v>974.38</v>
      </c>
      <c r="U1602" t="n">
        <v>0.74</v>
      </c>
      <c r="V1602" t="n">
        <v>0.77</v>
      </c>
      <c r="W1602" t="n">
        <v>0.11</v>
      </c>
      <c r="X1602" t="n">
        <v>0.04</v>
      </c>
      <c r="Y1602" t="n">
        <v>1</v>
      </c>
      <c r="Z1602" t="n">
        <v>10</v>
      </c>
    </row>
    <row r="1603">
      <c r="A1603" t="n">
        <v>151</v>
      </c>
      <c r="B1603" t="n">
        <v>115</v>
      </c>
      <c r="C1603" t="inlineStr">
        <is>
          <t xml:space="preserve">CONCLUIDO	</t>
        </is>
      </c>
      <c r="D1603" t="n">
        <v>9.355499999999999</v>
      </c>
      <c r="E1603" t="n">
        <v>10.69</v>
      </c>
      <c r="F1603" t="n">
        <v>7.9</v>
      </c>
      <c r="G1603" t="n">
        <v>157.93</v>
      </c>
      <c r="H1603" t="n">
        <v>2.36</v>
      </c>
      <c r="I1603" t="n">
        <v>3</v>
      </c>
      <c r="J1603" t="n">
        <v>292.26</v>
      </c>
      <c r="K1603" t="n">
        <v>56.94</v>
      </c>
      <c r="L1603" t="n">
        <v>38.75</v>
      </c>
      <c r="M1603" t="n">
        <v>1</v>
      </c>
      <c r="N1603" t="n">
        <v>81.56999999999999</v>
      </c>
      <c r="O1603" t="n">
        <v>36279.61</v>
      </c>
      <c r="P1603" t="n">
        <v>105.1</v>
      </c>
      <c r="Q1603" t="n">
        <v>198.05</v>
      </c>
      <c r="R1603" t="n">
        <v>28.61</v>
      </c>
      <c r="S1603" t="n">
        <v>21.27</v>
      </c>
      <c r="T1603" t="n">
        <v>976.39</v>
      </c>
      <c r="U1603" t="n">
        <v>0.74</v>
      </c>
      <c r="V1603" t="n">
        <v>0.77</v>
      </c>
      <c r="W1603" t="n">
        <v>0.11</v>
      </c>
      <c r="X1603" t="n">
        <v>0.04</v>
      </c>
      <c r="Y1603" t="n">
        <v>1</v>
      </c>
      <c r="Z1603" t="n">
        <v>10</v>
      </c>
    </row>
    <row r="1604">
      <c r="A1604" t="n">
        <v>152</v>
      </c>
      <c r="B1604" t="n">
        <v>115</v>
      </c>
      <c r="C1604" t="inlineStr">
        <is>
          <t xml:space="preserve">CONCLUIDO	</t>
        </is>
      </c>
      <c r="D1604" t="n">
        <v>9.3604</v>
      </c>
      <c r="E1604" t="n">
        <v>10.68</v>
      </c>
      <c r="F1604" t="n">
        <v>7.89</v>
      </c>
      <c r="G1604" t="n">
        <v>157.82</v>
      </c>
      <c r="H1604" t="n">
        <v>2.37</v>
      </c>
      <c r="I1604" t="n">
        <v>3</v>
      </c>
      <c r="J1604" t="n">
        <v>292.77</v>
      </c>
      <c r="K1604" t="n">
        <v>56.94</v>
      </c>
      <c r="L1604" t="n">
        <v>39</v>
      </c>
      <c r="M1604" t="n">
        <v>1</v>
      </c>
      <c r="N1604" t="n">
        <v>81.83</v>
      </c>
      <c r="O1604" t="n">
        <v>36342.85</v>
      </c>
      <c r="P1604" t="n">
        <v>105.25</v>
      </c>
      <c r="Q1604" t="n">
        <v>198.05</v>
      </c>
      <c r="R1604" t="n">
        <v>28.41</v>
      </c>
      <c r="S1604" t="n">
        <v>21.27</v>
      </c>
      <c r="T1604" t="n">
        <v>880.04</v>
      </c>
      <c r="U1604" t="n">
        <v>0.75</v>
      </c>
      <c r="V1604" t="n">
        <v>0.77</v>
      </c>
      <c r="W1604" t="n">
        <v>0.11</v>
      </c>
      <c r="X1604" t="n">
        <v>0.04</v>
      </c>
      <c r="Y1604" t="n">
        <v>1</v>
      </c>
      <c r="Z1604" t="n">
        <v>10</v>
      </c>
    </row>
    <row r="1605">
      <c r="A1605" t="n">
        <v>153</v>
      </c>
      <c r="B1605" t="n">
        <v>115</v>
      </c>
      <c r="C1605" t="inlineStr">
        <is>
          <t xml:space="preserve">CONCLUIDO	</t>
        </is>
      </c>
      <c r="D1605" t="n">
        <v>9.363799999999999</v>
      </c>
      <c r="E1605" t="n">
        <v>10.68</v>
      </c>
      <c r="F1605" t="n">
        <v>7.89</v>
      </c>
      <c r="G1605" t="n">
        <v>157.74</v>
      </c>
      <c r="H1605" t="n">
        <v>2.38</v>
      </c>
      <c r="I1605" t="n">
        <v>3</v>
      </c>
      <c r="J1605" t="n">
        <v>293.29</v>
      </c>
      <c r="K1605" t="n">
        <v>56.94</v>
      </c>
      <c r="L1605" t="n">
        <v>39.25</v>
      </c>
      <c r="M1605" t="n">
        <v>1</v>
      </c>
      <c r="N1605" t="n">
        <v>82.09</v>
      </c>
      <c r="O1605" t="n">
        <v>36406.19</v>
      </c>
      <c r="P1605" t="n">
        <v>105.34</v>
      </c>
      <c r="Q1605" t="n">
        <v>198.05</v>
      </c>
      <c r="R1605" t="n">
        <v>28.27</v>
      </c>
      <c r="S1605" t="n">
        <v>21.27</v>
      </c>
      <c r="T1605" t="n">
        <v>807.0700000000001</v>
      </c>
      <c r="U1605" t="n">
        <v>0.75</v>
      </c>
      <c r="V1605" t="n">
        <v>0.77</v>
      </c>
      <c r="W1605" t="n">
        <v>0.11</v>
      </c>
      <c r="X1605" t="n">
        <v>0.03</v>
      </c>
      <c r="Y1605" t="n">
        <v>1</v>
      </c>
      <c r="Z1605" t="n">
        <v>10</v>
      </c>
    </row>
    <row r="1606">
      <c r="A1606" t="n">
        <v>154</v>
      </c>
      <c r="B1606" t="n">
        <v>115</v>
      </c>
      <c r="C1606" t="inlineStr">
        <is>
          <t xml:space="preserve">CONCLUIDO	</t>
        </is>
      </c>
      <c r="D1606" t="n">
        <v>9.3652</v>
      </c>
      <c r="E1606" t="n">
        <v>10.68</v>
      </c>
      <c r="F1606" t="n">
        <v>7.89</v>
      </c>
      <c r="G1606" t="n">
        <v>157.71</v>
      </c>
      <c r="H1606" t="n">
        <v>2.39</v>
      </c>
      <c r="I1606" t="n">
        <v>3</v>
      </c>
      <c r="J1606" t="n">
        <v>293.8</v>
      </c>
      <c r="K1606" t="n">
        <v>56.94</v>
      </c>
      <c r="L1606" t="n">
        <v>39.5</v>
      </c>
      <c r="M1606" t="n">
        <v>1</v>
      </c>
      <c r="N1606" t="n">
        <v>82.36</v>
      </c>
      <c r="O1606" t="n">
        <v>36469.64</v>
      </c>
      <c r="P1606" t="n">
        <v>105.56</v>
      </c>
      <c r="Q1606" t="n">
        <v>198.05</v>
      </c>
      <c r="R1606" t="n">
        <v>28.21</v>
      </c>
      <c r="S1606" t="n">
        <v>21.27</v>
      </c>
      <c r="T1606" t="n">
        <v>778</v>
      </c>
      <c r="U1606" t="n">
        <v>0.75</v>
      </c>
      <c r="V1606" t="n">
        <v>0.77</v>
      </c>
      <c r="W1606" t="n">
        <v>0.11</v>
      </c>
      <c r="X1606" t="n">
        <v>0.03</v>
      </c>
      <c r="Y1606" t="n">
        <v>1</v>
      </c>
      <c r="Z1606" t="n">
        <v>10</v>
      </c>
    </row>
    <row r="1607">
      <c r="A1607" t="n">
        <v>155</v>
      </c>
      <c r="B1607" t="n">
        <v>115</v>
      </c>
      <c r="C1607" t="inlineStr">
        <is>
          <t xml:space="preserve">CONCLUIDO	</t>
        </is>
      </c>
      <c r="D1607" t="n">
        <v>9.3652</v>
      </c>
      <c r="E1607" t="n">
        <v>10.68</v>
      </c>
      <c r="F1607" t="n">
        <v>7.89</v>
      </c>
      <c r="G1607" t="n">
        <v>157.71</v>
      </c>
      <c r="H1607" t="n">
        <v>2.41</v>
      </c>
      <c r="I1607" t="n">
        <v>3</v>
      </c>
      <c r="J1607" t="n">
        <v>294.32</v>
      </c>
      <c r="K1607" t="n">
        <v>56.94</v>
      </c>
      <c r="L1607" t="n">
        <v>39.75</v>
      </c>
      <c r="M1607" t="n">
        <v>1</v>
      </c>
      <c r="N1607" t="n">
        <v>82.62</v>
      </c>
      <c r="O1607" t="n">
        <v>36533.2</v>
      </c>
      <c r="P1607" t="n">
        <v>105.92</v>
      </c>
      <c r="Q1607" t="n">
        <v>198.05</v>
      </c>
      <c r="R1607" t="n">
        <v>28.26</v>
      </c>
      <c r="S1607" t="n">
        <v>21.27</v>
      </c>
      <c r="T1607" t="n">
        <v>802.4400000000001</v>
      </c>
      <c r="U1607" t="n">
        <v>0.75</v>
      </c>
      <c r="V1607" t="n">
        <v>0.77</v>
      </c>
      <c r="W1607" t="n">
        <v>0.11</v>
      </c>
      <c r="X1607" t="n">
        <v>0.03</v>
      </c>
      <c r="Y1607" t="n">
        <v>1</v>
      </c>
      <c r="Z1607" t="n">
        <v>10</v>
      </c>
    </row>
    <row r="1608">
      <c r="A1608" t="n">
        <v>156</v>
      </c>
      <c r="B1608" t="n">
        <v>115</v>
      </c>
      <c r="C1608" t="inlineStr">
        <is>
          <t xml:space="preserve">CONCLUIDO	</t>
        </is>
      </c>
      <c r="D1608" t="n">
        <v>9.361800000000001</v>
      </c>
      <c r="E1608" t="n">
        <v>10.68</v>
      </c>
      <c r="F1608" t="n">
        <v>7.89</v>
      </c>
      <c r="G1608" t="n">
        <v>157.78</v>
      </c>
      <c r="H1608" t="n">
        <v>2.42</v>
      </c>
      <c r="I1608" t="n">
        <v>3</v>
      </c>
      <c r="J1608" t="n">
        <v>294.83</v>
      </c>
      <c r="K1608" t="n">
        <v>56.94</v>
      </c>
      <c r="L1608" t="n">
        <v>40</v>
      </c>
      <c r="M1608" t="n">
        <v>1</v>
      </c>
      <c r="N1608" t="n">
        <v>82.89</v>
      </c>
      <c r="O1608" t="n">
        <v>36596.87</v>
      </c>
      <c r="P1608" t="n">
        <v>106.11</v>
      </c>
      <c r="Q1608" t="n">
        <v>198.07</v>
      </c>
      <c r="R1608" t="n">
        <v>28.37</v>
      </c>
      <c r="S1608" t="n">
        <v>21.27</v>
      </c>
      <c r="T1608" t="n">
        <v>858.29</v>
      </c>
      <c r="U1608" t="n">
        <v>0.75</v>
      </c>
      <c r="V1608" t="n">
        <v>0.77</v>
      </c>
      <c r="W1608" t="n">
        <v>0.11</v>
      </c>
      <c r="X1608" t="n">
        <v>0.04</v>
      </c>
      <c r="Y1608" t="n">
        <v>1</v>
      </c>
      <c r="Z1608" t="n">
        <v>10</v>
      </c>
    </row>
    <row r="1609">
      <c r="A1609" t="n">
        <v>0</v>
      </c>
      <c r="B1609" t="n">
        <v>35</v>
      </c>
      <c r="C1609" t="inlineStr">
        <is>
          <t xml:space="preserve">CONCLUIDO	</t>
        </is>
      </c>
      <c r="D1609" t="n">
        <v>8.6267</v>
      </c>
      <c r="E1609" t="n">
        <v>11.59</v>
      </c>
      <c r="F1609" t="n">
        <v>8.84</v>
      </c>
      <c r="G1609" t="n">
        <v>10.61</v>
      </c>
      <c r="H1609" t="n">
        <v>0.22</v>
      </c>
      <c r="I1609" t="n">
        <v>50</v>
      </c>
      <c r="J1609" t="n">
        <v>80.84</v>
      </c>
      <c r="K1609" t="n">
        <v>35.1</v>
      </c>
      <c r="L1609" t="n">
        <v>1</v>
      </c>
      <c r="M1609" t="n">
        <v>48</v>
      </c>
      <c r="N1609" t="n">
        <v>9.74</v>
      </c>
      <c r="O1609" t="n">
        <v>10204.21</v>
      </c>
      <c r="P1609" t="n">
        <v>67.55</v>
      </c>
      <c r="Q1609" t="n">
        <v>198.15</v>
      </c>
      <c r="R1609" t="n">
        <v>57.91</v>
      </c>
      <c r="S1609" t="n">
        <v>21.27</v>
      </c>
      <c r="T1609" t="n">
        <v>15390.77</v>
      </c>
      <c r="U1609" t="n">
        <v>0.37</v>
      </c>
      <c r="V1609" t="n">
        <v>0.6899999999999999</v>
      </c>
      <c r="W1609" t="n">
        <v>0.19</v>
      </c>
      <c r="X1609" t="n">
        <v>0.98</v>
      </c>
      <c r="Y1609" t="n">
        <v>1</v>
      </c>
      <c r="Z1609" t="n">
        <v>10</v>
      </c>
    </row>
    <row r="1610">
      <c r="A1610" t="n">
        <v>1</v>
      </c>
      <c r="B1610" t="n">
        <v>35</v>
      </c>
      <c r="C1610" t="inlineStr">
        <is>
          <t xml:space="preserve">CONCLUIDO	</t>
        </is>
      </c>
      <c r="D1610" t="n">
        <v>8.9664</v>
      </c>
      <c r="E1610" t="n">
        <v>11.15</v>
      </c>
      <c r="F1610" t="n">
        <v>8.59</v>
      </c>
      <c r="G1610" t="n">
        <v>13.21</v>
      </c>
      <c r="H1610" t="n">
        <v>0.27</v>
      </c>
      <c r="I1610" t="n">
        <v>39</v>
      </c>
      <c r="J1610" t="n">
        <v>81.14</v>
      </c>
      <c r="K1610" t="n">
        <v>35.1</v>
      </c>
      <c r="L1610" t="n">
        <v>1.25</v>
      </c>
      <c r="M1610" t="n">
        <v>37</v>
      </c>
      <c r="N1610" t="n">
        <v>9.789999999999999</v>
      </c>
      <c r="O1610" t="n">
        <v>10241.25</v>
      </c>
      <c r="P1610" t="n">
        <v>65.2</v>
      </c>
      <c r="Q1610" t="n">
        <v>198.06</v>
      </c>
      <c r="R1610" t="n">
        <v>49.84</v>
      </c>
      <c r="S1610" t="n">
        <v>21.27</v>
      </c>
      <c r="T1610" t="n">
        <v>11413.64</v>
      </c>
      <c r="U1610" t="n">
        <v>0.43</v>
      </c>
      <c r="V1610" t="n">
        <v>0.71</v>
      </c>
      <c r="W1610" t="n">
        <v>0.17</v>
      </c>
      <c r="X1610" t="n">
        <v>0.73</v>
      </c>
      <c r="Y1610" t="n">
        <v>1</v>
      </c>
      <c r="Z1610" t="n">
        <v>10</v>
      </c>
    </row>
    <row r="1611">
      <c r="A1611" t="n">
        <v>2</v>
      </c>
      <c r="B1611" t="n">
        <v>35</v>
      </c>
      <c r="C1611" t="inlineStr">
        <is>
          <t xml:space="preserve">CONCLUIDO	</t>
        </is>
      </c>
      <c r="D1611" t="n">
        <v>9.120200000000001</v>
      </c>
      <c r="E1611" t="n">
        <v>10.96</v>
      </c>
      <c r="F1611" t="n">
        <v>8.52</v>
      </c>
      <c r="G1611" t="n">
        <v>15.98</v>
      </c>
      <c r="H1611" t="n">
        <v>0.32</v>
      </c>
      <c r="I1611" t="n">
        <v>32</v>
      </c>
      <c r="J1611" t="n">
        <v>81.44</v>
      </c>
      <c r="K1611" t="n">
        <v>35.1</v>
      </c>
      <c r="L1611" t="n">
        <v>1.5</v>
      </c>
      <c r="M1611" t="n">
        <v>30</v>
      </c>
      <c r="N1611" t="n">
        <v>9.84</v>
      </c>
      <c r="O1611" t="n">
        <v>10278.32</v>
      </c>
      <c r="P1611" t="n">
        <v>64.16</v>
      </c>
      <c r="Q1611" t="n">
        <v>198.07</v>
      </c>
      <c r="R1611" t="n">
        <v>48.2</v>
      </c>
      <c r="S1611" t="n">
        <v>21.27</v>
      </c>
      <c r="T1611" t="n">
        <v>10628.67</v>
      </c>
      <c r="U1611" t="n">
        <v>0.44</v>
      </c>
      <c r="V1611" t="n">
        <v>0.71</v>
      </c>
      <c r="W1611" t="n">
        <v>0.16</v>
      </c>
      <c r="X1611" t="n">
        <v>0.67</v>
      </c>
      <c r="Y1611" t="n">
        <v>1</v>
      </c>
      <c r="Z1611" t="n">
        <v>10</v>
      </c>
    </row>
    <row r="1612">
      <c r="A1612" t="n">
        <v>3</v>
      </c>
      <c r="B1612" t="n">
        <v>35</v>
      </c>
      <c r="C1612" t="inlineStr">
        <is>
          <t xml:space="preserve">CONCLUIDO	</t>
        </is>
      </c>
      <c r="D1612" t="n">
        <v>9.3139</v>
      </c>
      <c r="E1612" t="n">
        <v>10.74</v>
      </c>
      <c r="F1612" t="n">
        <v>8.380000000000001</v>
      </c>
      <c r="G1612" t="n">
        <v>18.62</v>
      </c>
      <c r="H1612" t="n">
        <v>0.38</v>
      </c>
      <c r="I1612" t="n">
        <v>27</v>
      </c>
      <c r="J1612" t="n">
        <v>81.73999999999999</v>
      </c>
      <c r="K1612" t="n">
        <v>35.1</v>
      </c>
      <c r="L1612" t="n">
        <v>1.75</v>
      </c>
      <c r="M1612" t="n">
        <v>25</v>
      </c>
      <c r="N1612" t="n">
        <v>9.890000000000001</v>
      </c>
      <c r="O1612" t="n">
        <v>10315.41</v>
      </c>
      <c r="P1612" t="n">
        <v>62.68</v>
      </c>
      <c r="Q1612" t="n">
        <v>198.05</v>
      </c>
      <c r="R1612" t="n">
        <v>43.67</v>
      </c>
      <c r="S1612" t="n">
        <v>21.27</v>
      </c>
      <c r="T1612" t="n">
        <v>8387.07</v>
      </c>
      <c r="U1612" t="n">
        <v>0.49</v>
      </c>
      <c r="V1612" t="n">
        <v>0.72</v>
      </c>
      <c r="W1612" t="n">
        <v>0.15</v>
      </c>
      <c r="X1612" t="n">
        <v>0.53</v>
      </c>
      <c r="Y1612" t="n">
        <v>1</v>
      </c>
      <c r="Z1612" t="n">
        <v>10</v>
      </c>
    </row>
    <row r="1613">
      <c r="A1613" t="n">
        <v>4</v>
      </c>
      <c r="B1613" t="n">
        <v>35</v>
      </c>
      <c r="C1613" t="inlineStr">
        <is>
          <t xml:space="preserve">CONCLUIDO	</t>
        </is>
      </c>
      <c r="D1613" t="n">
        <v>9.447100000000001</v>
      </c>
      <c r="E1613" t="n">
        <v>10.59</v>
      </c>
      <c r="F1613" t="n">
        <v>8.300000000000001</v>
      </c>
      <c r="G1613" t="n">
        <v>21.64</v>
      </c>
      <c r="H1613" t="n">
        <v>0.43</v>
      </c>
      <c r="I1613" t="n">
        <v>23</v>
      </c>
      <c r="J1613" t="n">
        <v>82.04000000000001</v>
      </c>
      <c r="K1613" t="n">
        <v>35.1</v>
      </c>
      <c r="L1613" t="n">
        <v>2</v>
      </c>
      <c r="M1613" t="n">
        <v>21</v>
      </c>
      <c r="N1613" t="n">
        <v>9.94</v>
      </c>
      <c r="O1613" t="n">
        <v>10352.53</v>
      </c>
      <c r="P1613" t="n">
        <v>61.4</v>
      </c>
      <c r="Q1613" t="n">
        <v>198.06</v>
      </c>
      <c r="R1613" t="n">
        <v>41.08</v>
      </c>
      <c r="S1613" t="n">
        <v>21.27</v>
      </c>
      <c r="T1613" t="n">
        <v>7113.76</v>
      </c>
      <c r="U1613" t="n">
        <v>0.52</v>
      </c>
      <c r="V1613" t="n">
        <v>0.73</v>
      </c>
      <c r="W1613" t="n">
        <v>0.14</v>
      </c>
      <c r="X1613" t="n">
        <v>0.44</v>
      </c>
      <c r="Y1613" t="n">
        <v>1</v>
      </c>
      <c r="Z1613" t="n">
        <v>10</v>
      </c>
    </row>
    <row r="1614">
      <c r="A1614" t="n">
        <v>5</v>
      </c>
      <c r="B1614" t="n">
        <v>35</v>
      </c>
      <c r="C1614" t="inlineStr">
        <is>
          <t xml:space="preserve">CONCLUIDO	</t>
        </is>
      </c>
      <c r="D1614" t="n">
        <v>9.5183</v>
      </c>
      <c r="E1614" t="n">
        <v>10.51</v>
      </c>
      <c r="F1614" t="n">
        <v>8.25</v>
      </c>
      <c r="G1614" t="n">
        <v>23.58</v>
      </c>
      <c r="H1614" t="n">
        <v>0.48</v>
      </c>
      <c r="I1614" t="n">
        <v>21</v>
      </c>
      <c r="J1614" t="n">
        <v>82.34</v>
      </c>
      <c r="K1614" t="n">
        <v>35.1</v>
      </c>
      <c r="L1614" t="n">
        <v>2.25</v>
      </c>
      <c r="M1614" t="n">
        <v>19</v>
      </c>
      <c r="N1614" t="n">
        <v>9.99</v>
      </c>
      <c r="O1614" t="n">
        <v>10389.66</v>
      </c>
      <c r="P1614" t="n">
        <v>60.76</v>
      </c>
      <c r="Q1614" t="n">
        <v>198.08</v>
      </c>
      <c r="R1614" t="n">
        <v>39.67</v>
      </c>
      <c r="S1614" t="n">
        <v>21.27</v>
      </c>
      <c r="T1614" t="n">
        <v>6415.6</v>
      </c>
      <c r="U1614" t="n">
        <v>0.54</v>
      </c>
      <c r="V1614" t="n">
        <v>0.74</v>
      </c>
      <c r="W1614" t="n">
        <v>0.14</v>
      </c>
      <c r="X1614" t="n">
        <v>0.4</v>
      </c>
      <c r="Y1614" t="n">
        <v>1</v>
      </c>
      <c r="Z1614" t="n">
        <v>10</v>
      </c>
    </row>
    <row r="1615">
      <c r="A1615" t="n">
        <v>6</v>
      </c>
      <c r="B1615" t="n">
        <v>35</v>
      </c>
      <c r="C1615" t="inlineStr">
        <is>
          <t xml:space="preserve">CONCLUIDO	</t>
        </is>
      </c>
      <c r="D1615" t="n">
        <v>9.6938</v>
      </c>
      <c r="E1615" t="n">
        <v>10.32</v>
      </c>
      <c r="F1615" t="n">
        <v>8.109999999999999</v>
      </c>
      <c r="G1615" t="n">
        <v>27.05</v>
      </c>
      <c r="H1615" t="n">
        <v>0.53</v>
      </c>
      <c r="I1615" t="n">
        <v>18</v>
      </c>
      <c r="J1615" t="n">
        <v>82.65000000000001</v>
      </c>
      <c r="K1615" t="n">
        <v>35.1</v>
      </c>
      <c r="L1615" t="n">
        <v>2.5</v>
      </c>
      <c r="M1615" t="n">
        <v>16</v>
      </c>
      <c r="N1615" t="n">
        <v>10.04</v>
      </c>
      <c r="O1615" t="n">
        <v>10426.82</v>
      </c>
      <c r="P1615" t="n">
        <v>59.18</v>
      </c>
      <c r="Q1615" t="n">
        <v>198.05</v>
      </c>
      <c r="R1615" t="n">
        <v>35.14</v>
      </c>
      <c r="S1615" t="n">
        <v>21.27</v>
      </c>
      <c r="T1615" t="n">
        <v>4168.19</v>
      </c>
      <c r="U1615" t="n">
        <v>0.61</v>
      </c>
      <c r="V1615" t="n">
        <v>0.75</v>
      </c>
      <c r="W1615" t="n">
        <v>0.13</v>
      </c>
      <c r="X1615" t="n">
        <v>0.26</v>
      </c>
      <c r="Y1615" t="n">
        <v>1</v>
      </c>
      <c r="Z1615" t="n">
        <v>10</v>
      </c>
    </row>
    <row r="1616">
      <c r="A1616" t="n">
        <v>7</v>
      </c>
      <c r="B1616" t="n">
        <v>35</v>
      </c>
      <c r="C1616" t="inlineStr">
        <is>
          <t xml:space="preserve">CONCLUIDO	</t>
        </is>
      </c>
      <c r="D1616" t="n">
        <v>9.638299999999999</v>
      </c>
      <c r="E1616" t="n">
        <v>10.38</v>
      </c>
      <c r="F1616" t="n">
        <v>8.19</v>
      </c>
      <c r="G1616" t="n">
        <v>28.91</v>
      </c>
      <c r="H1616" t="n">
        <v>0.58</v>
      </c>
      <c r="I1616" t="n">
        <v>17</v>
      </c>
      <c r="J1616" t="n">
        <v>82.95</v>
      </c>
      <c r="K1616" t="n">
        <v>35.1</v>
      </c>
      <c r="L1616" t="n">
        <v>2.75</v>
      </c>
      <c r="M1616" t="n">
        <v>15</v>
      </c>
      <c r="N1616" t="n">
        <v>10.1</v>
      </c>
      <c r="O1616" t="n">
        <v>10463.99</v>
      </c>
      <c r="P1616" t="n">
        <v>59.32</v>
      </c>
      <c r="Q1616" t="n">
        <v>198.05</v>
      </c>
      <c r="R1616" t="n">
        <v>37.88</v>
      </c>
      <c r="S1616" t="n">
        <v>21.27</v>
      </c>
      <c r="T1616" t="n">
        <v>5543.3</v>
      </c>
      <c r="U1616" t="n">
        <v>0.5600000000000001</v>
      </c>
      <c r="V1616" t="n">
        <v>0.74</v>
      </c>
      <c r="W1616" t="n">
        <v>0.14</v>
      </c>
      <c r="X1616" t="n">
        <v>0.34</v>
      </c>
      <c r="Y1616" t="n">
        <v>1</v>
      </c>
      <c r="Z1616" t="n">
        <v>10</v>
      </c>
    </row>
    <row r="1617">
      <c r="A1617" t="n">
        <v>8</v>
      </c>
      <c r="B1617" t="n">
        <v>35</v>
      </c>
      <c r="C1617" t="inlineStr">
        <is>
          <t xml:space="preserve">CONCLUIDO	</t>
        </is>
      </c>
      <c r="D1617" t="n">
        <v>9.7211</v>
      </c>
      <c r="E1617" t="n">
        <v>10.29</v>
      </c>
      <c r="F1617" t="n">
        <v>8.140000000000001</v>
      </c>
      <c r="G1617" t="n">
        <v>32.55</v>
      </c>
      <c r="H1617" t="n">
        <v>0.63</v>
      </c>
      <c r="I1617" t="n">
        <v>15</v>
      </c>
      <c r="J1617" t="n">
        <v>83.25</v>
      </c>
      <c r="K1617" t="n">
        <v>35.1</v>
      </c>
      <c r="L1617" t="n">
        <v>3</v>
      </c>
      <c r="M1617" t="n">
        <v>13</v>
      </c>
      <c r="N1617" t="n">
        <v>10.15</v>
      </c>
      <c r="O1617" t="n">
        <v>10501.19</v>
      </c>
      <c r="P1617" t="n">
        <v>58.34</v>
      </c>
      <c r="Q1617" t="n">
        <v>198.08</v>
      </c>
      <c r="R1617" t="n">
        <v>36.08</v>
      </c>
      <c r="S1617" t="n">
        <v>21.27</v>
      </c>
      <c r="T1617" t="n">
        <v>4651.63</v>
      </c>
      <c r="U1617" t="n">
        <v>0.59</v>
      </c>
      <c r="V1617" t="n">
        <v>0.75</v>
      </c>
      <c r="W1617" t="n">
        <v>0.13</v>
      </c>
      <c r="X1617" t="n">
        <v>0.28</v>
      </c>
      <c r="Y1617" t="n">
        <v>1</v>
      </c>
      <c r="Z1617" t="n">
        <v>10</v>
      </c>
    </row>
    <row r="1618">
      <c r="A1618" t="n">
        <v>9</v>
      </c>
      <c r="B1618" t="n">
        <v>35</v>
      </c>
      <c r="C1618" t="inlineStr">
        <is>
          <t xml:space="preserve">CONCLUIDO	</t>
        </is>
      </c>
      <c r="D1618" t="n">
        <v>9.7622</v>
      </c>
      <c r="E1618" t="n">
        <v>10.24</v>
      </c>
      <c r="F1618" t="n">
        <v>8.109999999999999</v>
      </c>
      <c r="G1618" t="n">
        <v>34.76</v>
      </c>
      <c r="H1618" t="n">
        <v>0.68</v>
      </c>
      <c r="I1618" t="n">
        <v>14</v>
      </c>
      <c r="J1618" t="n">
        <v>83.55</v>
      </c>
      <c r="K1618" t="n">
        <v>35.1</v>
      </c>
      <c r="L1618" t="n">
        <v>3.25</v>
      </c>
      <c r="M1618" t="n">
        <v>12</v>
      </c>
      <c r="N1618" t="n">
        <v>10.2</v>
      </c>
      <c r="O1618" t="n">
        <v>10538.42</v>
      </c>
      <c r="P1618" t="n">
        <v>57.89</v>
      </c>
      <c r="Q1618" t="n">
        <v>198.05</v>
      </c>
      <c r="R1618" t="n">
        <v>35.27</v>
      </c>
      <c r="S1618" t="n">
        <v>21.27</v>
      </c>
      <c r="T1618" t="n">
        <v>4252.6</v>
      </c>
      <c r="U1618" t="n">
        <v>0.6</v>
      </c>
      <c r="V1618" t="n">
        <v>0.75</v>
      </c>
      <c r="W1618" t="n">
        <v>0.13</v>
      </c>
      <c r="X1618" t="n">
        <v>0.26</v>
      </c>
      <c r="Y1618" t="n">
        <v>1</v>
      </c>
      <c r="Z1618" t="n">
        <v>10</v>
      </c>
    </row>
    <row r="1619">
      <c r="A1619" t="n">
        <v>10</v>
      </c>
      <c r="B1619" t="n">
        <v>35</v>
      </c>
      <c r="C1619" t="inlineStr">
        <is>
          <t xml:space="preserve">CONCLUIDO	</t>
        </is>
      </c>
      <c r="D1619" t="n">
        <v>9.8119</v>
      </c>
      <c r="E1619" t="n">
        <v>10.19</v>
      </c>
      <c r="F1619" t="n">
        <v>8.08</v>
      </c>
      <c r="G1619" t="n">
        <v>37.27</v>
      </c>
      <c r="H1619" t="n">
        <v>0.73</v>
      </c>
      <c r="I1619" t="n">
        <v>13</v>
      </c>
      <c r="J1619" t="n">
        <v>83.84999999999999</v>
      </c>
      <c r="K1619" t="n">
        <v>35.1</v>
      </c>
      <c r="L1619" t="n">
        <v>3.5</v>
      </c>
      <c r="M1619" t="n">
        <v>11</v>
      </c>
      <c r="N1619" t="n">
        <v>10.25</v>
      </c>
      <c r="O1619" t="n">
        <v>10575.66</v>
      </c>
      <c r="P1619" t="n">
        <v>56.82</v>
      </c>
      <c r="Q1619" t="n">
        <v>198.06</v>
      </c>
      <c r="R1619" t="n">
        <v>33.99</v>
      </c>
      <c r="S1619" t="n">
        <v>21.27</v>
      </c>
      <c r="T1619" t="n">
        <v>3615.66</v>
      </c>
      <c r="U1619" t="n">
        <v>0.63</v>
      </c>
      <c r="V1619" t="n">
        <v>0.75</v>
      </c>
      <c r="W1619" t="n">
        <v>0.13</v>
      </c>
      <c r="X1619" t="n">
        <v>0.22</v>
      </c>
      <c r="Y1619" t="n">
        <v>1</v>
      </c>
      <c r="Z1619" t="n">
        <v>10</v>
      </c>
    </row>
    <row r="1620">
      <c r="A1620" t="n">
        <v>11</v>
      </c>
      <c r="B1620" t="n">
        <v>35</v>
      </c>
      <c r="C1620" t="inlineStr">
        <is>
          <t xml:space="preserve">CONCLUIDO	</t>
        </is>
      </c>
      <c r="D1620" t="n">
        <v>9.829599999999999</v>
      </c>
      <c r="E1620" t="n">
        <v>10.17</v>
      </c>
      <c r="F1620" t="n">
        <v>8.07</v>
      </c>
      <c r="G1620" t="n">
        <v>40.37</v>
      </c>
      <c r="H1620" t="n">
        <v>0.78</v>
      </c>
      <c r="I1620" t="n">
        <v>12</v>
      </c>
      <c r="J1620" t="n">
        <v>84.15000000000001</v>
      </c>
      <c r="K1620" t="n">
        <v>35.1</v>
      </c>
      <c r="L1620" t="n">
        <v>3.75</v>
      </c>
      <c r="M1620" t="n">
        <v>10</v>
      </c>
      <c r="N1620" t="n">
        <v>10.3</v>
      </c>
      <c r="O1620" t="n">
        <v>10612.93</v>
      </c>
      <c r="P1620" t="n">
        <v>56.36</v>
      </c>
      <c r="Q1620" t="n">
        <v>198.06</v>
      </c>
      <c r="R1620" t="n">
        <v>34.29</v>
      </c>
      <c r="S1620" t="n">
        <v>21.27</v>
      </c>
      <c r="T1620" t="n">
        <v>3775.14</v>
      </c>
      <c r="U1620" t="n">
        <v>0.62</v>
      </c>
      <c r="V1620" t="n">
        <v>0.75</v>
      </c>
      <c r="W1620" t="n">
        <v>0.12</v>
      </c>
      <c r="X1620" t="n">
        <v>0.22</v>
      </c>
      <c r="Y1620" t="n">
        <v>1</v>
      </c>
      <c r="Z1620" t="n">
        <v>10</v>
      </c>
    </row>
    <row r="1621">
      <c r="A1621" t="n">
        <v>12</v>
      </c>
      <c r="B1621" t="n">
        <v>35</v>
      </c>
      <c r="C1621" t="inlineStr">
        <is>
          <t xml:space="preserve">CONCLUIDO	</t>
        </is>
      </c>
      <c r="D1621" t="n">
        <v>9.8606</v>
      </c>
      <c r="E1621" t="n">
        <v>10.14</v>
      </c>
      <c r="F1621" t="n">
        <v>8.06</v>
      </c>
      <c r="G1621" t="n">
        <v>43.96</v>
      </c>
      <c r="H1621" t="n">
        <v>0.83</v>
      </c>
      <c r="I1621" t="n">
        <v>11</v>
      </c>
      <c r="J1621" t="n">
        <v>84.45999999999999</v>
      </c>
      <c r="K1621" t="n">
        <v>35.1</v>
      </c>
      <c r="L1621" t="n">
        <v>4</v>
      </c>
      <c r="M1621" t="n">
        <v>9</v>
      </c>
      <c r="N1621" t="n">
        <v>10.36</v>
      </c>
      <c r="O1621" t="n">
        <v>10650.22</v>
      </c>
      <c r="P1621" t="n">
        <v>55.54</v>
      </c>
      <c r="Q1621" t="n">
        <v>198.05</v>
      </c>
      <c r="R1621" t="n">
        <v>33.83</v>
      </c>
      <c r="S1621" t="n">
        <v>21.27</v>
      </c>
      <c r="T1621" t="n">
        <v>3548.41</v>
      </c>
      <c r="U1621" t="n">
        <v>0.63</v>
      </c>
      <c r="V1621" t="n">
        <v>0.75</v>
      </c>
      <c r="W1621" t="n">
        <v>0.12</v>
      </c>
      <c r="X1621" t="n">
        <v>0.21</v>
      </c>
      <c r="Y1621" t="n">
        <v>1</v>
      </c>
      <c r="Z1621" t="n">
        <v>10</v>
      </c>
    </row>
    <row r="1622">
      <c r="A1622" t="n">
        <v>13</v>
      </c>
      <c r="B1622" t="n">
        <v>35</v>
      </c>
      <c r="C1622" t="inlineStr">
        <is>
          <t xml:space="preserve">CONCLUIDO	</t>
        </is>
      </c>
      <c r="D1622" t="n">
        <v>9.862500000000001</v>
      </c>
      <c r="E1622" t="n">
        <v>10.14</v>
      </c>
      <c r="F1622" t="n">
        <v>8.06</v>
      </c>
      <c r="G1622" t="n">
        <v>43.95</v>
      </c>
      <c r="H1622" t="n">
        <v>0.88</v>
      </c>
      <c r="I1622" t="n">
        <v>11</v>
      </c>
      <c r="J1622" t="n">
        <v>84.76000000000001</v>
      </c>
      <c r="K1622" t="n">
        <v>35.1</v>
      </c>
      <c r="L1622" t="n">
        <v>4.25</v>
      </c>
      <c r="M1622" t="n">
        <v>9</v>
      </c>
      <c r="N1622" t="n">
        <v>10.41</v>
      </c>
      <c r="O1622" t="n">
        <v>10687.53</v>
      </c>
      <c r="P1622" t="n">
        <v>55.33</v>
      </c>
      <c r="Q1622" t="n">
        <v>198.05</v>
      </c>
      <c r="R1622" t="n">
        <v>33.64</v>
      </c>
      <c r="S1622" t="n">
        <v>21.27</v>
      </c>
      <c r="T1622" t="n">
        <v>3455.11</v>
      </c>
      <c r="U1622" t="n">
        <v>0.63</v>
      </c>
      <c r="V1622" t="n">
        <v>0.75</v>
      </c>
      <c r="W1622" t="n">
        <v>0.13</v>
      </c>
      <c r="X1622" t="n">
        <v>0.2</v>
      </c>
      <c r="Y1622" t="n">
        <v>1</v>
      </c>
      <c r="Z1622" t="n">
        <v>10</v>
      </c>
    </row>
    <row r="1623">
      <c r="A1623" t="n">
        <v>14</v>
      </c>
      <c r="B1623" t="n">
        <v>35</v>
      </c>
      <c r="C1623" t="inlineStr">
        <is>
          <t xml:space="preserve">CONCLUIDO	</t>
        </is>
      </c>
      <c r="D1623" t="n">
        <v>9.9152</v>
      </c>
      <c r="E1623" t="n">
        <v>10.09</v>
      </c>
      <c r="F1623" t="n">
        <v>8.02</v>
      </c>
      <c r="G1623" t="n">
        <v>48.13</v>
      </c>
      <c r="H1623" t="n">
        <v>0.93</v>
      </c>
      <c r="I1623" t="n">
        <v>10</v>
      </c>
      <c r="J1623" t="n">
        <v>85.06</v>
      </c>
      <c r="K1623" t="n">
        <v>35.1</v>
      </c>
      <c r="L1623" t="n">
        <v>4.5</v>
      </c>
      <c r="M1623" t="n">
        <v>8</v>
      </c>
      <c r="N1623" t="n">
        <v>10.46</v>
      </c>
      <c r="O1623" t="n">
        <v>10724.86</v>
      </c>
      <c r="P1623" t="n">
        <v>54.81</v>
      </c>
      <c r="Q1623" t="n">
        <v>198.05</v>
      </c>
      <c r="R1623" t="n">
        <v>32.41</v>
      </c>
      <c r="S1623" t="n">
        <v>21.27</v>
      </c>
      <c r="T1623" t="n">
        <v>2844.22</v>
      </c>
      <c r="U1623" t="n">
        <v>0.66</v>
      </c>
      <c r="V1623" t="n">
        <v>0.76</v>
      </c>
      <c r="W1623" t="n">
        <v>0.12</v>
      </c>
      <c r="X1623" t="n">
        <v>0.17</v>
      </c>
      <c r="Y1623" t="n">
        <v>1</v>
      </c>
      <c r="Z1623" t="n">
        <v>10</v>
      </c>
    </row>
    <row r="1624">
      <c r="A1624" t="n">
        <v>15</v>
      </c>
      <c r="B1624" t="n">
        <v>35</v>
      </c>
      <c r="C1624" t="inlineStr">
        <is>
          <t xml:space="preserve">CONCLUIDO	</t>
        </is>
      </c>
      <c r="D1624" t="n">
        <v>9.8977</v>
      </c>
      <c r="E1624" t="n">
        <v>10.1</v>
      </c>
      <c r="F1624" t="n">
        <v>8.039999999999999</v>
      </c>
      <c r="G1624" t="n">
        <v>48.23</v>
      </c>
      <c r="H1624" t="n">
        <v>0.98</v>
      </c>
      <c r="I1624" t="n">
        <v>10</v>
      </c>
      <c r="J1624" t="n">
        <v>85.36</v>
      </c>
      <c r="K1624" t="n">
        <v>35.1</v>
      </c>
      <c r="L1624" t="n">
        <v>4.75</v>
      </c>
      <c r="M1624" t="n">
        <v>8</v>
      </c>
      <c r="N1624" t="n">
        <v>10.51</v>
      </c>
      <c r="O1624" t="n">
        <v>10762.22</v>
      </c>
      <c r="P1624" t="n">
        <v>53.98</v>
      </c>
      <c r="Q1624" t="n">
        <v>198.05</v>
      </c>
      <c r="R1624" t="n">
        <v>33.23</v>
      </c>
      <c r="S1624" t="n">
        <v>21.27</v>
      </c>
      <c r="T1624" t="n">
        <v>3251.22</v>
      </c>
      <c r="U1624" t="n">
        <v>0.64</v>
      </c>
      <c r="V1624" t="n">
        <v>0.76</v>
      </c>
      <c r="W1624" t="n">
        <v>0.12</v>
      </c>
      <c r="X1624" t="n">
        <v>0.19</v>
      </c>
      <c r="Y1624" t="n">
        <v>1</v>
      </c>
      <c r="Z1624" t="n">
        <v>10</v>
      </c>
    </row>
    <row r="1625">
      <c r="A1625" t="n">
        <v>16</v>
      </c>
      <c r="B1625" t="n">
        <v>35</v>
      </c>
      <c r="C1625" t="inlineStr">
        <is>
          <t xml:space="preserve">CONCLUIDO	</t>
        </is>
      </c>
      <c r="D1625" t="n">
        <v>9.9354</v>
      </c>
      <c r="E1625" t="n">
        <v>10.06</v>
      </c>
      <c r="F1625" t="n">
        <v>8.02</v>
      </c>
      <c r="G1625" t="n">
        <v>53.45</v>
      </c>
      <c r="H1625" t="n">
        <v>1.02</v>
      </c>
      <c r="I1625" t="n">
        <v>9</v>
      </c>
      <c r="J1625" t="n">
        <v>85.67</v>
      </c>
      <c r="K1625" t="n">
        <v>35.1</v>
      </c>
      <c r="L1625" t="n">
        <v>5</v>
      </c>
      <c r="M1625" t="n">
        <v>7</v>
      </c>
      <c r="N1625" t="n">
        <v>10.57</v>
      </c>
      <c r="O1625" t="n">
        <v>10799.59</v>
      </c>
      <c r="P1625" t="n">
        <v>53.49</v>
      </c>
      <c r="Q1625" t="n">
        <v>198.05</v>
      </c>
      <c r="R1625" t="n">
        <v>32.42</v>
      </c>
      <c r="S1625" t="n">
        <v>21.27</v>
      </c>
      <c r="T1625" t="n">
        <v>2850.98</v>
      </c>
      <c r="U1625" t="n">
        <v>0.66</v>
      </c>
      <c r="V1625" t="n">
        <v>0.76</v>
      </c>
      <c r="W1625" t="n">
        <v>0.12</v>
      </c>
      <c r="X1625" t="n">
        <v>0.17</v>
      </c>
      <c r="Y1625" t="n">
        <v>1</v>
      </c>
      <c r="Z1625" t="n">
        <v>10</v>
      </c>
    </row>
    <row r="1626">
      <c r="A1626" t="n">
        <v>17</v>
      </c>
      <c r="B1626" t="n">
        <v>35</v>
      </c>
      <c r="C1626" t="inlineStr">
        <is>
          <t xml:space="preserve">CONCLUIDO	</t>
        </is>
      </c>
      <c r="D1626" t="n">
        <v>9.9404</v>
      </c>
      <c r="E1626" t="n">
        <v>10.06</v>
      </c>
      <c r="F1626" t="n">
        <v>8.01</v>
      </c>
      <c r="G1626" t="n">
        <v>53.42</v>
      </c>
      <c r="H1626" t="n">
        <v>1.07</v>
      </c>
      <c r="I1626" t="n">
        <v>9</v>
      </c>
      <c r="J1626" t="n">
        <v>85.97</v>
      </c>
      <c r="K1626" t="n">
        <v>35.1</v>
      </c>
      <c r="L1626" t="n">
        <v>5.25</v>
      </c>
      <c r="M1626" t="n">
        <v>7</v>
      </c>
      <c r="N1626" t="n">
        <v>10.62</v>
      </c>
      <c r="O1626" t="n">
        <v>10836.99</v>
      </c>
      <c r="P1626" t="n">
        <v>52.62</v>
      </c>
      <c r="Q1626" t="n">
        <v>198.05</v>
      </c>
      <c r="R1626" t="n">
        <v>32.2</v>
      </c>
      <c r="S1626" t="n">
        <v>21.27</v>
      </c>
      <c r="T1626" t="n">
        <v>2744.34</v>
      </c>
      <c r="U1626" t="n">
        <v>0.66</v>
      </c>
      <c r="V1626" t="n">
        <v>0.76</v>
      </c>
      <c r="W1626" t="n">
        <v>0.12</v>
      </c>
      <c r="X1626" t="n">
        <v>0.16</v>
      </c>
      <c r="Y1626" t="n">
        <v>1</v>
      </c>
      <c r="Z1626" t="n">
        <v>10</v>
      </c>
    </row>
    <row r="1627">
      <c r="A1627" t="n">
        <v>18</v>
      </c>
      <c r="B1627" t="n">
        <v>35</v>
      </c>
      <c r="C1627" t="inlineStr">
        <is>
          <t xml:space="preserve">CONCLUIDO	</t>
        </is>
      </c>
      <c r="D1627" t="n">
        <v>9.999700000000001</v>
      </c>
      <c r="E1627" t="n">
        <v>10</v>
      </c>
      <c r="F1627" t="n">
        <v>7.97</v>
      </c>
      <c r="G1627" t="n">
        <v>59.78</v>
      </c>
      <c r="H1627" t="n">
        <v>1.12</v>
      </c>
      <c r="I1627" t="n">
        <v>8</v>
      </c>
      <c r="J1627" t="n">
        <v>86.27</v>
      </c>
      <c r="K1627" t="n">
        <v>35.1</v>
      </c>
      <c r="L1627" t="n">
        <v>5.5</v>
      </c>
      <c r="M1627" t="n">
        <v>6</v>
      </c>
      <c r="N1627" t="n">
        <v>10.67</v>
      </c>
      <c r="O1627" t="n">
        <v>10874.42</v>
      </c>
      <c r="P1627" t="n">
        <v>51.96</v>
      </c>
      <c r="Q1627" t="n">
        <v>198.05</v>
      </c>
      <c r="R1627" t="n">
        <v>30.94</v>
      </c>
      <c r="S1627" t="n">
        <v>21.27</v>
      </c>
      <c r="T1627" t="n">
        <v>2116.75</v>
      </c>
      <c r="U1627" t="n">
        <v>0.6899999999999999</v>
      </c>
      <c r="V1627" t="n">
        <v>0.76</v>
      </c>
      <c r="W1627" t="n">
        <v>0.12</v>
      </c>
      <c r="X1627" t="n">
        <v>0.12</v>
      </c>
      <c r="Y1627" t="n">
        <v>1</v>
      </c>
      <c r="Z1627" t="n">
        <v>10</v>
      </c>
    </row>
    <row r="1628">
      <c r="A1628" t="n">
        <v>19</v>
      </c>
      <c r="B1628" t="n">
        <v>35</v>
      </c>
      <c r="C1628" t="inlineStr">
        <is>
          <t xml:space="preserve">CONCLUIDO	</t>
        </is>
      </c>
      <c r="D1628" t="n">
        <v>9.958</v>
      </c>
      <c r="E1628" t="n">
        <v>10.04</v>
      </c>
      <c r="F1628" t="n">
        <v>8.01</v>
      </c>
      <c r="G1628" t="n">
        <v>60.09</v>
      </c>
      <c r="H1628" t="n">
        <v>1.16</v>
      </c>
      <c r="I1628" t="n">
        <v>8</v>
      </c>
      <c r="J1628" t="n">
        <v>86.58</v>
      </c>
      <c r="K1628" t="n">
        <v>35.1</v>
      </c>
      <c r="L1628" t="n">
        <v>5.75</v>
      </c>
      <c r="M1628" t="n">
        <v>5</v>
      </c>
      <c r="N1628" t="n">
        <v>10.73</v>
      </c>
      <c r="O1628" t="n">
        <v>10911.86</v>
      </c>
      <c r="P1628" t="n">
        <v>51.9</v>
      </c>
      <c r="Q1628" t="n">
        <v>198.05</v>
      </c>
      <c r="R1628" t="n">
        <v>32.27</v>
      </c>
      <c r="S1628" t="n">
        <v>21.27</v>
      </c>
      <c r="T1628" t="n">
        <v>2784.05</v>
      </c>
      <c r="U1628" t="n">
        <v>0.66</v>
      </c>
      <c r="V1628" t="n">
        <v>0.76</v>
      </c>
      <c r="W1628" t="n">
        <v>0.12</v>
      </c>
      <c r="X1628" t="n">
        <v>0.16</v>
      </c>
      <c r="Y1628" t="n">
        <v>1</v>
      </c>
      <c r="Z1628" t="n">
        <v>10</v>
      </c>
    </row>
    <row r="1629">
      <c r="A1629" t="n">
        <v>20</v>
      </c>
      <c r="B1629" t="n">
        <v>35</v>
      </c>
      <c r="C1629" t="inlineStr">
        <is>
          <t xml:space="preserve">CONCLUIDO	</t>
        </is>
      </c>
      <c r="D1629" t="n">
        <v>9.9695</v>
      </c>
      <c r="E1629" t="n">
        <v>10.03</v>
      </c>
      <c r="F1629" t="n">
        <v>8</v>
      </c>
      <c r="G1629" t="n">
        <v>60.01</v>
      </c>
      <c r="H1629" t="n">
        <v>1.21</v>
      </c>
      <c r="I1629" t="n">
        <v>8</v>
      </c>
      <c r="J1629" t="n">
        <v>86.88</v>
      </c>
      <c r="K1629" t="n">
        <v>35.1</v>
      </c>
      <c r="L1629" t="n">
        <v>6</v>
      </c>
      <c r="M1629" t="n">
        <v>5</v>
      </c>
      <c r="N1629" t="n">
        <v>10.78</v>
      </c>
      <c r="O1629" t="n">
        <v>10949.33</v>
      </c>
      <c r="P1629" t="n">
        <v>50.63</v>
      </c>
      <c r="Q1629" t="n">
        <v>198.05</v>
      </c>
      <c r="R1629" t="n">
        <v>31.83</v>
      </c>
      <c r="S1629" t="n">
        <v>21.27</v>
      </c>
      <c r="T1629" t="n">
        <v>2565.12</v>
      </c>
      <c r="U1629" t="n">
        <v>0.67</v>
      </c>
      <c r="V1629" t="n">
        <v>0.76</v>
      </c>
      <c r="W1629" t="n">
        <v>0.12</v>
      </c>
      <c r="X1629" t="n">
        <v>0.15</v>
      </c>
      <c r="Y1629" t="n">
        <v>1</v>
      </c>
      <c r="Z1629" t="n">
        <v>10</v>
      </c>
    </row>
    <row r="1630">
      <c r="A1630" t="n">
        <v>21</v>
      </c>
      <c r="B1630" t="n">
        <v>35</v>
      </c>
      <c r="C1630" t="inlineStr">
        <is>
          <t xml:space="preserve">CONCLUIDO	</t>
        </is>
      </c>
      <c r="D1630" t="n">
        <v>10.0078</v>
      </c>
      <c r="E1630" t="n">
        <v>9.99</v>
      </c>
      <c r="F1630" t="n">
        <v>7.98</v>
      </c>
      <c r="G1630" t="n">
        <v>68.40000000000001</v>
      </c>
      <c r="H1630" t="n">
        <v>1.26</v>
      </c>
      <c r="I1630" t="n">
        <v>7</v>
      </c>
      <c r="J1630" t="n">
        <v>87.19</v>
      </c>
      <c r="K1630" t="n">
        <v>35.1</v>
      </c>
      <c r="L1630" t="n">
        <v>6.25</v>
      </c>
      <c r="M1630" t="n">
        <v>1</v>
      </c>
      <c r="N1630" t="n">
        <v>10.83</v>
      </c>
      <c r="O1630" t="n">
        <v>10986.82</v>
      </c>
      <c r="P1630" t="n">
        <v>50.35</v>
      </c>
      <c r="Q1630" t="n">
        <v>198.05</v>
      </c>
      <c r="R1630" t="n">
        <v>31.03</v>
      </c>
      <c r="S1630" t="n">
        <v>21.27</v>
      </c>
      <c r="T1630" t="n">
        <v>2168.25</v>
      </c>
      <c r="U1630" t="n">
        <v>0.6899999999999999</v>
      </c>
      <c r="V1630" t="n">
        <v>0.76</v>
      </c>
      <c r="W1630" t="n">
        <v>0.13</v>
      </c>
      <c r="X1630" t="n">
        <v>0.13</v>
      </c>
      <c r="Y1630" t="n">
        <v>1</v>
      </c>
      <c r="Z1630" t="n">
        <v>10</v>
      </c>
    </row>
    <row r="1631">
      <c r="A1631" t="n">
        <v>22</v>
      </c>
      <c r="B1631" t="n">
        <v>35</v>
      </c>
      <c r="C1631" t="inlineStr">
        <is>
          <t xml:space="preserve">CONCLUIDO	</t>
        </is>
      </c>
      <c r="D1631" t="n">
        <v>10.0131</v>
      </c>
      <c r="E1631" t="n">
        <v>9.99</v>
      </c>
      <c r="F1631" t="n">
        <v>7.97</v>
      </c>
      <c r="G1631" t="n">
        <v>68.34999999999999</v>
      </c>
      <c r="H1631" t="n">
        <v>1.3</v>
      </c>
      <c r="I1631" t="n">
        <v>7</v>
      </c>
      <c r="J1631" t="n">
        <v>87.48999999999999</v>
      </c>
      <c r="K1631" t="n">
        <v>35.1</v>
      </c>
      <c r="L1631" t="n">
        <v>6.5</v>
      </c>
      <c r="M1631" t="n">
        <v>1</v>
      </c>
      <c r="N1631" t="n">
        <v>10.89</v>
      </c>
      <c r="O1631" t="n">
        <v>11024.33</v>
      </c>
      <c r="P1631" t="n">
        <v>50.53</v>
      </c>
      <c r="Q1631" t="n">
        <v>198.05</v>
      </c>
      <c r="R1631" t="n">
        <v>30.81</v>
      </c>
      <c r="S1631" t="n">
        <v>21.27</v>
      </c>
      <c r="T1631" t="n">
        <v>2058.93</v>
      </c>
      <c r="U1631" t="n">
        <v>0.6899999999999999</v>
      </c>
      <c r="V1631" t="n">
        <v>0.76</v>
      </c>
      <c r="W1631" t="n">
        <v>0.13</v>
      </c>
      <c r="X1631" t="n">
        <v>0.12</v>
      </c>
      <c r="Y1631" t="n">
        <v>1</v>
      </c>
      <c r="Z1631" t="n">
        <v>10</v>
      </c>
    </row>
    <row r="1632">
      <c r="A1632" t="n">
        <v>23</v>
      </c>
      <c r="B1632" t="n">
        <v>35</v>
      </c>
      <c r="C1632" t="inlineStr">
        <is>
          <t xml:space="preserve">CONCLUIDO	</t>
        </is>
      </c>
      <c r="D1632" t="n">
        <v>10.0161</v>
      </c>
      <c r="E1632" t="n">
        <v>9.98</v>
      </c>
      <c r="F1632" t="n">
        <v>7.97</v>
      </c>
      <c r="G1632" t="n">
        <v>68.33</v>
      </c>
      <c r="H1632" t="n">
        <v>1.35</v>
      </c>
      <c r="I1632" t="n">
        <v>7</v>
      </c>
      <c r="J1632" t="n">
        <v>87.79000000000001</v>
      </c>
      <c r="K1632" t="n">
        <v>35.1</v>
      </c>
      <c r="L1632" t="n">
        <v>6.75</v>
      </c>
      <c r="M1632" t="n">
        <v>1</v>
      </c>
      <c r="N1632" t="n">
        <v>10.94</v>
      </c>
      <c r="O1632" t="n">
        <v>11061.87</v>
      </c>
      <c r="P1632" t="n">
        <v>50.59</v>
      </c>
      <c r="Q1632" t="n">
        <v>198.05</v>
      </c>
      <c r="R1632" t="n">
        <v>30.74</v>
      </c>
      <c r="S1632" t="n">
        <v>21.27</v>
      </c>
      <c r="T1632" t="n">
        <v>2022.01</v>
      </c>
      <c r="U1632" t="n">
        <v>0.6899999999999999</v>
      </c>
      <c r="V1632" t="n">
        <v>0.76</v>
      </c>
      <c r="W1632" t="n">
        <v>0.13</v>
      </c>
      <c r="X1632" t="n">
        <v>0.12</v>
      </c>
      <c r="Y1632" t="n">
        <v>1</v>
      </c>
      <c r="Z1632" t="n">
        <v>10</v>
      </c>
    </row>
    <row r="1633">
      <c r="A1633" t="n">
        <v>24</v>
      </c>
      <c r="B1633" t="n">
        <v>35</v>
      </c>
      <c r="C1633" t="inlineStr">
        <is>
          <t xml:space="preserve">CONCLUIDO	</t>
        </is>
      </c>
      <c r="D1633" t="n">
        <v>10.0106</v>
      </c>
      <c r="E1633" t="n">
        <v>9.99</v>
      </c>
      <c r="F1633" t="n">
        <v>7.98</v>
      </c>
      <c r="G1633" t="n">
        <v>68.37</v>
      </c>
      <c r="H1633" t="n">
        <v>1.39</v>
      </c>
      <c r="I1633" t="n">
        <v>7</v>
      </c>
      <c r="J1633" t="n">
        <v>88.09999999999999</v>
      </c>
      <c r="K1633" t="n">
        <v>35.1</v>
      </c>
      <c r="L1633" t="n">
        <v>7</v>
      </c>
      <c r="M1633" t="n">
        <v>0</v>
      </c>
      <c r="N1633" t="n">
        <v>11</v>
      </c>
      <c r="O1633" t="n">
        <v>11099.43</v>
      </c>
      <c r="P1633" t="n">
        <v>50.79</v>
      </c>
      <c r="Q1633" t="n">
        <v>198.05</v>
      </c>
      <c r="R1633" t="n">
        <v>30.89</v>
      </c>
      <c r="S1633" t="n">
        <v>21.27</v>
      </c>
      <c r="T1633" t="n">
        <v>2098.48</v>
      </c>
      <c r="U1633" t="n">
        <v>0.6899999999999999</v>
      </c>
      <c r="V1633" t="n">
        <v>0.76</v>
      </c>
      <c r="W1633" t="n">
        <v>0.13</v>
      </c>
      <c r="X1633" t="n">
        <v>0.12</v>
      </c>
      <c r="Y1633" t="n">
        <v>1</v>
      </c>
      <c r="Z1633" t="n">
        <v>10</v>
      </c>
    </row>
    <row r="1634">
      <c r="A1634" t="n">
        <v>0</v>
      </c>
      <c r="B1634" t="n">
        <v>50</v>
      </c>
      <c r="C1634" t="inlineStr">
        <is>
          <t xml:space="preserve">CONCLUIDO	</t>
        </is>
      </c>
      <c r="D1634" t="n">
        <v>7.9936</v>
      </c>
      <c r="E1634" t="n">
        <v>12.51</v>
      </c>
      <c r="F1634" t="n">
        <v>9.1</v>
      </c>
      <c r="G1634" t="n">
        <v>8.800000000000001</v>
      </c>
      <c r="H1634" t="n">
        <v>0.16</v>
      </c>
      <c r="I1634" t="n">
        <v>62</v>
      </c>
      <c r="J1634" t="n">
        <v>107.41</v>
      </c>
      <c r="K1634" t="n">
        <v>41.65</v>
      </c>
      <c r="L1634" t="n">
        <v>1</v>
      </c>
      <c r="M1634" t="n">
        <v>60</v>
      </c>
      <c r="N1634" t="n">
        <v>14.77</v>
      </c>
      <c r="O1634" t="n">
        <v>13481.73</v>
      </c>
      <c r="P1634" t="n">
        <v>85</v>
      </c>
      <c r="Q1634" t="n">
        <v>198.09</v>
      </c>
      <c r="R1634" t="n">
        <v>65.95</v>
      </c>
      <c r="S1634" t="n">
        <v>21.27</v>
      </c>
      <c r="T1634" t="n">
        <v>19352.89</v>
      </c>
      <c r="U1634" t="n">
        <v>0.32</v>
      </c>
      <c r="V1634" t="n">
        <v>0.67</v>
      </c>
      <c r="W1634" t="n">
        <v>0.21</v>
      </c>
      <c r="X1634" t="n">
        <v>1.24</v>
      </c>
      <c r="Y1634" t="n">
        <v>1</v>
      </c>
      <c r="Z1634" t="n">
        <v>10</v>
      </c>
    </row>
    <row r="1635">
      <c r="A1635" t="n">
        <v>1</v>
      </c>
      <c r="B1635" t="n">
        <v>50</v>
      </c>
      <c r="C1635" t="inlineStr">
        <is>
          <t xml:space="preserve">CONCLUIDO	</t>
        </is>
      </c>
      <c r="D1635" t="n">
        <v>8.4069</v>
      </c>
      <c r="E1635" t="n">
        <v>11.9</v>
      </c>
      <c r="F1635" t="n">
        <v>8.789999999999999</v>
      </c>
      <c r="G1635" t="n">
        <v>10.99</v>
      </c>
      <c r="H1635" t="n">
        <v>0.2</v>
      </c>
      <c r="I1635" t="n">
        <v>48</v>
      </c>
      <c r="J1635" t="n">
        <v>107.73</v>
      </c>
      <c r="K1635" t="n">
        <v>41.65</v>
      </c>
      <c r="L1635" t="n">
        <v>1.25</v>
      </c>
      <c r="M1635" t="n">
        <v>46</v>
      </c>
      <c r="N1635" t="n">
        <v>14.83</v>
      </c>
      <c r="O1635" t="n">
        <v>13520.81</v>
      </c>
      <c r="P1635" t="n">
        <v>81.79000000000001</v>
      </c>
      <c r="Q1635" t="n">
        <v>198.11</v>
      </c>
      <c r="R1635" t="n">
        <v>56.48</v>
      </c>
      <c r="S1635" t="n">
        <v>21.27</v>
      </c>
      <c r="T1635" t="n">
        <v>14689.47</v>
      </c>
      <c r="U1635" t="n">
        <v>0.38</v>
      </c>
      <c r="V1635" t="n">
        <v>0.6899999999999999</v>
      </c>
      <c r="W1635" t="n">
        <v>0.19</v>
      </c>
      <c r="X1635" t="n">
        <v>0.9399999999999999</v>
      </c>
      <c r="Y1635" t="n">
        <v>1</v>
      </c>
      <c r="Z1635" t="n">
        <v>10</v>
      </c>
    </row>
    <row r="1636">
      <c r="A1636" t="n">
        <v>2</v>
      </c>
      <c r="B1636" t="n">
        <v>50</v>
      </c>
      <c r="C1636" t="inlineStr">
        <is>
          <t xml:space="preserve">CONCLUIDO	</t>
        </is>
      </c>
      <c r="D1636" t="n">
        <v>8.706</v>
      </c>
      <c r="E1636" t="n">
        <v>11.49</v>
      </c>
      <c r="F1636" t="n">
        <v>8.58</v>
      </c>
      <c r="G1636" t="n">
        <v>13.21</v>
      </c>
      <c r="H1636" t="n">
        <v>0.24</v>
      </c>
      <c r="I1636" t="n">
        <v>39</v>
      </c>
      <c r="J1636" t="n">
        <v>108.05</v>
      </c>
      <c r="K1636" t="n">
        <v>41.65</v>
      </c>
      <c r="L1636" t="n">
        <v>1.5</v>
      </c>
      <c r="M1636" t="n">
        <v>37</v>
      </c>
      <c r="N1636" t="n">
        <v>14.9</v>
      </c>
      <c r="O1636" t="n">
        <v>13559.91</v>
      </c>
      <c r="P1636" t="n">
        <v>79.48</v>
      </c>
      <c r="Q1636" t="n">
        <v>198.05</v>
      </c>
      <c r="R1636" t="n">
        <v>49.76</v>
      </c>
      <c r="S1636" t="n">
        <v>21.27</v>
      </c>
      <c r="T1636" t="n">
        <v>11371.37</v>
      </c>
      <c r="U1636" t="n">
        <v>0.43</v>
      </c>
      <c r="V1636" t="n">
        <v>0.71</v>
      </c>
      <c r="W1636" t="n">
        <v>0.17</v>
      </c>
      <c r="X1636" t="n">
        <v>0.73</v>
      </c>
      <c r="Y1636" t="n">
        <v>1</v>
      </c>
      <c r="Z1636" t="n">
        <v>10</v>
      </c>
    </row>
    <row r="1637">
      <c r="A1637" t="n">
        <v>3</v>
      </c>
      <c r="B1637" t="n">
        <v>50</v>
      </c>
      <c r="C1637" t="inlineStr">
        <is>
          <t xml:space="preserve">CONCLUIDO	</t>
        </is>
      </c>
      <c r="D1637" t="n">
        <v>8.8104</v>
      </c>
      <c r="E1637" t="n">
        <v>11.35</v>
      </c>
      <c r="F1637" t="n">
        <v>8.56</v>
      </c>
      <c r="G1637" t="n">
        <v>15.1</v>
      </c>
      <c r="H1637" t="n">
        <v>0.28</v>
      </c>
      <c r="I1637" t="n">
        <v>34</v>
      </c>
      <c r="J1637" t="n">
        <v>108.37</v>
      </c>
      <c r="K1637" t="n">
        <v>41.65</v>
      </c>
      <c r="L1637" t="n">
        <v>1.75</v>
      </c>
      <c r="M1637" t="n">
        <v>32</v>
      </c>
      <c r="N1637" t="n">
        <v>14.97</v>
      </c>
      <c r="O1637" t="n">
        <v>13599.17</v>
      </c>
      <c r="P1637" t="n">
        <v>78.86</v>
      </c>
      <c r="Q1637" t="n">
        <v>198.07</v>
      </c>
      <c r="R1637" t="n">
        <v>49.76</v>
      </c>
      <c r="S1637" t="n">
        <v>21.27</v>
      </c>
      <c r="T1637" t="n">
        <v>11399.17</v>
      </c>
      <c r="U1637" t="n">
        <v>0.43</v>
      </c>
      <c r="V1637" t="n">
        <v>0.71</v>
      </c>
      <c r="W1637" t="n">
        <v>0.15</v>
      </c>
      <c r="X1637" t="n">
        <v>0.7</v>
      </c>
      <c r="Y1637" t="n">
        <v>1</v>
      </c>
      <c r="Z1637" t="n">
        <v>10</v>
      </c>
    </row>
    <row r="1638">
      <c r="A1638" t="n">
        <v>4</v>
      </c>
      <c r="B1638" t="n">
        <v>50</v>
      </c>
      <c r="C1638" t="inlineStr">
        <is>
          <t xml:space="preserve">CONCLUIDO	</t>
        </is>
      </c>
      <c r="D1638" t="n">
        <v>8.9993</v>
      </c>
      <c r="E1638" t="n">
        <v>11.11</v>
      </c>
      <c r="F1638" t="n">
        <v>8.43</v>
      </c>
      <c r="G1638" t="n">
        <v>17.44</v>
      </c>
      <c r="H1638" t="n">
        <v>0.32</v>
      </c>
      <c r="I1638" t="n">
        <v>29</v>
      </c>
      <c r="J1638" t="n">
        <v>108.68</v>
      </c>
      <c r="K1638" t="n">
        <v>41.65</v>
      </c>
      <c r="L1638" t="n">
        <v>2</v>
      </c>
      <c r="M1638" t="n">
        <v>27</v>
      </c>
      <c r="N1638" t="n">
        <v>15.03</v>
      </c>
      <c r="O1638" t="n">
        <v>13638.32</v>
      </c>
      <c r="P1638" t="n">
        <v>77.43000000000001</v>
      </c>
      <c r="Q1638" t="n">
        <v>198.05</v>
      </c>
      <c r="R1638" t="n">
        <v>45.43</v>
      </c>
      <c r="S1638" t="n">
        <v>21.27</v>
      </c>
      <c r="T1638" t="n">
        <v>9256.75</v>
      </c>
      <c r="U1638" t="n">
        <v>0.47</v>
      </c>
      <c r="V1638" t="n">
        <v>0.72</v>
      </c>
      <c r="W1638" t="n">
        <v>0.15</v>
      </c>
      <c r="X1638" t="n">
        <v>0.58</v>
      </c>
      <c r="Y1638" t="n">
        <v>1</v>
      </c>
      <c r="Z1638" t="n">
        <v>10</v>
      </c>
    </row>
    <row r="1639">
      <c r="A1639" t="n">
        <v>5</v>
      </c>
      <c r="B1639" t="n">
        <v>50</v>
      </c>
      <c r="C1639" t="inlineStr">
        <is>
          <t xml:space="preserve">CONCLUIDO	</t>
        </is>
      </c>
      <c r="D1639" t="n">
        <v>9.109299999999999</v>
      </c>
      <c r="E1639" t="n">
        <v>10.98</v>
      </c>
      <c r="F1639" t="n">
        <v>8.359999999999999</v>
      </c>
      <c r="G1639" t="n">
        <v>19.3</v>
      </c>
      <c r="H1639" t="n">
        <v>0.36</v>
      </c>
      <c r="I1639" t="n">
        <v>26</v>
      </c>
      <c r="J1639" t="n">
        <v>109</v>
      </c>
      <c r="K1639" t="n">
        <v>41.65</v>
      </c>
      <c r="L1639" t="n">
        <v>2.25</v>
      </c>
      <c r="M1639" t="n">
        <v>24</v>
      </c>
      <c r="N1639" t="n">
        <v>15.1</v>
      </c>
      <c r="O1639" t="n">
        <v>13677.51</v>
      </c>
      <c r="P1639" t="n">
        <v>76.45999999999999</v>
      </c>
      <c r="Q1639" t="n">
        <v>198.06</v>
      </c>
      <c r="R1639" t="n">
        <v>43.24</v>
      </c>
      <c r="S1639" t="n">
        <v>21.27</v>
      </c>
      <c r="T1639" t="n">
        <v>8179.5</v>
      </c>
      <c r="U1639" t="n">
        <v>0.49</v>
      </c>
      <c r="V1639" t="n">
        <v>0.73</v>
      </c>
      <c r="W1639" t="n">
        <v>0.15</v>
      </c>
      <c r="X1639" t="n">
        <v>0.51</v>
      </c>
      <c r="Y1639" t="n">
        <v>1</v>
      </c>
      <c r="Z1639" t="n">
        <v>10</v>
      </c>
    </row>
    <row r="1640">
      <c r="A1640" t="n">
        <v>6</v>
      </c>
      <c r="B1640" t="n">
        <v>50</v>
      </c>
      <c r="C1640" t="inlineStr">
        <is>
          <t xml:space="preserve">CONCLUIDO	</t>
        </is>
      </c>
      <c r="D1640" t="n">
        <v>9.218</v>
      </c>
      <c r="E1640" t="n">
        <v>10.85</v>
      </c>
      <c r="F1640" t="n">
        <v>8.300000000000001</v>
      </c>
      <c r="G1640" t="n">
        <v>21.66</v>
      </c>
      <c r="H1640" t="n">
        <v>0.4</v>
      </c>
      <c r="I1640" t="n">
        <v>23</v>
      </c>
      <c r="J1640" t="n">
        <v>109.32</v>
      </c>
      <c r="K1640" t="n">
        <v>41.65</v>
      </c>
      <c r="L1640" t="n">
        <v>2.5</v>
      </c>
      <c r="M1640" t="n">
        <v>21</v>
      </c>
      <c r="N1640" t="n">
        <v>15.17</v>
      </c>
      <c r="O1640" t="n">
        <v>13716.72</v>
      </c>
      <c r="P1640" t="n">
        <v>75.52</v>
      </c>
      <c r="Q1640" t="n">
        <v>198.1</v>
      </c>
      <c r="R1640" t="n">
        <v>41.25</v>
      </c>
      <c r="S1640" t="n">
        <v>21.27</v>
      </c>
      <c r="T1640" t="n">
        <v>7198.84</v>
      </c>
      <c r="U1640" t="n">
        <v>0.52</v>
      </c>
      <c r="V1640" t="n">
        <v>0.73</v>
      </c>
      <c r="W1640" t="n">
        <v>0.14</v>
      </c>
      <c r="X1640" t="n">
        <v>0.45</v>
      </c>
      <c r="Y1640" t="n">
        <v>1</v>
      </c>
      <c r="Z1640" t="n">
        <v>10</v>
      </c>
    </row>
    <row r="1641">
      <c r="A1641" t="n">
        <v>7</v>
      </c>
      <c r="B1641" t="n">
        <v>50</v>
      </c>
      <c r="C1641" t="inlineStr">
        <is>
          <t xml:space="preserve">CONCLUIDO	</t>
        </is>
      </c>
      <c r="D1641" t="n">
        <v>9.2942</v>
      </c>
      <c r="E1641" t="n">
        <v>10.76</v>
      </c>
      <c r="F1641" t="n">
        <v>8.26</v>
      </c>
      <c r="G1641" t="n">
        <v>23.59</v>
      </c>
      <c r="H1641" t="n">
        <v>0.44</v>
      </c>
      <c r="I1641" t="n">
        <v>21</v>
      </c>
      <c r="J1641" t="n">
        <v>109.64</v>
      </c>
      <c r="K1641" t="n">
        <v>41.65</v>
      </c>
      <c r="L1641" t="n">
        <v>2.75</v>
      </c>
      <c r="M1641" t="n">
        <v>19</v>
      </c>
      <c r="N1641" t="n">
        <v>15.24</v>
      </c>
      <c r="O1641" t="n">
        <v>13755.95</v>
      </c>
      <c r="P1641" t="n">
        <v>74.78</v>
      </c>
      <c r="Q1641" t="n">
        <v>198.05</v>
      </c>
      <c r="R1641" t="n">
        <v>39.77</v>
      </c>
      <c r="S1641" t="n">
        <v>21.27</v>
      </c>
      <c r="T1641" t="n">
        <v>6467.66</v>
      </c>
      <c r="U1641" t="n">
        <v>0.53</v>
      </c>
      <c r="V1641" t="n">
        <v>0.74</v>
      </c>
      <c r="W1641" t="n">
        <v>0.14</v>
      </c>
      <c r="X1641" t="n">
        <v>0.4</v>
      </c>
      <c r="Y1641" t="n">
        <v>1</v>
      </c>
      <c r="Z1641" t="n">
        <v>10</v>
      </c>
    </row>
    <row r="1642">
      <c r="A1642" t="n">
        <v>8</v>
      </c>
      <c r="B1642" t="n">
        <v>50</v>
      </c>
      <c r="C1642" t="inlineStr">
        <is>
          <t xml:space="preserve">CONCLUIDO	</t>
        </is>
      </c>
      <c r="D1642" t="n">
        <v>9.388</v>
      </c>
      <c r="E1642" t="n">
        <v>10.65</v>
      </c>
      <c r="F1642" t="n">
        <v>8.19</v>
      </c>
      <c r="G1642" t="n">
        <v>25.87</v>
      </c>
      <c r="H1642" t="n">
        <v>0.48</v>
      </c>
      <c r="I1642" t="n">
        <v>19</v>
      </c>
      <c r="J1642" t="n">
        <v>109.96</v>
      </c>
      <c r="K1642" t="n">
        <v>41.65</v>
      </c>
      <c r="L1642" t="n">
        <v>3</v>
      </c>
      <c r="M1642" t="n">
        <v>17</v>
      </c>
      <c r="N1642" t="n">
        <v>15.31</v>
      </c>
      <c r="O1642" t="n">
        <v>13795.21</v>
      </c>
      <c r="P1642" t="n">
        <v>73.95999999999999</v>
      </c>
      <c r="Q1642" t="n">
        <v>198.09</v>
      </c>
      <c r="R1642" t="n">
        <v>37.64</v>
      </c>
      <c r="S1642" t="n">
        <v>21.27</v>
      </c>
      <c r="T1642" t="n">
        <v>5413.04</v>
      </c>
      <c r="U1642" t="n">
        <v>0.57</v>
      </c>
      <c r="V1642" t="n">
        <v>0.74</v>
      </c>
      <c r="W1642" t="n">
        <v>0.14</v>
      </c>
      <c r="X1642" t="n">
        <v>0.34</v>
      </c>
      <c r="Y1642" t="n">
        <v>1</v>
      </c>
      <c r="Z1642" t="n">
        <v>10</v>
      </c>
    </row>
    <row r="1643">
      <c r="A1643" t="n">
        <v>9</v>
      </c>
      <c r="B1643" t="n">
        <v>50</v>
      </c>
      <c r="C1643" t="inlineStr">
        <is>
          <t xml:space="preserve">CONCLUIDO	</t>
        </is>
      </c>
      <c r="D1643" t="n">
        <v>9.3931</v>
      </c>
      <c r="E1643" t="n">
        <v>10.65</v>
      </c>
      <c r="F1643" t="n">
        <v>8.210000000000001</v>
      </c>
      <c r="G1643" t="n">
        <v>27.37</v>
      </c>
      <c r="H1643" t="n">
        <v>0.52</v>
      </c>
      <c r="I1643" t="n">
        <v>18</v>
      </c>
      <c r="J1643" t="n">
        <v>110.27</v>
      </c>
      <c r="K1643" t="n">
        <v>41.65</v>
      </c>
      <c r="L1643" t="n">
        <v>3.25</v>
      </c>
      <c r="M1643" t="n">
        <v>16</v>
      </c>
      <c r="N1643" t="n">
        <v>15.37</v>
      </c>
      <c r="O1643" t="n">
        <v>13834.5</v>
      </c>
      <c r="P1643" t="n">
        <v>73.69</v>
      </c>
      <c r="Q1643" t="n">
        <v>198.05</v>
      </c>
      <c r="R1643" t="n">
        <v>38.54</v>
      </c>
      <c r="S1643" t="n">
        <v>21.27</v>
      </c>
      <c r="T1643" t="n">
        <v>5867.36</v>
      </c>
      <c r="U1643" t="n">
        <v>0.55</v>
      </c>
      <c r="V1643" t="n">
        <v>0.74</v>
      </c>
      <c r="W1643" t="n">
        <v>0.13</v>
      </c>
      <c r="X1643" t="n">
        <v>0.36</v>
      </c>
      <c r="Y1643" t="n">
        <v>1</v>
      </c>
      <c r="Z1643" t="n">
        <v>10</v>
      </c>
    </row>
    <row r="1644">
      <c r="A1644" t="n">
        <v>10</v>
      </c>
      <c r="B1644" t="n">
        <v>50</v>
      </c>
      <c r="C1644" t="inlineStr">
        <is>
          <t xml:space="preserve">CONCLUIDO	</t>
        </is>
      </c>
      <c r="D1644" t="n">
        <v>9.474399999999999</v>
      </c>
      <c r="E1644" t="n">
        <v>10.55</v>
      </c>
      <c r="F1644" t="n">
        <v>8.16</v>
      </c>
      <c r="G1644" t="n">
        <v>30.61</v>
      </c>
      <c r="H1644" t="n">
        <v>0.5600000000000001</v>
      </c>
      <c r="I1644" t="n">
        <v>16</v>
      </c>
      <c r="J1644" t="n">
        <v>110.59</v>
      </c>
      <c r="K1644" t="n">
        <v>41.65</v>
      </c>
      <c r="L1644" t="n">
        <v>3.5</v>
      </c>
      <c r="M1644" t="n">
        <v>14</v>
      </c>
      <c r="N1644" t="n">
        <v>15.44</v>
      </c>
      <c r="O1644" t="n">
        <v>13873.81</v>
      </c>
      <c r="P1644" t="n">
        <v>73</v>
      </c>
      <c r="Q1644" t="n">
        <v>198.06</v>
      </c>
      <c r="R1644" t="n">
        <v>36.96</v>
      </c>
      <c r="S1644" t="n">
        <v>21.27</v>
      </c>
      <c r="T1644" t="n">
        <v>5088.87</v>
      </c>
      <c r="U1644" t="n">
        <v>0.58</v>
      </c>
      <c r="V1644" t="n">
        <v>0.74</v>
      </c>
      <c r="W1644" t="n">
        <v>0.13</v>
      </c>
      <c r="X1644" t="n">
        <v>0.31</v>
      </c>
      <c r="Y1644" t="n">
        <v>1</v>
      </c>
      <c r="Z1644" t="n">
        <v>10</v>
      </c>
    </row>
    <row r="1645">
      <c r="A1645" t="n">
        <v>11</v>
      </c>
      <c r="B1645" t="n">
        <v>50</v>
      </c>
      <c r="C1645" t="inlineStr">
        <is>
          <t xml:space="preserve">CONCLUIDO	</t>
        </is>
      </c>
      <c r="D1645" t="n">
        <v>9.5183</v>
      </c>
      <c r="E1645" t="n">
        <v>10.51</v>
      </c>
      <c r="F1645" t="n">
        <v>8.140000000000001</v>
      </c>
      <c r="G1645" t="n">
        <v>32.55</v>
      </c>
      <c r="H1645" t="n">
        <v>0.6</v>
      </c>
      <c r="I1645" t="n">
        <v>15</v>
      </c>
      <c r="J1645" t="n">
        <v>110.91</v>
      </c>
      <c r="K1645" t="n">
        <v>41.65</v>
      </c>
      <c r="L1645" t="n">
        <v>3.75</v>
      </c>
      <c r="M1645" t="n">
        <v>13</v>
      </c>
      <c r="N1645" t="n">
        <v>15.51</v>
      </c>
      <c r="O1645" t="n">
        <v>13913.15</v>
      </c>
      <c r="P1645" t="n">
        <v>72.28</v>
      </c>
      <c r="Q1645" t="n">
        <v>198.05</v>
      </c>
      <c r="R1645" t="n">
        <v>36.05</v>
      </c>
      <c r="S1645" t="n">
        <v>21.27</v>
      </c>
      <c r="T1645" t="n">
        <v>4636.88</v>
      </c>
      <c r="U1645" t="n">
        <v>0.59</v>
      </c>
      <c r="V1645" t="n">
        <v>0.75</v>
      </c>
      <c r="W1645" t="n">
        <v>0.13</v>
      </c>
      <c r="X1645" t="n">
        <v>0.28</v>
      </c>
      <c r="Y1645" t="n">
        <v>1</v>
      </c>
      <c r="Z1645" t="n">
        <v>10</v>
      </c>
    </row>
    <row r="1646">
      <c r="A1646" t="n">
        <v>12</v>
      </c>
      <c r="B1646" t="n">
        <v>50</v>
      </c>
      <c r="C1646" t="inlineStr">
        <is>
          <t xml:space="preserve">CONCLUIDO	</t>
        </is>
      </c>
      <c r="D1646" t="n">
        <v>9.559699999999999</v>
      </c>
      <c r="E1646" t="n">
        <v>10.46</v>
      </c>
      <c r="F1646" t="n">
        <v>8.109999999999999</v>
      </c>
      <c r="G1646" t="n">
        <v>34.77</v>
      </c>
      <c r="H1646" t="n">
        <v>0.63</v>
      </c>
      <c r="I1646" t="n">
        <v>14</v>
      </c>
      <c r="J1646" t="n">
        <v>111.23</v>
      </c>
      <c r="K1646" t="n">
        <v>41.65</v>
      </c>
      <c r="L1646" t="n">
        <v>4</v>
      </c>
      <c r="M1646" t="n">
        <v>12</v>
      </c>
      <c r="N1646" t="n">
        <v>15.58</v>
      </c>
      <c r="O1646" t="n">
        <v>13952.52</v>
      </c>
      <c r="P1646" t="n">
        <v>71.86</v>
      </c>
      <c r="Q1646" t="n">
        <v>198.05</v>
      </c>
      <c r="R1646" t="n">
        <v>35.39</v>
      </c>
      <c r="S1646" t="n">
        <v>21.27</v>
      </c>
      <c r="T1646" t="n">
        <v>4310.51</v>
      </c>
      <c r="U1646" t="n">
        <v>0.6</v>
      </c>
      <c r="V1646" t="n">
        <v>0.75</v>
      </c>
      <c r="W1646" t="n">
        <v>0.13</v>
      </c>
      <c r="X1646" t="n">
        <v>0.26</v>
      </c>
      <c r="Y1646" t="n">
        <v>1</v>
      </c>
      <c r="Z1646" t="n">
        <v>10</v>
      </c>
    </row>
    <row r="1647">
      <c r="A1647" t="n">
        <v>13</v>
      </c>
      <c r="B1647" t="n">
        <v>50</v>
      </c>
      <c r="C1647" t="inlineStr">
        <is>
          <t xml:space="preserve">CONCLUIDO	</t>
        </is>
      </c>
      <c r="D1647" t="n">
        <v>9.607200000000001</v>
      </c>
      <c r="E1647" t="n">
        <v>10.41</v>
      </c>
      <c r="F1647" t="n">
        <v>8.08</v>
      </c>
      <c r="G1647" t="n">
        <v>37.31</v>
      </c>
      <c r="H1647" t="n">
        <v>0.67</v>
      </c>
      <c r="I1647" t="n">
        <v>13</v>
      </c>
      <c r="J1647" t="n">
        <v>111.55</v>
      </c>
      <c r="K1647" t="n">
        <v>41.65</v>
      </c>
      <c r="L1647" t="n">
        <v>4.25</v>
      </c>
      <c r="M1647" t="n">
        <v>11</v>
      </c>
      <c r="N1647" t="n">
        <v>15.65</v>
      </c>
      <c r="O1647" t="n">
        <v>13991.91</v>
      </c>
      <c r="P1647" t="n">
        <v>71.14</v>
      </c>
      <c r="Q1647" t="n">
        <v>198.05</v>
      </c>
      <c r="R1647" t="n">
        <v>34.31</v>
      </c>
      <c r="S1647" t="n">
        <v>21.27</v>
      </c>
      <c r="T1647" t="n">
        <v>3779.78</v>
      </c>
      <c r="U1647" t="n">
        <v>0.62</v>
      </c>
      <c r="V1647" t="n">
        <v>0.75</v>
      </c>
      <c r="W1647" t="n">
        <v>0.13</v>
      </c>
      <c r="X1647" t="n">
        <v>0.23</v>
      </c>
      <c r="Y1647" t="n">
        <v>1</v>
      </c>
      <c r="Z1647" t="n">
        <v>10</v>
      </c>
    </row>
    <row r="1648">
      <c r="A1648" t="n">
        <v>14</v>
      </c>
      <c r="B1648" t="n">
        <v>50</v>
      </c>
      <c r="C1648" t="inlineStr">
        <is>
          <t xml:space="preserve">CONCLUIDO	</t>
        </is>
      </c>
      <c r="D1648" t="n">
        <v>9.629300000000001</v>
      </c>
      <c r="E1648" t="n">
        <v>10.38</v>
      </c>
      <c r="F1648" t="n">
        <v>8.06</v>
      </c>
      <c r="G1648" t="n">
        <v>37.2</v>
      </c>
      <c r="H1648" t="n">
        <v>0.71</v>
      </c>
      <c r="I1648" t="n">
        <v>13</v>
      </c>
      <c r="J1648" t="n">
        <v>111.87</v>
      </c>
      <c r="K1648" t="n">
        <v>41.65</v>
      </c>
      <c r="L1648" t="n">
        <v>4.5</v>
      </c>
      <c r="M1648" t="n">
        <v>11</v>
      </c>
      <c r="N1648" t="n">
        <v>15.72</v>
      </c>
      <c r="O1648" t="n">
        <v>14031.33</v>
      </c>
      <c r="P1648" t="n">
        <v>70.45999999999999</v>
      </c>
      <c r="Q1648" t="n">
        <v>198.05</v>
      </c>
      <c r="R1648" t="n">
        <v>33.76</v>
      </c>
      <c r="S1648" t="n">
        <v>21.27</v>
      </c>
      <c r="T1648" t="n">
        <v>3504.56</v>
      </c>
      <c r="U1648" t="n">
        <v>0.63</v>
      </c>
      <c r="V1648" t="n">
        <v>0.75</v>
      </c>
      <c r="W1648" t="n">
        <v>0.12</v>
      </c>
      <c r="X1648" t="n">
        <v>0.21</v>
      </c>
      <c r="Y1648" t="n">
        <v>1</v>
      </c>
      <c r="Z1648" t="n">
        <v>10</v>
      </c>
    </row>
    <row r="1649">
      <c r="A1649" t="n">
        <v>15</v>
      </c>
      <c r="B1649" t="n">
        <v>50</v>
      </c>
      <c r="C1649" t="inlineStr">
        <is>
          <t xml:space="preserve">CONCLUIDO	</t>
        </is>
      </c>
      <c r="D1649" t="n">
        <v>9.6205</v>
      </c>
      <c r="E1649" t="n">
        <v>10.39</v>
      </c>
      <c r="F1649" t="n">
        <v>8.09</v>
      </c>
      <c r="G1649" t="n">
        <v>40.46</v>
      </c>
      <c r="H1649" t="n">
        <v>0.75</v>
      </c>
      <c r="I1649" t="n">
        <v>12</v>
      </c>
      <c r="J1649" t="n">
        <v>112.19</v>
      </c>
      <c r="K1649" t="n">
        <v>41.65</v>
      </c>
      <c r="L1649" t="n">
        <v>4.75</v>
      </c>
      <c r="M1649" t="n">
        <v>10</v>
      </c>
      <c r="N1649" t="n">
        <v>15.79</v>
      </c>
      <c r="O1649" t="n">
        <v>14070.77</v>
      </c>
      <c r="P1649" t="n">
        <v>70.48999999999999</v>
      </c>
      <c r="Q1649" t="n">
        <v>198.05</v>
      </c>
      <c r="R1649" t="n">
        <v>34.79</v>
      </c>
      <c r="S1649" t="n">
        <v>21.27</v>
      </c>
      <c r="T1649" t="n">
        <v>4023.25</v>
      </c>
      <c r="U1649" t="n">
        <v>0.61</v>
      </c>
      <c r="V1649" t="n">
        <v>0.75</v>
      </c>
      <c r="W1649" t="n">
        <v>0.13</v>
      </c>
      <c r="X1649" t="n">
        <v>0.24</v>
      </c>
      <c r="Y1649" t="n">
        <v>1</v>
      </c>
      <c r="Z1649" t="n">
        <v>10</v>
      </c>
    </row>
    <row r="1650">
      <c r="A1650" t="n">
        <v>16</v>
      </c>
      <c r="B1650" t="n">
        <v>50</v>
      </c>
      <c r="C1650" t="inlineStr">
        <is>
          <t xml:space="preserve">CONCLUIDO	</t>
        </is>
      </c>
      <c r="D1650" t="n">
        <v>9.673299999999999</v>
      </c>
      <c r="E1650" t="n">
        <v>10.34</v>
      </c>
      <c r="F1650" t="n">
        <v>8.06</v>
      </c>
      <c r="G1650" t="n">
        <v>43.95</v>
      </c>
      <c r="H1650" t="n">
        <v>0.78</v>
      </c>
      <c r="I1650" t="n">
        <v>11</v>
      </c>
      <c r="J1650" t="n">
        <v>112.51</v>
      </c>
      <c r="K1650" t="n">
        <v>41.65</v>
      </c>
      <c r="L1650" t="n">
        <v>5</v>
      </c>
      <c r="M1650" t="n">
        <v>9</v>
      </c>
      <c r="N1650" t="n">
        <v>15.86</v>
      </c>
      <c r="O1650" t="n">
        <v>14110.24</v>
      </c>
      <c r="P1650" t="n">
        <v>69.77</v>
      </c>
      <c r="Q1650" t="n">
        <v>198.07</v>
      </c>
      <c r="R1650" t="n">
        <v>33.6</v>
      </c>
      <c r="S1650" t="n">
        <v>21.27</v>
      </c>
      <c r="T1650" t="n">
        <v>3433.18</v>
      </c>
      <c r="U1650" t="n">
        <v>0.63</v>
      </c>
      <c r="V1650" t="n">
        <v>0.75</v>
      </c>
      <c r="W1650" t="n">
        <v>0.13</v>
      </c>
      <c r="X1650" t="n">
        <v>0.2</v>
      </c>
      <c r="Y1650" t="n">
        <v>1</v>
      </c>
      <c r="Z1650" t="n">
        <v>10</v>
      </c>
    </row>
    <row r="1651">
      <c r="A1651" t="n">
        <v>17</v>
      </c>
      <c r="B1651" t="n">
        <v>50</v>
      </c>
      <c r="C1651" t="inlineStr">
        <is>
          <t xml:space="preserve">CONCLUIDO	</t>
        </is>
      </c>
      <c r="D1651" t="n">
        <v>9.673999999999999</v>
      </c>
      <c r="E1651" t="n">
        <v>10.34</v>
      </c>
      <c r="F1651" t="n">
        <v>8.06</v>
      </c>
      <c r="G1651" t="n">
        <v>43.94</v>
      </c>
      <c r="H1651" t="n">
        <v>0.82</v>
      </c>
      <c r="I1651" t="n">
        <v>11</v>
      </c>
      <c r="J1651" t="n">
        <v>112.83</v>
      </c>
      <c r="K1651" t="n">
        <v>41.65</v>
      </c>
      <c r="L1651" t="n">
        <v>5.25</v>
      </c>
      <c r="M1651" t="n">
        <v>9</v>
      </c>
      <c r="N1651" t="n">
        <v>15.93</v>
      </c>
      <c r="O1651" t="n">
        <v>14149.74</v>
      </c>
      <c r="P1651" t="n">
        <v>69.5</v>
      </c>
      <c r="Q1651" t="n">
        <v>198.05</v>
      </c>
      <c r="R1651" t="n">
        <v>33.59</v>
      </c>
      <c r="S1651" t="n">
        <v>21.27</v>
      </c>
      <c r="T1651" t="n">
        <v>3428.02</v>
      </c>
      <c r="U1651" t="n">
        <v>0.63</v>
      </c>
      <c r="V1651" t="n">
        <v>0.75</v>
      </c>
      <c r="W1651" t="n">
        <v>0.13</v>
      </c>
      <c r="X1651" t="n">
        <v>0.2</v>
      </c>
      <c r="Y1651" t="n">
        <v>1</v>
      </c>
      <c r="Z1651" t="n">
        <v>10</v>
      </c>
    </row>
    <row r="1652">
      <c r="A1652" t="n">
        <v>18</v>
      </c>
      <c r="B1652" t="n">
        <v>50</v>
      </c>
      <c r="C1652" t="inlineStr">
        <is>
          <t xml:space="preserve">CONCLUIDO	</t>
        </is>
      </c>
      <c r="D1652" t="n">
        <v>9.723699999999999</v>
      </c>
      <c r="E1652" t="n">
        <v>10.28</v>
      </c>
      <c r="F1652" t="n">
        <v>8.029999999999999</v>
      </c>
      <c r="G1652" t="n">
        <v>48.16</v>
      </c>
      <c r="H1652" t="n">
        <v>0.86</v>
      </c>
      <c r="I1652" t="n">
        <v>10</v>
      </c>
      <c r="J1652" t="n">
        <v>113.15</v>
      </c>
      <c r="K1652" t="n">
        <v>41.65</v>
      </c>
      <c r="L1652" t="n">
        <v>5.5</v>
      </c>
      <c r="M1652" t="n">
        <v>8</v>
      </c>
      <c r="N1652" t="n">
        <v>16</v>
      </c>
      <c r="O1652" t="n">
        <v>14189.26</v>
      </c>
      <c r="P1652" t="n">
        <v>68.87</v>
      </c>
      <c r="Q1652" t="n">
        <v>198.05</v>
      </c>
      <c r="R1652" t="n">
        <v>32.63</v>
      </c>
      <c r="S1652" t="n">
        <v>21.27</v>
      </c>
      <c r="T1652" t="n">
        <v>2953.9</v>
      </c>
      <c r="U1652" t="n">
        <v>0.65</v>
      </c>
      <c r="V1652" t="n">
        <v>0.76</v>
      </c>
      <c r="W1652" t="n">
        <v>0.12</v>
      </c>
      <c r="X1652" t="n">
        <v>0.17</v>
      </c>
      <c r="Y1652" t="n">
        <v>1</v>
      </c>
      <c r="Z1652" t="n">
        <v>10</v>
      </c>
    </row>
    <row r="1653">
      <c r="A1653" t="n">
        <v>19</v>
      </c>
      <c r="B1653" t="n">
        <v>50</v>
      </c>
      <c r="C1653" t="inlineStr">
        <is>
          <t xml:space="preserve">CONCLUIDO	</t>
        </is>
      </c>
      <c r="D1653" t="n">
        <v>9.7476</v>
      </c>
      <c r="E1653" t="n">
        <v>10.26</v>
      </c>
      <c r="F1653" t="n">
        <v>8</v>
      </c>
      <c r="G1653" t="n">
        <v>48</v>
      </c>
      <c r="H1653" t="n">
        <v>0.89</v>
      </c>
      <c r="I1653" t="n">
        <v>10</v>
      </c>
      <c r="J1653" t="n">
        <v>113.47</v>
      </c>
      <c r="K1653" t="n">
        <v>41.65</v>
      </c>
      <c r="L1653" t="n">
        <v>5.75</v>
      </c>
      <c r="M1653" t="n">
        <v>8</v>
      </c>
      <c r="N1653" t="n">
        <v>16.07</v>
      </c>
      <c r="O1653" t="n">
        <v>14228.81</v>
      </c>
      <c r="P1653" t="n">
        <v>68.66</v>
      </c>
      <c r="Q1653" t="n">
        <v>198.06</v>
      </c>
      <c r="R1653" t="n">
        <v>31.6</v>
      </c>
      <c r="S1653" t="n">
        <v>21.27</v>
      </c>
      <c r="T1653" t="n">
        <v>2437.59</v>
      </c>
      <c r="U1653" t="n">
        <v>0.67</v>
      </c>
      <c r="V1653" t="n">
        <v>0.76</v>
      </c>
      <c r="W1653" t="n">
        <v>0.13</v>
      </c>
      <c r="X1653" t="n">
        <v>0.15</v>
      </c>
      <c r="Y1653" t="n">
        <v>1</v>
      </c>
      <c r="Z1653" t="n">
        <v>10</v>
      </c>
    </row>
    <row r="1654">
      <c r="A1654" t="n">
        <v>20</v>
      </c>
      <c r="B1654" t="n">
        <v>50</v>
      </c>
      <c r="C1654" t="inlineStr">
        <is>
          <t xml:space="preserve">CONCLUIDO	</t>
        </is>
      </c>
      <c r="D1654" t="n">
        <v>9.7111</v>
      </c>
      <c r="E1654" t="n">
        <v>10.3</v>
      </c>
      <c r="F1654" t="n">
        <v>8.039999999999999</v>
      </c>
      <c r="G1654" t="n">
        <v>48.23</v>
      </c>
      <c r="H1654" t="n">
        <v>0.93</v>
      </c>
      <c r="I1654" t="n">
        <v>10</v>
      </c>
      <c r="J1654" t="n">
        <v>113.79</v>
      </c>
      <c r="K1654" t="n">
        <v>41.65</v>
      </c>
      <c r="L1654" t="n">
        <v>6</v>
      </c>
      <c r="M1654" t="n">
        <v>8</v>
      </c>
      <c r="N1654" t="n">
        <v>16.14</v>
      </c>
      <c r="O1654" t="n">
        <v>14268.39</v>
      </c>
      <c r="P1654" t="n">
        <v>68.28</v>
      </c>
      <c r="Q1654" t="n">
        <v>198.05</v>
      </c>
      <c r="R1654" t="n">
        <v>33.16</v>
      </c>
      <c r="S1654" t="n">
        <v>21.27</v>
      </c>
      <c r="T1654" t="n">
        <v>3218.99</v>
      </c>
      <c r="U1654" t="n">
        <v>0.64</v>
      </c>
      <c r="V1654" t="n">
        <v>0.76</v>
      </c>
      <c r="W1654" t="n">
        <v>0.12</v>
      </c>
      <c r="X1654" t="n">
        <v>0.19</v>
      </c>
      <c r="Y1654" t="n">
        <v>1</v>
      </c>
      <c r="Z1654" t="n">
        <v>10</v>
      </c>
    </row>
    <row r="1655">
      <c r="A1655" t="n">
        <v>21</v>
      </c>
      <c r="B1655" t="n">
        <v>50</v>
      </c>
      <c r="C1655" t="inlineStr">
        <is>
          <t xml:space="preserve">CONCLUIDO	</t>
        </is>
      </c>
      <c r="D1655" t="n">
        <v>9.7532</v>
      </c>
      <c r="E1655" t="n">
        <v>10.25</v>
      </c>
      <c r="F1655" t="n">
        <v>8.02</v>
      </c>
      <c r="G1655" t="n">
        <v>53.45</v>
      </c>
      <c r="H1655" t="n">
        <v>0.97</v>
      </c>
      <c r="I1655" t="n">
        <v>9</v>
      </c>
      <c r="J1655" t="n">
        <v>114.11</v>
      </c>
      <c r="K1655" t="n">
        <v>41.65</v>
      </c>
      <c r="L1655" t="n">
        <v>6.25</v>
      </c>
      <c r="M1655" t="n">
        <v>7</v>
      </c>
      <c r="N1655" t="n">
        <v>16.21</v>
      </c>
      <c r="O1655" t="n">
        <v>14307.99</v>
      </c>
      <c r="P1655" t="n">
        <v>67.78</v>
      </c>
      <c r="Q1655" t="n">
        <v>198.05</v>
      </c>
      <c r="R1655" t="n">
        <v>32.46</v>
      </c>
      <c r="S1655" t="n">
        <v>21.27</v>
      </c>
      <c r="T1655" t="n">
        <v>2874.26</v>
      </c>
      <c r="U1655" t="n">
        <v>0.66</v>
      </c>
      <c r="V1655" t="n">
        <v>0.76</v>
      </c>
      <c r="W1655" t="n">
        <v>0.12</v>
      </c>
      <c r="X1655" t="n">
        <v>0.16</v>
      </c>
      <c r="Y1655" t="n">
        <v>1</v>
      </c>
      <c r="Z1655" t="n">
        <v>10</v>
      </c>
    </row>
    <row r="1656">
      <c r="A1656" t="n">
        <v>22</v>
      </c>
      <c r="B1656" t="n">
        <v>50</v>
      </c>
      <c r="C1656" t="inlineStr">
        <is>
          <t xml:space="preserve">CONCLUIDO	</t>
        </is>
      </c>
      <c r="D1656" t="n">
        <v>9.7569</v>
      </c>
      <c r="E1656" t="n">
        <v>10.25</v>
      </c>
      <c r="F1656" t="n">
        <v>8.01</v>
      </c>
      <c r="G1656" t="n">
        <v>53.42</v>
      </c>
      <c r="H1656" t="n">
        <v>1</v>
      </c>
      <c r="I1656" t="n">
        <v>9</v>
      </c>
      <c r="J1656" t="n">
        <v>114.44</v>
      </c>
      <c r="K1656" t="n">
        <v>41.65</v>
      </c>
      <c r="L1656" t="n">
        <v>6.5</v>
      </c>
      <c r="M1656" t="n">
        <v>7</v>
      </c>
      <c r="N1656" t="n">
        <v>16.29</v>
      </c>
      <c r="O1656" t="n">
        <v>14347.62</v>
      </c>
      <c r="P1656" t="n">
        <v>67.52</v>
      </c>
      <c r="Q1656" t="n">
        <v>198.05</v>
      </c>
      <c r="R1656" t="n">
        <v>32.22</v>
      </c>
      <c r="S1656" t="n">
        <v>21.27</v>
      </c>
      <c r="T1656" t="n">
        <v>2751.99</v>
      </c>
      <c r="U1656" t="n">
        <v>0.66</v>
      </c>
      <c r="V1656" t="n">
        <v>0.76</v>
      </c>
      <c r="W1656" t="n">
        <v>0.12</v>
      </c>
      <c r="X1656" t="n">
        <v>0.16</v>
      </c>
      <c r="Y1656" t="n">
        <v>1</v>
      </c>
      <c r="Z1656" t="n">
        <v>10</v>
      </c>
    </row>
    <row r="1657">
      <c r="A1657" t="n">
        <v>23</v>
      </c>
      <c r="B1657" t="n">
        <v>50</v>
      </c>
      <c r="C1657" t="inlineStr">
        <is>
          <t xml:space="preserve">CONCLUIDO	</t>
        </is>
      </c>
      <c r="D1657" t="n">
        <v>9.7524</v>
      </c>
      <c r="E1657" t="n">
        <v>10.25</v>
      </c>
      <c r="F1657" t="n">
        <v>8.02</v>
      </c>
      <c r="G1657" t="n">
        <v>53.45</v>
      </c>
      <c r="H1657" t="n">
        <v>1.04</v>
      </c>
      <c r="I1657" t="n">
        <v>9</v>
      </c>
      <c r="J1657" t="n">
        <v>114.76</v>
      </c>
      <c r="K1657" t="n">
        <v>41.65</v>
      </c>
      <c r="L1657" t="n">
        <v>6.75</v>
      </c>
      <c r="M1657" t="n">
        <v>7</v>
      </c>
      <c r="N1657" t="n">
        <v>16.36</v>
      </c>
      <c r="O1657" t="n">
        <v>14387.27</v>
      </c>
      <c r="P1657" t="n">
        <v>66.77</v>
      </c>
      <c r="Q1657" t="n">
        <v>198.05</v>
      </c>
      <c r="R1657" t="n">
        <v>32.43</v>
      </c>
      <c r="S1657" t="n">
        <v>21.27</v>
      </c>
      <c r="T1657" t="n">
        <v>2855.85</v>
      </c>
      <c r="U1657" t="n">
        <v>0.66</v>
      </c>
      <c r="V1657" t="n">
        <v>0.76</v>
      </c>
      <c r="W1657" t="n">
        <v>0.12</v>
      </c>
      <c r="X1657" t="n">
        <v>0.17</v>
      </c>
      <c r="Y1657" t="n">
        <v>1</v>
      </c>
      <c r="Z1657" t="n">
        <v>10</v>
      </c>
    </row>
    <row r="1658">
      <c r="A1658" t="n">
        <v>24</v>
      </c>
      <c r="B1658" t="n">
        <v>50</v>
      </c>
      <c r="C1658" t="inlineStr">
        <is>
          <t xml:space="preserve">CONCLUIDO	</t>
        </is>
      </c>
      <c r="D1658" t="n">
        <v>9.8277</v>
      </c>
      <c r="E1658" t="n">
        <v>10.18</v>
      </c>
      <c r="F1658" t="n">
        <v>7.96</v>
      </c>
      <c r="G1658" t="n">
        <v>59.71</v>
      </c>
      <c r="H1658" t="n">
        <v>1.07</v>
      </c>
      <c r="I1658" t="n">
        <v>8</v>
      </c>
      <c r="J1658" t="n">
        <v>115.08</v>
      </c>
      <c r="K1658" t="n">
        <v>41.65</v>
      </c>
      <c r="L1658" t="n">
        <v>7</v>
      </c>
      <c r="M1658" t="n">
        <v>6</v>
      </c>
      <c r="N1658" t="n">
        <v>16.43</v>
      </c>
      <c r="O1658" t="n">
        <v>14426.96</v>
      </c>
      <c r="P1658" t="n">
        <v>66.22</v>
      </c>
      <c r="Q1658" t="n">
        <v>198.05</v>
      </c>
      <c r="R1658" t="n">
        <v>30.58</v>
      </c>
      <c r="S1658" t="n">
        <v>21.27</v>
      </c>
      <c r="T1658" t="n">
        <v>1935.5</v>
      </c>
      <c r="U1658" t="n">
        <v>0.7</v>
      </c>
      <c r="V1658" t="n">
        <v>0.76</v>
      </c>
      <c r="W1658" t="n">
        <v>0.12</v>
      </c>
      <c r="X1658" t="n">
        <v>0.11</v>
      </c>
      <c r="Y1658" t="n">
        <v>1</v>
      </c>
      <c r="Z1658" t="n">
        <v>10</v>
      </c>
    </row>
    <row r="1659">
      <c r="A1659" t="n">
        <v>25</v>
      </c>
      <c r="B1659" t="n">
        <v>50</v>
      </c>
      <c r="C1659" t="inlineStr">
        <is>
          <t xml:space="preserve">CONCLUIDO	</t>
        </is>
      </c>
      <c r="D1659" t="n">
        <v>9.7933</v>
      </c>
      <c r="E1659" t="n">
        <v>10.21</v>
      </c>
      <c r="F1659" t="n">
        <v>8</v>
      </c>
      <c r="G1659" t="n">
        <v>59.98</v>
      </c>
      <c r="H1659" t="n">
        <v>1.11</v>
      </c>
      <c r="I1659" t="n">
        <v>8</v>
      </c>
      <c r="J1659" t="n">
        <v>115.4</v>
      </c>
      <c r="K1659" t="n">
        <v>41.65</v>
      </c>
      <c r="L1659" t="n">
        <v>7.25</v>
      </c>
      <c r="M1659" t="n">
        <v>6</v>
      </c>
      <c r="N1659" t="n">
        <v>16.5</v>
      </c>
      <c r="O1659" t="n">
        <v>14466.67</v>
      </c>
      <c r="P1659" t="n">
        <v>66.23999999999999</v>
      </c>
      <c r="Q1659" t="n">
        <v>198.05</v>
      </c>
      <c r="R1659" t="n">
        <v>31.87</v>
      </c>
      <c r="S1659" t="n">
        <v>21.27</v>
      </c>
      <c r="T1659" t="n">
        <v>2582.43</v>
      </c>
      <c r="U1659" t="n">
        <v>0.67</v>
      </c>
      <c r="V1659" t="n">
        <v>0.76</v>
      </c>
      <c r="W1659" t="n">
        <v>0.12</v>
      </c>
      <c r="X1659" t="n">
        <v>0.14</v>
      </c>
      <c r="Y1659" t="n">
        <v>1</v>
      </c>
      <c r="Z1659" t="n">
        <v>10</v>
      </c>
    </row>
    <row r="1660">
      <c r="A1660" t="n">
        <v>26</v>
      </c>
      <c r="B1660" t="n">
        <v>50</v>
      </c>
      <c r="C1660" t="inlineStr">
        <is>
          <t xml:space="preserve">CONCLUIDO	</t>
        </is>
      </c>
      <c r="D1660" t="n">
        <v>9.790100000000001</v>
      </c>
      <c r="E1660" t="n">
        <v>10.21</v>
      </c>
      <c r="F1660" t="n">
        <v>8</v>
      </c>
      <c r="G1660" t="n">
        <v>60</v>
      </c>
      <c r="H1660" t="n">
        <v>1.14</v>
      </c>
      <c r="I1660" t="n">
        <v>8</v>
      </c>
      <c r="J1660" t="n">
        <v>115.72</v>
      </c>
      <c r="K1660" t="n">
        <v>41.65</v>
      </c>
      <c r="L1660" t="n">
        <v>7.5</v>
      </c>
      <c r="M1660" t="n">
        <v>6</v>
      </c>
      <c r="N1660" t="n">
        <v>16.57</v>
      </c>
      <c r="O1660" t="n">
        <v>14506.4</v>
      </c>
      <c r="P1660" t="n">
        <v>65.55</v>
      </c>
      <c r="Q1660" t="n">
        <v>198.05</v>
      </c>
      <c r="R1660" t="n">
        <v>31.92</v>
      </c>
      <c r="S1660" t="n">
        <v>21.27</v>
      </c>
      <c r="T1660" t="n">
        <v>2607.74</v>
      </c>
      <c r="U1660" t="n">
        <v>0.67</v>
      </c>
      <c r="V1660" t="n">
        <v>0.76</v>
      </c>
      <c r="W1660" t="n">
        <v>0.12</v>
      </c>
      <c r="X1660" t="n">
        <v>0.15</v>
      </c>
      <c r="Y1660" t="n">
        <v>1</v>
      </c>
      <c r="Z1660" t="n">
        <v>10</v>
      </c>
    </row>
    <row r="1661">
      <c r="A1661" t="n">
        <v>27</v>
      </c>
      <c r="B1661" t="n">
        <v>50</v>
      </c>
      <c r="C1661" t="inlineStr">
        <is>
          <t xml:space="preserve">CONCLUIDO	</t>
        </is>
      </c>
      <c r="D1661" t="n">
        <v>9.846</v>
      </c>
      <c r="E1661" t="n">
        <v>10.16</v>
      </c>
      <c r="F1661" t="n">
        <v>7.96</v>
      </c>
      <c r="G1661" t="n">
        <v>68.27</v>
      </c>
      <c r="H1661" t="n">
        <v>1.18</v>
      </c>
      <c r="I1661" t="n">
        <v>7</v>
      </c>
      <c r="J1661" t="n">
        <v>116.05</v>
      </c>
      <c r="K1661" t="n">
        <v>41.65</v>
      </c>
      <c r="L1661" t="n">
        <v>7.75</v>
      </c>
      <c r="M1661" t="n">
        <v>5</v>
      </c>
      <c r="N1661" t="n">
        <v>16.65</v>
      </c>
      <c r="O1661" t="n">
        <v>14546.17</v>
      </c>
      <c r="P1661" t="n">
        <v>64.61</v>
      </c>
      <c r="Q1661" t="n">
        <v>198.05</v>
      </c>
      <c r="R1661" t="n">
        <v>30.74</v>
      </c>
      <c r="S1661" t="n">
        <v>21.27</v>
      </c>
      <c r="T1661" t="n">
        <v>2022.71</v>
      </c>
      <c r="U1661" t="n">
        <v>0.6899999999999999</v>
      </c>
      <c r="V1661" t="n">
        <v>0.76</v>
      </c>
      <c r="W1661" t="n">
        <v>0.12</v>
      </c>
      <c r="X1661" t="n">
        <v>0.11</v>
      </c>
      <c r="Y1661" t="n">
        <v>1</v>
      </c>
      <c r="Z1661" t="n">
        <v>10</v>
      </c>
    </row>
    <row r="1662">
      <c r="A1662" t="n">
        <v>28</v>
      </c>
      <c r="B1662" t="n">
        <v>50</v>
      </c>
      <c r="C1662" t="inlineStr">
        <is>
          <t xml:space="preserve">CONCLUIDO	</t>
        </is>
      </c>
      <c r="D1662" t="n">
        <v>9.848699999999999</v>
      </c>
      <c r="E1662" t="n">
        <v>10.15</v>
      </c>
      <c r="F1662" t="n">
        <v>7.96</v>
      </c>
      <c r="G1662" t="n">
        <v>68.25</v>
      </c>
      <c r="H1662" t="n">
        <v>1.21</v>
      </c>
      <c r="I1662" t="n">
        <v>7</v>
      </c>
      <c r="J1662" t="n">
        <v>116.37</v>
      </c>
      <c r="K1662" t="n">
        <v>41.65</v>
      </c>
      <c r="L1662" t="n">
        <v>8</v>
      </c>
      <c r="M1662" t="n">
        <v>5</v>
      </c>
      <c r="N1662" t="n">
        <v>16.72</v>
      </c>
      <c r="O1662" t="n">
        <v>14585.96</v>
      </c>
      <c r="P1662" t="n">
        <v>64.56</v>
      </c>
      <c r="Q1662" t="n">
        <v>198.05</v>
      </c>
      <c r="R1662" t="n">
        <v>30.48</v>
      </c>
      <c r="S1662" t="n">
        <v>21.27</v>
      </c>
      <c r="T1662" t="n">
        <v>1894.2</v>
      </c>
      <c r="U1662" t="n">
        <v>0.7</v>
      </c>
      <c r="V1662" t="n">
        <v>0.76</v>
      </c>
      <c r="W1662" t="n">
        <v>0.12</v>
      </c>
      <c r="X1662" t="n">
        <v>0.11</v>
      </c>
      <c r="Y1662" t="n">
        <v>1</v>
      </c>
      <c r="Z1662" t="n">
        <v>10</v>
      </c>
    </row>
    <row r="1663">
      <c r="A1663" t="n">
        <v>29</v>
      </c>
      <c r="B1663" t="n">
        <v>50</v>
      </c>
      <c r="C1663" t="inlineStr">
        <is>
          <t xml:space="preserve">CONCLUIDO	</t>
        </is>
      </c>
      <c r="D1663" t="n">
        <v>9.8283</v>
      </c>
      <c r="E1663" t="n">
        <v>10.17</v>
      </c>
      <c r="F1663" t="n">
        <v>7.98</v>
      </c>
      <c r="G1663" t="n">
        <v>68.43000000000001</v>
      </c>
      <c r="H1663" t="n">
        <v>1.25</v>
      </c>
      <c r="I1663" t="n">
        <v>7</v>
      </c>
      <c r="J1663" t="n">
        <v>116.69</v>
      </c>
      <c r="K1663" t="n">
        <v>41.65</v>
      </c>
      <c r="L1663" t="n">
        <v>8.25</v>
      </c>
      <c r="M1663" t="n">
        <v>5</v>
      </c>
      <c r="N1663" t="n">
        <v>16.79</v>
      </c>
      <c r="O1663" t="n">
        <v>14625.77</v>
      </c>
      <c r="P1663" t="n">
        <v>64.54000000000001</v>
      </c>
      <c r="Q1663" t="n">
        <v>198.05</v>
      </c>
      <c r="R1663" t="n">
        <v>31.49</v>
      </c>
      <c r="S1663" t="n">
        <v>21.27</v>
      </c>
      <c r="T1663" t="n">
        <v>2398.23</v>
      </c>
      <c r="U1663" t="n">
        <v>0.68</v>
      </c>
      <c r="V1663" t="n">
        <v>0.76</v>
      </c>
      <c r="W1663" t="n">
        <v>0.12</v>
      </c>
      <c r="X1663" t="n">
        <v>0.13</v>
      </c>
      <c r="Y1663" t="n">
        <v>1</v>
      </c>
      <c r="Z1663" t="n">
        <v>10</v>
      </c>
    </row>
    <row r="1664">
      <c r="A1664" t="n">
        <v>30</v>
      </c>
      <c r="B1664" t="n">
        <v>50</v>
      </c>
      <c r="C1664" t="inlineStr">
        <is>
          <t xml:space="preserve">CONCLUIDO	</t>
        </is>
      </c>
      <c r="D1664" t="n">
        <v>9.8285</v>
      </c>
      <c r="E1664" t="n">
        <v>10.17</v>
      </c>
      <c r="F1664" t="n">
        <v>7.98</v>
      </c>
      <c r="G1664" t="n">
        <v>68.42</v>
      </c>
      <c r="H1664" t="n">
        <v>1.28</v>
      </c>
      <c r="I1664" t="n">
        <v>7</v>
      </c>
      <c r="J1664" t="n">
        <v>117.01</v>
      </c>
      <c r="K1664" t="n">
        <v>41.65</v>
      </c>
      <c r="L1664" t="n">
        <v>8.5</v>
      </c>
      <c r="M1664" t="n">
        <v>5</v>
      </c>
      <c r="N1664" t="n">
        <v>16.86</v>
      </c>
      <c r="O1664" t="n">
        <v>14665.62</v>
      </c>
      <c r="P1664" t="n">
        <v>63.95</v>
      </c>
      <c r="Q1664" t="n">
        <v>198.05</v>
      </c>
      <c r="R1664" t="n">
        <v>31.4</v>
      </c>
      <c r="S1664" t="n">
        <v>21.27</v>
      </c>
      <c r="T1664" t="n">
        <v>2352.08</v>
      </c>
      <c r="U1664" t="n">
        <v>0.68</v>
      </c>
      <c r="V1664" t="n">
        <v>0.76</v>
      </c>
      <c r="W1664" t="n">
        <v>0.12</v>
      </c>
      <c r="X1664" t="n">
        <v>0.13</v>
      </c>
      <c r="Y1664" t="n">
        <v>1</v>
      </c>
      <c r="Z1664" t="n">
        <v>10</v>
      </c>
    </row>
    <row r="1665">
      <c r="A1665" t="n">
        <v>31</v>
      </c>
      <c r="B1665" t="n">
        <v>50</v>
      </c>
      <c r="C1665" t="inlineStr">
        <is>
          <t xml:space="preserve">CONCLUIDO	</t>
        </is>
      </c>
      <c r="D1665" t="n">
        <v>9.834199999999999</v>
      </c>
      <c r="E1665" t="n">
        <v>10.17</v>
      </c>
      <c r="F1665" t="n">
        <v>7.98</v>
      </c>
      <c r="G1665" t="n">
        <v>68.37</v>
      </c>
      <c r="H1665" t="n">
        <v>1.32</v>
      </c>
      <c r="I1665" t="n">
        <v>7</v>
      </c>
      <c r="J1665" t="n">
        <v>117.34</v>
      </c>
      <c r="K1665" t="n">
        <v>41.65</v>
      </c>
      <c r="L1665" t="n">
        <v>8.75</v>
      </c>
      <c r="M1665" t="n">
        <v>5</v>
      </c>
      <c r="N1665" t="n">
        <v>16.94</v>
      </c>
      <c r="O1665" t="n">
        <v>14705.49</v>
      </c>
      <c r="P1665" t="n">
        <v>63.34</v>
      </c>
      <c r="Q1665" t="n">
        <v>198.05</v>
      </c>
      <c r="R1665" t="n">
        <v>31.12</v>
      </c>
      <c r="S1665" t="n">
        <v>21.27</v>
      </c>
      <c r="T1665" t="n">
        <v>2211.74</v>
      </c>
      <c r="U1665" t="n">
        <v>0.68</v>
      </c>
      <c r="V1665" t="n">
        <v>0.76</v>
      </c>
      <c r="W1665" t="n">
        <v>0.12</v>
      </c>
      <c r="X1665" t="n">
        <v>0.12</v>
      </c>
      <c r="Y1665" t="n">
        <v>1</v>
      </c>
      <c r="Z1665" t="n">
        <v>10</v>
      </c>
    </row>
    <row r="1666">
      <c r="A1666" t="n">
        <v>32</v>
      </c>
      <c r="B1666" t="n">
        <v>50</v>
      </c>
      <c r="C1666" t="inlineStr">
        <is>
          <t xml:space="preserve">CONCLUIDO	</t>
        </is>
      </c>
      <c r="D1666" t="n">
        <v>9.885</v>
      </c>
      <c r="E1666" t="n">
        <v>10.12</v>
      </c>
      <c r="F1666" t="n">
        <v>7.95</v>
      </c>
      <c r="G1666" t="n">
        <v>79.47</v>
      </c>
      <c r="H1666" t="n">
        <v>1.35</v>
      </c>
      <c r="I1666" t="n">
        <v>6</v>
      </c>
      <c r="J1666" t="n">
        <v>117.66</v>
      </c>
      <c r="K1666" t="n">
        <v>41.65</v>
      </c>
      <c r="L1666" t="n">
        <v>9</v>
      </c>
      <c r="M1666" t="n">
        <v>4</v>
      </c>
      <c r="N1666" t="n">
        <v>17.01</v>
      </c>
      <c r="O1666" t="n">
        <v>14745.39</v>
      </c>
      <c r="P1666" t="n">
        <v>62.22</v>
      </c>
      <c r="Q1666" t="n">
        <v>198.05</v>
      </c>
      <c r="R1666" t="n">
        <v>30.09</v>
      </c>
      <c r="S1666" t="n">
        <v>21.27</v>
      </c>
      <c r="T1666" t="n">
        <v>1704.65</v>
      </c>
      <c r="U1666" t="n">
        <v>0.71</v>
      </c>
      <c r="V1666" t="n">
        <v>0.76</v>
      </c>
      <c r="W1666" t="n">
        <v>0.12</v>
      </c>
      <c r="X1666" t="n">
        <v>0.09</v>
      </c>
      <c r="Y1666" t="n">
        <v>1</v>
      </c>
      <c r="Z1666" t="n">
        <v>10</v>
      </c>
    </row>
    <row r="1667">
      <c r="A1667" t="n">
        <v>33</v>
      </c>
      <c r="B1667" t="n">
        <v>50</v>
      </c>
      <c r="C1667" t="inlineStr">
        <is>
          <t xml:space="preserve">CONCLUIDO	</t>
        </is>
      </c>
      <c r="D1667" t="n">
        <v>9.8817</v>
      </c>
      <c r="E1667" t="n">
        <v>10.12</v>
      </c>
      <c r="F1667" t="n">
        <v>7.95</v>
      </c>
      <c r="G1667" t="n">
        <v>79.5</v>
      </c>
      <c r="H1667" t="n">
        <v>1.38</v>
      </c>
      <c r="I1667" t="n">
        <v>6</v>
      </c>
      <c r="J1667" t="n">
        <v>117.98</v>
      </c>
      <c r="K1667" t="n">
        <v>41.65</v>
      </c>
      <c r="L1667" t="n">
        <v>9.25</v>
      </c>
      <c r="M1667" t="n">
        <v>4</v>
      </c>
      <c r="N1667" t="n">
        <v>17.08</v>
      </c>
      <c r="O1667" t="n">
        <v>14785.31</v>
      </c>
      <c r="P1667" t="n">
        <v>62.25</v>
      </c>
      <c r="Q1667" t="n">
        <v>198.05</v>
      </c>
      <c r="R1667" t="n">
        <v>30.4</v>
      </c>
      <c r="S1667" t="n">
        <v>21.27</v>
      </c>
      <c r="T1667" t="n">
        <v>1856.11</v>
      </c>
      <c r="U1667" t="n">
        <v>0.7</v>
      </c>
      <c r="V1667" t="n">
        <v>0.76</v>
      </c>
      <c r="W1667" t="n">
        <v>0.11</v>
      </c>
      <c r="X1667" t="n">
        <v>0.1</v>
      </c>
      <c r="Y1667" t="n">
        <v>1</v>
      </c>
      <c r="Z1667" t="n">
        <v>10</v>
      </c>
    </row>
    <row r="1668">
      <c r="A1668" t="n">
        <v>34</v>
      </c>
      <c r="B1668" t="n">
        <v>50</v>
      </c>
      <c r="C1668" t="inlineStr">
        <is>
          <t xml:space="preserve">CONCLUIDO	</t>
        </is>
      </c>
      <c r="D1668" t="n">
        <v>9.875999999999999</v>
      </c>
      <c r="E1668" t="n">
        <v>10.13</v>
      </c>
      <c r="F1668" t="n">
        <v>7.96</v>
      </c>
      <c r="G1668" t="n">
        <v>79.56</v>
      </c>
      <c r="H1668" t="n">
        <v>1.42</v>
      </c>
      <c r="I1668" t="n">
        <v>6</v>
      </c>
      <c r="J1668" t="n">
        <v>118.31</v>
      </c>
      <c r="K1668" t="n">
        <v>41.65</v>
      </c>
      <c r="L1668" t="n">
        <v>9.5</v>
      </c>
      <c r="M1668" t="n">
        <v>4</v>
      </c>
      <c r="N1668" t="n">
        <v>17.16</v>
      </c>
      <c r="O1668" t="n">
        <v>14825.26</v>
      </c>
      <c r="P1668" t="n">
        <v>62.15</v>
      </c>
      <c r="Q1668" t="n">
        <v>198.05</v>
      </c>
      <c r="R1668" t="n">
        <v>30.52</v>
      </c>
      <c r="S1668" t="n">
        <v>21.27</v>
      </c>
      <c r="T1668" t="n">
        <v>1919.38</v>
      </c>
      <c r="U1668" t="n">
        <v>0.7</v>
      </c>
      <c r="V1668" t="n">
        <v>0.76</v>
      </c>
      <c r="W1668" t="n">
        <v>0.12</v>
      </c>
      <c r="X1668" t="n">
        <v>0.1</v>
      </c>
      <c r="Y1668" t="n">
        <v>1</v>
      </c>
      <c r="Z1668" t="n">
        <v>10</v>
      </c>
    </row>
    <row r="1669">
      <c r="A1669" t="n">
        <v>35</v>
      </c>
      <c r="B1669" t="n">
        <v>50</v>
      </c>
      <c r="C1669" t="inlineStr">
        <is>
          <t xml:space="preserve">CONCLUIDO	</t>
        </is>
      </c>
      <c r="D1669" t="n">
        <v>9.882</v>
      </c>
      <c r="E1669" t="n">
        <v>10.12</v>
      </c>
      <c r="F1669" t="n">
        <v>7.95</v>
      </c>
      <c r="G1669" t="n">
        <v>79.5</v>
      </c>
      <c r="H1669" t="n">
        <v>1.45</v>
      </c>
      <c r="I1669" t="n">
        <v>6</v>
      </c>
      <c r="J1669" t="n">
        <v>118.63</v>
      </c>
      <c r="K1669" t="n">
        <v>41.65</v>
      </c>
      <c r="L1669" t="n">
        <v>9.75</v>
      </c>
      <c r="M1669" t="n">
        <v>4</v>
      </c>
      <c r="N1669" t="n">
        <v>17.23</v>
      </c>
      <c r="O1669" t="n">
        <v>14865.24</v>
      </c>
      <c r="P1669" t="n">
        <v>61.81</v>
      </c>
      <c r="Q1669" t="n">
        <v>198.05</v>
      </c>
      <c r="R1669" t="n">
        <v>30.27</v>
      </c>
      <c r="S1669" t="n">
        <v>21.27</v>
      </c>
      <c r="T1669" t="n">
        <v>1794.8</v>
      </c>
      <c r="U1669" t="n">
        <v>0.7</v>
      </c>
      <c r="V1669" t="n">
        <v>0.76</v>
      </c>
      <c r="W1669" t="n">
        <v>0.12</v>
      </c>
      <c r="X1669" t="n">
        <v>0.1</v>
      </c>
      <c r="Y1669" t="n">
        <v>1</v>
      </c>
      <c r="Z1669" t="n">
        <v>10</v>
      </c>
    </row>
    <row r="1670">
      <c r="A1670" t="n">
        <v>36</v>
      </c>
      <c r="B1670" t="n">
        <v>50</v>
      </c>
      <c r="C1670" t="inlineStr">
        <is>
          <t xml:space="preserve">CONCLUIDO	</t>
        </is>
      </c>
      <c r="D1670" t="n">
        <v>9.8817</v>
      </c>
      <c r="E1670" t="n">
        <v>10.12</v>
      </c>
      <c r="F1670" t="n">
        <v>7.95</v>
      </c>
      <c r="G1670" t="n">
        <v>79.5</v>
      </c>
      <c r="H1670" t="n">
        <v>1.48</v>
      </c>
      <c r="I1670" t="n">
        <v>6</v>
      </c>
      <c r="J1670" t="n">
        <v>118.96</v>
      </c>
      <c r="K1670" t="n">
        <v>41.65</v>
      </c>
      <c r="L1670" t="n">
        <v>10</v>
      </c>
      <c r="M1670" t="n">
        <v>3</v>
      </c>
      <c r="N1670" t="n">
        <v>17.31</v>
      </c>
      <c r="O1670" t="n">
        <v>14905.25</v>
      </c>
      <c r="P1670" t="n">
        <v>61.22</v>
      </c>
      <c r="Q1670" t="n">
        <v>198.05</v>
      </c>
      <c r="R1670" t="n">
        <v>30.18</v>
      </c>
      <c r="S1670" t="n">
        <v>21.27</v>
      </c>
      <c r="T1670" t="n">
        <v>1747.87</v>
      </c>
      <c r="U1670" t="n">
        <v>0.7</v>
      </c>
      <c r="V1670" t="n">
        <v>0.76</v>
      </c>
      <c r="W1670" t="n">
        <v>0.12</v>
      </c>
      <c r="X1670" t="n">
        <v>0.1</v>
      </c>
      <c r="Y1670" t="n">
        <v>1</v>
      </c>
      <c r="Z1670" t="n">
        <v>10</v>
      </c>
    </row>
    <row r="1671">
      <c r="A1671" t="n">
        <v>37</v>
      </c>
      <c r="B1671" t="n">
        <v>50</v>
      </c>
      <c r="C1671" t="inlineStr">
        <is>
          <t xml:space="preserve">CONCLUIDO	</t>
        </is>
      </c>
      <c r="D1671" t="n">
        <v>9.890700000000001</v>
      </c>
      <c r="E1671" t="n">
        <v>10.11</v>
      </c>
      <c r="F1671" t="n">
        <v>7.94</v>
      </c>
      <c r="G1671" t="n">
        <v>79.41</v>
      </c>
      <c r="H1671" t="n">
        <v>1.52</v>
      </c>
      <c r="I1671" t="n">
        <v>6</v>
      </c>
      <c r="J1671" t="n">
        <v>119.28</v>
      </c>
      <c r="K1671" t="n">
        <v>41.65</v>
      </c>
      <c r="L1671" t="n">
        <v>10.25</v>
      </c>
      <c r="M1671" t="n">
        <v>2</v>
      </c>
      <c r="N1671" t="n">
        <v>17.38</v>
      </c>
      <c r="O1671" t="n">
        <v>14945.29</v>
      </c>
      <c r="P1671" t="n">
        <v>60.86</v>
      </c>
      <c r="Q1671" t="n">
        <v>198.05</v>
      </c>
      <c r="R1671" t="n">
        <v>29.9</v>
      </c>
      <c r="S1671" t="n">
        <v>21.27</v>
      </c>
      <c r="T1671" t="n">
        <v>1607.34</v>
      </c>
      <c r="U1671" t="n">
        <v>0.71</v>
      </c>
      <c r="V1671" t="n">
        <v>0.76</v>
      </c>
      <c r="W1671" t="n">
        <v>0.12</v>
      </c>
      <c r="X1671" t="n">
        <v>0.09</v>
      </c>
      <c r="Y1671" t="n">
        <v>1</v>
      </c>
      <c r="Z1671" t="n">
        <v>10</v>
      </c>
    </row>
    <row r="1672">
      <c r="A1672" t="n">
        <v>38</v>
      </c>
      <c r="B1672" t="n">
        <v>50</v>
      </c>
      <c r="C1672" t="inlineStr">
        <is>
          <t xml:space="preserve">CONCLUIDO	</t>
        </is>
      </c>
      <c r="D1672" t="n">
        <v>9.8698</v>
      </c>
      <c r="E1672" t="n">
        <v>10.13</v>
      </c>
      <c r="F1672" t="n">
        <v>7.96</v>
      </c>
      <c r="G1672" t="n">
        <v>79.62</v>
      </c>
      <c r="H1672" t="n">
        <v>1.55</v>
      </c>
      <c r="I1672" t="n">
        <v>6</v>
      </c>
      <c r="J1672" t="n">
        <v>119.61</v>
      </c>
      <c r="K1672" t="n">
        <v>41.65</v>
      </c>
      <c r="L1672" t="n">
        <v>10.5</v>
      </c>
      <c r="M1672" t="n">
        <v>2</v>
      </c>
      <c r="N1672" t="n">
        <v>17.46</v>
      </c>
      <c r="O1672" t="n">
        <v>14985.35</v>
      </c>
      <c r="P1672" t="n">
        <v>60.57</v>
      </c>
      <c r="Q1672" t="n">
        <v>198.05</v>
      </c>
      <c r="R1672" t="n">
        <v>30.72</v>
      </c>
      <c r="S1672" t="n">
        <v>21.27</v>
      </c>
      <c r="T1672" t="n">
        <v>2018.45</v>
      </c>
      <c r="U1672" t="n">
        <v>0.6899999999999999</v>
      </c>
      <c r="V1672" t="n">
        <v>0.76</v>
      </c>
      <c r="W1672" t="n">
        <v>0.12</v>
      </c>
      <c r="X1672" t="n">
        <v>0.11</v>
      </c>
      <c r="Y1672" t="n">
        <v>1</v>
      </c>
      <c r="Z1672" t="n">
        <v>10</v>
      </c>
    </row>
    <row r="1673">
      <c r="A1673" t="n">
        <v>39</v>
      </c>
      <c r="B1673" t="n">
        <v>50</v>
      </c>
      <c r="C1673" t="inlineStr">
        <is>
          <t xml:space="preserve">CONCLUIDO	</t>
        </is>
      </c>
      <c r="D1673" t="n">
        <v>9.8682</v>
      </c>
      <c r="E1673" t="n">
        <v>10.13</v>
      </c>
      <c r="F1673" t="n">
        <v>7.96</v>
      </c>
      <c r="G1673" t="n">
        <v>79.64</v>
      </c>
      <c r="H1673" t="n">
        <v>1.58</v>
      </c>
      <c r="I1673" t="n">
        <v>6</v>
      </c>
      <c r="J1673" t="n">
        <v>119.93</v>
      </c>
      <c r="K1673" t="n">
        <v>41.65</v>
      </c>
      <c r="L1673" t="n">
        <v>10.75</v>
      </c>
      <c r="M1673" t="n">
        <v>2</v>
      </c>
      <c r="N1673" t="n">
        <v>17.53</v>
      </c>
      <c r="O1673" t="n">
        <v>15025.44</v>
      </c>
      <c r="P1673" t="n">
        <v>60.43</v>
      </c>
      <c r="Q1673" t="n">
        <v>198.05</v>
      </c>
      <c r="R1673" t="n">
        <v>30.62</v>
      </c>
      <c r="S1673" t="n">
        <v>21.27</v>
      </c>
      <c r="T1673" t="n">
        <v>1968.65</v>
      </c>
      <c r="U1673" t="n">
        <v>0.6899999999999999</v>
      </c>
      <c r="V1673" t="n">
        <v>0.76</v>
      </c>
      <c r="W1673" t="n">
        <v>0.12</v>
      </c>
      <c r="X1673" t="n">
        <v>0.11</v>
      </c>
      <c r="Y1673" t="n">
        <v>1</v>
      </c>
      <c r="Z1673" t="n">
        <v>10</v>
      </c>
    </row>
    <row r="1674">
      <c r="A1674" t="n">
        <v>40</v>
      </c>
      <c r="B1674" t="n">
        <v>50</v>
      </c>
      <c r="C1674" t="inlineStr">
        <is>
          <t xml:space="preserve">CONCLUIDO	</t>
        </is>
      </c>
      <c r="D1674" t="n">
        <v>9.8728</v>
      </c>
      <c r="E1674" t="n">
        <v>10.13</v>
      </c>
      <c r="F1674" t="n">
        <v>7.96</v>
      </c>
      <c r="G1674" t="n">
        <v>79.59</v>
      </c>
      <c r="H1674" t="n">
        <v>1.61</v>
      </c>
      <c r="I1674" t="n">
        <v>6</v>
      </c>
      <c r="J1674" t="n">
        <v>120.26</v>
      </c>
      <c r="K1674" t="n">
        <v>41.65</v>
      </c>
      <c r="L1674" t="n">
        <v>11</v>
      </c>
      <c r="M1674" t="n">
        <v>1</v>
      </c>
      <c r="N1674" t="n">
        <v>17.61</v>
      </c>
      <c r="O1674" t="n">
        <v>15065.56</v>
      </c>
      <c r="P1674" t="n">
        <v>60.18</v>
      </c>
      <c r="Q1674" t="n">
        <v>198.05</v>
      </c>
      <c r="R1674" t="n">
        <v>30.44</v>
      </c>
      <c r="S1674" t="n">
        <v>21.27</v>
      </c>
      <c r="T1674" t="n">
        <v>1880.2</v>
      </c>
      <c r="U1674" t="n">
        <v>0.7</v>
      </c>
      <c r="V1674" t="n">
        <v>0.76</v>
      </c>
      <c r="W1674" t="n">
        <v>0.12</v>
      </c>
      <c r="X1674" t="n">
        <v>0.11</v>
      </c>
      <c r="Y1674" t="n">
        <v>1</v>
      </c>
      <c r="Z1674" t="n">
        <v>10</v>
      </c>
    </row>
    <row r="1675">
      <c r="A1675" t="n">
        <v>41</v>
      </c>
      <c r="B1675" t="n">
        <v>50</v>
      </c>
      <c r="C1675" t="inlineStr">
        <is>
          <t xml:space="preserve">CONCLUIDO	</t>
        </is>
      </c>
      <c r="D1675" t="n">
        <v>9.9223</v>
      </c>
      <c r="E1675" t="n">
        <v>10.08</v>
      </c>
      <c r="F1675" t="n">
        <v>7.93</v>
      </c>
      <c r="G1675" t="n">
        <v>95.17</v>
      </c>
      <c r="H1675" t="n">
        <v>1.65</v>
      </c>
      <c r="I1675" t="n">
        <v>5</v>
      </c>
      <c r="J1675" t="n">
        <v>120.58</v>
      </c>
      <c r="K1675" t="n">
        <v>41.65</v>
      </c>
      <c r="L1675" t="n">
        <v>11.25</v>
      </c>
      <c r="M1675" t="n">
        <v>0</v>
      </c>
      <c r="N1675" t="n">
        <v>17.68</v>
      </c>
      <c r="O1675" t="n">
        <v>15105.7</v>
      </c>
      <c r="P1675" t="n">
        <v>59.78</v>
      </c>
      <c r="Q1675" t="n">
        <v>198.05</v>
      </c>
      <c r="R1675" t="n">
        <v>29.51</v>
      </c>
      <c r="S1675" t="n">
        <v>21.27</v>
      </c>
      <c r="T1675" t="n">
        <v>1419.46</v>
      </c>
      <c r="U1675" t="n">
        <v>0.72</v>
      </c>
      <c r="V1675" t="n">
        <v>0.77</v>
      </c>
      <c r="W1675" t="n">
        <v>0.12</v>
      </c>
      <c r="X1675" t="n">
        <v>0.08</v>
      </c>
      <c r="Y1675" t="n">
        <v>1</v>
      </c>
      <c r="Z1675" t="n">
        <v>10</v>
      </c>
    </row>
    <row r="1676">
      <c r="A1676" t="n">
        <v>0</v>
      </c>
      <c r="B1676" t="n">
        <v>25</v>
      </c>
      <c r="C1676" t="inlineStr">
        <is>
          <t xml:space="preserve">CONCLUIDO	</t>
        </is>
      </c>
      <c r="D1676" t="n">
        <v>9.123200000000001</v>
      </c>
      <c r="E1676" t="n">
        <v>10.96</v>
      </c>
      <c r="F1676" t="n">
        <v>8.609999999999999</v>
      </c>
      <c r="G1676" t="n">
        <v>12.91</v>
      </c>
      <c r="H1676" t="n">
        <v>0.28</v>
      </c>
      <c r="I1676" t="n">
        <v>40</v>
      </c>
      <c r="J1676" t="n">
        <v>61.76</v>
      </c>
      <c r="K1676" t="n">
        <v>28.92</v>
      </c>
      <c r="L1676" t="n">
        <v>1</v>
      </c>
      <c r="M1676" t="n">
        <v>38</v>
      </c>
      <c r="N1676" t="n">
        <v>6.84</v>
      </c>
      <c r="O1676" t="n">
        <v>7851.41</v>
      </c>
      <c r="P1676" t="n">
        <v>53.81</v>
      </c>
      <c r="Q1676" t="n">
        <v>198.1</v>
      </c>
      <c r="R1676" t="n">
        <v>50.71</v>
      </c>
      <c r="S1676" t="n">
        <v>21.27</v>
      </c>
      <c r="T1676" t="n">
        <v>11842.92</v>
      </c>
      <c r="U1676" t="n">
        <v>0.42</v>
      </c>
      <c r="V1676" t="n">
        <v>0.71</v>
      </c>
      <c r="W1676" t="n">
        <v>0.17</v>
      </c>
      <c r="X1676" t="n">
        <v>0.76</v>
      </c>
      <c r="Y1676" t="n">
        <v>1</v>
      </c>
      <c r="Z1676" t="n">
        <v>10</v>
      </c>
    </row>
    <row r="1677">
      <c r="A1677" t="n">
        <v>1</v>
      </c>
      <c r="B1677" t="n">
        <v>25</v>
      </c>
      <c r="C1677" t="inlineStr">
        <is>
          <t xml:space="preserve">CONCLUIDO	</t>
        </is>
      </c>
      <c r="D1677" t="n">
        <v>9.337300000000001</v>
      </c>
      <c r="E1677" t="n">
        <v>10.71</v>
      </c>
      <c r="F1677" t="n">
        <v>8.48</v>
      </c>
      <c r="G1677" t="n">
        <v>16.42</v>
      </c>
      <c r="H1677" t="n">
        <v>0.35</v>
      </c>
      <c r="I1677" t="n">
        <v>31</v>
      </c>
      <c r="J1677" t="n">
        <v>62.05</v>
      </c>
      <c r="K1677" t="n">
        <v>28.92</v>
      </c>
      <c r="L1677" t="n">
        <v>1.25</v>
      </c>
      <c r="M1677" t="n">
        <v>29</v>
      </c>
      <c r="N1677" t="n">
        <v>6.88</v>
      </c>
      <c r="O1677" t="n">
        <v>7887.12</v>
      </c>
      <c r="P1677" t="n">
        <v>52.35</v>
      </c>
      <c r="Q1677" t="n">
        <v>198.05</v>
      </c>
      <c r="R1677" t="n">
        <v>47.04</v>
      </c>
      <c r="S1677" t="n">
        <v>21.27</v>
      </c>
      <c r="T1677" t="n">
        <v>10050.93</v>
      </c>
      <c r="U1677" t="n">
        <v>0.45</v>
      </c>
      <c r="V1677" t="n">
        <v>0.72</v>
      </c>
      <c r="W1677" t="n">
        <v>0.16</v>
      </c>
      <c r="X1677" t="n">
        <v>0.63</v>
      </c>
      <c r="Y1677" t="n">
        <v>1</v>
      </c>
      <c r="Z1677" t="n">
        <v>10</v>
      </c>
    </row>
    <row r="1678">
      <c r="A1678" t="n">
        <v>2</v>
      </c>
      <c r="B1678" t="n">
        <v>25</v>
      </c>
      <c r="C1678" t="inlineStr">
        <is>
          <t xml:space="preserve">CONCLUIDO	</t>
        </is>
      </c>
      <c r="D1678" t="n">
        <v>9.505000000000001</v>
      </c>
      <c r="E1678" t="n">
        <v>10.52</v>
      </c>
      <c r="F1678" t="n">
        <v>8.359999999999999</v>
      </c>
      <c r="G1678" t="n">
        <v>19.3</v>
      </c>
      <c r="H1678" t="n">
        <v>0.42</v>
      </c>
      <c r="I1678" t="n">
        <v>26</v>
      </c>
      <c r="J1678" t="n">
        <v>62.34</v>
      </c>
      <c r="K1678" t="n">
        <v>28.92</v>
      </c>
      <c r="L1678" t="n">
        <v>1.5</v>
      </c>
      <c r="M1678" t="n">
        <v>24</v>
      </c>
      <c r="N1678" t="n">
        <v>6.92</v>
      </c>
      <c r="O1678" t="n">
        <v>7922.85</v>
      </c>
      <c r="P1678" t="n">
        <v>50.97</v>
      </c>
      <c r="Q1678" t="n">
        <v>198.08</v>
      </c>
      <c r="R1678" t="n">
        <v>43.35</v>
      </c>
      <c r="S1678" t="n">
        <v>21.27</v>
      </c>
      <c r="T1678" t="n">
        <v>8232.33</v>
      </c>
      <c r="U1678" t="n">
        <v>0.49</v>
      </c>
      <c r="V1678" t="n">
        <v>0.73</v>
      </c>
      <c r="W1678" t="n">
        <v>0.15</v>
      </c>
      <c r="X1678" t="n">
        <v>0.51</v>
      </c>
      <c r="Y1678" t="n">
        <v>1</v>
      </c>
      <c r="Z1678" t="n">
        <v>10</v>
      </c>
    </row>
    <row r="1679">
      <c r="A1679" t="n">
        <v>3</v>
      </c>
      <c r="B1679" t="n">
        <v>25</v>
      </c>
      <c r="C1679" t="inlineStr">
        <is>
          <t xml:space="preserve">CONCLUIDO	</t>
        </is>
      </c>
      <c r="D1679" t="n">
        <v>9.642200000000001</v>
      </c>
      <c r="E1679" t="n">
        <v>10.37</v>
      </c>
      <c r="F1679" t="n">
        <v>8.27</v>
      </c>
      <c r="G1679" t="n">
        <v>22.55</v>
      </c>
      <c r="H1679" t="n">
        <v>0.49</v>
      </c>
      <c r="I1679" t="n">
        <v>22</v>
      </c>
      <c r="J1679" t="n">
        <v>62.63</v>
      </c>
      <c r="K1679" t="n">
        <v>28.92</v>
      </c>
      <c r="L1679" t="n">
        <v>1.75</v>
      </c>
      <c r="M1679" t="n">
        <v>20</v>
      </c>
      <c r="N1679" t="n">
        <v>6.96</v>
      </c>
      <c r="O1679" t="n">
        <v>7958.6</v>
      </c>
      <c r="P1679" t="n">
        <v>49.85</v>
      </c>
      <c r="Q1679" t="n">
        <v>198.07</v>
      </c>
      <c r="R1679" t="n">
        <v>40.34</v>
      </c>
      <c r="S1679" t="n">
        <v>21.27</v>
      </c>
      <c r="T1679" t="n">
        <v>6748.61</v>
      </c>
      <c r="U1679" t="n">
        <v>0.53</v>
      </c>
      <c r="V1679" t="n">
        <v>0.73</v>
      </c>
      <c r="W1679" t="n">
        <v>0.14</v>
      </c>
      <c r="X1679" t="n">
        <v>0.42</v>
      </c>
      <c r="Y1679" t="n">
        <v>1</v>
      </c>
      <c r="Z1679" t="n">
        <v>10</v>
      </c>
    </row>
    <row r="1680">
      <c r="A1680" t="n">
        <v>4</v>
      </c>
      <c r="B1680" t="n">
        <v>25</v>
      </c>
      <c r="C1680" t="inlineStr">
        <is>
          <t xml:space="preserve">CONCLUIDO	</t>
        </is>
      </c>
      <c r="D1680" t="n">
        <v>9.786099999999999</v>
      </c>
      <c r="E1680" t="n">
        <v>10.22</v>
      </c>
      <c r="F1680" t="n">
        <v>8.16</v>
      </c>
      <c r="G1680" t="n">
        <v>25.76</v>
      </c>
      <c r="H1680" t="n">
        <v>0.55</v>
      </c>
      <c r="I1680" t="n">
        <v>19</v>
      </c>
      <c r="J1680" t="n">
        <v>62.92</v>
      </c>
      <c r="K1680" t="n">
        <v>28.92</v>
      </c>
      <c r="L1680" t="n">
        <v>2</v>
      </c>
      <c r="M1680" t="n">
        <v>17</v>
      </c>
      <c r="N1680" t="n">
        <v>7</v>
      </c>
      <c r="O1680" t="n">
        <v>7994.37</v>
      </c>
      <c r="P1680" t="n">
        <v>48.32</v>
      </c>
      <c r="Q1680" t="n">
        <v>198.05</v>
      </c>
      <c r="R1680" t="n">
        <v>36.48</v>
      </c>
      <c r="S1680" t="n">
        <v>21.27</v>
      </c>
      <c r="T1680" t="n">
        <v>4833.9</v>
      </c>
      <c r="U1680" t="n">
        <v>0.58</v>
      </c>
      <c r="V1680" t="n">
        <v>0.74</v>
      </c>
      <c r="W1680" t="n">
        <v>0.14</v>
      </c>
      <c r="X1680" t="n">
        <v>0.31</v>
      </c>
      <c r="Y1680" t="n">
        <v>1</v>
      </c>
      <c r="Z1680" t="n">
        <v>10</v>
      </c>
    </row>
    <row r="1681">
      <c r="A1681" t="n">
        <v>5</v>
      </c>
      <c r="B1681" t="n">
        <v>25</v>
      </c>
      <c r="C1681" t="inlineStr">
        <is>
          <t xml:space="preserve">CONCLUIDO	</t>
        </is>
      </c>
      <c r="D1681" t="n">
        <v>9.7821</v>
      </c>
      <c r="E1681" t="n">
        <v>10.22</v>
      </c>
      <c r="F1681" t="n">
        <v>8.19</v>
      </c>
      <c r="G1681" t="n">
        <v>28.91</v>
      </c>
      <c r="H1681" t="n">
        <v>0.62</v>
      </c>
      <c r="I1681" t="n">
        <v>17</v>
      </c>
      <c r="J1681" t="n">
        <v>63.21</v>
      </c>
      <c r="K1681" t="n">
        <v>28.92</v>
      </c>
      <c r="L1681" t="n">
        <v>2.25</v>
      </c>
      <c r="M1681" t="n">
        <v>15</v>
      </c>
      <c r="N1681" t="n">
        <v>7.04</v>
      </c>
      <c r="O1681" t="n">
        <v>8030.17</v>
      </c>
      <c r="P1681" t="n">
        <v>48</v>
      </c>
      <c r="Q1681" t="n">
        <v>198.05</v>
      </c>
      <c r="R1681" t="n">
        <v>37.83</v>
      </c>
      <c r="S1681" t="n">
        <v>21.27</v>
      </c>
      <c r="T1681" t="n">
        <v>5518.71</v>
      </c>
      <c r="U1681" t="n">
        <v>0.5600000000000001</v>
      </c>
      <c r="V1681" t="n">
        <v>0.74</v>
      </c>
      <c r="W1681" t="n">
        <v>0.14</v>
      </c>
      <c r="X1681" t="n">
        <v>0.34</v>
      </c>
      <c r="Y1681" t="n">
        <v>1</v>
      </c>
      <c r="Z1681" t="n">
        <v>10</v>
      </c>
    </row>
    <row r="1682">
      <c r="A1682" t="n">
        <v>6</v>
      </c>
      <c r="B1682" t="n">
        <v>25</v>
      </c>
      <c r="C1682" t="inlineStr">
        <is>
          <t xml:space="preserve">CONCLUIDO	</t>
        </is>
      </c>
      <c r="D1682" t="n">
        <v>9.858700000000001</v>
      </c>
      <c r="E1682" t="n">
        <v>10.14</v>
      </c>
      <c r="F1682" t="n">
        <v>8.140000000000001</v>
      </c>
      <c r="G1682" t="n">
        <v>32.56</v>
      </c>
      <c r="H1682" t="n">
        <v>0.6899999999999999</v>
      </c>
      <c r="I1682" t="n">
        <v>15</v>
      </c>
      <c r="J1682" t="n">
        <v>63.5</v>
      </c>
      <c r="K1682" t="n">
        <v>28.92</v>
      </c>
      <c r="L1682" t="n">
        <v>2.5</v>
      </c>
      <c r="M1682" t="n">
        <v>13</v>
      </c>
      <c r="N1682" t="n">
        <v>7.08</v>
      </c>
      <c r="O1682" t="n">
        <v>8065.98</v>
      </c>
      <c r="P1682" t="n">
        <v>46.76</v>
      </c>
      <c r="Q1682" t="n">
        <v>198.05</v>
      </c>
      <c r="R1682" t="n">
        <v>36.18</v>
      </c>
      <c r="S1682" t="n">
        <v>21.27</v>
      </c>
      <c r="T1682" t="n">
        <v>4703.33</v>
      </c>
      <c r="U1682" t="n">
        <v>0.59</v>
      </c>
      <c r="V1682" t="n">
        <v>0.75</v>
      </c>
      <c r="W1682" t="n">
        <v>0.13</v>
      </c>
      <c r="X1682" t="n">
        <v>0.29</v>
      </c>
      <c r="Y1682" t="n">
        <v>1</v>
      </c>
      <c r="Z1682" t="n">
        <v>10</v>
      </c>
    </row>
    <row r="1683">
      <c r="A1683" t="n">
        <v>7</v>
      </c>
      <c r="B1683" t="n">
        <v>25</v>
      </c>
      <c r="C1683" t="inlineStr">
        <is>
          <t xml:space="preserve">CONCLUIDO	</t>
        </is>
      </c>
      <c r="D1683" t="n">
        <v>9.946400000000001</v>
      </c>
      <c r="E1683" t="n">
        <v>10.05</v>
      </c>
      <c r="F1683" t="n">
        <v>8.08</v>
      </c>
      <c r="G1683" t="n">
        <v>37.28</v>
      </c>
      <c r="H1683" t="n">
        <v>0.75</v>
      </c>
      <c r="I1683" t="n">
        <v>13</v>
      </c>
      <c r="J1683" t="n">
        <v>63.79</v>
      </c>
      <c r="K1683" t="n">
        <v>28.92</v>
      </c>
      <c r="L1683" t="n">
        <v>2.75</v>
      </c>
      <c r="M1683" t="n">
        <v>11</v>
      </c>
      <c r="N1683" t="n">
        <v>7.12</v>
      </c>
      <c r="O1683" t="n">
        <v>8101.81</v>
      </c>
      <c r="P1683" t="n">
        <v>45.83</v>
      </c>
      <c r="Q1683" t="n">
        <v>198.09</v>
      </c>
      <c r="R1683" t="n">
        <v>34.19</v>
      </c>
      <c r="S1683" t="n">
        <v>21.27</v>
      </c>
      <c r="T1683" t="n">
        <v>3715.5</v>
      </c>
      <c r="U1683" t="n">
        <v>0.62</v>
      </c>
      <c r="V1683" t="n">
        <v>0.75</v>
      </c>
      <c r="W1683" t="n">
        <v>0.13</v>
      </c>
      <c r="X1683" t="n">
        <v>0.22</v>
      </c>
      <c r="Y1683" t="n">
        <v>1</v>
      </c>
      <c r="Z1683" t="n">
        <v>10</v>
      </c>
    </row>
    <row r="1684">
      <c r="A1684" t="n">
        <v>8</v>
      </c>
      <c r="B1684" t="n">
        <v>25</v>
      </c>
      <c r="C1684" t="inlineStr">
        <is>
          <t xml:space="preserve">CONCLUIDO	</t>
        </is>
      </c>
      <c r="D1684" t="n">
        <v>9.9519</v>
      </c>
      <c r="E1684" t="n">
        <v>10.05</v>
      </c>
      <c r="F1684" t="n">
        <v>8.09</v>
      </c>
      <c r="G1684" t="n">
        <v>40.43</v>
      </c>
      <c r="H1684" t="n">
        <v>0.8100000000000001</v>
      </c>
      <c r="I1684" t="n">
        <v>12</v>
      </c>
      <c r="J1684" t="n">
        <v>64.08</v>
      </c>
      <c r="K1684" t="n">
        <v>28.92</v>
      </c>
      <c r="L1684" t="n">
        <v>3</v>
      </c>
      <c r="M1684" t="n">
        <v>10</v>
      </c>
      <c r="N1684" t="n">
        <v>7.16</v>
      </c>
      <c r="O1684" t="n">
        <v>8137.65</v>
      </c>
      <c r="P1684" t="n">
        <v>45.01</v>
      </c>
      <c r="Q1684" t="n">
        <v>198.06</v>
      </c>
      <c r="R1684" t="n">
        <v>34.62</v>
      </c>
      <c r="S1684" t="n">
        <v>21.27</v>
      </c>
      <c r="T1684" t="n">
        <v>3937.78</v>
      </c>
      <c r="U1684" t="n">
        <v>0.61</v>
      </c>
      <c r="V1684" t="n">
        <v>0.75</v>
      </c>
      <c r="W1684" t="n">
        <v>0.12</v>
      </c>
      <c r="X1684" t="n">
        <v>0.23</v>
      </c>
      <c r="Y1684" t="n">
        <v>1</v>
      </c>
      <c r="Z1684" t="n">
        <v>10</v>
      </c>
    </row>
    <row r="1685">
      <c r="A1685" t="n">
        <v>9</v>
      </c>
      <c r="B1685" t="n">
        <v>25</v>
      </c>
      <c r="C1685" t="inlineStr">
        <is>
          <t xml:space="preserve">CONCLUIDO	</t>
        </is>
      </c>
      <c r="D1685" t="n">
        <v>9.9917</v>
      </c>
      <c r="E1685" t="n">
        <v>10.01</v>
      </c>
      <c r="F1685" t="n">
        <v>8.06</v>
      </c>
      <c r="G1685" t="n">
        <v>43.96</v>
      </c>
      <c r="H1685" t="n">
        <v>0.88</v>
      </c>
      <c r="I1685" t="n">
        <v>11</v>
      </c>
      <c r="J1685" t="n">
        <v>64.38</v>
      </c>
      <c r="K1685" t="n">
        <v>28.92</v>
      </c>
      <c r="L1685" t="n">
        <v>3.25</v>
      </c>
      <c r="M1685" t="n">
        <v>9</v>
      </c>
      <c r="N1685" t="n">
        <v>7.2</v>
      </c>
      <c r="O1685" t="n">
        <v>8173.52</v>
      </c>
      <c r="P1685" t="n">
        <v>44.11</v>
      </c>
      <c r="Q1685" t="n">
        <v>198.06</v>
      </c>
      <c r="R1685" t="n">
        <v>33.7</v>
      </c>
      <c r="S1685" t="n">
        <v>21.27</v>
      </c>
      <c r="T1685" t="n">
        <v>3481.38</v>
      </c>
      <c r="U1685" t="n">
        <v>0.63</v>
      </c>
      <c r="V1685" t="n">
        <v>0.75</v>
      </c>
      <c r="W1685" t="n">
        <v>0.13</v>
      </c>
      <c r="X1685" t="n">
        <v>0.21</v>
      </c>
      <c r="Y1685" t="n">
        <v>1</v>
      </c>
      <c r="Z1685" t="n">
        <v>10</v>
      </c>
    </row>
    <row r="1686">
      <c r="A1686" t="n">
        <v>10</v>
      </c>
      <c r="B1686" t="n">
        <v>25</v>
      </c>
      <c r="C1686" t="inlineStr">
        <is>
          <t xml:space="preserve">CONCLUIDO	</t>
        </is>
      </c>
      <c r="D1686" t="n">
        <v>10.0337</v>
      </c>
      <c r="E1686" t="n">
        <v>9.970000000000001</v>
      </c>
      <c r="F1686" t="n">
        <v>8.029999999999999</v>
      </c>
      <c r="G1686" t="n">
        <v>48.19</v>
      </c>
      <c r="H1686" t="n">
        <v>0.9399999999999999</v>
      </c>
      <c r="I1686" t="n">
        <v>10</v>
      </c>
      <c r="J1686" t="n">
        <v>64.67</v>
      </c>
      <c r="K1686" t="n">
        <v>28.92</v>
      </c>
      <c r="L1686" t="n">
        <v>3.5</v>
      </c>
      <c r="M1686" t="n">
        <v>6</v>
      </c>
      <c r="N1686" t="n">
        <v>7.24</v>
      </c>
      <c r="O1686" t="n">
        <v>8209.41</v>
      </c>
      <c r="P1686" t="n">
        <v>43.49</v>
      </c>
      <c r="Q1686" t="n">
        <v>198.05</v>
      </c>
      <c r="R1686" t="n">
        <v>32.75</v>
      </c>
      <c r="S1686" t="n">
        <v>21.27</v>
      </c>
      <c r="T1686" t="n">
        <v>3012.3</v>
      </c>
      <c r="U1686" t="n">
        <v>0.65</v>
      </c>
      <c r="V1686" t="n">
        <v>0.76</v>
      </c>
      <c r="W1686" t="n">
        <v>0.13</v>
      </c>
      <c r="X1686" t="n">
        <v>0.18</v>
      </c>
      <c r="Y1686" t="n">
        <v>1</v>
      </c>
      <c r="Z1686" t="n">
        <v>10</v>
      </c>
    </row>
    <row r="1687">
      <c r="A1687" t="n">
        <v>11</v>
      </c>
      <c r="B1687" t="n">
        <v>25</v>
      </c>
      <c r="C1687" t="inlineStr">
        <is>
          <t xml:space="preserve">CONCLUIDO	</t>
        </is>
      </c>
      <c r="D1687" t="n">
        <v>10.0564</v>
      </c>
      <c r="E1687" t="n">
        <v>9.94</v>
      </c>
      <c r="F1687" t="n">
        <v>8.01</v>
      </c>
      <c r="G1687" t="n">
        <v>48.05</v>
      </c>
      <c r="H1687" t="n">
        <v>1.01</v>
      </c>
      <c r="I1687" t="n">
        <v>10</v>
      </c>
      <c r="J1687" t="n">
        <v>64.95999999999999</v>
      </c>
      <c r="K1687" t="n">
        <v>28.92</v>
      </c>
      <c r="L1687" t="n">
        <v>3.75</v>
      </c>
      <c r="M1687" t="n">
        <v>5</v>
      </c>
      <c r="N1687" t="n">
        <v>7.28</v>
      </c>
      <c r="O1687" t="n">
        <v>8245.32</v>
      </c>
      <c r="P1687" t="n">
        <v>42.93</v>
      </c>
      <c r="Q1687" t="n">
        <v>198.05</v>
      </c>
      <c r="R1687" t="n">
        <v>31.96</v>
      </c>
      <c r="S1687" t="n">
        <v>21.27</v>
      </c>
      <c r="T1687" t="n">
        <v>2618.34</v>
      </c>
      <c r="U1687" t="n">
        <v>0.67</v>
      </c>
      <c r="V1687" t="n">
        <v>0.76</v>
      </c>
      <c r="W1687" t="n">
        <v>0.13</v>
      </c>
      <c r="X1687" t="n">
        <v>0.16</v>
      </c>
      <c r="Y1687" t="n">
        <v>1</v>
      </c>
      <c r="Z1687" t="n">
        <v>10</v>
      </c>
    </row>
    <row r="1688">
      <c r="A1688" t="n">
        <v>12</v>
      </c>
      <c r="B1688" t="n">
        <v>25</v>
      </c>
      <c r="C1688" t="inlineStr">
        <is>
          <t xml:space="preserve">CONCLUIDO	</t>
        </is>
      </c>
      <c r="D1688" t="n">
        <v>10.0663</v>
      </c>
      <c r="E1688" t="n">
        <v>9.93</v>
      </c>
      <c r="F1688" t="n">
        <v>8.01</v>
      </c>
      <c r="G1688" t="n">
        <v>53.42</v>
      </c>
      <c r="H1688" t="n">
        <v>1.07</v>
      </c>
      <c r="I1688" t="n">
        <v>9</v>
      </c>
      <c r="J1688" t="n">
        <v>65.25</v>
      </c>
      <c r="K1688" t="n">
        <v>28.92</v>
      </c>
      <c r="L1688" t="n">
        <v>4</v>
      </c>
      <c r="M1688" t="n">
        <v>2</v>
      </c>
      <c r="N1688" t="n">
        <v>7.33</v>
      </c>
      <c r="O1688" t="n">
        <v>8281.25</v>
      </c>
      <c r="P1688" t="n">
        <v>42.5</v>
      </c>
      <c r="Q1688" t="n">
        <v>198.05</v>
      </c>
      <c r="R1688" t="n">
        <v>32.03</v>
      </c>
      <c r="S1688" t="n">
        <v>21.27</v>
      </c>
      <c r="T1688" t="n">
        <v>2658.65</v>
      </c>
      <c r="U1688" t="n">
        <v>0.66</v>
      </c>
      <c r="V1688" t="n">
        <v>0.76</v>
      </c>
      <c r="W1688" t="n">
        <v>0.13</v>
      </c>
      <c r="X1688" t="n">
        <v>0.16</v>
      </c>
      <c r="Y1688" t="n">
        <v>1</v>
      </c>
      <c r="Z1688" t="n">
        <v>10</v>
      </c>
    </row>
    <row r="1689">
      <c r="A1689" t="n">
        <v>13</v>
      </c>
      <c r="B1689" t="n">
        <v>25</v>
      </c>
      <c r="C1689" t="inlineStr">
        <is>
          <t xml:space="preserve">CONCLUIDO	</t>
        </is>
      </c>
      <c r="D1689" t="n">
        <v>10.0601</v>
      </c>
      <c r="E1689" t="n">
        <v>9.94</v>
      </c>
      <c r="F1689" t="n">
        <v>8.02</v>
      </c>
      <c r="G1689" t="n">
        <v>53.46</v>
      </c>
      <c r="H1689" t="n">
        <v>1.13</v>
      </c>
      <c r="I1689" t="n">
        <v>9</v>
      </c>
      <c r="J1689" t="n">
        <v>65.54000000000001</v>
      </c>
      <c r="K1689" t="n">
        <v>28.92</v>
      </c>
      <c r="L1689" t="n">
        <v>4.25</v>
      </c>
      <c r="M1689" t="n">
        <v>0</v>
      </c>
      <c r="N1689" t="n">
        <v>7.37</v>
      </c>
      <c r="O1689" t="n">
        <v>8317.200000000001</v>
      </c>
      <c r="P1689" t="n">
        <v>42.75</v>
      </c>
      <c r="Q1689" t="n">
        <v>198.07</v>
      </c>
      <c r="R1689" t="n">
        <v>32.12</v>
      </c>
      <c r="S1689" t="n">
        <v>21.27</v>
      </c>
      <c r="T1689" t="n">
        <v>2702.37</v>
      </c>
      <c r="U1689" t="n">
        <v>0.66</v>
      </c>
      <c r="V1689" t="n">
        <v>0.76</v>
      </c>
      <c r="W1689" t="n">
        <v>0.13</v>
      </c>
      <c r="X1689" t="n">
        <v>0.17</v>
      </c>
      <c r="Y1689" t="n">
        <v>1</v>
      </c>
      <c r="Z1689" t="n">
        <v>10</v>
      </c>
    </row>
    <row r="1690">
      <c r="A1690" t="n">
        <v>0</v>
      </c>
      <c r="B1690" t="n">
        <v>85</v>
      </c>
      <c r="C1690" t="inlineStr">
        <is>
          <t xml:space="preserve">CONCLUIDO	</t>
        </is>
      </c>
      <c r="D1690" t="n">
        <v>6.6751</v>
      </c>
      <c r="E1690" t="n">
        <v>14.98</v>
      </c>
      <c r="F1690" t="n">
        <v>9.630000000000001</v>
      </c>
      <c r="G1690" t="n">
        <v>6.56</v>
      </c>
      <c r="H1690" t="n">
        <v>0.11</v>
      </c>
      <c r="I1690" t="n">
        <v>88</v>
      </c>
      <c r="J1690" t="n">
        <v>167.88</v>
      </c>
      <c r="K1690" t="n">
        <v>51.39</v>
      </c>
      <c r="L1690" t="n">
        <v>1</v>
      </c>
      <c r="M1690" t="n">
        <v>86</v>
      </c>
      <c r="N1690" t="n">
        <v>30.49</v>
      </c>
      <c r="O1690" t="n">
        <v>20939.59</v>
      </c>
      <c r="P1690" t="n">
        <v>121.35</v>
      </c>
      <c r="Q1690" t="n">
        <v>198.12</v>
      </c>
      <c r="R1690" t="n">
        <v>82.59999999999999</v>
      </c>
      <c r="S1690" t="n">
        <v>21.27</v>
      </c>
      <c r="T1690" t="n">
        <v>27546.39</v>
      </c>
      <c r="U1690" t="n">
        <v>0.26</v>
      </c>
      <c r="V1690" t="n">
        <v>0.63</v>
      </c>
      <c r="W1690" t="n">
        <v>0.24</v>
      </c>
      <c r="X1690" t="n">
        <v>1.77</v>
      </c>
      <c r="Y1690" t="n">
        <v>1</v>
      </c>
      <c r="Z1690" t="n">
        <v>10</v>
      </c>
    </row>
    <row r="1691">
      <c r="A1691" t="n">
        <v>1</v>
      </c>
      <c r="B1691" t="n">
        <v>85</v>
      </c>
      <c r="C1691" t="inlineStr">
        <is>
          <t xml:space="preserve">CONCLUIDO	</t>
        </is>
      </c>
      <c r="D1691" t="n">
        <v>7.2046</v>
      </c>
      <c r="E1691" t="n">
        <v>13.88</v>
      </c>
      <c r="F1691" t="n">
        <v>9.199999999999999</v>
      </c>
      <c r="G1691" t="n">
        <v>8.119999999999999</v>
      </c>
      <c r="H1691" t="n">
        <v>0.13</v>
      </c>
      <c r="I1691" t="n">
        <v>68</v>
      </c>
      <c r="J1691" t="n">
        <v>168.25</v>
      </c>
      <c r="K1691" t="n">
        <v>51.39</v>
      </c>
      <c r="L1691" t="n">
        <v>1.25</v>
      </c>
      <c r="M1691" t="n">
        <v>66</v>
      </c>
      <c r="N1691" t="n">
        <v>30.6</v>
      </c>
      <c r="O1691" t="n">
        <v>20984.25</v>
      </c>
      <c r="P1691" t="n">
        <v>115.75</v>
      </c>
      <c r="Q1691" t="n">
        <v>198.13</v>
      </c>
      <c r="R1691" t="n">
        <v>69.39</v>
      </c>
      <c r="S1691" t="n">
        <v>21.27</v>
      </c>
      <c r="T1691" t="n">
        <v>21041.09</v>
      </c>
      <c r="U1691" t="n">
        <v>0.31</v>
      </c>
      <c r="V1691" t="n">
        <v>0.66</v>
      </c>
      <c r="W1691" t="n">
        <v>0.21</v>
      </c>
      <c r="X1691" t="n">
        <v>1.35</v>
      </c>
      <c r="Y1691" t="n">
        <v>1</v>
      </c>
      <c r="Z1691" t="n">
        <v>10</v>
      </c>
    </row>
    <row r="1692">
      <c r="A1692" t="n">
        <v>2</v>
      </c>
      <c r="B1692" t="n">
        <v>85</v>
      </c>
      <c r="C1692" t="inlineStr">
        <is>
          <t xml:space="preserve">CONCLUIDO	</t>
        </is>
      </c>
      <c r="D1692" t="n">
        <v>7.5884</v>
      </c>
      <c r="E1692" t="n">
        <v>13.18</v>
      </c>
      <c r="F1692" t="n">
        <v>8.94</v>
      </c>
      <c r="G1692" t="n">
        <v>9.75</v>
      </c>
      <c r="H1692" t="n">
        <v>0.16</v>
      </c>
      <c r="I1692" t="n">
        <v>55</v>
      </c>
      <c r="J1692" t="n">
        <v>168.61</v>
      </c>
      <c r="K1692" t="n">
        <v>51.39</v>
      </c>
      <c r="L1692" t="n">
        <v>1.5</v>
      </c>
      <c r="M1692" t="n">
        <v>53</v>
      </c>
      <c r="N1692" t="n">
        <v>30.71</v>
      </c>
      <c r="O1692" t="n">
        <v>21028.94</v>
      </c>
      <c r="P1692" t="n">
        <v>112.26</v>
      </c>
      <c r="Q1692" t="n">
        <v>198.14</v>
      </c>
      <c r="R1692" t="n">
        <v>61.04</v>
      </c>
      <c r="S1692" t="n">
        <v>21.27</v>
      </c>
      <c r="T1692" t="n">
        <v>16935.23</v>
      </c>
      <c r="U1692" t="n">
        <v>0.35</v>
      </c>
      <c r="V1692" t="n">
        <v>0.68</v>
      </c>
      <c r="W1692" t="n">
        <v>0.2</v>
      </c>
      <c r="X1692" t="n">
        <v>1.09</v>
      </c>
      <c r="Y1692" t="n">
        <v>1</v>
      </c>
      <c r="Z1692" t="n">
        <v>10</v>
      </c>
    </row>
    <row r="1693">
      <c r="A1693" t="n">
        <v>3</v>
      </c>
      <c r="B1693" t="n">
        <v>85</v>
      </c>
      <c r="C1693" t="inlineStr">
        <is>
          <t xml:space="preserve">CONCLUIDO	</t>
        </is>
      </c>
      <c r="D1693" t="n">
        <v>7.8864</v>
      </c>
      <c r="E1693" t="n">
        <v>12.68</v>
      </c>
      <c r="F1693" t="n">
        <v>8.75</v>
      </c>
      <c r="G1693" t="n">
        <v>11.41</v>
      </c>
      <c r="H1693" t="n">
        <v>0.18</v>
      </c>
      <c r="I1693" t="n">
        <v>46</v>
      </c>
      <c r="J1693" t="n">
        <v>168.97</v>
      </c>
      <c r="K1693" t="n">
        <v>51.39</v>
      </c>
      <c r="L1693" t="n">
        <v>1.75</v>
      </c>
      <c r="M1693" t="n">
        <v>44</v>
      </c>
      <c r="N1693" t="n">
        <v>30.83</v>
      </c>
      <c r="O1693" t="n">
        <v>21073.68</v>
      </c>
      <c r="P1693" t="n">
        <v>109.6</v>
      </c>
      <c r="Q1693" t="n">
        <v>198.05</v>
      </c>
      <c r="R1693" t="n">
        <v>54.98</v>
      </c>
      <c r="S1693" t="n">
        <v>21.27</v>
      </c>
      <c r="T1693" t="n">
        <v>13947.82</v>
      </c>
      <c r="U1693" t="n">
        <v>0.39</v>
      </c>
      <c r="V1693" t="n">
        <v>0.6899999999999999</v>
      </c>
      <c r="W1693" t="n">
        <v>0.18</v>
      </c>
      <c r="X1693" t="n">
        <v>0.9</v>
      </c>
      <c r="Y1693" t="n">
        <v>1</v>
      </c>
      <c r="Z1693" t="n">
        <v>10</v>
      </c>
    </row>
    <row r="1694">
      <c r="A1694" t="n">
        <v>4</v>
      </c>
      <c r="B1694" t="n">
        <v>85</v>
      </c>
      <c r="C1694" t="inlineStr">
        <is>
          <t xml:space="preserve">CONCLUIDO	</t>
        </is>
      </c>
      <c r="D1694" t="n">
        <v>8.1046</v>
      </c>
      <c r="E1694" t="n">
        <v>12.34</v>
      </c>
      <c r="F1694" t="n">
        <v>8.609999999999999</v>
      </c>
      <c r="G1694" t="n">
        <v>12.92</v>
      </c>
      <c r="H1694" t="n">
        <v>0.21</v>
      </c>
      <c r="I1694" t="n">
        <v>40</v>
      </c>
      <c r="J1694" t="n">
        <v>169.33</v>
      </c>
      <c r="K1694" t="n">
        <v>51.39</v>
      </c>
      <c r="L1694" t="n">
        <v>2</v>
      </c>
      <c r="M1694" t="n">
        <v>38</v>
      </c>
      <c r="N1694" t="n">
        <v>30.94</v>
      </c>
      <c r="O1694" t="n">
        <v>21118.46</v>
      </c>
      <c r="P1694" t="n">
        <v>107.71</v>
      </c>
      <c r="Q1694" t="n">
        <v>198.1</v>
      </c>
      <c r="R1694" t="n">
        <v>50.78</v>
      </c>
      <c r="S1694" t="n">
        <v>21.27</v>
      </c>
      <c r="T1694" t="n">
        <v>11877.72</v>
      </c>
      <c r="U1694" t="n">
        <v>0.42</v>
      </c>
      <c r="V1694" t="n">
        <v>0.71</v>
      </c>
      <c r="W1694" t="n">
        <v>0.17</v>
      </c>
      <c r="X1694" t="n">
        <v>0.76</v>
      </c>
      <c r="Y1694" t="n">
        <v>1</v>
      </c>
      <c r="Z1694" t="n">
        <v>10</v>
      </c>
    </row>
    <row r="1695">
      <c r="A1695" t="n">
        <v>5</v>
      </c>
      <c r="B1695" t="n">
        <v>85</v>
      </c>
      <c r="C1695" t="inlineStr">
        <is>
          <t xml:space="preserve">CONCLUIDO	</t>
        </is>
      </c>
      <c r="D1695" t="n">
        <v>8.315799999999999</v>
      </c>
      <c r="E1695" t="n">
        <v>12.03</v>
      </c>
      <c r="F1695" t="n">
        <v>8.470000000000001</v>
      </c>
      <c r="G1695" t="n">
        <v>14.51</v>
      </c>
      <c r="H1695" t="n">
        <v>0.24</v>
      </c>
      <c r="I1695" t="n">
        <v>35</v>
      </c>
      <c r="J1695" t="n">
        <v>169.7</v>
      </c>
      <c r="K1695" t="n">
        <v>51.39</v>
      </c>
      <c r="L1695" t="n">
        <v>2.25</v>
      </c>
      <c r="M1695" t="n">
        <v>33</v>
      </c>
      <c r="N1695" t="n">
        <v>31.05</v>
      </c>
      <c r="O1695" t="n">
        <v>21163.27</v>
      </c>
      <c r="P1695" t="n">
        <v>105.62</v>
      </c>
      <c r="Q1695" t="n">
        <v>198.05</v>
      </c>
      <c r="R1695" t="n">
        <v>46.75</v>
      </c>
      <c r="S1695" t="n">
        <v>21.27</v>
      </c>
      <c r="T1695" t="n">
        <v>9887.940000000001</v>
      </c>
      <c r="U1695" t="n">
        <v>0.45</v>
      </c>
      <c r="V1695" t="n">
        <v>0.72</v>
      </c>
      <c r="W1695" t="n">
        <v>0.14</v>
      </c>
      <c r="X1695" t="n">
        <v>0.61</v>
      </c>
      <c r="Y1695" t="n">
        <v>1</v>
      </c>
      <c r="Z1695" t="n">
        <v>10</v>
      </c>
    </row>
    <row r="1696">
      <c r="A1696" t="n">
        <v>6</v>
      </c>
      <c r="B1696" t="n">
        <v>85</v>
      </c>
      <c r="C1696" t="inlineStr">
        <is>
          <t xml:space="preserve">CONCLUIDO	</t>
        </is>
      </c>
      <c r="D1696" t="n">
        <v>8.3604</v>
      </c>
      <c r="E1696" t="n">
        <v>11.96</v>
      </c>
      <c r="F1696" t="n">
        <v>8.5</v>
      </c>
      <c r="G1696" t="n">
        <v>15.95</v>
      </c>
      <c r="H1696" t="n">
        <v>0.26</v>
      </c>
      <c r="I1696" t="n">
        <v>32</v>
      </c>
      <c r="J1696" t="n">
        <v>170.06</v>
      </c>
      <c r="K1696" t="n">
        <v>51.39</v>
      </c>
      <c r="L1696" t="n">
        <v>2.5</v>
      </c>
      <c r="M1696" t="n">
        <v>30</v>
      </c>
      <c r="N1696" t="n">
        <v>31.17</v>
      </c>
      <c r="O1696" t="n">
        <v>21208.12</v>
      </c>
      <c r="P1696" t="n">
        <v>105.97</v>
      </c>
      <c r="Q1696" t="n">
        <v>198.06</v>
      </c>
      <c r="R1696" t="n">
        <v>47.64</v>
      </c>
      <c r="S1696" t="n">
        <v>21.27</v>
      </c>
      <c r="T1696" t="n">
        <v>10347.06</v>
      </c>
      <c r="U1696" t="n">
        <v>0.45</v>
      </c>
      <c r="V1696" t="n">
        <v>0.71</v>
      </c>
      <c r="W1696" t="n">
        <v>0.16</v>
      </c>
      <c r="X1696" t="n">
        <v>0.65</v>
      </c>
      <c r="Y1696" t="n">
        <v>1</v>
      </c>
      <c r="Z1696" t="n">
        <v>10</v>
      </c>
    </row>
    <row r="1697">
      <c r="A1697" t="n">
        <v>7</v>
      </c>
      <c r="B1697" t="n">
        <v>85</v>
      </c>
      <c r="C1697" t="inlineStr">
        <is>
          <t xml:space="preserve">CONCLUIDO	</t>
        </is>
      </c>
      <c r="D1697" t="n">
        <v>8.485799999999999</v>
      </c>
      <c r="E1697" t="n">
        <v>11.78</v>
      </c>
      <c r="F1697" t="n">
        <v>8.43</v>
      </c>
      <c r="G1697" t="n">
        <v>17.44</v>
      </c>
      <c r="H1697" t="n">
        <v>0.29</v>
      </c>
      <c r="I1697" t="n">
        <v>29</v>
      </c>
      <c r="J1697" t="n">
        <v>170.42</v>
      </c>
      <c r="K1697" t="n">
        <v>51.39</v>
      </c>
      <c r="L1697" t="n">
        <v>2.75</v>
      </c>
      <c r="M1697" t="n">
        <v>27</v>
      </c>
      <c r="N1697" t="n">
        <v>31.28</v>
      </c>
      <c r="O1697" t="n">
        <v>21253.01</v>
      </c>
      <c r="P1697" t="n">
        <v>104.89</v>
      </c>
      <c r="Q1697" t="n">
        <v>198.06</v>
      </c>
      <c r="R1697" t="n">
        <v>45.31</v>
      </c>
      <c r="S1697" t="n">
        <v>21.27</v>
      </c>
      <c r="T1697" t="n">
        <v>9199.15</v>
      </c>
      <c r="U1697" t="n">
        <v>0.47</v>
      </c>
      <c r="V1697" t="n">
        <v>0.72</v>
      </c>
      <c r="W1697" t="n">
        <v>0.15</v>
      </c>
      <c r="X1697" t="n">
        <v>0.58</v>
      </c>
      <c r="Y1697" t="n">
        <v>1</v>
      </c>
      <c r="Z1697" t="n">
        <v>10</v>
      </c>
    </row>
    <row r="1698">
      <c r="A1698" t="n">
        <v>8</v>
      </c>
      <c r="B1698" t="n">
        <v>85</v>
      </c>
      <c r="C1698" t="inlineStr">
        <is>
          <t xml:space="preserve">CONCLUIDO	</t>
        </is>
      </c>
      <c r="D1698" t="n">
        <v>8.603400000000001</v>
      </c>
      <c r="E1698" t="n">
        <v>11.62</v>
      </c>
      <c r="F1698" t="n">
        <v>8.369999999999999</v>
      </c>
      <c r="G1698" t="n">
        <v>19.31</v>
      </c>
      <c r="H1698" t="n">
        <v>0.31</v>
      </c>
      <c r="I1698" t="n">
        <v>26</v>
      </c>
      <c r="J1698" t="n">
        <v>170.79</v>
      </c>
      <c r="K1698" t="n">
        <v>51.39</v>
      </c>
      <c r="L1698" t="n">
        <v>3</v>
      </c>
      <c r="M1698" t="n">
        <v>24</v>
      </c>
      <c r="N1698" t="n">
        <v>31.4</v>
      </c>
      <c r="O1698" t="n">
        <v>21297.94</v>
      </c>
      <c r="P1698" t="n">
        <v>103.93</v>
      </c>
      <c r="Q1698" t="n">
        <v>198.05</v>
      </c>
      <c r="R1698" t="n">
        <v>43.37</v>
      </c>
      <c r="S1698" t="n">
        <v>21.27</v>
      </c>
      <c r="T1698" t="n">
        <v>8241.5</v>
      </c>
      <c r="U1698" t="n">
        <v>0.49</v>
      </c>
      <c r="V1698" t="n">
        <v>0.73</v>
      </c>
      <c r="W1698" t="n">
        <v>0.15</v>
      </c>
      <c r="X1698" t="n">
        <v>0.52</v>
      </c>
      <c r="Y1698" t="n">
        <v>1</v>
      </c>
      <c r="Z1698" t="n">
        <v>10</v>
      </c>
    </row>
    <row r="1699">
      <c r="A1699" t="n">
        <v>9</v>
      </c>
      <c r="B1699" t="n">
        <v>85</v>
      </c>
      <c r="C1699" t="inlineStr">
        <is>
          <t xml:space="preserve">CONCLUIDO	</t>
        </is>
      </c>
      <c r="D1699" t="n">
        <v>8.6831</v>
      </c>
      <c r="E1699" t="n">
        <v>11.52</v>
      </c>
      <c r="F1699" t="n">
        <v>8.33</v>
      </c>
      <c r="G1699" t="n">
        <v>20.83</v>
      </c>
      <c r="H1699" t="n">
        <v>0.34</v>
      </c>
      <c r="I1699" t="n">
        <v>24</v>
      </c>
      <c r="J1699" t="n">
        <v>171.15</v>
      </c>
      <c r="K1699" t="n">
        <v>51.39</v>
      </c>
      <c r="L1699" t="n">
        <v>3.25</v>
      </c>
      <c r="M1699" t="n">
        <v>22</v>
      </c>
      <c r="N1699" t="n">
        <v>31.51</v>
      </c>
      <c r="O1699" t="n">
        <v>21342.91</v>
      </c>
      <c r="P1699" t="n">
        <v>103.28</v>
      </c>
      <c r="Q1699" t="n">
        <v>198.05</v>
      </c>
      <c r="R1699" t="n">
        <v>42.21</v>
      </c>
      <c r="S1699" t="n">
        <v>21.27</v>
      </c>
      <c r="T1699" t="n">
        <v>7674.79</v>
      </c>
      <c r="U1699" t="n">
        <v>0.5</v>
      </c>
      <c r="V1699" t="n">
        <v>0.73</v>
      </c>
      <c r="W1699" t="n">
        <v>0.15</v>
      </c>
      <c r="X1699" t="n">
        <v>0.48</v>
      </c>
      <c r="Y1699" t="n">
        <v>1</v>
      </c>
      <c r="Z1699" t="n">
        <v>10</v>
      </c>
    </row>
    <row r="1700">
      <c r="A1700" t="n">
        <v>10</v>
      </c>
      <c r="B1700" t="n">
        <v>85</v>
      </c>
      <c r="C1700" t="inlineStr">
        <is>
          <t xml:space="preserve">CONCLUIDO	</t>
        </is>
      </c>
      <c r="D1700" t="n">
        <v>8.776199999999999</v>
      </c>
      <c r="E1700" t="n">
        <v>11.39</v>
      </c>
      <c r="F1700" t="n">
        <v>8.279999999999999</v>
      </c>
      <c r="G1700" t="n">
        <v>22.57</v>
      </c>
      <c r="H1700" t="n">
        <v>0.36</v>
      </c>
      <c r="I1700" t="n">
        <v>22</v>
      </c>
      <c r="J1700" t="n">
        <v>171.52</v>
      </c>
      <c r="K1700" t="n">
        <v>51.39</v>
      </c>
      <c r="L1700" t="n">
        <v>3.5</v>
      </c>
      <c r="M1700" t="n">
        <v>20</v>
      </c>
      <c r="N1700" t="n">
        <v>31.63</v>
      </c>
      <c r="O1700" t="n">
        <v>21387.92</v>
      </c>
      <c r="P1700" t="n">
        <v>102.32</v>
      </c>
      <c r="Q1700" t="n">
        <v>198.05</v>
      </c>
      <c r="R1700" t="n">
        <v>40.38</v>
      </c>
      <c r="S1700" t="n">
        <v>21.27</v>
      </c>
      <c r="T1700" t="n">
        <v>6765.86</v>
      </c>
      <c r="U1700" t="n">
        <v>0.53</v>
      </c>
      <c r="V1700" t="n">
        <v>0.73</v>
      </c>
      <c r="W1700" t="n">
        <v>0.14</v>
      </c>
      <c r="X1700" t="n">
        <v>0.42</v>
      </c>
      <c r="Y1700" t="n">
        <v>1</v>
      </c>
      <c r="Z1700" t="n">
        <v>10</v>
      </c>
    </row>
    <row r="1701">
      <c r="A1701" t="n">
        <v>11</v>
      </c>
      <c r="B1701" t="n">
        <v>85</v>
      </c>
      <c r="C1701" t="inlineStr">
        <is>
          <t xml:space="preserve">CONCLUIDO	</t>
        </is>
      </c>
      <c r="D1701" t="n">
        <v>8.818099999999999</v>
      </c>
      <c r="E1701" t="n">
        <v>11.34</v>
      </c>
      <c r="F1701" t="n">
        <v>8.26</v>
      </c>
      <c r="G1701" t="n">
        <v>23.59</v>
      </c>
      <c r="H1701" t="n">
        <v>0.39</v>
      </c>
      <c r="I1701" t="n">
        <v>21</v>
      </c>
      <c r="J1701" t="n">
        <v>171.88</v>
      </c>
      <c r="K1701" t="n">
        <v>51.39</v>
      </c>
      <c r="L1701" t="n">
        <v>3.75</v>
      </c>
      <c r="M1701" t="n">
        <v>19</v>
      </c>
      <c r="N1701" t="n">
        <v>31.74</v>
      </c>
      <c r="O1701" t="n">
        <v>21432.96</v>
      </c>
      <c r="P1701" t="n">
        <v>101.97</v>
      </c>
      <c r="Q1701" t="n">
        <v>198.06</v>
      </c>
      <c r="R1701" t="n">
        <v>39.75</v>
      </c>
      <c r="S1701" t="n">
        <v>21.27</v>
      </c>
      <c r="T1701" t="n">
        <v>6460.25</v>
      </c>
      <c r="U1701" t="n">
        <v>0.53</v>
      </c>
      <c r="V1701" t="n">
        <v>0.74</v>
      </c>
      <c r="W1701" t="n">
        <v>0.14</v>
      </c>
      <c r="X1701" t="n">
        <v>0.4</v>
      </c>
      <c r="Y1701" t="n">
        <v>1</v>
      </c>
      <c r="Z1701" t="n">
        <v>10</v>
      </c>
    </row>
    <row r="1702">
      <c r="A1702" t="n">
        <v>12</v>
      </c>
      <c r="B1702" t="n">
        <v>85</v>
      </c>
      <c r="C1702" t="inlineStr">
        <is>
          <t xml:space="preserve">CONCLUIDO	</t>
        </is>
      </c>
      <c r="D1702" t="n">
        <v>8.863899999999999</v>
      </c>
      <c r="E1702" t="n">
        <v>11.28</v>
      </c>
      <c r="F1702" t="n">
        <v>8.23</v>
      </c>
      <c r="G1702" t="n">
        <v>24.69</v>
      </c>
      <c r="H1702" t="n">
        <v>0.41</v>
      </c>
      <c r="I1702" t="n">
        <v>20</v>
      </c>
      <c r="J1702" t="n">
        <v>172.25</v>
      </c>
      <c r="K1702" t="n">
        <v>51.39</v>
      </c>
      <c r="L1702" t="n">
        <v>4</v>
      </c>
      <c r="M1702" t="n">
        <v>18</v>
      </c>
      <c r="N1702" t="n">
        <v>31.86</v>
      </c>
      <c r="O1702" t="n">
        <v>21478.05</v>
      </c>
      <c r="P1702" t="n">
        <v>101.39</v>
      </c>
      <c r="Q1702" t="n">
        <v>198.07</v>
      </c>
      <c r="R1702" t="n">
        <v>39.03</v>
      </c>
      <c r="S1702" t="n">
        <v>21.27</v>
      </c>
      <c r="T1702" t="n">
        <v>6100.56</v>
      </c>
      <c r="U1702" t="n">
        <v>0.54</v>
      </c>
      <c r="V1702" t="n">
        <v>0.74</v>
      </c>
      <c r="W1702" t="n">
        <v>0.14</v>
      </c>
      <c r="X1702" t="n">
        <v>0.38</v>
      </c>
      <c r="Y1702" t="n">
        <v>1</v>
      </c>
      <c r="Z1702" t="n">
        <v>10</v>
      </c>
    </row>
    <row r="1703">
      <c r="A1703" t="n">
        <v>13</v>
      </c>
      <c r="B1703" t="n">
        <v>85</v>
      </c>
      <c r="C1703" t="inlineStr">
        <is>
          <t xml:space="preserve">CONCLUIDO	</t>
        </is>
      </c>
      <c r="D1703" t="n">
        <v>9.007400000000001</v>
      </c>
      <c r="E1703" t="n">
        <v>11.1</v>
      </c>
      <c r="F1703" t="n">
        <v>8.119999999999999</v>
      </c>
      <c r="G1703" t="n">
        <v>27.06</v>
      </c>
      <c r="H1703" t="n">
        <v>0.44</v>
      </c>
      <c r="I1703" t="n">
        <v>18</v>
      </c>
      <c r="J1703" t="n">
        <v>172.61</v>
      </c>
      <c r="K1703" t="n">
        <v>51.39</v>
      </c>
      <c r="L1703" t="n">
        <v>4.25</v>
      </c>
      <c r="M1703" t="n">
        <v>16</v>
      </c>
      <c r="N1703" t="n">
        <v>31.97</v>
      </c>
      <c r="O1703" t="n">
        <v>21523.17</v>
      </c>
      <c r="P1703" t="n">
        <v>99.89</v>
      </c>
      <c r="Q1703" t="n">
        <v>198.05</v>
      </c>
      <c r="R1703" t="n">
        <v>35.54</v>
      </c>
      <c r="S1703" t="n">
        <v>21.27</v>
      </c>
      <c r="T1703" t="n">
        <v>4368.33</v>
      </c>
      <c r="U1703" t="n">
        <v>0.6</v>
      </c>
      <c r="V1703" t="n">
        <v>0.75</v>
      </c>
      <c r="W1703" t="n">
        <v>0.13</v>
      </c>
      <c r="X1703" t="n">
        <v>0.27</v>
      </c>
      <c r="Y1703" t="n">
        <v>1</v>
      </c>
      <c r="Z1703" t="n">
        <v>10</v>
      </c>
    </row>
    <row r="1704">
      <c r="A1704" t="n">
        <v>14</v>
      </c>
      <c r="B1704" t="n">
        <v>85</v>
      </c>
      <c r="C1704" t="inlineStr">
        <is>
          <t xml:space="preserve">CONCLUIDO	</t>
        </is>
      </c>
      <c r="D1704" t="n">
        <v>8.9749</v>
      </c>
      <c r="E1704" t="n">
        <v>11.14</v>
      </c>
      <c r="F1704" t="n">
        <v>8.19</v>
      </c>
      <c r="G1704" t="n">
        <v>28.92</v>
      </c>
      <c r="H1704" t="n">
        <v>0.46</v>
      </c>
      <c r="I1704" t="n">
        <v>17</v>
      </c>
      <c r="J1704" t="n">
        <v>172.98</v>
      </c>
      <c r="K1704" t="n">
        <v>51.39</v>
      </c>
      <c r="L1704" t="n">
        <v>4.5</v>
      </c>
      <c r="M1704" t="n">
        <v>15</v>
      </c>
      <c r="N1704" t="n">
        <v>32.09</v>
      </c>
      <c r="O1704" t="n">
        <v>21568.34</v>
      </c>
      <c r="P1704" t="n">
        <v>100.58</v>
      </c>
      <c r="Q1704" t="n">
        <v>198.05</v>
      </c>
      <c r="R1704" t="n">
        <v>38.08</v>
      </c>
      <c r="S1704" t="n">
        <v>21.27</v>
      </c>
      <c r="T1704" t="n">
        <v>5643.23</v>
      </c>
      <c r="U1704" t="n">
        <v>0.5600000000000001</v>
      </c>
      <c r="V1704" t="n">
        <v>0.74</v>
      </c>
      <c r="W1704" t="n">
        <v>0.13</v>
      </c>
      <c r="X1704" t="n">
        <v>0.34</v>
      </c>
      <c r="Y1704" t="n">
        <v>1</v>
      </c>
      <c r="Z1704" t="n">
        <v>10</v>
      </c>
    </row>
    <row r="1705">
      <c r="A1705" t="n">
        <v>15</v>
      </c>
      <c r="B1705" t="n">
        <v>85</v>
      </c>
      <c r="C1705" t="inlineStr">
        <is>
          <t xml:space="preserve">CONCLUIDO	</t>
        </is>
      </c>
      <c r="D1705" t="n">
        <v>8.978899999999999</v>
      </c>
      <c r="E1705" t="n">
        <v>11.14</v>
      </c>
      <c r="F1705" t="n">
        <v>8.19</v>
      </c>
      <c r="G1705" t="n">
        <v>28.9</v>
      </c>
      <c r="H1705" t="n">
        <v>0.49</v>
      </c>
      <c r="I1705" t="n">
        <v>17</v>
      </c>
      <c r="J1705" t="n">
        <v>173.35</v>
      </c>
      <c r="K1705" t="n">
        <v>51.39</v>
      </c>
      <c r="L1705" t="n">
        <v>4.75</v>
      </c>
      <c r="M1705" t="n">
        <v>15</v>
      </c>
      <c r="N1705" t="n">
        <v>32.2</v>
      </c>
      <c r="O1705" t="n">
        <v>21613.54</v>
      </c>
      <c r="P1705" t="n">
        <v>100.44</v>
      </c>
      <c r="Q1705" t="n">
        <v>198.08</v>
      </c>
      <c r="R1705" t="n">
        <v>37.77</v>
      </c>
      <c r="S1705" t="n">
        <v>21.27</v>
      </c>
      <c r="T1705" t="n">
        <v>5487.29</v>
      </c>
      <c r="U1705" t="n">
        <v>0.5600000000000001</v>
      </c>
      <c r="V1705" t="n">
        <v>0.74</v>
      </c>
      <c r="W1705" t="n">
        <v>0.14</v>
      </c>
      <c r="X1705" t="n">
        <v>0.34</v>
      </c>
      <c r="Y1705" t="n">
        <v>1</v>
      </c>
      <c r="Z1705" t="n">
        <v>10</v>
      </c>
    </row>
    <row r="1706">
      <c r="A1706" t="n">
        <v>16</v>
      </c>
      <c r="B1706" t="n">
        <v>85</v>
      </c>
      <c r="C1706" t="inlineStr">
        <is>
          <t xml:space="preserve">CONCLUIDO	</t>
        </is>
      </c>
      <c r="D1706" t="n">
        <v>9.029999999999999</v>
      </c>
      <c r="E1706" t="n">
        <v>11.07</v>
      </c>
      <c r="F1706" t="n">
        <v>8.16</v>
      </c>
      <c r="G1706" t="n">
        <v>30.6</v>
      </c>
      <c r="H1706" t="n">
        <v>0.51</v>
      </c>
      <c r="I1706" t="n">
        <v>16</v>
      </c>
      <c r="J1706" t="n">
        <v>173.71</v>
      </c>
      <c r="K1706" t="n">
        <v>51.39</v>
      </c>
      <c r="L1706" t="n">
        <v>5</v>
      </c>
      <c r="M1706" t="n">
        <v>14</v>
      </c>
      <c r="N1706" t="n">
        <v>32.32</v>
      </c>
      <c r="O1706" t="n">
        <v>21658.78</v>
      </c>
      <c r="P1706" t="n">
        <v>99.89</v>
      </c>
      <c r="Q1706" t="n">
        <v>198.07</v>
      </c>
      <c r="R1706" t="n">
        <v>36.8</v>
      </c>
      <c r="S1706" t="n">
        <v>21.27</v>
      </c>
      <c r="T1706" t="n">
        <v>5008.99</v>
      </c>
      <c r="U1706" t="n">
        <v>0.58</v>
      </c>
      <c r="V1706" t="n">
        <v>0.74</v>
      </c>
      <c r="W1706" t="n">
        <v>0.13</v>
      </c>
      <c r="X1706" t="n">
        <v>0.31</v>
      </c>
      <c r="Y1706" t="n">
        <v>1</v>
      </c>
      <c r="Z1706" t="n">
        <v>10</v>
      </c>
    </row>
    <row r="1707">
      <c r="A1707" t="n">
        <v>17</v>
      </c>
      <c r="B1707" t="n">
        <v>85</v>
      </c>
      <c r="C1707" t="inlineStr">
        <is>
          <t xml:space="preserve">CONCLUIDO	</t>
        </is>
      </c>
      <c r="D1707" t="n">
        <v>9.0708</v>
      </c>
      <c r="E1707" t="n">
        <v>11.02</v>
      </c>
      <c r="F1707" t="n">
        <v>8.140000000000001</v>
      </c>
      <c r="G1707" t="n">
        <v>32.57</v>
      </c>
      <c r="H1707" t="n">
        <v>0.53</v>
      </c>
      <c r="I1707" t="n">
        <v>15</v>
      </c>
      <c r="J1707" t="n">
        <v>174.08</v>
      </c>
      <c r="K1707" t="n">
        <v>51.39</v>
      </c>
      <c r="L1707" t="n">
        <v>5.25</v>
      </c>
      <c r="M1707" t="n">
        <v>13</v>
      </c>
      <c r="N1707" t="n">
        <v>32.44</v>
      </c>
      <c r="O1707" t="n">
        <v>21704.07</v>
      </c>
      <c r="P1707" t="n">
        <v>99.53</v>
      </c>
      <c r="Q1707" t="n">
        <v>198.05</v>
      </c>
      <c r="R1707" t="n">
        <v>36.43</v>
      </c>
      <c r="S1707" t="n">
        <v>21.27</v>
      </c>
      <c r="T1707" t="n">
        <v>4827.59</v>
      </c>
      <c r="U1707" t="n">
        <v>0.58</v>
      </c>
      <c r="V1707" t="n">
        <v>0.75</v>
      </c>
      <c r="W1707" t="n">
        <v>0.13</v>
      </c>
      <c r="X1707" t="n">
        <v>0.29</v>
      </c>
      <c r="Y1707" t="n">
        <v>1</v>
      </c>
      <c r="Z1707" t="n">
        <v>10</v>
      </c>
    </row>
    <row r="1708">
      <c r="A1708" t="n">
        <v>18</v>
      </c>
      <c r="B1708" t="n">
        <v>85</v>
      </c>
      <c r="C1708" t="inlineStr">
        <is>
          <t xml:space="preserve">CONCLUIDO	</t>
        </is>
      </c>
      <c r="D1708" t="n">
        <v>9.1241</v>
      </c>
      <c r="E1708" t="n">
        <v>10.96</v>
      </c>
      <c r="F1708" t="n">
        <v>8.109999999999999</v>
      </c>
      <c r="G1708" t="n">
        <v>34.77</v>
      </c>
      <c r="H1708" t="n">
        <v>0.5600000000000001</v>
      </c>
      <c r="I1708" t="n">
        <v>14</v>
      </c>
      <c r="J1708" t="n">
        <v>174.45</v>
      </c>
      <c r="K1708" t="n">
        <v>51.39</v>
      </c>
      <c r="L1708" t="n">
        <v>5.5</v>
      </c>
      <c r="M1708" t="n">
        <v>12</v>
      </c>
      <c r="N1708" t="n">
        <v>32.56</v>
      </c>
      <c r="O1708" t="n">
        <v>21749.39</v>
      </c>
      <c r="P1708" t="n">
        <v>98.95999999999999</v>
      </c>
      <c r="Q1708" t="n">
        <v>198.08</v>
      </c>
      <c r="R1708" t="n">
        <v>35.34</v>
      </c>
      <c r="S1708" t="n">
        <v>21.27</v>
      </c>
      <c r="T1708" t="n">
        <v>4289.16</v>
      </c>
      <c r="U1708" t="n">
        <v>0.6</v>
      </c>
      <c r="V1708" t="n">
        <v>0.75</v>
      </c>
      <c r="W1708" t="n">
        <v>0.13</v>
      </c>
      <c r="X1708" t="n">
        <v>0.26</v>
      </c>
      <c r="Y1708" t="n">
        <v>1</v>
      </c>
      <c r="Z1708" t="n">
        <v>10</v>
      </c>
    </row>
    <row r="1709">
      <c r="A1709" t="n">
        <v>19</v>
      </c>
      <c r="B1709" t="n">
        <v>85</v>
      </c>
      <c r="C1709" t="inlineStr">
        <is>
          <t xml:space="preserve">CONCLUIDO	</t>
        </is>
      </c>
      <c r="D1709" t="n">
        <v>9.122</v>
      </c>
      <c r="E1709" t="n">
        <v>10.96</v>
      </c>
      <c r="F1709" t="n">
        <v>8.119999999999999</v>
      </c>
      <c r="G1709" t="n">
        <v>34.78</v>
      </c>
      <c r="H1709" t="n">
        <v>0.58</v>
      </c>
      <c r="I1709" t="n">
        <v>14</v>
      </c>
      <c r="J1709" t="n">
        <v>174.82</v>
      </c>
      <c r="K1709" t="n">
        <v>51.39</v>
      </c>
      <c r="L1709" t="n">
        <v>5.75</v>
      </c>
      <c r="M1709" t="n">
        <v>12</v>
      </c>
      <c r="N1709" t="n">
        <v>32.67</v>
      </c>
      <c r="O1709" t="n">
        <v>21794.75</v>
      </c>
      <c r="P1709" t="n">
        <v>98.92</v>
      </c>
      <c r="Q1709" t="n">
        <v>198.07</v>
      </c>
      <c r="R1709" t="n">
        <v>35.46</v>
      </c>
      <c r="S1709" t="n">
        <v>21.27</v>
      </c>
      <c r="T1709" t="n">
        <v>4347.32</v>
      </c>
      <c r="U1709" t="n">
        <v>0.6</v>
      </c>
      <c r="V1709" t="n">
        <v>0.75</v>
      </c>
      <c r="W1709" t="n">
        <v>0.13</v>
      </c>
      <c r="X1709" t="n">
        <v>0.26</v>
      </c>
      <c r="Y1709" t="n">
        <v>1</v>
      </c>
      <c r="Z1709" t="n">
        <v>10</v>
      </c>
    </row>
    <row r="1710">
      <c r="A1710" t="n">
        <v>20</v>
      </c>
      <c r="B1710" t="n">
        <v>85</v>
      </c>
      <c r="C1710" t="inlineStr">
        <is>
          <t xml:space="preserve">CONCLUIDO	</t>
        </is>
      </c>
      <c r="D1710" t="n">
        <v>9.174799999999999</v>
      </c>
      <c r="E1710" t="n">
        <v>10.9</v>
      </c>
      <c r="F1710" t="n">
        <v>8.09</v>
      </c>
      <c r="G1710" t="n">
        <v>37.32</v>
      </c>
      <c r="H1710" t="n">
        <v>0.61</v>
      </c>
      <c r="I1710" t="n">
        <v>13</v>
      </c>
      <c r="J1710" t="n">
        <v>175.18</v>
      </c>
      <c r="K1710" t="n">
        <v>51.39</v>
      </c>
      <c r="L1710" t="n">
        <v>6</v>
      </c>
      <c r="M1710" t="n">
        <v>11</v>
      </c>
      <c r="N1710" t="n">
        <v>32.79</v>
      </c>
      <c r="O1710" t="n">
        <v>21840.16</v>
      </c>
      <c r="P1710" t="n">
        <v>98.31999999999999</v>
      </c>
      <c r="Q1710" t="n">
        <v>198.07</v>
      </c>
      <c r="R1710" t="n">
        <v>34.4</v>
      </c>
      <c r="S1710" t="n">
        <v>21.27</v>
      </c>
      <c r="T1710" t="n">
        <v>3821.46</v>
      </c>
      <c r="U1710" t="n">
        <v>0.62</v>
      </c>
      <c r="V1710" t="n">
        <v>0.75</v>
      </c>
      <c r="W1710" t="n">
        <v>0.13</v>
      </c>
      <c r="X1710" t="n">
        <v>0.23</v>
      </c>
      <c r="Y1710" t="n">
        <v>1</v>
      </c>
      <c r="Z1710" t="n">
        <v>10</v>
      </c>
    </row>
    <row r="1711">
      <c r="A1711" t="n">
        <v>21</v>
      </c>
      <c r="B1711" t="n">
        <v>85</v>
      </c>
      <c r="C1711" t="inlineStr">
        <is>
          <t xml:space="preserve">CONCLUIDO	</t>
        </is>
      </c>
      <c r="D1711" t="n">
        <v>9.195600000000001</v>
      </c>
      <c r="E1711" t="n">
        <v>10.87</v>
      </c>
      <c r="F1711" t="n">
        <v>8.06</v>
      </c>
      <c r="G1711" t="n">
        <v>37.21</v>
      </c>
      <c r="H1711" t="n">
        <v>0.63</v>
      </c>
      <c r="I1711" t="n">
        <v>13</v>
      </c>
      <c r="J1711" t="n">
        <v>175.55</v>
      </c>
      <c r="K1711" t="n">
        <v>51.39</v>
      </c>
      <c r="L1711" t="n">
        <v>6.25</v>
      </c>
      <c r="M1711" t="n">
        <v>11</v>
      </c>
      <c r="N1711" t="n">
        <v>32.91</v>
      </c>
      <c r="O1711" t="n">
        <v>21885.6</v>
      </c>
      <c r="P1711" t="n">
        <v>97.65000000000001</v>
      </c>
      <c r="Q1711" t="n">
        <v>198.09</v>
      </c>
      <c r="R1711" t="n">
        <v>33.83</v>
      </c>
      <c r="S1711" t="n">
        <v>21.27</v>
      </c>
      <c r="T1711" t="n">
        <v>3537.57</v>
      </c>
      <c r="U1711" t="n">
        <v>0.63</v>
      </c>
      <c r="V1711" t="n">
        <v>0.75</v>
      </c>
      <c r="W1711" t="n">
        <v>0.12</v>
      </c>
      <c r="X1711" t="n">
        <v>0.21</v>
      </c>
      <c r="Y1711" t="n">
        <v>1</v>
      </c>
      <c r="Z1711" t="n">
        <v>10</v>
      </c>
    </row>
    <row r="1712">
      <c r="A1712" t="n">
        <v>22</v>
      </c>
      <c r="B1712" t="n">
        <v>85</v>
      </c>
      <c r="C1712" t="inlineStr">
        <is>
          <t xml:space="preserve">CONCLUIDO	</t>
        </is>
      </c>
      <c r="D1712" t="n">
        <v>9.2149</v>
      </c>
      <c r="E1712" t="n">
        <v>10.85</v>
      </c>
      <c r="F1712" t="n">
        <v>8.07</v>
      </c>
      <c r="G1712" t="n">
        <v>40.36</v>
      </c>
      <c r="H1712" t="n">
        <v>0.66</v>
      </c>
      <c r="I1712" t="n">
        <v>12</v>
      </c>
      <c r="J1712" t="n">
        <v>175.92</v>
      </c>
      <c r="K1712" t="n">
        <v>51.39</v>
      </c>
      <c r="L1712" t="n">
        <v>6.5</v>
      </c>
      <c r="M1712" t="n">
        <v>10</v>
      </c>
      <c r="N1712" t="n">
        <v>33.03</v>
      </c>
      <c r="O1712" t="n">
        <v>21931.08</v>
      </c>
      <c r="P1712" t="n">
        <v>97.66</v>
      </c>
      <c r="Q1712" t="n">
        <v>198.05</v>
      </c>
      <c r="R1712" t="n">
        <v>34.22</v>
      </c>
      <c r="S1712" t="n">
        <v>21.27</v>
      </c>
      <c r="T1712" t="n">
        <v>3737.61</v>
      </c>
      <c r="U1712" t="n">
        <v>0.62</v>
      </c>
      <c r="V1712" t="n">
        <v>0.75</v>
      </c>
      <c r="W1712" t="n">
        <v>0.12</v>
      </c>
      <c r="X1712" t="n">
        <v>0.22</v>
      </c>
      <c r="Y1712" t="n">
        <v>1</v>
      </c>
      <c r="Z1712" t="n">
        <v>10</v>
      </c>
    </row>
    <row r="1713">
      <c r="A1713" t="n">
        <v>23</v>
      </c>
      <c r="B1713" t="n">
        <v>85</v>
      </c>
      <c r="C1713" t="inlineStr">
        <is>
          <t xml:space="preserve">CONCLUIDO	</t>
        </is>
      </c>
      <c r="D1713" t="n">
        <v>9.2067</v>
      </c>
      <c r="E1713" t="n">
        <v>10.86</v>
      </c>
      <c r="F1713" t="n">
        <v>8.08</v>
      </c>
      <c r="G1713" t="n">
        <v>40.41</v>
      </c>
      <c r="H1713" t="n">
        <v>0.68</v>
      </c>
      <c r="I1713" t="n">
        <v>12</v>
      </c>
      <c r="J1713" t="n">
        <v>176.29</v>
      </c>
      <c r="K1713" t="n">
        <v>51.39</v>
      </c>
      <c r="L1713" t="n">
        <v>6.75</v>
      </c>
      <c r="M1713" t="n">
        <v>10</v>
      </c>
      <c r="N1713" t="n">
        <v>33.15</v>
      </c>
      <c r="O1713" t="n">
        <v>21976.61</v>
      </c>
      <c r="P1713" t="n">
        <v>97.78</v>
      </c>
      <c r="Q1713" t="n">
        <v>198.05</v>
      </c>
      <c r="R1713" t="n">
        <v>34.52</v>
      </c>
      <c r="S1713" t="n">
        <v>21.27</v>
      </c>
      <c r="T1713" t="n">
        <v>3888.89</v>
      </c>
      <c r="U1713" t="n">
        <v>0.62</v>
      </c>
      <c r="V1713" t="n">
        <v>0.75</v>
      </c>
      <c r="W1713" t="n">
        <v>0.13</v>
      </c>
      <c r="X1713" t="n">
        <v>0.23</v>
      </c>
      <c r="Y1713" t="n">
        <v>1</v>
      </c>
      <c r="Z1713" t="n">
        <v>10</v>
      </c>
    </row>
    <row r="1714">
      <c r="A1714" t="n">
        <v>24</v>
      </c>
      <c r="B1714" t="n">
        <v>85</v>
      </c>
      <c r="C1714" t="inlineStr">
        <is>
          <t xml:space="preserve">CONCLUIDO	</t>
        </is>
      </c>
      <c r="D1714" t="n">
        <v>9.256600000000001</v>
      </c>
      <c r="E1714" t="n">
        <v>10.8</v>
      </c>
      <c r="F1714" t="n">
        <v>8.06</v>
      </c>
      <c r="G1714" t="n">
        <v>43.95</v>
      </c>
      <c r="H1714" t="n">
        <v>0.7</v>
      </c>
      <c r="I1714" t="n">
        <v>11</v>
      </c>
      <c r="J1714" t="n">
        <v>176.66</v>
      </c>
      <c r="K1714" t="n">
        <v>51.39</v>
      </c>
      <c r="L1714" t="n">
        <v>7</v>
      </c>
      <c r="M1714" t="n">
        <v>9</v>
      </c>
      <c r="N1714" t="n">
        <v>33.27</v>
      </c>
      <c r="O1714" t="n">
        <v>22022.17</v>
      </c>
      <c r="P1714" t="n">
        <v>97.04000000000001</v>
      </c>
      <c r="Q1714" t="n">
        <v>198.05</v>
      </c>
      <c r="R1714" t="n">
        <v>33.76</v>
      </c>
      <c r="S1714" t="n">
        <v>21.27</v>
      </c>
      <c r="T1714" t="n">
        <v>3513.75</v>
      </c>
      <c r="U1714" t="n">
        <v>0.63</v>
      </c>
      <c r="V1714" t="n">
        <v>0.75</v>
      </c>
      <c r="W1714" t="n">
        <v>0.12</v>
      </c>
      <c r="X1714" t="n">
        <v>0.2</v>
      </c>
      <c r="Y1714" t="n">
        <v>1</v>
      </c>
      <c r="Z1714" t="n">
        <v>10</v>
      </c>
    </row>
    <row r="1715">
      <c r="A1715" t="n">
        <v>25</v>
      </c>
      <c r="B1715" t="n">
        <v>85</v>
      </c>
      <c r="C1715" t="inlineStr">
        <is>
          <t xml:space="preserve">CONCLUIDO	</t>
        </is>
      </c>
      <c r="D1715" t="n">
        <v>9.259499999999999</v>
      </c>
      <c r="E1715" t="n">
        <v>10.8</v>
      </c>
      <c r="F1715" t="n">
        <v>8.050000000000001</v>
      </c>
      <c r="G1715" t="n">
        <v>43.93</v>
      </c>
      <c r="H1715" t="n">
        <v>0.73</v>
      </c>
      <c r="I1715" t="n">
        <v>11</v>
      </c>
      <c r="J1715" t="n">
        <v>177.03</v>
      </c>
      <c r="K1715" t="n">
        <v>51.39</v>
      </c>
      <c r="L1715" t="n">
        <v>7.25</v>
      </c>
      <c r="M1715" t="n">
        <v>9</v>
      </c>
      <c r="N1715" t="n">
        <v>33.39</v>
      </c>
      <c r="O1715" t="n">
        <v>22067.77</v>
      </c>
      <c r="P1715" t="n">
        <v>97.02</v>
      </c>
      <c r="Q1715" t="n">
        <v>198.06</v>
      </c>
      <c r="R1715" t="n">
        <v>33.53</v>
      </c>
      <c r="S1715" t="n">
        <v>21.27</v>
      </c>
      <c r="T1715" t="n">
        <v>3397.83</v>
      </c>
      <c r="U1715" t="n">
        <v>0.63</v>
      </c>
      <c r="V1715" t="n">
        <v>0.75</v>
      </c>
      <c r="W1715" t="n">
        <v>0.13</v>
      </c>
      <c r="X1715" t="n">
        <v>0.2</v>
      </c>
      <c r="Y1715" t="n">
        <v>1</v>
      </c>
      <c r="Z1715" t="n">
        <v>10</v>
      </c>
    </row>
    <row r="1716">
      <c r="A1716" t="n">
        <v>26</v>
      </c>
      <c r="B1716" t="n">
        <v>85</v>
      </c>
      <c r="C1716" t="inlineStr">
        <is>
          <t xml:space="preserve">CONCLUIDO	</t>
        </is>
      </c>
      <c r="D1716" t="n">
        <v>9.260199999999999</v>
      </c>
      <c r="E1716" t="n">
        <v>10.8</v>
      </c>
      <c r="F1716" t="n">
        <v>8.050000000000001</v>
      </c>
      <c r="G1716" t="n">
        <v>43.93</v>
      </c>
      <c r="H1716" t="n">
        <v>0.75</v>
      </c>
      <c r="I1716" t="n">
        <v>11</v>
      </c>
      <c r="J1716" t="n">
        <v>177.4</v>
      </c>
      <c r="K1716" t="n">
        <v>51.39</v>
      </c>
      <c r="L1716" t="n">
        <v>7.5</v>
      </c>
      <c r="M1716" t="n">
        <v>9</v>
      </c>
      <c r="N1716" t="n">
        <v>33.51</v>
      </c>
      <c r="O1716" t="n">
        <v>22113.42</v>
      </c>
      <c r="P1716" t="n">
        <v>96.93000000000001</v>
      </c>
      <c r="Q1716" t="n">
        <v>198.06</v>
      </c>
      <c r="R1716" t="n">
        <v>33.54</v>
      </c>
      <c r="S1716" t="n">
        <v>21.27</v>
      </c>
      <c r="T1716" t="n">
        <v>3402.12</v>
      </c>
      <c r="U1716" t="n">
        <v>0.63</v>
      </c>
      <c r="V1716" t="n">
        <v>0.75</v>
      </c>
      <c r="W1716" t="n">
        <v>0.12</v>
      </c>
      <c r="X1716" t="n">
        <v>0.2</v>
      </c>
      <c r="Y1716" t="n">
        <v>1</v>
      </c>
      <c r="Z1716" t="n">
        <v>10</v>
      </c>
    </row>
    <row r="1717">
      <c r="A1717" t="n">
        <v>27</v>
      </c>
      <c r="B1717" t="n">
        <v>85</v>
      </c>
      <c r="C1717" t="inlineStr">
        <is>
          <t xml:space="preserve">CONCLUIDO	</t>
        </is>
      </c>
      <c r="D1717" t="n">
        <v>9.311199999999999</v>
      </c>
      <c r="E1717" t="n">
        <v>10.74</v>
      </c>
      <c r="F1717" t="n">
        <v>8.029999999999999</v>
      </c>
      <c r="G1717" t="n">
        <v>48.17</v>
      </c>
      <c r="H1717" t="n">
        <v>0.77</v>
      </c>
      <c r="I1717" t="n">
        <v>10</v>
      </c>
      <c r="J1717" t="n">
        <v>177.77</v>
      </c>
      <c r="K1717" t="n">
        <v>51.39</v>
      </c>
      <c r="L1717" t="n">
        <v>7.75</v>
      </c>
      <c r="M1717" t="n">
        <v>8</v>
      </c>
      <c r="N1717" t="n">
        <v>33.63</v>
      </c>
      <c r="O1717" t="n">
        <v>22159.1</v>
      </c>
      <c r="P1717" t="n">
        <v>96.44</v>
      </c>
      <c r="Q1717" t="n">
        <v>198.05</v>
      </c>
      <c r="R1717" t="n">
        <v>32.78</v>
      </c>
      <c r="S1717" t="n">
        <v>21.27</v>
      </c>
      <c r="T1717" t="n">
        <v>3029.72</v>
      </c>
      <c r="U1717" t="n">
        <v>0.65</v>
      </c>
      <c r="V1717" t="n">
        <v>0.76</v>
      </c>
      <c r="W1717" t="n">
        <v>0.12</v>
      </c>
      <c r="X1717" t="n">
        <v>0.18</v>
      </c>
      <c r="Y1717" t="n">
        <v>1</v>
      </c>
      <c r="Z1717" t="n">
        <v>10</v>
      </c>
    </row>
    <row r="1718">
      <c r="A1718" t="n">
        <v>28</v>
      </c>
      <c r="B1718" t="n">
        <v>85</v>
      </c>
      <c r="C1718" t="inlineStr">
        <is>
          <t xml:space="preserve">CONCLUIDO	</t>
        </is>
      </c>
      <c r="D1718" t="n">
        <v>9.318899999999999</v>
      </c>
      <c r="E1718" t="n">
        <v>10.73</v>
      </c>
      <c r="F1718" t="n">
        <v>8.02</v>
      </c>
      <c r="G1718" t="n">
        <v>48.12</v>
      </c>
      <c r="H1718" t="n">
        <v>0.8</v>
      </c>
      <c r="I1718" t="n">
        <v>10</v>
      </c>
      <c r="J1718" t="n">
        <v>178.14</v>
      </c>
      <c r="K1718" t="n">
        <v>51.39</v>
      </c>
      <c r="L1718" t="n">
        <v>8</v>
      </c>
      <c r="M1718" t="n">
        <v>8</v>
      </c>
      <c r="N1718" t="n">
        <v>33.75</v>
      </c>
      <c r="O1718" t="n">
        <v>22204.83</v>
      </c>
      <c r="P1718" t="n">
        <v>96.34</v>
      </c>
      <c r="Q1718" t="n">
        <v>198.06</v>
      </c>
      <c r="R1718" t="n">
        <v>32.29</v>
      </c>
      <c r="S1718" t="n">
        <v>21.27</v>
      </c>
      <c r="T1718" t="n">
        <v>2781.2</v>
      </c>
      <c r="U1718" t="n">
        <v>0.66</v>
      </c>
      <c r="V1718" t="n">
        <v>0.76</v>
      </c>
      <c r="W1718" t="n">
        <v>0.13</v>
      </c>
      <c r="X1718" t="n">
        <v>0.17</v>
      </c>
      <c r="Y1718" t="n">
        <v>1</v>
      </c>
      <c r="Z1718" t="n">
        <v>10</v>
      </c>
    </row>
    <row r="1719">
      <c r="A1719" t="n">
        <v>29</v>
      </c>
      <c r="B1719" t="n">
        <v>85</v>
      </c>
      <c r="C1719" t="inlineStr">
        <is>
          <t xml:space="preserve">CONCLUIDO	</t>
        </is>
      </c>
      <c r="D1719" t="n">
        <v>9.3093</v>
      </c>
      <c r="E1719" t="n">
        <v>10.74</v>
      </c>
      <c r="F1719" t="n">
        <v>8.029999999999999</v>
      </c>
      <c r="G1719" t="n">
        <v>48.18</v>
      </c>
      <c r="H1719" t="n">
        <v>0.82</v>
      </c>
      <c r="I1719" t="n">
        <v>10</v>
      </c>
      <c r="J1719" t="n">
        <v>178.51</v>
      </c>
      <c r="K1719" t="n">
        <v>51.39</v>
      </c>
      <c r="L1719" t="n">
        <v>8.25</v>
      </c>
      <c r="M1719" t="n">
        <v>8</v>
      </c>
      <c r="N1719" t="n">
        <v>33.87</v>
      </c>
      <c r="O1719" t="n">
        <v>22250.6</v>
      </c>
      <c r="P1719" t="n">
        <v>96.11</v>
      </c>
      <c r="Q1719" t="n">
        <v>198.05</v>
      </c>
      <c r="R1719" t="n">
        <v>32.98</v>
      </c>
      <c r="S1719" t="n">
        <v>21.27</v>
      </c>
      <c r="T1719" t="n">
        <v>3130.08</v>
      </c>
      <c r="U1719" t="n">
        <v>0.64</v>
      </c>
      <c r="V1719" t="n">
        <v>0.76</v>
      </c>
      <c r="W1719" t="n">
        <v>0.12</v>
      </c>
      <c r="X1719" t="n">
        <v>0.18</v>
      </c>
      <c r="Y1719" t="n">
        <v>1</v>
      </c>
      <c r="Z1719" t="n">
        <v>10</v>
      </c>
    </row>
    <row r="1720">
      <c r="A1720" t="n">
        <v>30</v>
      </c>
      <c r="B1720" t="n">
        <v>85</v>
      </c>
      <c r="C1720" t="inlineStr">
        <is>
          <t xml:space="preserve">CONCLUIDO	</t>
        </is>
      </c>
      <c r="D1720" t="n">
        <v>9.2966</v>
      </c>
      <c r="E1720" t="n">
        <v>10.76</v>
      </c>
      <c r="F1720" t="n">
        <v>8.050000000000001</v>
      </c>
      <c r="G1720" t="n">
        <v>48.27</v>
      </c>
      <c r="H1720" t="n">
        <v>0.84</v>
      </c>
      <c r="I1720" t="n">
        <v>10</v>
      </c>
      <c r="J1720" t="n">
        <v>178.88</v>
      </c>
      <c r="K1720" t="n">
        <v>51.39</v>
      </c>
      <c r="L1720" t="n">
        <v>8.5</v>
      </c>
      <c r="M1720" t="n">
        <v>8</v>
      </c>
      <c r="N1720" t="n">
        <v>33.99</v>
      </c>
      <c r="O1720" t="n">
        <v>22296.41</v>
      </c>
      <c r="P1720" t="n">
        <v>95.90000000000001</v>
      </c>
      <c r="Q1720" t="n">
        <v>198.05</v>
      </c>
      <c r="R1720" t="n">
        <v>33.35</v>
      </c>
      <c r="S1720" t="n">
        <v>21.27</v>
      </c>
      <c r="T1720" t="n">
        <v>3311.61</v>
      </c>
      <c r="U1720" t="n">
        <v>0.64</v>
      </c>
      <c r="V1720" t="n">
        <v>0.75</v>
      </c>
      <c r="W1720" t="n">
        <v>0.12</v>
      </c>
      <c r="X1720" t="n">
        <v>0.19</v>
      </c>
      <c r="Y1720" t="n">
        <v>1</v>
      </c>
      <c r="Z1720" t="n">
        <v>10</v>
      </c>
    </row>
    <row r="1721">
      <c r="A1721" t="n">
        <v>31</v>
      </c>
      <c r="B1721" t="n">
        <v>85</v>
      </c>
      <c r="C1721" t="inlineStr">
        <is>
          <t xml:space="preserve">CONCLUIDO	</t>
        </is>
      </c>
      <c r="D1721" t="n">
        <v>9.356199999999999</v>
      </c>
      <c r="E1721" t="n">
        <v>10.69</v>
      </c>
      <c r="F1721" t="n">
        <v>8.01</v>
      </c>
      <c r="G1721" t="n">
        <v>53.4</v>
      </c>
      <c r="H1721" t="n">
        <v>0.87</v>
      </c>
      <c r="I1721" t="n">
        <v>9</v>
      </c>
      <c r="J1721" t="n">
        <v>179.26</v>
      </c>
      <c r="K1721" t="n">
        <v>51.39</v>
      </c>
      <c r="L1721" t="n">
        <v>8.75</v>
      </c>
      <c r="M1721" t="n">
        <v>7</v>
      </c>
      <c r="N1721" t="n">
        <v>34.11</v>
      </c>
      <c r="O1721" t="n">
        <v>22342.26</v>
      </c>
      <c r="P1721" t="n">
        <v>95.31999999999999</v>
      </c>
      <c r="Q1721" t="n">
        <v>198.05</v>
      </c>
      <c r="R1721" t="n">
        <v>32.15</v>
      </c>
      <c r="S1721" t="n">
        <v>21.27</v>
      </c>
      <c r="T1721" t="n">
        <v>2717.63</v>
      </c>
      <c r="U1721" t="n">
        <v>0.66</v>
      </c>
      <c r="V1721" t="n">
        <v>0.76</v>
      </c>
      <c r="W1721" t="n">
        <v>0.12</v>
      </c>
      <c r="X1721" t="n">
        <v>0.16</v>
      </c>
      <c r="Y1721" t="n">
        <v>1</v>
      </c>
      <c r="Z1721" t="n">
        <v>10</v>
      </c>
    </row>
    <row r="1722">
      <c r="A1722" t="n">
        <v>32</v>
      </c>
      <c r="B1722" t="n">
        <v>85</v>
      </c>
      <c r="C1722" t="inlineStr">
        <is>
          <t xml:space="preserve">CONCLUIDO	</t>
        </is>
      </c>
      <c r="D1722" t="n">
        <v>9.350899999999999</v>
      </c>
      <c r="E1722" t="n">
        <v>10.69</v>
      </c>
      <c r="F1722" t="n">
        <v>8.02</v>
      </c>
      <c r="G1722" t="n">
        <v>53.44</v>
      </c>
      <c r="H1722" t="n">
        <v>0.89</v>
      </c>
      <c r="I1722" t="n">
        <v>9</v>
      </c>
      <c r="J1722" t="n">
        <v>179.63</v>
      </c>
      <c r="K1722" t="n">
        <v>51.39</v>
      </c>
      <c r="L1722" t="n">
        <v>9</v>
      </c>
      <c r="M1722" t="n">
        <v>7</v>
      </c>
      <c r="N1722" t="n">
        <v>34.24</v>
      </c>
      <c r="O1722" t="n">
        <v>22388.15</v>
      </c>
      <c r="P1722" t="n">
        <v>95.51000000000001</v>
      </c>
      <c r="Q1722" t="n">
        <v>198.05</v>
      </c>
      <c r="R1722" t="n">
        <v>32.4</v>
      </c>
      <c r="S1722" t="n">
        <v>21.27</v>
      </c>
      <c r="T1722" t="n">
        <v>2841.28</v>
      </c>
      <c r="U1722" t="n">
        <v>0.66</v>
      </c>
      <c r="V1722" t="n">
        <v>0.76</v>
      </c>
      <c r="W1722" t="n">
        <v>0.12</v>
      </c>
      <c r="X1722" t="n">
        <v>0.16</v>
      </c>
      <c r="Y1722" t="n">
        <v>1</v>
      </c>
      <c r="Z1722" t="n">
        <v>10</v>
      </c>
    </row>
    <row r="1723">
      <c r="A1723" t="n">
        <v>33</v>
      </c>
      <c r="B1723" t="n">
        <v>85</v>
      </c>
      <c r="C1723" t="inlineStr">
        <is>
          <t xml:space="preserve">CONCLUIDO	</t>
        </is>
      </c>
      <c r="D1723" t="n">
        <v>9.349399999999999</v>
      </c>
      <c r="E1723" t="n">
        <v>10.7</v>
      </c>
      <c r="F1723" t="n">
        <v>8.02</v>
      </c>
      <c r="G1723" t="n">
        <v>53.46</v>
      </c>
      <c r="H1723" t="n">
        <v>0.91</v>
      </c>
      <c r="I1723" t="n">
        <v>9</v>
      </c>
      <c r="J1723" t="n">
        <v>180</v>
      </c>
      <c r="K1723" t="n">
        <v>51.39</v>
      </c>
      <c r="L1723" t="n">
        <v>9.25</v>
      </c>
      <c r="M1723" t="n">
        <v>7</v>
      </c>
      <c r="N1723" t="n">
        <v>34.36</v>
      </c>
      <c r="O1723" t="n">
        <v>22434.08</v>
      </c>
      <c r="P1723" t="n">
        <v>95.20999999999999</v>
      </c>
      <c r="Q1723" t="n">
        <v>198.05</v>
      </c>
      <c r="R1723" t="n">
        <v>32.47</v>
      </c>
      <c r="S1723" t="n">
        <v>21.27</v>
      </c>
      <c r="T1723" t="n">
        <v>2877.58</v>
      </c>
      <c r="U1723" t="n">
        <v>0.66</v>
      </c>
      <c r="V1723" t="n">
        <v>0.76</v>
      </c>
      <c r="W1723" t="n">
        <v>0.12</v>
      </c>
      <c r="X1723" t="n">
        <v>0.17</v>
      </c>
      <c r="Y1723" t="n">
        <v>1</v>
      </c>
      <c r="Z1723" t="n">
        <v>10</v>
      </c>
    </row>
    <row r="1724">
      <c r="A1724" t="n">
        <v>34</v>
      </c>
      <c r="B1724" t="n">
        <v>85</v>
      </c>
      <c r="C1724" t="inlineStr">
        <is>
          <t xml:space="preserve">CONCLUIDO	</t>
        </is>
      </c>
      <c r="D1724" t="n">
        <v>9.351599999999999</v>
      </c>
      <c r="E1724" t="n">
        <v>10.69</v>
      </c>
      <c r="F1724" t="n">
        <v>8.02</v>
      </c>
      <c r="G1724" t="n">
        <v>53.44</v>
      </c>
      <c r="H1724" t="n">
        <v>0.93</v>
      </c>
      <c r="I1724" t="n">
        <v>9</v>
      </c>
      <c r="J1724" t="n">
        <v>180.37</v>
      </c>
      <c r="K1724" t="n">
        <v>51.39</v>
      </c>
      <c r="L1724" t="n">
        <v>9.5</v>
      </c>
      <c r="M1724" t="n">
        <v>7</v>
      </c>
      <c r="N1724" t="n">
        <v>34.48</v>
      </c>
      <c r="O1724" t="n">
        <v>22480.05</v>
      </c>
      <c r="P1724" t="n">
        <v>94.86</v>
      </c>
      <c r="Q1724" t="n">
        <v>198.05</v>
      </c>
      <c r="R1724" t="n">
        <v>32.35</v>
      </c>
      <c r="S1724" t="n">
        <v>21.27</v>
      </c>
      <c r="T1724" t="n">
        <v>2820.05</v>
      </c>
      <c r="U1724" t="n">
        <v>0.66</v>
      </c>
      <c r="V1724" t="n">
        <v>0.76</v>
      </c>
      <c r="W1724" t="n">
        <v>0.12</v>
      </c>
      <c r="X1724" t="n">
        <v>0.16</v>
      </c>
      <c r="Y1724" t="n">
        <v>1</v>
      </c>
      <c r="Z1724" t="n">
        <v>10</v>
      </c>
    </row>
    <row r="1725">
      <c r="A1725" t="n">
        <v>35</v>
      </c>
      <c r="B1725" t="n">
        <v>85</v>
      </c>
      <c r="C1725" t="inlineStr">
        <is>
          <t xml:space="preserve">CONCLUIDO	</t>
        </is>
      </c>
      <c r="D1725" t="n">
        <v>9.4076</v>
      </c>
      <c r="E1725" t="n">
        <v>10.63</v>
      </c>
      <c r="F1725" t="n">
        <v>7.99</v>
      </c>
      <c r="G1725" t="n">
        <v>59.9</v>
      </c>
      <c r="H1725" t="n">
        <v>0.96</v>
      </c>
      <c r="I1725" t="n">
        <v>8</v>
      </c>
      <c r="J1725" t="n">
        <v>180.75</v>
      </c>
      <c r="K1725" t="n">
        <v>51.39</v>
      </c>
      <c r="L1725" t="n">
        <v>9.75</v>
      </c>
      <c r="M1725" t="n">
        <v>6</v>
      </c>
      <c r="N1725" t="n">
        <v>34.6</v>
      </c>
      <c r="O1725" t="n">
        <v>22526.07</v>
      </c>
      <c r="P1725" t="n">
        <v>94.27</v>
      </c>
      <c r="Q1725" t="n">
        <v>198.09</v>
      </c>
      <c r="R1725" t="n">
        <v>31.32</v>
      </c>
      <c r="S1725" t="n">
        <v>21.27</v>
      </c>
      <c r="T1725" t="n">
        <v>2308.12</v>
      </c>
      <c r="U1725" t="n">
        <v>0.68</v>
      </c>
      <c r="V1725" t="n">
        <v>0.76</v>
      </c>
      <c r="W1725" t="n">
        <v>0.12</v>
      </c>
      <c r="X1725" t="n">
        <v>0.13</v>
      </c>
      <c r="Y1725" t="n">
        <v>1</v>
      </c>
      <c r="Z1725" t="n">
        <v>10</v>
      </c>
    </row>
    <row r="1726">
      <c r="A1726" t="n">
        <v>36</v>
      </c>
      <c r="B1726" t="n">
        <v>85</v>
      </c>
      <c r="C1726" t="inlineStr">
        <is>
          <t xml:space="preserve">CONCLUIDO	</t>
        </is>
      </c>
      <c r="D1726" t="n">
        <v>9.427</v>
      </c>
      <c r="E1726" t="n">
        <v>10.61</v>
      </c>
      <c r="F1726" t="n">
        <v>7.96</v>
      </c>
      <c r="G1726" t="n">
        <v>59.73</v>
      </c>
      <c r="H1726" t="n">
        <v>0.98</v>
      </c>
      <c r="I1726" t="n">
        <v>8</v>
      </c>
      <c r="J1726" t="n">
        <v>181.12</v>
      </c>
      <c r="K1726" t="n">
        <v>51.39</v>
      </c>
      <c r="L1726" t="n">
        <v>10</v>
      </c>
      <c r="M1726" t="n">
        <v>6</v>
      </c>
      <c r="N1726" t="n">
        <v>34.73</v>
      </c>
      <c r="O1726" t="n">
        <v>22572.13</v>
      </c>
      <c r="P1726" t="n">
        <v>94.05</v>
      </c>
      <c r="Q1726" t="n">
        <v>198.05</v>
      </c>
      <c r="R1726" t="n">
        <v>30.68</v>
      </c>
      <c r="S1726" t="n">
        <v>21.27</v>
      </c>
      <c r="T1726" t="n">
        <v>1990.19</v>
      </c>
      <c r="U1726" t="n">
        <v>0.6899999999999999</v>
      </c>
      <c r="V1726" t="n">
        <v>0.76</v>
      </c>
      <c r="W1726" t="n">
        <v>0.12</v>
      </c>
      <c r="X1726" t="n">
        <v>0.11</v>
      </c>
      <c r="Y1726" t="n">
        <v>1</v>
      </c>
      <c r="Z1726" t="n">
        <v>10</v>
      </c>
    </row>
    <row r="1727">
      <c r="A1727" t="n">
        <v>37</v>
      </c>
      <c r="B1727" t="n">
        <v>85</v>
      </c>
      <c r="C1727" t="inlineStr">
        <is>
          <t xml:space="preserve">CONCLUIDO	</t>
        </is>
      </c>
      <c r="D1727" t="n">
        <v>9.3919</v>
      </c>
      <c r="E1727" t="n">
        <v>10.65</v>
      </c>
      <c r="F1727" t="n">
        <v>8</v>
      </c>
      <c r="G1727" t="n">
        <v>60.03</v>
      </c>
      <c r="H1727" t="n">
        <v>1</v>
      </c>
      <c r="I1727" t="n">
        <v>8</v>
      </c>
      <c r="J1727" t="n">
        <v>181.49</v>
      </c>
      <c r="K1727" t="n">
        <v>51.39</v>
      </c>
      <c r="L1727" t="n">
        <v>10.25</v>
      </c>
      <c r="M1727" t="n">
        <v>6</v>
      </c>
      <c r="N1727" t="n">
        <v>34.85</v>
      </c>
      <c r="O1727" t="n">
        <v>22618.23</v>
      </c>
      <c r="P1727" t="n">
        <v>94.41</v>
      </c>
      <c r="Q1727" t="n">
        <v>198.05</v>
      </c>
      <c r="R1727" t="n">
        <v>32.04</v>
      </c>
      <c r="S1727" t="n">
        <v>21.27</v>
      </c>
      <c r="T1727" t="n">
        <v>2668.03</v>
      </c>
      <c r="U1727" t="n">
        <v>0.66</v>
      </c>
      <c r="V1727" t="n">
        <v>0.76</v>
      </c>
      <c r="W1727" t="n">
        <v>0.12</v>
      </c>
      <c r="X1727" t="n">
        <v>0.15</v>
      </c>
      <c r="Y1727" t="n">
        <v>1</v>
      </c>
      <c r="Z1727" t="n">
        <v>10</v>
      </c>
    </row>
    <row r="1728">
      <c r="A1728" t="n">
        <v>38</v>
      </c>
      <c r="B1728" t="n">
        <v>85</v>
      </c>
      <c r="C1728" t="inlineStr">
        <is>
          <t xml:space="preserve">CONCLUIDO	</t>
        </is>
      </c>
      <c r="D1728" t="n">
        <v>9.3894</v>
      </c>
      <c r="E1728" t="n">
        <v>10.65</v>
      </c>
      <c r="F1728" t="n">
        <v>8.01</v>
      </c>
      <c r="G1728" t="n">
        <v>60.05</v>
      </c>
      <c r="H1728" t="n">
        <v>1.02</v>
      </c>
      <c r="I1728" t="n">
        <v>8</v>
      </c>
      <c r="J1728" t="n">
        <v>181.87</v>
      </c>
      <c r="K1728" t="n">
        <v>51.39</v>
      </c>
      <c r="L1728" t="n">
        <v>10.5</v>
      </c>
      <c r="M1728" t="n">
        <v>6</v>
      </c>
      <c r="N1728" t="n">
        <v>34.98</v>
      </c>
      <c r="O1728" t="n">
        <v>22664.49</v>
      </c>
      <c r="P1728" t="n">
        <v>94.34</v>
      </c>
      <c r="Q1728" t="n">
        <v>198.1</v>
      </c>
      <c r="R1728" t="n">
        <v>32.08</v>
      </c>
      <c r="S1728" t="n">
        <v>21.27</v>
      </c>
      <c r="T1728" t="n">
        <v>2685.89</v>
      </c>
      <c r="U1728" t="n">
        <v>0.66</v>
      </c>
      <c r="V1728" t="n">
        <v>0.76</v>
      </c>
      <c r="W1728" t="n">
        <v>0.12</v>
      </c>
      <c r="X1728" t="n">
        <v>0.15</v>
      </c>
      <c r="Y1728" t="n">
        <v>1</v>
      </c>
      <c r="Z1728" t="n">
        <v>10</v>
      </c>
    </row>
    <row r="1729">
      <c r="A1729" t="n">
        <v>39</v>
      </c>
      <c r="B1729" t="n">
        <v>85</v>
      </c>
      <c r="C1729" t="inlineStr">
        <is>
          <t xml:space="preserve">CONCLUIDO	</t>
        </is>
      </c>
      <c r="D1729" t="n">
        <v>9.393800000000001</v>
      </c>
      <c r="E1729" t="n">
        <v>10.65</v>
      </c>
      <c r="F1729" t="n">
        <v>8</v>
      </c>
      <c r="G1729" t="n">
        <v>60.01</v>
      </c>
      <c r="H1729" t="n">
        <v>1.05</v>
      </c>
      <c r="I1729" t="n">
        <v>8</v>
      </c>
      <c r="J1729" t="n">
        <v>182.24</v>
      </c>
      <c r="K1729" t="n">
        <v>51.39</v>
      </c>
      <c r="L1729" t="n">
        <v>10.75</v>
      </c>
      <c r="M1729" t="n">
        <v>6</v>
      </c>
      <c r="N1729" t="n">
        <v>35.1</v>
      </c>
      <c r="O1729" t="n">
        <v>22710.68</v>
      </c>
      <c r="P1729" t="n">
        <v>93.72</v>
      </c>
      <c r="Q1729" t="n">
        <v>198.05</v>
      </c>
      <c r="R1729" t="n">
        <v>31.95</v>
      </c>
      <c r="S1729" t="n">
        <v>21.27</v>
      </c>
      <c r="T1729" t="n">
        <v>2624.3</v>
      </c>
      <c r="U1729" t="n">
        <v>0.67</v>
      </c>
      <c r="V1729" t="n">
        <v>0.76</v>
      </c>
      <c r="W1729" t="n">
        <v>0.12</v>
      </c>
      <c r="X1729" t="n">
        <v>0.15</v>
      </c>
      <c r="Y1729" t="n">
        <v>1</v>
      </c>
      <c r="Z1729" t="n">
        <v>10</v>
      </c>
    </row>
    <row r="1730">
      <c r="A1730" t="n">
        <v>40</v>
      </c>
      <c r="B1730" t="n">
        <v>85</v>
      </c>
      <c r="C1730" t="inlineStr">
        <is>
          <t xml:space="preserve">CONCLUIDO	</t>
        </is>
      </c>
      <c r="D1730" t="n">
        <v>9.395300000000001</v>
      </c>
      <c r="E1730" t="n">
        <v>10.64</v>
      </c>
      <c r="F1730" t="n">
        <v>8</v>
      </c>
      <c r="G1730" t="n">
        <v>60</v>
      </c>
      <c r="H1730" t="n">
        <v>1.07</v>
      </c>
      <c r="I1730" t="n">
        <v>8</v>
      </c>
      <c r="J1730" t="n">
        <v>182.62</v>
      </c>
      <c r="K1730" t="n">
        <v>51.39</v>
      </c>
      <c r="L1730" t="n">
        <v>11</v>
      </c>
      <c r="M1730" t="n">
        <v>6</v>
      </c>
      <c r="N1730" t="n">
        <v>35.22</v>
      </c>
      <c r="O1730" t="n">
        <v>22756.91</v>
      </c>
      <c r="P1730" t="n">
        <v>93.45999999999999</v>
      </c>
      <c r="Q1730" t="n">
        <v>198.05</v>
      </c>
      <c r="R1730" t="n">
        <v>31.87</v>
      </c>
      <c r="S1730" t="n">
        <v>21.27</v>
      </c>
      <c r="T1730" t="n">
        <v>2581.91</v>
      </c>
      <c r="U1730" t="n">
        <v>0.67</v>
      </c>
      <c r="V1730" t="n">
        <v>0.76</v>
      </c>
      <c r="W1730" t="n">
        <v>0.12</v>
      </c>
      <c r="X1730" t="n">
        <v>0.15</v>
      </c>
      <c r="Y1730" t="n">
        <v>1</v>
      </c>
      <c r="Z1730" t="n">
        <v>10</v>
      </c>
    </row>
    <row r="1731">
      <c r="A1731" t="n">
        <v>41</v>
      </c>
      <c r="B1731" t="n">
        <v>85</v>
      </c>
      <c r="C1731" t="inlineStr">
        <is>
          <t xml:space="preserve">CONCLUIDO	</t>
        </is>
      </c>
      <c r="D1731" t="n">
        <v>9.447100000000001</v>
      </c>
      <c r="E1731" t="n">
        <v>10.59</v>
      </c>
      <c r="F1731" t="n">
        <v>7.98</v>
      </c>
      <c r="G1731" t="n">
        <v>68.36</v>
      </c>
      <c r="H1731" t="n">
        <v>1.09</v>
      </c>
      <c r="I1731" t="n">
        <v>7</v>
      </c>
      <c r="J1731" t="n">
        <v>182.99</v>
      </c>
      <c r="K1731" t="n">
        <v>51.39</v>
      </c>
      <c r="L1731" t="n">
        <v>11.25</v>
      </c>
      <c r="M1731" t="n">
        <v>5</v>
      </c>
      <c r="N1731" t="n">
        <v>35.35</v>
      </c>
      <c r="O1731" t="n">
        <v>22803.18</v>
      </c>
      <c r="P1731" t="n">
        <v>92.88</v>
      </c>
      <c r="Q1731" t="n">
        <v>198.05</v>
      </c>
      <c r="R1731" t="n">
        <v>31.08</v>
      </c>
      <c r="S1731" t="n">
        <v>21.27</v>
      </c>
      <c r="T1731" t="n">
        <v>2195.44</v>
      </c>
      <c r="U1731" t="n">
        <v>0.68</v>
      </c>
      <c r="V1731" t="n">
        <v>0.76</v>
      </c>
      <c r="W1731" t="n">
        <v>0.12</v>
      </c>
      <c r="X1731" t="n">
        <v>0.12</v>
      </c>
      <c r="Y1731" t="n">
        <v>1</v>
      </c>
      <c r="Z1731" t="n">
        <v>10</v>
      </c>
    </row>
    <row r="1732">
      <c r="A1732" t="n">
        <v>42</v>
      </c>
      <c r="B1732" t="n">
        <v>85</v>
      </c>
      <c r="C1732" t="inlineStr">
        <is>
          <t xml:space="preserve">CONCLUIDO	</t>
        </is>
      </c>
      <c r="D1732" t="n">
        <v>9.4518</v>
      </c>
      <c r="E1732" t="n">
        <v>10.58</v>
      </c>
      <c r="F1732" t="n">
        <v>7.97</v>
      </c>
      <c r="G1732" t="n">
        <v>68.31999999999999</v>
      </c>
      <c r="H1732" t="n">
        <v>1.11</v>
      </c>
      <c r="I1732" t="n">
        <v>7</v>
      </c>
      <c r="J1732" t="n">
        <v>183.37</v>
      </c>
      <c r="K1732" t="n">
        <v>51.39</v>
      </c>
      <c r="L1732" t="n">
        <v>11.5</v>
      </c>
      <c r="M1732" t="n">
        <v>5</v>
      </c>
      <c r="N1732" t="n">
        <v>35.48</v>
      </c>
      <c r="O1732" t="n">
        <v>22849.49</v>
      </c>
      <c r="P1732" t="n">
        <v>92.92</v>
      </c>
      <c r="Q1732" t="n">
        <v>198.05</v>
      </c>
      <c r="R1732" t="n">
        <v>30.79</v>
      </c>
      <c r="S1732" t="n">
        <v>21.27</v>
      </c>
      <c r="T1732" t="n">
        <v>2048.85</v>
      </c>
      <c r="U1732" t="n">
        <v>0.6899999999999999</v>
      </c>
      <c r="V1732" t="n">
        <v>0.76</v>
      </c>
      <c r="W1732" t="n">
        <v>0.12</v>
      </c>
      <c r="X1732" t="n">
        <v>0.12</v>
      </c>
      <c r="Y1732" t="n">
        <v>1</v>
      </c>
      <c r="Z1732" t="n">
        <v>10</v>
      </c>
    </row>
    <row r="1733">
      <c r="A1733" t="n">
        <v>43</v>
      </c>
      <c r="B1733" t="n">
        <v>85</v>
      </c>
      <c r="C1733" t="inlineStr">
        <is>
          <t xml:space="preserve">CONCLUIDO	</t>
        </is>
      </c>
      <c r="D1733" t="n">
        <v>9.4719</v>
      </c>
      <c r="E1733" t="n">
        <v>10.56</v>
      </c>
      <c r="F1733" t="n">
        <v>7.95</v>
      </c>
      <c r="G1733" t="n">
        <v>68.12</v>
      </c>
      <c r="H1733" t="n">
        <v>1.13</v>
      </c>
      <c r="I1733" t="n">
        <v>7</v>
      </c>
      <c r="J1733" t="n">
        <v>183.74</v>
      </c>
      <c r="K1733" t="n">
        <v>51.39</v>
      </c>
      <c r="L1733" t="n">
        <v>11.75</v>
      </c>
      <c r="M1733" t="n">
        <v>5</v>
      </c>
      <c r="N1733" t="n">
        <v>35.6</v>
      </c>
      <c r="O1733" t="n">
        <v>22895.85</v>
      </c>
      <c r="P1733" t="n">
        <v>92.59</v>
      </c>
      <c r="Q1733" t="n">
        <v>198.05</v>
      </c>
      <c r="R1733" t="n">
        <v>30.2</v>
      </c>
      <c r="S1733" t="n">
        <v>21.27</v>
      </c>
      <c r="T1733" t="n">
        <v>1751.26</v>
      </c>
      <c r="U1733" t="n">
        <v>0.7</v>
      </c>
      <c r="V1733" t="n">
        <v>0.76</v>
      </c>
      <c r="W1733" t="n">
        <v>0.12</v>
      </c>
      <c r="X1733" t="n">
        <v>0.1</v>
      </c>
      <c r="Y1733" t="n">
        <v>1</v>
      </c>
      <c r="Z1733" t="n">
        <v>10</v>
      </c>
    </row>
    <row r="1734">
      <c r="A1734" t="n">
        <v>44</v>
      </c>
      <c r="B1734" t="n">
        <v>85</v>
      </c>
      <c r="C1734" t="inlineStr">
        <is>
          <t xml:space="preserve">CONCLUIDO	</t>
        </is>
      </c>
      <c r="D1734" t="n">
        <v>9.434200000000001</v>
      </c>
      <c r="E1734" t="n">
        <v>10.6</v>
      </c>
      <c r="F1734" t="n">
        <v>7.99</v>
      </c>
      <c r="G1734" t="n">
        <v>68.48999999999999</v>
      </c>
      <c r="H1734" t="n">
        <v>1.16</v>
      </c>
      <c r="I1734" t="n">
        <v>7</v>
      </c>
      <c r="J1734" t="n">
        <v>184.12</v>
      </c>
      <c r="K1734" t="n">
        <v>51.39</v>
      </c>
      <c r="L1734" t="n">
        <v>12</v>
      </c>
      <c r="M1734" t="n">
        <v>5</v>
      </c>
      <c r="N1734" t="n">
        <v>35.73</v>
      </c>
      <c r="O1734" t="n">
        <v>22942.24</v>
      </c>
      <c r="P1734" t="n">
        <v>93.01000000000001</v>
      </c>
      <c r="Q1734" t="n">
        <v>198.05</v>
      </c>
      <c r="R1734" t="n">
        <v>31.66</v>
      </c>
      <c r="S1734" t="n">
        <v>21.27</v>
      </c>
      <c r="T1734" t="n">
        <v>2481.16</v>
      </c>
      <c r="U1734" t="n">
        <v>0.67</v>
      </c>
      <c r="V1734" t="n">
        <v>0.76</v>
      </c>
      <c r="W1734" t="n">
        <v>0.12</v>
      </c>
      <c r="X1734" t="n">
        <v>0.14</v>
      </c>
      <c r="Y1734" t="n">
        <v>1</v>
      </c>
      <c r="Z1734" t="n">
        <v>10</v>
      </c>
    </row>
    <row r="1735">
      <c r="A1735" t="n">
        <v>45</v>
      </c>
      <c r="B1735" t="n">
        <v>85</v>
      </c>
      <c r="C1735" t="inlineStr">
        <is>
          <t xml:space="preserve">CONCLUIDO	</t>
        </is>
      </c>
      <c r="D1735" t="n">
        <v>9.4466</v>
      </c>
      <c r="E1735" t="n">
        <v>10.59</v>
      </c>
      <c r="F1735" t="n">
        <v>7.98</v>
      </c>
      <c r="G1735" t="n">
        <v>68.37</v>
      </c>
      <c r="H1735" t="n">
        <v>1.18</v>
      </c>
      <c r="I1735" t="n">
        <v>7</v>
      </c>
      <c r="J1735" t="n">
        <v>184.5</v>
      </c>
      <c r="K1735" t="n">
        <v>51.39</v>
      </c>
      <c r="L1735" t="n">
        <v>12.25</v>
      </c>
      <c r="M1735" t="n">
        <v>5</v>
      </c>
      <c r="N1735" t="n">
        <v>35.85</v>
      </c>
      <c r="O1735" t="n">
        <v>22988.69</v>
      </c>
      <c r="P1735" t="n">
        <v>92.48</v>
      </c>
      <c r="Q1735" t="n">
        <v>198.05</v>
      </c>
      <c r="R1735" t="n">
        <v>31.17</v>
      </c>
      <c r="S1735" t="n">
        <v>21.27</v>
      </c>
      <c r="T1735" t="n">
        <v>2237.33</v>
      </c>
      <c r="U1735" t="n">
        <v>0.68</v>
      </c>
      <c r="V1735" t="n">
        <v>0.76</v>
      </c>
      <c r="W1735" t="n">
        <v>0.12</v>
      </c>
      <c r="X1735" t="n">
        <v>0.12</v>
      </c>
      <c r="Y1735" t="n">
        <v>1</v>
      </c>
      <c r="Z1735" t="n">
        <v>10</v>
      </c>
    </row>
    <row r="1736">
      <c r="A1736" t="n">
        <v>46</v>
      </c>
      <c r="B1736" t="n">
        <v>85</v>
      </c>
      <c r="C1736" t="inlineStr">
        <is>
          <t xml:space="preserve">CONCLUIDO	</t>
        </is>
      </c>
      <c r="D1736" t="n">
        <v>9.443099999999999</v>
      </c>
      <c r="E1736" t="n">
        <v>10.59</v>
      </c>
      <c r="F1736" t="n">
        <v>7.98</v>
      </c>
      <c r="G1736" t="n">
        <v>68.40000000000001</v>
      </c>
      <c r="H1736" t="n">
        <v>1.2</v>
      </c>
      <c r="I1736" t="n">
        <v>7</v>
      </c>
      <c r="J1736" t="n">
        <v>184.87</v>
      </c>
      <c r="K1736" t="n">
        <v>51.39</v>
      </c>
      <c r="L1736" t="n">
        <v>12.5</v>
      </c>
      <c r="M1736" t="n">
        <v>5</v>
      </c>
      <c r="N1736" t="n">
        <v>35.98</v>
      </c>
      <c r="O1736" t="n">
        <v>23035.17</v>
      </c>
      <c r="P1736" t="n">
        <v>92.29000000000001</v>
      </c>
      <c r="Q1736" t="n">
        <v>198.05</v>
      </c>
      <c r="R1736" t="n">
        <v>31.25</v>
      </c>
      <c r="S1736" t="n">
        <v>21.27</v>
      </c>
      <c r="T1736" t="n">
        <v>2278.26</v>
      </c>
      <c r="U1736" t="n">
        <v>0.68</v>
      </c>
      <c r="V1736" t="n">
        <v>0.76</v>
      </c>
      <c r="W1736" t="n">
        <v>0.12</v>
      </c>
      <c r="X1736" t="n">
        <v>0.13</v>
      </c>
      <c r="Y1736" t="n">
        <v>1</v>
      </c>
      <c r="Z1736" t="n">
        <v>10</v>
      </c>
    </row>
    <row r="1737">
      <c r="A1737" t="n">
        <v>47</v>
      </c>
      <c r="B1737" t="n">
        <v>85</v>
      </c>
      <c r="C1737" t="inlineStr">
        <is>
          <t xml:space="preserve">CONCLUIDO	</t>
        </is>
      </c>
      <c r="D1737" t="n">
        <v>9.4458</v>
      </c>
      <c r="E1737" t="n">
        <v>10.59</v>
      </c>
      <c r="F1737" t="n">
        <v>7.98</v>
      </c>
      <c r="G1737" t="n">
        <v>68.37</v>
      </c>
      <c r="H1737" t="n">
        <v>1.22</v>
      </c>
      <c r="I1737" t="n">
        <v>7</v>
      </c>
      <c r="J1737" t="n">
        <v>185.25</v>
      </c>
      <c r="K1737" t="n">
        <v>51.39</v>
      </c>
      <c r="L1737" t="n">
        <v>12.75</v>
      </c>
      <c r="M1737" t="n">
        <v>5</v>
      </c>
      <c r="N1737" t="n">
        <v>36.11</v>
      </c>
      <c r="O1737" t="n">
        <v>23081.7</v>
      </c>
      <c r="P1737" t="n">
        <v>91.93000000000001</v>
      </c>
      <c r="Q1737" t="n">
        <v>198.05</v>
      </c>
      <c r="R1737" t="n">
        <v>31.11</v>
      </c>
      <c r="S1737" t="n">
        <v>21.27</v>
      </c>
      <c r="T1737" t="n">
        <v>2208.94</v>
      </c>
      <c r="U1737" t="n">
        <v>0.68</v>
      </c>
      <c r="V1737" t="n">
        <v>0.76</v>
      </c>
      <c r="W1737" t="n">
        <v>0.12</v>
      </c>
      <c r="X1737" t="n">
        <v>0.12</v>
      </c>
      <c r="Y1737" t="n">
        <v>1</v>
      </c>
      <c r="Z1737" t="n">
        <v>10</v>
      </c>
    </row>
    <row r="1738">
      <c r="A1738" t="n">
        <v>48</v>
      </c>
      <c r="B1738" t="n">
        <v>85</v>
      </c>
      <c r="C1738" t="inlineStr">
        <is>
          <t xml:space="preserve">CONCLUIDO	</t>
        </is>
      </c>
      <c r="D1738" t="n">
        <v>9.4414</v>
      </c>
      <c r="E1738" t="n">
        <v>10.59</v>
      </c>
      <c r="F1738" t="n">
        <v>7.98</v>
      </c>
      <c r="G1738" t="n">
        <v>68.42</v>
      </c>
      <c r="H1738" t="n">
        <v>1.24</v>
      </c>
      <c r="I1738" t="n">
        <v>7</v>
      </c>
      <c r="J1738" t="n">
        <v>185.63</v>
      </c>
      <c r="K1738" t="n">
        <v>51.39</v>
      </c>
      <c r="L1738" t="n">
        <v>13</v>
      </c>
      <c r="M1738" t="n">
        <v>5</v>
      </c>
      <c r="N1738" t="n">
        <v>36.24</v>
      </c>
      <c r="O1738" t="n">
        <v>23128.27</v>
      </c>
      <c r="P1738" t="n">
        <v>91.63</v>
      </c>
      <c r="Q1738" t="n">
        <v>198.05</v>
      </c>
      <c r="R1738" t="n">
        <v>31.38</v>
      </c>
      <c r="S1738" t="n">
        <v>21.27</v>
      </c>
      <c r="T1738" t="n">
        <v>2345.25</v>
      </c>
      <c r="U1738" t="n">
        <v>0.68</v>
      </c>
      <c r="V1738" t="n">
        <v>0.76</v>
      </c>
      <c r="W1738" t="n">
        <v>0.12</v>
      </c>
      <c r="X1738" t="n">
        <v>0.13</v>
      </c>
      <c r="Y1738" t="n">
        <v>1</v>
      </c>
      <c r="Z1738" t="n">
        <v>10</v>
      </c>
    </row>
    <row r="1739">
      <c r="A1739" t="n">
        <v>49</v>
      </c>
      <c r="B1739" t="n">
        <v>85</v>
      </c>
      <c r="C1739" t="inlineStr">
        <is>
          <t xml:space="preserve">CONCLUIDO	</t>
        </is>
      </c>
      <c r="D1739" t="n">
        <v>9.5047</v>
      </c>
      <c r="E1739" t="n">
        <v>10.52</v>
      </c>
      <c r="F1739" t="n">
        <v>7.95</v>
      </c>
      <c r="G1739" t="n">
        <v>79.45</v>
      </c>
      <c r="H1739" t="n">
        <v>1.26</v>
      </c>
      <c r="I1739" t="n">
        <v>6</v>
      </c>
      <c r="J1739" t="n">
        <v>186.01</v>
      </c>
      <c r="K1739" t="n">
        <v>51.39</v>
      </c>
      <c r="L1739" t="n">
        <v>13.25</v>
      </c>
      <c r="M1739" t="n">
        <v>4</v>
      </c>
      <c r="N1739" t="n">
        <v>36.36</v>
      </c>
      <c r="O1739" t="n">
        <v>23174.88</v>
      </c>
      <c r="P1739" t="n">
        <v>90.84</v>
      </c>
      <c r="Q1739" t="n">
        <v>198.05</v>
      </c>
      <c r="R1739" t="n">
        <v>29.99</v>
      </c>
      <c r="S1739" t="n">
        <v>21.27</v>
      </c>
      <c r="T1739" t="n">
        <v>1653.29</v>
      </c>
      <c r="U1739" t="n">
        <v>0.71</v>
      </c>
      <c r="V1739" t="n">
        <v>0.76</v>
      </c>
      <c r="W1739" t="n">
        <v>0.12</v>
      </c>
      <c r="X1739" t="n">
        <v>0.09</v>
      </c>
      <c r="Y1739" t="n">
        <v>1</v>
      </c>
      <c r="Z1739" t="n">
        <v>10</v>
      </c>
    </row>
    <row r="1740">
      <c r="A1740" t="n">
        <v>50</v>
      </c>
      <c r="B1740" t="n">
        <v>85</v>
      </c>
      <c r="C1740" t="inlineStr">
        <is>
          <t xml:space="preserve">CONCLUIDO	</t>
        </is>
      </c>
      <c r="D1740" t="n">
        <v>9.5137</v>
      </c>
      <c r="E1740" t="n">
        <v>10.51</v>
      </c>
      <c r="F1740" t="n">
        <v>7.94</v>
      </c>
      <c r="G1740" t="n">
        <v>79.34999999999999</v>
      </c>
      <c r="H1740" t="n">
        <v>1.29</v>
      </c>
      <c r="I1740" t="n">
        <v>6</v>
      </c>
      <c r="J1740" t="n">
        <v>186.38</v>
      </c>
      <c r="K1740" t="n">
        <v>51.39</v>
      </c>
      <c r="L1740" t="n">
        <v>13.5</v>
      </c>
      <c r="M1740" t="n">
        <v>4</v>
      </c>
      <c r="N1740" t="n">
        <v>36.49</v>
      </c>
      <c r="O1740" t="n">
        <v>23221.54</v>
      </c>
      <c r="P1740" t="n">
        <v>90.83</v>
      </c>
      <c r="Q1740" t="n">
        <v>198.05</v>
      </c>
      <c r="R1740" t="n">
        <v>29.82</v>
      </c>
      <c r="S1740" t="n">
        <v>21.27</v>
      </c>
      <c r="T1740" t="n">
        <v>1566.7</v>
      </c>
      <c r="U1740" t="n">
        <v>0.71</v>
      </c>
      <c r="V1740" t="n">
        <v>0.77</v>
      </c>
      <c r="W1740" t="n">
        <v>0.12</v>
      </c>
      <c r="X1740" t="n">
        <v>0.08</v>
      </c>
      <c r="Y1740" t="n">
        <v>1</v>
      </c>
      <c r="Z1740" t="n">
        <v>10</v>
      </c>
    </row>
    <row r="1741">
      <c r="A1741" t="n">
        <v>51</v>
      </c>
      <c r="B1741" t="n">
        <v>85</v>
      </c>
      <c r="C1741" t="inlineStr">
        <is>
          <t xml:space="preserve">CONCLUIDO	</t>
        </is>
      </c>
      <c r="D1741" t="n">
        <v>9.4894</v>
      </c>
      <c r="E1741" t="n">
        <v>10.54</v>
      </c>
      <c r="F1741" t="n">
        <v>7.96</v>
      </c>
      <c r="G1741" t="n">
        <v>79.62</v>
      </c>
      <c r="H1741" t="n">
        <v>1.31</v>
      </c>
      <c r="I1741" t="n">
        <v>6</v>
      </c>
      <c r="J1741" t="n">
        <v>186.76</v>
      </c>
      <c r="K1741" t="n">
        <v>51.39</v>
      </c>
      <c r="L1741" t="n">
        <v>13.75</v>
      </c>
      <c r="M1741" t="n">
        <v>4</v>
      </c>
      <c r="N1741" t="n">
        <v>36.62</v>
      </c>
      <c r="O1741" t="n">
        <v>23268.24</v>
      </c>
      <c r="P1741" t="n">
        <v>91.20999999999999</v>
      </c>
      <c r="Q1741" t="n">
        <v>198.05</v>
      </c>
      <c r="R1741" t="n">
        <v>30.72</v>
      </c>
      <c r="S1741" t="n">
        <v>21.27</v>
      </c>
      <c r="T1741" t="n">
        <v>2020.04</v>
      </c>
      <c r="U1741" t="n">
        <v>0.6899999999999999</v>
      </c>
      <c r="V1741" t="n">
        <v>0.76</v>
      </c>
      <c r="W1741" t="n">
        <v>0.12</v>
      </c>
      <c r="X1741" t="n">
        <v>0.11</v>
      </c>
      <c r="Y1741" t="n">
        <v>1</v>
      </c>
      <c r="Z1741" t="n">
        <v>10</v>
      </c>
    </row>
    <row r="1742">
      <c r="A1742" t="n">
        <v>52</v>
      </c>
      <c r="B1742" t="n">
        <v>85</v>
      </c>
      <c r="C1742" t="inlineStr">
        <is>
          <t xml:space="preserve">CONCLUIDO	</t>
        </is>
      </c>
      <c r="D1742" t="n">
        <v>9.498200000000001</v>
      </c>
      <c r="E1742" t="n">
        <v>10.53</v>
      </c>
      <c r="F1742" t="n">
        <v>7.95</v>
      </c>
      <c r="G1742" t="n">
        <v>79.53</v>
      </c>
      <c r="H1742" t="n">
        <v>1.33</v>
      </c>
      <c r="I1742" t="n">
        <v>6</v>
      </c>
      <c r="J1742" t="n">
        <v>187.14</v>
      </c>
      <c r="K1742" t="n">
        <v>51.39</v>
      </c>
      <c r="L1742" t="n">
        <v>14</v>
      </c>
      <c r="M1742" t="n">
        <v>4</v>
      </c>
      <c r="N1742" t="n">
        <v>36.75</v>
      </c>
      <c r="O1742" t="n">
        <v>23314.98</v>
      </c>
      <c r="P1742" t="n">
        <v>91.05</v>
      </c>
      <c r="Q1742" t="n">
        <v>198.05</v>
      </c>
      <c r="R1742" t="n">
        <v>30.39</v>
      </c>
      <c r="S1742" t="n">
        <v>21.27</v>
      </c>
      <c r="T1742" t="n">
        <v>1855.05</v>
      </c>
      <c r="U1742" t="n">
        <v>0.7</v>
      </c>
      <c r="V1742" t="n">
        <v>0.76</v>
      </c>
      <c r="W1742" t="n">
        <v>0.12</v>
      </c>
      <c r="X1742" t="n">
        <v>0.1</v>
      </c>
      <c r="Y1742" t="n">
        <v>1</v>
      </c>
      <c r="Z1742" t="n">
        <v>10</v>
      </c>
    </row>
    <row r="1743">
      <c r="A1743" t="n">
        <v>53</v>
      </c>
      <c r="B1743" t="n">
        <v>85</v>
      </c>
      <c r="C1743" t="inlineStr">
        <is>
          <t xml:space="preserve">CONCLUIDO	</t>
        </is>
      </c>
      <c r="D1743" t="n">
        <v>9.488200000000001</v>
      </c>
      <c r="E1743" t="n">
        <v>10.54</v>
      </c>
      <c r="F1743" t="n">
        <v>7.96</v>
      </c>
      <c r="G1743" t="n">
        <v>79.64</v>
      </c>
      <c r="H1743" t="n">
        <v>1.35</v>
      </c>
      <c r="I1743" t="n">
        <v>6</v>
      </c>
      <c r="J1743" t="n">
        <v>187.52</v>
      </c>
      <c r="K1743" t="n">
        <v>51.39</v>
      </c>
      <c r="L1743" t="n">
        <v>14.25</v>
      </c>
      <c r="M1743" t="n">
        <v>4</v>
      </c>
      <c r="N1743" t="n">
        <v>36.88</v>
      </c>
      <c r="O1743" t="n">
        <v>23361.77</v>
      </c>
      <c r="P1743" t="n">
        <v>91.23</v>
      </c>
      <c r="Q1743" t="n">
        <v>198.06</v>
      </c>
      <c r="R1743" t="n">
        <v>30.75</v>
      </c>
      <c r="S1743" t="n">
        <v>21.27</v>
      </c>
      <c r="T1743" t="n">
        <v>2033.13</v>
      </c>
      <c r="U1743" t="n">
        <v>0.6899999999999999</v>
      </c>
      <c r="V1743" t="n">
        <v>0.76</v>
      </c>
      <c r="W1743" t="n">
        <v>0.12</v>
      </c>
      <c r="X1743" t="n">
        <v>0.11</v>
      </c>
      <c r="Y1743" t="n">
        <v>1</v>
      </c>
      <c r="Z1743" t="n">
        <v>10</v>
      </c>
    </row>
    <row r="1744">
      <c r="A1744" t="n">
        <v>54</v>
      </c>
      <c r="B1744" t="n">
        <v>85</v>
      </c>
      <c r="C1744" t="inlineStr">
        <is>
          <t xml:space="preserve">CONCLUIDO	</t>
        </is>
      </c>
      <c r="D1744" t="n">
        <v>9.495200000000001</v>
      </c>
      <c r="E1744" t="n">
        <v>10.53</v>
      </c>
      <c r="F1744" t="n">
        <v>7.96</v>
      </c>
      <c r="G1744" t="n">
        <v>79.56</v>
      </c>
      <c r="H1744" t="n">
        <v>1.37</v>
      </c>
      <c r="I1744" t="n">
        <v>6</v>
      </c>
      <c r="J1744" t="n">
        <v>187.9</v>
      </c>
      <c r="K1744" t="n">
        <v>51.39</v>
      </c>
      <c r="L1744" t="n">
        <v>14.5</v>
      </c>
      <c r="M1744" t="n">
        <v>4</v>
      </c>
      <c r="N1744" t="n">
        <v>37.01</v>
      </c>
      <c r="O1744" t="n">
        <v>23408.6</v>
      </c>
      <c r="P1744" t="n">
        <v>90.79000000000001</v>
      </c>
      <c r="Q1744" t="n">
        <v>198.05</v>
      </c>
      <c r="R1744" t="n">
        <v>30.46</v>
      </c>
      <c r="S1744" t="n">
        <v>21.27</v>
      </c>
      <c r="T1744" t="n">
        <v>1887.2</v>
      </c>
      <c r="U1744" t="n">
        <v>0.7</v>
      </c>
      <c r="V1744" t="n">
        <v>0.76</v>
      </c>
      <c r="W1744" t="n">
        <v>0.12</v>
      </c>
      <c r="X1744" t="n">
        <v>0.1</v>
      </c>
      <c r="Y1744" t="n">
        <v>1</v>
      </c>
      <c r="Z1744" t="n">
        <v>10</v>
      </c>
    </row>
    <row r="1745">
      <c r="A1745" t="n">
        <v>55</v>
      </c>
      <c r="B1745" t="n">
        <v>85</v>
      </c>
      <c r="C1745" t="inlineStr">
        <is>
          <t xml:space="preserve">CONCLUIDO	</t>
        </is>
      </c>
      <c r="D1745" t="n">
        <v>9.4924</v>
      </c>
      <c r="E1745" t="n">
        <v>10.53</v>
      </c>
      <c r="F1745" t="n">
        <v>7.96</v>
      </c>
      <c r="G1745" t="n">
        <v>79.59</v>
      </c>
      <c r="H1745" t="n">
        <v>1.39</v>
      </c>
      <c r="I1745" t="n">
        <v>6</v>
      </c>
      <c r="J1745" t="n">
        <v>188.28</v>
      </c>
      <c r="K1745" t="n">
        <v>51.39</v>
      </c>
      <c r="L1745" t="n">
        <v>14.75</v>
      </c>
      <c r="M1745" t="n">
        <v>4</v>
      </c>
      <c r="N1745" t="n">
        <v>37.14</v>
      </c>
      <c r="O1745" t="n">
        <v>23455.48</v>
      </c>
      <c r="P1745" t="n">
        <v>90.61</v>
      </c>
      <c r="Q1745" t="n">
        <v>198.05</v>
      </c>
      <c r="R1745" t="n">
        <v>30.56</v>
      </c>
      <c r="S1745" t="n">
        <v>21.27</v>
      </c>
      <c r="T1745" t="n">
        <v>1937.19</v>
      </c>
      <c r="U1745" t="n">
        <v>0.7</v>
      </c>
      <c r="V1745" t="n">
        <v>0.76</v>
      </c>
      <c r="W1745" t="n">
        <v>0.12</v>
      </c>
      <c r="X1745" t="n">
        <v>0.11</v>
      </c>
      <c r="Y1745" t="n">
        <v>1</v>
      </c>
      <c r="Z1745" t="n">
        <v>10</v>
      </c>
    </row>
    <row r="1746">
      <c r="A1746" t="n">
        <v>56</v>
      </c>
      <c r="B1746" t="n">
        <v>85</v>
      </c>
      <c r="C1746" t="inlineStr">
        <is>
          <t xml:space="preserve">CONCLUIDO	</t>
        </is>
      </c>
      <c r="D1746" t="n">
        <v>9.5044</v>
      </c>
      <c r="E1746" t="n">
        <v>10.52</v>
      </c>
      <c r="F1746" t="n">
        <v>7.95</v>
      </c>
      <c r="G1746" t="n">
        <v>79.45999999999999</v>
      </c>
      <c r="H1746" t="n">
        <v>1.41</v>
      </c>
      <c r="I1746" t="n">
        <v>6</v>
      </c>
      <c r="J1746" t="n">
        <v>188.66</v>
      </c>
      <c r="K1746" t="n">
        <v>51.39</v>
      </c>
      <c r="L1746" t="n">
        <v>15</v>
      </c>
      <c r="M1746" t="n">
        <v>4</v>
      </c>
      <c r="N1746" t="n">
        <v>37.27</v>
      </c>
      <c r="O1746" t="n">
        <v>23502.4</v>
      </c>
      <c r="P1746" t="n">
        <v>90.2</v>
      </c>
      <c r="Q1746" t="n">
        <v>198.05</v>
      </c>
      <c r="R1746" t="n">
        <v>30.02</v>
      </c>
      <c r="S1746" t="n">
        <v>21.27</v>
      </c>
      <c r="T1746" t="n">
        <v>1668.3</v>
      </c>
      <c r="U1746" t="n">
        <v>0.71</v>
      </c>
      <c r="V1746" t="n">
        <v>0.76</v>
      </c>
      <c r="W1746" t="n">
        <v>0.12</v>
      </c>
      <c r="X1746" t="n">
        <v>0.09</v>
      </c>
      <c r="Y1746" t="n">
        <v>1</v>
      </c>
      <c r="Z1746" t="n">
        <v>10</v>
      </c>
    </row>
    <row r="1747">
      <c r="A1747" t="n">
        <v>57</v>
      </c>
      <c r="B1747" t="n">
        <v>85</v>
      </c>
      <c r="C1747" t="inlineStr">
        <is>
          <t xml:space="preserve">CONCLUIDO	</t>
        </is>
      </c>
      <c r="D1747" t="n">
        <v>9.506500000000001</v>
      </c>
      <c r="E1747" t="n">
        <v>10.52</v>
      </c>
      <c r="F1747" t="n">
        <v>7.94</v>
      </c>
      <c r="G1747" t="n">
        <v>79.43000000000001</v>
      </c>
      <c r="H1747" t="n">
        <v>1.43</v>
      </c>
      <c r="I1747" t="n">
        <v>6</v>
      </c>
      <c r="J1747" t="n">
        <v>189.04</v>
      </c>
      <c r="K1747" t="n">
        <v>51.39</v>
      </c>
      <c r="L1747" t="n">
        <v>15.25</v>
      </c>
      <c r="M1747" t="n">
        <v>4</v>
      </c>
      <c r="N1747" t="n">
        <v>37.4</v>
      </c>
      <c r="O1747" t="n">
        <v>23549.36</v>
      </c>
      <c r="P1747" t="n">
        <v>89.76000000000001</v>
      </c>
      <c r="Q1747" t="n">
        <v>198.05</v>
      </c>
      <c r="R1747" t="n">
        <v>30.12</v>
      </c>
      <c r="S1747" t="n">
        <v>21.27</v>
      </c>
      <c r="T1747" t="n">
        <v>1719.59</v>
      </c>
      <c r="U1747" t="n">
        <v>0.71</v>
      </c>
      <c r="V1747" t="n">
        <v>0.76</v>
      </c>
      <c r="W1747" t="n">
        <v>0.12</v>
      </c>
      <c r="X1747" t="n">
        <v>0.09</v>
      </c>
      <c r="Y1747" t="n">
        <v>1</v>
      </c>
      <c r="Z1747" t="n">
        <v>10</v>
      </c>
    </row>
    <row r="1748">
      <c r="A1748" t="n">
        <v>58</v>
      </c>
      <c r="B1748" t="n">
        <v>85</v>
      </c>
      <c r="C1748" t="inlineStr">
        <is>
          <t xml:space="preserve">CONCLUIDO	</t>
        </is>
      </c>
      <c r="D1748" t="n">
        <v>9.4877</v>
      </c>
      <c r="E1748" t="n">
        <v>10.54</v>
      </c>
      <c r="F1748" t="n">
        <v>7.96</v>
      </c>
      <c r="G1748" t="n">
        <v>79.64</v>
      </c>
      <c r="H1748" t="n">
        <v>1.45</v>
      </c>
      <c r="I1748" t="n">
        <v>6</v>
      </c>
      <c r="J1748" t="n">
        <v>189.42</v>
      </c>
      <c r="K1748" t="n">
        <v>51.39</v>
      </c>
      <c r="L1748" t="n">
        <v>15.5</v>
      </c>
      <c r="M1748" t="n">
        <v>4</v>
      </c>
      <c r="N1748" t="n">
        <v>37.53</v>
      </c>
      <c r="O1748" t="n">
        <v>23596.37</v>
      </c>
      <c r="P1748" t="n">
        <v>89.84999999999999</v>
      </c>
      <c r="Q1748" t="n">
        <v>198.05</v>
      </c>
      <c r="R1748" t="n">
        <v>30.78</v>
      </c>
      <c r="S1748" t="n">
        <v>21.27</v>
      </c>
      <c r="T1748" t="n">
        <v>2045.89</v>
      </c>
      <c r="U1748" t="n">
        <v>0.6899999999999999</v>
      </c>
      <c r="V1748" t="n">
        <v>0.76</v>
      </c>
      <c r="W1748" t="n">
        <v>0.12</v>
      </c>
      <c r="X1748" t="n">
        <v>0.11</v>
      </c>
      <c r="Y1748" t="n">
        <v>1</v>
      </c>
      <c r="Z1748" t="n">
        <v>10</v>
      </c>
    </row>
    <row r="1749">
      <c r="A1749" t="n">
        <v>59</v>
      </c>
      <c r="B1749" t="n">
        <v>85</v>
      </c>
      <c r="C1749" t="inlineStr">
        <is>
          <t xml:space="preserve">CONCLUIDO	</t>
        </is>
      </c>
      <c r="D1749" t="n">
        <v>9.4902</v>
      </c>
      <c r="E1749" t="n">
        <v>10.54</v>
      </c>
      <c r="F1749" t="n">
        <v>7.96</v>
      </c>
      <c r="G1749" t="n">
        <v>79.61</v>
      </c>
      <c r="H1749" t="n">
        <v>1.47</v>
      </c>
      <c r="I1749" t="n">
        <v>6</v>
      </c>
      <c r="J1749" t="n">
        <v>189.81</v>
      </c>
      <c r="K1749" t="n">
        <v>51.39</v>
      </c>
      <c r="L1749" t="n">
        <v>15.75</v>
      </c>
      <c r="M1749" t="n">
        <v>4</v>
      </c>
      <c r="N1749" t="n">
        <v>37.66</v>
      </c>
      <c r="O1749" t="n">
        <v>23643.43</v>
      </c>
      <c r="P1749" t="n">
        <v>89.25</v>
      </c>
      <c r="Q1749" t="n">
        <v>198.05</v>
      </c>
      <c r="R1749" t="n">
        <v>30.73</v>
      </c>
      <c r="S1749" t="n">
        <v>21.27</v>
      </c>
      <c r="T1749" t="n">
        <v>2024.26</v>
      </c>
      <c r="U1749" t="n">
        <v>0.6899999999999999</v>
      </c>
      <c r="V1749" t="n">
        <v>0.76</v>
      </c>
      <c r="W1749" t="n">
        <v>0.12</v>
      </c>
      <c r="X1749" t="n">
        <v>0.11</v>
      </c>
      <c r="Y1749" t="n">
        <v>1</v>
      </c>
      <c r="Z1749" t="n">
        <v>10</v>
      </c>
    </row>
    <row r="1750">
      <c r="A1750" t="n">
        <v>60</v>
      </c>
      <c r="B1750" t="n">
        <v>85</v>
      </c>
      <c r="C1750" t="inlineStr">
        <is>
          <t xml:space="preserve">CONCLUIDO	</t>
        </is>
      </c>
      <c r="D1750" t="n">
        <v>9.542</v>
      </c>
      <c r="E1750" t="n">
        <v>10.48</v>
      </c>
      <c r="F1750" t="n">
        <v>7.94</v>
      </c>
      <c r="G1750" t="n">
        <v>95.26000000000001</v>
      </c>
      <c r="H1750" t="n">
        <v>1.49</v>
      </c>
      <c r="I1750" t="n">
        <v>5</v>
      </c>
      <c r="J1750" t="n">
        <v>190.19</v>
      </c>
      <c r="K1750" t="n">
        <v>51.39</v>
      </c>
      <c r="L1750" t="n">
        <v>16</v>
      </c>
      <c r="M1750" t="n">
        <v>3</v>
      </c>
      <c r="N1750" t="n">
        <v>37.79</v>
      </c>
      <c r="O1750" t="n">
        <v>23690.52</v>
      </c>
      <c r="P1750" t="n">
        <v>88.63</v>
      </c>
      <c r="Q1750" t="n">
        <v>198.05</v>
      </c>
      <c r="R1750" t="n">
        <v>29.87</v>
      </c>
      <c r="S1750" t="n">
        <v>21.27</v>
      </c>
      <c r="T1750" t="n">
        <v>1600.28</v>
      </c>
      <c r="U1750" t="n">
        <v>0.71</v>
      </c>
      <c r="V1750" t="n">
        <v>0.76</v>
      </c>
      <c r="W1750" t="n">
        <v>0.12</v>
      </c>
      <c r="X1750" t="n">
        <v>0.09</v>
      </c>
      <c r="Y1750" t="n">
        <v>1</v>
      </c>
      <c r="Z1750" t="n">
        <v>10</v>
      </c>
    </row>
    <row r="1751">
      <c r="A1751" t="n">
        <v>61</v>
      </c>
      <c r="B1751" t="n">
        <v>85</v>
      </c>
      <c r="C1751" t="inlineStr">
        <is>
          <t xml:space="preserve">CONCLUIDO	</t>
        </is>
      </c>
      <c r="D1751" t="n">
        <v>9.5526</v>
      </c>
      <c r="E1751" t="n">
        <v>10.47</v>
      </c>
      <c r="F1751" t="n">
        <v>7.93</v>
      </c>
      <c r="G1751" t="n">
        <v>95.12</v>
      </c>
      <c r="H1751" t="n">
        <v>1.51</v>
      </c>
      <c r="I1751" t="n">
        <v>5</v>
      </c>
      <c r="J1751" t="n">
        <v>190.57</v>
      </c>
      <c r="K1751" t="n">
        <v>51.39</v>
      </c>
      <c r="L1751" t="n">
        <v>16.25</v>
      </c>
      <c r="M1751" t="n">
        <v>3</v>
      </c>
      <c r="N1751" t="n">
        <v>37.93</v>
      </c>
      <c r="O1751" t="n">
        <v>23737.67</v>
      </c>
      <c r="P1751" t="n">
        <v>88.48999999999999</v>
      </c>
      <c r="Q1751" t="n">
        <v>198.05</v>
      </c>
      <c r="R1751" t="n">
        <v>29.57</v>
      </c>
      <c r="S1751" t="n">
        <v>21.27</v>
      </c>
      <c r="T1751" t="n">
        <v>1449.78</v>
      </c>
      <c r="U1751" t="n">
        <v>0.72</v>
      </c>
      <c r="V1751" t="n">
        <v>0.77</v>
      </c>
      <c r="W1751" t="n">
        <v>0.12</v>
      </c>
      <c r="X1751" t="n">
        <v>0.07000000000000001</v>
      </c>
      <c r="Y1751" t="n">
        <v>1</v>
      </c>
      <c r="Z1751" t="n">
        <v>10</v>
      </c>
    </row>
    <row r="1752">
      <c r="A1752" t="n">
        <v>62</v>
      </c>
      <c r="B1752" t="n">
        <v>85</v>
      </c>
      <c r="C1752" t="inlineStr">
        <is>
          <t xml:space="preserve">CONCLUIDO	</t>
        </is>
      </c>
      <c r="D1752" t="n">
        <v>9.5458</v>
      </c>
      <c r="E1752" t="n">
        <v>10.48</v>
      </c>
      <c r="F1752" t="n">
        <v>7.93</v>
      </c>
      <c r="G1752" t="n">
        <v>95.20999999999999</v>
      </c>
      <c r="H1752" t="n">
        <v>1.53</v>
      </c>
      <c r="I1752" t="n">
        <v>5</v>
      </c>
      <c r="J1752" t="n">
        <v>190.95</v>
      </c>
      <c r="K1752" t="n">
        <v>51.39</v>
      </c>
      <c r="L1752" t="n">
        <v>16.5</v>
      </c>
      <c r="M1752" t="n">
        <v>3</v>
      </c>
      <c r="N1752" t="n">
        <v>38.06</v>
      </c>
      <c r="O1752" t="n">
        <v>23784.85</v>
      </c>
      <c r="P1752" t="n">
        <v>88.75</v>
      </c>
      <c r="Q1752" t="n">
        <v>198.05</v>
      </c>
      <c r="R1752" t="n">
        <v>29.72</v>
      </c>
      <c r="S1752" t="n">
        <v>21.27</v>
      </c>
      <c r="T1752" t="n">
        <v>1520.96</v>
      </c>
      <c r="U1752" t="n">
        <v>0.72</v>
      </c>
      <c r="V1752" t="n">
        <v>0.77</v>
      </c>
      <c r="W1752" t="n">
        <v>0.12</v>
      </c>
      <c r="X1752" t="n">
        <v>0.08</v>
      </c>
      <c r="Y1752" t="n">
        <v>1</v>
      </c>
      <c r="Z1752" t="n">
        <v>10</v>
      </c>
    </row>
    <row r="1753">
      <c r="A1753" t="n">
        <v>63</v>
      </c>
      <c r="B1753" t="n">
        <v>85</v>
      </c>
      <c r="C1753" t="inlineStr">
        <is>
          <t xml:space="preserve">CONCLUIDO	</t>
        </is>
      </c>
      <c r="D1753" t="n">
        <v>9.562799999999999</v>
      </c>
      <c r="E1753" t="n">
        <v>10.46</v>
      </c>
      <c r="F1753" t="n">
        <v>7.92</v>
      </c>
      <c r="G1753" t="n">
        <v>94.98</v>
      </c>
      <c r="H1753" t="n">
        <v>1.55</v>
      </c>
      <c r="I1753" t="n">
        <v>5</v>
      </c>
      <c r="J1753" t="n">
        <v>191.34</v>
      </c>
      <c r="K1753" t="n">
        <v>51.39</v>
      </c>
      <c r="L1753" t="n">
        <v>16.75</v>
      </c>
      <c r="M1753" t="n">
        <v>3</v>
      </c>
      <c r="N1753" t="n">
        <v>38.19</v>
      </c>
      <c r="O1753" t="n">
        <v>23832.09</v>
      </c>
      <c r="P1753" t="n">
        <v>88.40000000000001</v>
      </c>
      <c r="Q1753" t="n">
        <v>198.05</v>
      </c>
      <c r="R1753" t="n">
        <v>29.16</v>
      </c>
      <c r="S1753" t="n">
        <v>21.27</v>
      </c>
      <c r="T1753" t="n">
        <v>1240.95</v>
      </c>
      <c r="U1753" t="n">
        <v>0.73</v>
      </c>
      <c r="V1753" t="n">
        <v>0.77</v>
      </c>
      <c r="W1753" t="n">
        <v>0.11</v>
      </c>
      <c r="X1753" t="n">
        <v>0.06</v>
      </c>
      <c r="Y1753" t="n">
        <v>1</v>
      </c>
      <c r="Z1753" t="n">
        <v>10</v>
      </c>
    </row>
    <row r="1754">
      <c r="A1754" t="n">
        <v>64</v>
      </c>
      <c r="B1754" t="n">
        <v>85</v>
      </c>
      <c r="C1754" t="inlineStr">
        <is>
          <t xml:space="preserve">CONCLUIDO	</t>
        </is>
      </c>
      <c r="D1754" t="n">
        <v>9.5443</v>
      </c>
      <c r="E1754" t="n">
        <v>10.48</v>
      </c>
      <c r="F1754" t="n">
        <v>7.94</v>
      </c>
      <c r="G1754" t="n">
        <v>95.23</v>
      </c>
      <c r="H1754" t="n">
        <v>1.57</v>
      </c>
      <c r="I1754" t="n">
        <v>5</v>
      </c>
      <c r="J1754" t="n">
        <v>191.72</v>
      </c>
      <c r="K1754" t="n">
        <v>51.39</v>
      </c>
      <c r="L1754" t="n">
        <v>17</v>
      </c>
      <c r="M1754" t="n">
        <v>3</v>
      </c>
      <c r="N1754" t="n">
        <v>38.33</v>
      </c>
      <c r="O1754" t="n">
        <v>23879.37</v>
      </c>
      <c r="P1754" t="n">
        <v>88.69</v>
      </c>
      <c r="Q1754" t="n">
        <v>198.05</v>
      </c>
      <c r="R1754" t="n">
        <v>29.91</v>
      </c>
      <c r="S1754" t="n">
        <v>21.27</v>
      </c>
      <c r="T1754" t="n">
        <v>1617.98</v>
      </c>
      <c r="U1754" t="n">
        <v>0.71</v>
      </c>
      <c r="V1754" t="n">
        <v>0.77</v>
      </c>
      <c r="W1754" t="n">
        <v>0.11</v>
      </c>
      <c r="X1754" t="n">
        <v>0.08</v>
      </c>
      <c r="Y1754" t="n">
        <v>1</v>
      </c>
      <c r="Z1754" t="n">
        <v>10</v>
      </c>
    </row>
    <row r="1755">
      <c r="A1755" t="n">
        <v>65</v>
      </c>
      <c r="B1755" t="n">
        <v>85</v>
      </c>
      <c r="C1755" t="inlineStr">
        <is>
          <t xml:space="preserve">CONCLUIDO	</t>
        </is>
      </c>
      <c r="D1755" t="n">
        <v>9.544499999999999</v>
      </c>
      <c r="E1755" t="n">
        <v>10.48</v>
      </c>
      <c r="F1755" t="n">
        <v>7.94</v>
      </c>
      <c r="G1755" t="n">
        <v>95.22</v>
      </c>
      <c r="H1755" t="n">
        <v>1.59</v>
      </c>
      <c r="I1755" t="n">
        <v>5</v>
      </c>
      <c r="J1755" t="n">
        <v>192.1</v>
      </c>
      <c r="K1755" t="n">
        <v>51.39</v>
      </c>
      <c r="L1755" t="n">
        <v>17.25</v>
      </c>
      <c r="M1755" t="n">
        <v>3</v>
      </c>
      <c r="N1755" t="n">
        <v>38.46</v>
      </c>
      <c r="O1755" t="n">
        <v>23926.69</v>
      </c>
      <c r="P1755" t="n">
        <v>88.73999999999999</v>
      </c>
      <c r="Q1755" t="n">
        <v>198.05</v>
      </c>
      <c r="R1755" t="n">
        <v>29.82</v>
      </c>
      <c r="S1755" t="n">
        <v>21.27</v>
      </c>
      <c r="T1755" t="n">
        <v>1575.22</v>
      </c>
      <c r="U1755" t="n">
        <v>0.71</v>
      </c>
      <c r="V1755" t="n">
        <v>0.77</v>
      </c>
      <c r="W1755" t="n">
        <v>0.12</v>
      </c>
      <c r="X1755" t="n">
        <v>0.08</v>
      </c>
      <c r="Y1755" t="n">
        <v>1</v>
      </c>
      <c r="Z1755" t="n">
        <v>10</v>
      </c>
    </row>
    <row r="1756">
      <c r="A1756" t="n">
        <v>66</v>
      </c>
      <c r="B1756" t="n">
        <v>85</v>
      </c>
      <c r="C1756" t="inlineStr">
        <is>
          <t xml:space="preserve">CONCLUIDO	</t>
        </is>
      </c>
      <c r="D1756" t="n">
        <v>9.5427</v>
      </c>
      <c r="E1756" t="n">
        <v>10.48</v>
      </c>
      <c r="F1756" t="n">
        <v>7.94</v>
      </c>
      <c r="G1756" t="n">
        <v>95.25</v>
      </c>
      <c r="H1756" t="n">
        <v>1.61</v>
      </c>
      <c r="I1756" t="n">
        <v>5</v>
      </c>
      <c r="J1756" t="n">
        <v>192.49</v>
      </c>
      <c r="K1756" t="n">
        <v>51.39</v>
      </c>
      <c r="L1756" t="n">
        <v>17.5</v>
      </c>
      <c r="M1756" t="n">
        <v>3</v>
      </c>
      <c r="N1756" t="n">
        <v>38.59</v>
      </c>
      <c r="O1756" t="n">
        <v>23974.06</v>
      </c>
      <c r="P1756" t="n">
        <v>88.65000000000001</v>
      </c>
      <c r="Q1756" t="n">
        <v>198.05</v>
      </c>
      <c r="R1756" t="n">
        <v>29.94</v>
      </c>
      <c r="S1756" t="n">
        <v>21.27</v>
      </c>
      <c r="T1756" t="n">
        <v>1631.13</v>
      </c>
      <c r="U1756" t="n">
        <v>0.71</v>
      </c>
      <c r="V1756" t="n">
        <v>0.77</v>
      </c>
      <c r="W1756" t="n">
        <v>0.12</v>
      </c>
      <c r="X1756" t="n">
        <v>0.08</v>
      </c>
      <c r="Y1756" t="n">
        <v>1</v>
      </c>
      <c r="Z1756" t="n">
        <v>10</v>
      </c>
    </row>
    <row r="1757">
      <c r="A1757" t="n">
        <v>67</v>
      </c>
      <c r="B1757" t="n">
        <v>85</v>
      </c>
      <c r="C1757" t="inlineStr">
        <is>
          <t xml:space="preserve">CONCLUIDO	</t>
        </is>
      </c>
      <c r="D1757" t="n">
        <v>9.543200000000001</v>
      </c>
      <c r="E1757" t="n">
        <v>10.48</v>
      </c>
      <c r="F1757" t="n">
        <v>7.94</v>
      </c>
      <c r="G1757" t="n">
        <v>95.23999999999999</v>
      </c>
      <c r="H1757" t="n">
        <v>1.63</v>
      </c>
      <c r="I1757" t="n">
        <v>5</v>
      </c>
      <c r="J1757" t="n">
        <v>192.87</v>
      </c>
      <c r="K1757" t="n">
        <v>51.39</v>
      </c>
      <c r="L1757" t="n">
        <v>17.75</v>
      </c>
      <c r="M1757" t="n">
        <v>3</v>
      </c>
      <c r="N1757" t="n">
        <v>38.73</v>
      </c>
      <c r="O1757" t="n">
        <v>24021.47</v>
      </c>
      <c r="P1757" t="n">
        <v>88.65000000000001</v>
      </c>
      <c r="Q1757" t="n">
        <v>198.05</v>
      </c>
      <c r="R1757" t="n">
        <v>29.85</v>
      </c>
      <c r="S1757" t="n">
        <v>21.27</v>
      </c>
      <c r="T1757" t="n">
        <v>1590.45</v>
      </c>
      <c r="U1757" t="n">
        <v>0.71</v>
      </c>
      <c r="V1757" t="n">
        <v>0.77</v>
      </c>
      <c r="W1757" t="n">
        <v>0.12</v>
      </c>
      <c r="X1757" t="n">
        <v>0.08</v>
      </c>
      <c r="Y1757" t="n">
        <v>1</v>
      </c>
      <c r="Z1757" t="n">
        <v>10</v>
      </c>
    </row>
    <row r="1758">
      <c r="A1758" t="n">
        <v>68</v>
      </c>
      <c r="B1758" t="n">
        <v>85</v>
      </c>
      <c r="C1758" t="inlineStr">
        <is>
          <t xml:space="preserve">CONCLUIDO	</t>
        </is>
      </c>
      <c r="D1758" t="n">
        <v>9.550599999999999</v>
      </c>
      <c r="E1758" t="n">
        <v>10.47</v>
      </c>
      <c r="F1758" t="n">
        <v>7.93</v>
      </c>
      <c r="G1758" t="n">
        <v>95.14</v>
      </c>
      <c r="H1758" t="n">
        <v>1.65</v>
      </c>
      <c r="I1758" t="n">
        <v>5</v>
      </c>
      <c r="J1758" t="n">
        <v>193.26</v>
      </c>
      <c r="K1758" t="n">
        <v>51.39</v>
      </c>
      <c r="L1758" t="n">
        <v>18</v>
      </c>
      <c r="M1758" t="n">
        <v>3</v>
      </c>
      <c r="N1758" t="n">
        <v>38.86</v>
      </c>
      <c r="O1758" t="n">
        <v>24068.93</v>
      </c>
      <c r="P1758" t="n">
        <v>88.56999999999999</v>
      </c>
      <c r="Q1758" t="n">
        <v>198.05</v>
      </c>
      <c r="R1758" t="n">
        <v>29.59</v>
      </c>
      <c r="S1758" t="n">
        <v>21.27</v>
      </c>
      <c r="T1758" t="n">
        <v>1456.11</v>
      </c>
      <c r="U1758" t="n">
        <v>0.72</v>
      </c>
      <c r="V1758" t="n">
        <v>0.77</v>
      </c>
      <c r="W1758" t="n">
        <v>0.12</v>
      </c>
      <c r="X1758" t="n">
        <v>0.08</v>
      </c>
      <c r="Y1758" t="n">
        <v>1</v>
      </c>
      <c r="Z1758" t="n">
        <v>10</v>
      </c>
    </row>
    <row r="1759">
      <c r="A1759" t="n">
        <v>69</v>
      </c>
      <c r="B1759" t="n">
        <v>85</v>
      </c>
      <c r="C1759" t="inlineStr">
        <is>
          <t xml:space="preserve">CONCLUIDO	</t>
        </is>
      </c>
      <c r="D1759" t="n">
        <v>9.5562</v>
      </c>
      <c r="E1759" t="n">
        <v>10.46</v>
      </c>
      <c r="F1759" t="n">
        <v>7.92</v>
      </c>
      <c r="G1759" t="n">
        <v>95.06999999999999</v>
      </c>
      <c r="H1759" t="n">
        <v>1.67</v>
      </c>
      <c r="I1759" t="n">
        <v>5</v>
      </c>
      <c r="J1759" t="n">
        <v>193.64</v>
      </c>
      <c r="K1759" t="n">
        <v>51.39</v>
      </c>
      <c r="L1759" t="n">
        <v>18.25</v>
      </c>
      <c r="M1759" t="n">
        <v>3</v>
      </c>
      <c r="N1759" t="n">
        <v>39</v>
      </c>
      <c r="O1759" t="n">
        <v>24116.44</v>
      </c>
      <c r="P1759" t="n">
        <v>88.17</v>
      </c>
      <c r="Q1759" t="n">
        <v>198.05</v>
      </c>
      <c r="R1759" t="n">
        <v>29.36</v>
      </c>
      <c r="S1759" t="n">
        <v>21.27</v>
      </c>
      <c r="T1759" t="n">
        <v>1344.66</v>
      </c>
      <c r="U1759" t="n">
        <v>0.72</v>
      </c>
      <c r="V1759" t="n">
        <v>0.77</v>
      </c>
      <c r="W1759" t="n">
        <v>0.12</v>
      </c>
      <c r="X1759" t="n">
        <v>0.07000000000000001</v>
      </c>
      <c r="Y1759" t="n">
        <v>1</v>
      </c>
      <c r="Z1759" t="n">
        <v>10</v>
      </c>
    </row>
    <row r="1760">
      <c r="A1760" t="n">
        <v>70</v>
      </c>
      <c r="B1760" t="n">
        <v>85</v>
      </c>
      <c r="C1760" t="inlineStr">
        <is>
          <t xml:space="preserve">CONCLUIDO	</t>
        </is>
      </c>
      <c r="D1760" t="n">
        <v>9.5501</v>
      </c>
      <c r="E1760" t="n">
        <v>10.47</v>
      </c>
      <c r="F1760" t="n">
        <v>7.93</v>
      </c>
      <c r="G1760" t="n">
        <v>95.15000000000001</v>
      </c>
      <c r="H1760" t="n">
        <v>1.69</v>
      </c>
      <c r="I1760" t="n">
        <v>5</v>
      </c>
      <c r="J1760" t="n">
        <v>194.03</v>
      </c>
      <c r="K1760" t="n">
        <v>51.39</v>
      </c>
      <c r="L1760" t="n">
        <v>18.5</v>
      </c>
      <c r="M1760" t="n">
        <v>3</v>
      </c>
      <c r="N1760" t="n">
        <v>39.13</v>
      </c>
      <c r="O1760" t="n">
        <v>24163.99</v>
      </c>
      <c r="P1760" t="n">
        <v>87.95999999999999</v>
      </c>
      <c r="Q1760" t="n">
        <v>198.05</v>
      </c>
      <c r="R1760" t="n">
        <v>29.69</v>
      </c>
      <c r="S1760" t="n">
        <v>21.27</v>
      </c>
      <c r="T1760" t="n">
        <v>1508.08</v>
      </c>
      <c r="U1760" t="n">
        <v>0.72</v>
      </c>
      <c r="V1760" t="n">
        <v>0.77</v>
      </c>
      <c r="W1760" t="n">
        <v>0.11</v>
      </c>
      <c r="X1760" t="n">
        <v>0.08</v>
      </c>
      <c r="Y1760" t="n">
        <v>1</v>
      </c>
      <c r="Z1760" t="n">
        <v>10</v>
      </c>
    </row>
    <row r="1761">
      <c r="A1761" t="n">
        <v>71</v>
      </c>
      <c r="B1761" t="n">
        <v>85</v>
      </c>
      <c r="C1761" t="inlineStr">
        <is>
          <t xml:space="preserve">CONCLUIDO	</t>
        </is>
      </c>
      <c r="D1761" t="n">
        <v>9.537699999999999</v>
      </c>
      <c r="E1761" t="n">
        <v>10.48</v>
      </c>
      <c r="F1761" t="n">
        <v>7.94</v>
      </c>
      <c r="G1761" t="n">
        <v>95.31</v>
      </c>
      <c r="H1761" t="n">
        <v>1.71</v>
      </c>
      <c r="I1761" t="n">
        <v>5</v>
      </c>
      <c r="J1761" t="n">
        <v>194.41</v>
      </c>
      <c r="K1761" t="n">
        <v>51.39</v>
      </c>
      <c r="L1761" t="n">
        <v>18.75</v>
      </c>
      <c r="M1761" t="n">
        <v>3</v>
      </c>
      <c r="N1761" t="n">
        <v>39.27</v>
      </c>
      <c r="O1761" t="n">
        <v>24211.59</v>
      </c>
      <c r="P1761" t="n">
        <v>87.79000000000001</v>
      </c>
      <c r="Q1761" t="n">
        <v>198.05</v>
      </c>
      <c r="R1761" t="n">
        <v>30.11</v>
      </c>
      <c r="S1761" t="n">
        <v>21.27</v>
      </c>
      <c r="T1761" t="n">
        <v>1717.29</v>
      </c>
      <c r="U1761" t="n">
        <v>0.71</v>
      </c>
      <c r="V1761" t="n">
        <v>0.76</v>
      </c>
      <c r="W1761" t="n">
        <v>0.12</v>
      </c>
      <c r="X1761" t="n">
        <v>0.09</v>
      </c>
      <c r="Y1761" t="n">
        <v>1</v>
      </c>
      <c r="Z1761" t="n">
        <v>10</v>
      </c>
    </row>
    <row r="1762">
      <c r="A1762" t="n">
        <v>72</v>
      </c>
      <c r="B1762" t="n">
        <v>85</v>
      </c>
      <c r="C1762" t="inlineStr">
        <is>
          <t xml:space="preserve">CONCLUIDO	</t>
        </is>
      </c>
      <c r="D1762" t="n">
        <v>9.542999999999999</v>
      </c>
      <c r="E1762" t="n">
        <v>10.48</v>
      </c>
      <c r="F1762" t="n">
        <v>7.94</v>
      </c>
      <c r="G1762" t="n">
        <v>95.23999999999999</v>
      </c>
      <c r="H1762" t="n">
        <v>1.73</v>
      </c>
      <c r="I1762" t="n">
        <v>5</v>
      </c>
      <c r="J1762" t="n">
        <v>194.8</v>
      </c>
      <c r="K1762" t="n">
        <v>51.39</v>
      </c>
      <c r="L1762" t="n">
        <v>19</v>
      </c>
      <c r="M1762" t="n">
        <v>3</v>
      </c>
      <c r="N1762" t="n">
        <v>39.41</v>
      </c>
      <c r="O1762" t="n">
        <v>24259.23</v>
      </c>
      <c r="P1762" t="n">
        <v>87.37</v>
      </c>
      <c r="Q1762" t="n">
        <v>198.05</v>
      </c>
      <c r="R1762" t="n">
        <v>29.94</v>
      </c>
      <c r="S1762" t="n">
        <v>21.27</v>
      </c>
      <c r="T1762" t="n">
        <v>1634.8</v>
      </c>
      <c r="U1762" t="n">
        <v>0.71</v>
      </c>
      <c r="V1762" t="n">
        <v>0.77</v>
      </c>
      <c r="W1762" t="n">
        <v>0.12</v>
      </c>
      <c r="X1762" t="n">
        <v>0.08</v>
      </c>
      <c r="Y1762" t="n">
        <v>1</v>
      </c>
      <c r="Z1762" t="n">
        <v>10</v>
      </c>
    </row>
    <row r="1763">
      <c r="A1763" t="n">
        <v>73</v>
      </c>
      <c r="B1763" t="n">
        <v>85</v>
      </c>
      <c r="C1763" t="inlineStr">
        <is>
          <t xml:space="preserve">CONCLUIDO	</t>
        </is>
      </c>
      <c r="D1763" t="n">
        <v>9.5382</v>
      </c>
      <c r="E1763" t="n">
        <v>10.48</v>
      </c>
      <c r="F1763" t="n">
        <v>7.94</v>
      </c>
      <c r="G1763" t="n">
        <v>95.31</v>
      </c>
      <c r="H1763" t="n">
        <v>1.75</v>
      </c>
      <c r="I1763" t="n">
        <v>5</v>
      </c>
      <c r="J1763" t="n">
        <v>195.19</v>
      </c>
      <c r="K1763" t="n">
        <v>51.39</v>
      </c>
      <c r="L1763" t="n">
        <v>19.25</v>
      </c>
      <c r="M1763" t="n">
        <v>3</v>
      </c>
      <c r="N1763" t="n">
        <v>39.54</v>
      </c>
      <c r="O1763" t="n">
        <v>24306.92</v>
      </c>
      <c r="P1763" t="n">
        <v>87.27</v>
      </c>
      <c r="Q1763" t="n">
        <v>198.05</v>
      </c>
      <c r="R1763" t="n">
        <v>30.08</v>
      </c>
      <c r="S1763" t="n">
        <v>21.27</v>
      </c>
      <c r="T1763" t="n">
        <v>1704.52</v>
      </c>
      <c r="U1763" t="n">
        <v>0.71</v>
      </c>
      <c r="V1763" t="n">
        <v>0.76</v>
      </c>
      <c r="W1763" t="n">
        <v>0.12</v>
      </c>
      <c r="X1763" t="n">
        <v>0.09</v>
      </c>
      <c r="Y1763" t="n">
        <v>1</v>
      </c>
      <c r="Z1763" t="n">
        <v>10</v>
      </c>
    </row>
    <row r="1764">
      <c r="A1764" t="n">
        <v>74</v>
      </c>
      <c r="B1764" t="n">
        <v>85</v>
      </c>
      <c r="C1764" t="inlineStr">
        <is>
          <t xml:space="preserve">CONCLUIDO	</t>
        </is>
      </c>
      <c r="D1764" t="n">
        <v>9.5473</v>
      </c>
      <c r="E1764" t="n">
        <v>10.47</v>
      </c>
      <c r="F1764" t="n">
        <v>7.93</v>
      </c>
      <c r="G1764" t="n">
        <v>95.19</v>
      </c>
      <c r="H1764" t="n">
        <v>1.77</v>
      </c>
      <c r="I1764" t="n">
        <v>5</v>
      </c>
      <c r="J1764" t="n">
        <v>195.57</v>
      </c>
      <c r="K1764" t="n">
        <v>51.39</v>
      </c>
      <c r="L1764" t="n">
        <v>19.5</v>
      </c>
      <c r="M1764" t="n">
        <v>3</v>
      </c>
      <c r="N1764" t="n">
        <v>39.68</v>
      </c>
      <c r="O1764" t="n">
        <v>24354.66</v>
      </c>
      <c r="P1764" t="n">
        <v>86.39</v>
      </c>
      <c r="Q1764" t="n">
        <v>198.05</v>
      </c>
      <c r="R1764" t="n">
        <v>29.69</v>
      </c>
      <c r="S1764" t="n">
        <v>21.27</v>
      </c>
      <c r="T1764" t="n">
        <v>1508.19</v>
      </c>
      <c r="U1764" t="n">
        <v>0.72</v>
      </c>
      <c r="V1764" t="n">
        <v>0.77</v>
      </c>
      <c r="W1764" t="n">
        <v>0.12</v>
      </c>
      <c r="X1764" t="n">
        <v>0.08</v>
      </c>
      <c r="Y1764" t="n">
        <v>1</v>
      </c>
      <c r="Z1764" t="n">
        <v>10</v>
      </c>
    </row>
    <row r="1765">
      <c r="A1765" t="n">
        <v>75</v>
      </c>
      <c r="B1765" t="n">
        <v>85</v>
      </c>
      <c r="C1765" t="inlineStr">
        <is>
          <t xml:space="preserve">CONCLUIDO	</t>
        </is>
      </c>
      <c r="D1765" t="n">
        <v>9.551399999999999</v>
      </c>
      <c r="E1765" t="n">
        <v>10.47</v>
      </c>
      <c r="F1765" t="n">
        <v>7.93</v>
      </c>
      <c r="G1765" t="n">
        <v>95.13</v>
      </c>
      <c r="H1765" t="n">
        <v>1.79</v>
      </c>
      <c r="I1765" t="n">
        <v>5</v>
      </c>
      <c r="J1765" t="n">
        <v>195.96</v>
      </c>
      <c r="K1765" t="n">
        <v>51.39</v>
      </c>
      <c r="L1765" t="n">
        <v>19.75</v>
      </c>
      <c r="M1765" t="n">
        <v>3</v>
      </c>
      <c r="N1765" t="n">
        <v>39.82</v>
      </c>
      <c r="O1765" t="n">
        <v>24402.44</v>
      </c>
      <c r="P1765" t="n">
        <v>86.06</v>
      </c>
      <c r="Q1765" t="n">
        <v>198.05</v>
      </c>
      <c r="R1765" t="n">
        <v>29.59</v>
      </c>
      <c r="S1765" t="n">
        <v>21.27</v>
      </c>
      <c r="T1765" t="n">
        <v>1457.83</v>
      </c>
      <c r="U1765" t="n">
        <v>0.72</v>
      </c>
      <c r="V1765" t="n">
        <v>0.77</v>
      </c>
      <c r="W1765" t="n">
        <v>0.12</v>
      </c>
      <c r="X1765" t="n">
        <v>0.07000000000000001</v>
      </c>
      <c r="Y1765" t="n">
        <v>1</v>
      </c>
      <c r="Z1765" t="n">
        <v>10</v>
      </c>
    </row>
    <row r="1766">
      <c r="A1766" t="n">
        <v>76</v>
      </c>
      <c r="B1766" t="n">
        <v>85</v>
      </c>
      <c r="C1766" t="inlineStr">
        <is>
          <t xml:space="preserve">CONCLUIDO	</t>
        </is>
      </c>
      <c r="D1766" t="n">
        <v>9.545999999999999</v>
      </c>
      <c r="E1766" t="n">
        <v>10.48</v>
      </c>
      <c r="F1766" t="n">
        <v>7.93</v>
      </c>
      <c r="G1766" t="n">
        <v>95.2</v>
      </c>
      <c r="H1766" t="n">
        <v>1.81</v>
      </c>
      <c r="I1766" t="n">
        <v>5</v>
      </c>
      <c r="J1766" t="n">
        <v>196.35</v>
      </c>
      <c r="K1766" t="n">
        <v>51.39</v>
      </c>
      <c r="L1766" t="n">
        <v>20</v>
      </c>
      <c r="M1766" t="n">
        <v>3</v>
      </c>
      <c r="N1766" t="n">
        <v>39.96</v>
      </c>
      <c r="O1766" t="n">
        <v>24450.27</v>
      </c>
      <c r="P1766" t="n">
        <v>85.66</v>
      </c>
      <c r="Q1766" t="n">
        <v>198.07</v>
      </c>
      <c r="R1766" t="n">
        <v>29.82</v>
      </c>
      <c r="S1766" t="n">
        <v>21.27</v>
      </c>
      <c r="T1766" t="n">
        <v>1572.61</v>
      </c>
      <c r="U1766" t="n">
        <v>0.71</v>
      </c>
      <c r="V1766" t="n">
        <v>0.77</v>
      </c>
      <c r="W1766" t="n">
        <v>0.12</v>
      </c>
      <c r="X1766" t="n">
        <v>0.08</v>
      </c>
      <c r="Y1766" t="n">
        <v>1</v>
      </c>
      <c r="Z1766" t="n">
        <v>10</v>
      </c>
    </row>
    <row r="1767">
      <c r="A1767" t="n">
        <v>77</v>
      </c>
      <c r="B1767" t="n">
        <v>85</v>
      </c>
      <c r="C1767" t="inlineStr">
        <is>
          <t xml:space="preserve">CONCLUIDO	</t>
        </is>
      </c>
      <c r="D1767" t="n">
        <v>9.5967</v>
      </c>
      <c r="E1767" t="n">
        <v>10.42</v>
      </c>
      <c r="F1767" t="n">
        <v>7.91</v>
      </c>
      <c r="G1767" t="n">
        <v>118.68</v>
      </c>
      <c r="H1767" t="n">
        <v>1.83</v>
      </c>
      <c r="I1767" t="n">
        <v>4</v>
      </c>
      <c r="J1767" t="n">
        <v>196.74</v>
      </c>
      <c r="K1767" t="n">
        <v>51.39</v>
      </c>
      <c r="L1767" t="n">
        <v>20.25</v>
      </c>
      <c r="M1767" t="n">
        <v>2</v>
      </c>
      <c r="N1767" t="n">
        <v>40.09</v>
      </c>
      <c r="O1767" t="n">
        <v>24498.15</v>
      </c>
      <c r="P1767" t="n">
        <v>84.76000000000001</v>
      </c>
      <c r="Q1767" t="n">
        <v>198.05</v>
      </c>
      <c r="R1767" t="n">
        <v>29.11</v>
      </c>
      <c r="S1767" t="n">
        <v>21.27</v>
      </c>
      <c r="T1767" t="n">
        <v>1223.12</v>
      </c>
      <c r="U1767" t="n">
        <v>0.73</v>
      </c>
      <c r="V1767" t="n">
        <v>0.77</v>
      </c>
      <c r="W1767" t="n">
        <v>0.11</v>
      </c>
      <c r="X1767" t="n">
        <v>0.06</v>
      </c>
      <c r="Y1767" t="n">
        <v>1</v>
      </c>
      <c r="Z1767" t="n">
        <v>10</v>
      </c>
    </row>
    <row r="1768">
      <c r="A1768" t="n">
        <v>78</v>
      </c>
      <c r="B1768" t="n">
        <v>85</v>
      </c>
      <c r="C1768" t="inlineStr">
        <is>
          <t xml:space="preserve">CONCLUIDO	</t>
        </is>
      </c>
      <c r="D1768" t="n">
        <v>9.5944</v>
      </c>
      <c r="E1768" t="n">
        <v>10.42</v>
      </c>
      <c r="F1768" t="n">
        <v>7.91</v>
      </c>
      <c r="G1768" t="n">
        <v>118.72</v>
      </c>
      <c r="H1768" t="n">
        <v>1.85</v>
      </c>
      <c r="I1768" t="n">
        <v>4</v>
      </c>
      <c r="J1768" t="n">
        <v>197.12</v>
      </c>
      <c r="K1768" t="n">
        <v>51.39</v>
      </c>
      <c r="L1768" t="n">
        <v>20.5</v>
      </c>
      <c r="M1768" t="n">
        <v>2</v>
      </c>
      <c r="N1768" t="n">
        <v>40.23</v>
      </c>
      <c r="O1768" t="n">
        <v>24546.08</v>
      </c>
      <c r="P1768" t="n">
        <v>84.92</v>
      </c>
      <c r="Q1768" t="n">
        <v>198.05</v>
      </c>
      <c r="R1768" t="n">
        <v>29.19</v>
      </c>
      <c r="S1768" t="n">
        <v>21.27</v>
      </c>
      <c r="T1768" t="n">
        <v>1263.14</v>
      </c>
      <c r="U1768" t="n">
        <v>0.73</v>
      </c>
      <c r="V1768" t="n">
        <v>0.77</v>
      </c>
      <c r="W1768" t="n">
        <v>0.11</v>
      </c>
      <c r="X1768" t="n">
        <v>0.06</v>
      </c>
      <c r="Y1768" t="n">
        <v>1</v>
      </c>
      <c r="Z1768" t="n">
        <v>10</v>
      </c>
    </row>
    <row r="1769">
      <c r="A1769" t="n">
        <v>79</v>
      </c>
      <c r="B1769" t="n">
        <v>85</v>
      </c>
      <c r="C1769" t="inlineStr">
        <is>
          <t xml:space="preserve">CONCLUIDO	</t>
        </is>
      </c>
      <c r="D1769" t="n">
        <v>9.594099999999999</v>
      </c>
      <c r="E1769" t="n">
        <v>10.42</v>
      </c>
      <c r="F1769" t="n">
        <v>7.92</v>
      </c>
      <c r="G1769" t="n">
        <v>118.72</v>
      </c>
      <c r="H1769" t="n">
        <v>1.87</v>
      </c>
      <c r="I1769" t="n">
        <v>4</v>
      </c>
      <c r="J1769" t="n">
        <v>197.51</v>
      </c>
      <c r="K1769" t="n">
        <v>51.39</v>
      </c>
      <c r="L1769" t="n">
        <v>20.75</v>
      </c>
      <c r="M1769" t="n">
        <v>2</v>
      </c>
      <c r="N1769" t="n">
        <v>40.37</v>
      </c>
      <c r="O1769" t="n">
        <v>24594.05</v>
      </c>
      <c r="P1769" t="n">
        <v>84.94</v>
      </c>
      <c r="Q1769" t="n">
        <v>198.05</v>
      </c>
      <c r="R1769" t="n">
        <v>29.18</v>
      </c>
      <c r="S1769" t="n">
        <v>21.27</v>
      </c>
      <c r="T1769" t="n">
        <v>1257.43</v>
      </c>
      <c r="U1769" t="n">
        <v>0.73</v>
      </c>
      <c r="V1769" t="n">
        <v>0.77</v>
      </c>
      <c r="W1769" t="n">
        <v>0.12</v>
      </c>
      <c r="X1769" t="n">
        <v>0.06</v>
      </c>
      <c r="Y1769" t="n">
        <v>1</v>
      </c>
      <c r="Z1769" t="n">
        <v>10</v>
      </c>
    </row>
    <row r="1770">
      <c r="A1770" t="n">
        <v>80</v>
      </c>
      <c r="B1770" t="n">
        <v>85</v>
      </c>
      <c r="C1770" t="inlineStr">
        <is>
          <t xml:space="preserve">CONCLUIDO	</t>
        </is>
      </c>
      <c r="D1770" t="n">
        <v>9.6061</v>
      </c>
      <c r="E1770" t="n">
        <v>10.41</v>
      </c>
      <c r="F1770" t="n">
        <v>7.9</v>
      </c>
      <c r="G1770" t="n">
        <v>118.53</v>
      </c>
      <c r="H1770" t="n">
        <v>1.88</v>
      </c>
      <c r="I1770" t="n">
        <v>4</v>
      </c>
      <c r="J1770" t="n">
        <v>197.9</v>
      </c>
      <c r="K1770" t="n">
        <v>51.39</v>
      </c>
      <c r="L1770" t="n">
        <v>21</v>
      </c>
      <c r="M1770" t="n">
        <v>2</v>
      </c>
      <c r="N1770" t="n">
        <v>40.51</v>
      </c>
      <c r="O1770" t="n">
        <v>24642.07</v>
      </c>
      <c r="P1770" t="n">
        <v>84.70999999999999</v>
      </c>
      <c r="Q1770" t="n">
        <v>198.05</v>
      </c>
      <c r="R1770" t="n">
        <v>28.73</v>
      </c>
      <c r="S1770" t="n">
        <v>21.27</v>
      </c>
      <c r="T1770" t="n">
        <v>1032.04</v>
      </c>
      <c r="U1770" t="n">
        <v>0.74</v>
      </c>
      <c r="V1770" t="n">
        <v>0.77</v>
      </c>
      <c r="W1770" t="n">
        <v>0.12</v>
      </c>
      <c r="X1770" t="n">
        <v>0.05</v>
      </c>
      <c r="Y1770" t="n">
        <v>1</v>
      </c>
      <c r="Z1770" t="n">
        <v>10</v>
      </c>
    </row>
    <row r="1771">
      <c r="A1771" t="n">
        <v>81</v>
      </c>
      <c r="B1771" t="n">
        <v>85</v>
      </c>
      <c r="C1771" t="inlineStr">
        <is>
          <t xml:space="preserve">CONCLUIDO	</t>
        </is>
      </c>
      <c r="D1771" t="n">
        <v>9.6067</v>
      </c>
      <c r="E1771" t="n">
        <v>10.41</v>
      </c>
      <c r="F1771" t="n">
        <v>7.9</v>
      </c>
      <c r="G1771" t="n">
        <v>118.52</v>
      </c>
      <c r="H1771" t="n">
        <v>1.9</v>
      </c>
      <c r="I1771" t="n">
        <v>4</v>
      </c>
      <c r="J1771" t="n">
        <v>198.29</v>
      </c>
      <c r="K1771" t="n">
        <v>51.39</v>
      </c>
      <c r="L1771" t="n">
        <v>21.25</v>
      </c>
      <c r="M1771" t="n">
        <v>2</v>
      </c>
      <c r="N1771" t="n">
        <v>40.65</v>
      </c>
      <c r="O1771" t="n">
        <v>24690.13</v>
      </c>
      <c r="P1771" t="n">
        <v>84.64</v>
      </c>
      <c r="Q1771" t="n">
        <v>198.05</v>
      </c>
      <c r="R1771" t="n">
        <v>28.79</v>
      </c>
      <c r="S1771" t="n">
        <v>21.27</v>
      </c>
      <c r="T1771" t="n">
        <v>1062.18</v>
      </c>
      <c r="U1771" t="n">
        <v>0.74</v>
      </c>
      <c r="V1771" t="n">
        <v>0.77</v>
      </c>
      <c r="W1771" t="n">
        <v>0.11</v>
      </c>
      <c r="X1771" t="n">
        <v>0.05</v>
      </c>
      <c r="Y1771" t="n">
        <v>1</v>
      </c>
      <c r="Z1771" t="n">
        <v>10</v>
      </c>
    </row>
    <row r="1772">
      <c r="A1772" t="n">
        <v>82</v>
      </c>
      <c r="B1772" t="n">
        <v>85</v>
      </c>
      <c r="C1772" t="inlineStr">
        <is>
          <t xml:space="preserve">CONCLUIDO	</t>
        </is>
      </c>
      <c r="D1772" t="n">
        <v>9.5944</v>
      </c>
      <c r="E1772" t="n">
        <v>10.42</v>
      </c>
      <c r="F1772" t="n">
        <v>7.91</v>
      </c>
      <c r="G1772" t="n">
        <v>118.72</v>
      </c>
      <c r="H1772" t="n">
        <v>1.92</v>
      </c>
      <c r="I1772" t="n">
        <v>4</v>
      </c>
      <c r="J1772" t="n">
        <v>198.68</v>
      </c>
      <c r="K1772" t="n">
        <v>51.39</v>
      </c>
      <c r="L1772" t="n">
        <v>21.5</v>
      </c>
      <c r="M1772" t="n">
        <v>2</v>
      </c>
      <c r="N1772" t="n">
        <v>40.79</v>
      </c>
      <c r="O1772" t="n">
        <v>24738.25</v>
      </c>
      <c r="P1772" t="n">
        <v>84.68000000000001</v>
      </c>
      <c r="Q1772" t="n">
        <v>198.05</v>
      </c>
      <c r="R1772" t="n">
        <v>29.21</v>
      </c>
      <c r="S1772" t="n">
        <v>21.27</v>
      </c>
      <c r="T1772" t="n">
        <v>1271.68</v>
      </c>
      <c r="U1772" t="n">
        <v>0.73</v>
      </c>
      <c r="V1772" t="n">
        <v>0.77</v>
      </c>
      <c r="W1772" t="n">
        <v>0.11</v>
      </c>
      <c r="X1772" t="n">
        <v>0.06</v>
      </c>
      <c r="Y1772" t="n">
        <v>1</v>
      </c>
      <c r="Z1772" t="n">
        <v>10</v>
      </c>
    </row>
    <row r="1773">
      <c r="A1773" t="n">
        <v>83</v>
      </c>
      <c r="B1773" t="n">
        <v>85</v>
      </c>
      <c r="C1773" t="inlineStr">
        <is>
          <t xml:space="preserve">CONCLUIDO	</t>
        </is>
      </c>
      <c r="D1773" t="n">
        <v>9.5967</v>
      </c>
      <c r="E1773" t="n">
        <v>10.42</v>
      </c>
      <c r="F1773" t="n">
        <v>7.91</v>
      </c>
      <c r="G1773" t="n">
        <v>118.68</v>
      </c>
      <c r="H1773" t="n">
        <v>1.94</v>
      </c>
      <c r="I1773" t="n">
        <v>4</v>
      </c>
      <c r="J1773" t="n">
        <v>199.07</v>
      </c>
      <c r="K1773" t="n">
        <v>51.39</v>
      </c>
      <c r="L1773" t="n">
        <v>21.75</v>
      </c>
      <c r="M1773" t="n">
        <v>2</v>
      </c>
      <c r="N1773" t="n">
        <v>40.93</v>
      </c>
      <c r="O1773" t="n">
        <v>24786.41</v>
      </c>
      <c r="P1773" t="n">
        <v>84.53</v>
      </c>
      <c r="Q1773" t="n">
        <v>198.05</v>
      </c>
      <c r="R1773" t="n">
        <v>29.12</v>
      </c>
      <c r="S1773" t="n">
        <v>21.27</v>
      </c>
      <c r="T1773" t="n">
        <v>1228.46</v>
      </c>
      <c r="U1773" t="n">
        <v>0.73</v>
      </c>
      <c r="V1773" t="n">
        <v>0.77</v>
      </c>
      <c r="W1773" t="n">
        <v>0.11</v>
      </c>
      <c r="X1773" t="n">
        <v>0.06</v>
      </c>
      <c r="Y1773" t="n">
        <v>1</v>
      </c>
      <c r="Z1773" t="n">
        <v>10</v>
      </c>
    </row>
    <row r="1774">
      <c r="A1774" t="n">
        <v>84</v>
      </c>
      <c r="B1774" t="n">
        <v>85</v>
      </c>
      <c r="C1774" t="inlineStr">
        <is>
          <t xml:space="preserve">CONCLUIDO	</t>
        </is>
      </c>
      <c r="D1774" t="n">
        <v>9.591799999999999</v>
      </c>
      <c r="E1774" t="n">
        <v>10.43</v>
      </c>
      <c r="F1774" t="n">
        <v>7.92</v>
      </c>
      <c r="G1774" t="n">
        <v>118.76</v>
      </c>
      <c r="H1774" t="n">
        <v>1.96</v>
      </c>
      <c r="I1774" t="n">
        <v>4</v>
      </c>
      <c r="J1774" t="n">
        <v>199.46</v>
      </c>
      <c r="K1774" t="n">
        <v>51.39</v>
      </c>
      <c r="L1774" t="n">
        <v>22</v>
      </c>
      <c r="M1774" t="n">
        <v>2</v>
      </c>
      <c r="N1774" t="n">
        <v>41.07</v>
      </c>
      <c r="O1774" t="n">
        <v>24834.62</v>
      </c>
      <c r="P1774" t="n">
        <v>84.40000000000001</v>
      </c>
      <c r="Q1774" t="n">
        <v>198.05</v>
      </c>
      <c r="R1774" t="n">
        <v>29.3</v>
      </c>
      <c r="S1774" t="n">
        <v>21.27</v>
      </c>
      <c r="T1774" t="n">
        <v>1319.31</v>
      </c>
      <c r="U1774" t="n">
        <v>0.73</v>
      </c>
      <c r="V1774" t="n">
        <v>0.77</v>
      </c>
      <c r="W1774" t="n">
        <v>0.11</v>
      </c>
      <c r="X1774" t="n">
        <v>0.06</v>
      </c>
      <c r="Y1774" t="n">
        <v>1</v>
      </c>
      <c r="Z1774" t="n">
        <v>10</v>
      </c>
    </row>
    <row r="1775">
      <c r="A1775" t="n">
        <v>85</v>
      </c>
      <c r="B1775" t="n">
        <v>85</v>
      </c>
      <c r="C1775" t="inlineStr">
        <is>
          <t xml:space="preserve">CONCLUIDO	</t>
        </is>
      </c>
      <c r="D1775" t="n">
        <v>9.5997</v>
      </c>
      <c r="E1775" t="n">
        <v>10.42</v>
      </c>
      <c r="F1775" t="n">
        <v>7.91</v>
      </c>
      <c r="G1775" t="n">
        <v>118.63</v>
      </c>
      <c r="H1775" t="n">
        <v>1.98</v>
      </c>
      <c r="I1775" t="n">
        <v>4</v>
      </c>
      <c r="J1775" t="n">
        <v>199.86</v>
      </c>
      <c r="K1775" t="n">
        <v>51.39</v>
      </c>
      <c r="L1775" t="n">
        <v>22.25</v>
      </c>
      <c r="M1775" t="n">
        <v>2</v>
      </c>
      <c r="N1775" t="n">
        <v>41.21</v>
      </c>
      <c r="O1775" t="n">
        <v>24882.88</v>
      </c>
      <c r="P1775" t="n">
        <v>84.12</v>
      </c>
      <c r="Q1775" t="n">
        <v>198.05</v>
      </c>
      <c r="R1775" t="n">
        <v>28.95</v>
      </c>
      <c r="S1775" t="n">
        <v>21.27</v>
      </c>
      <c r="T1775" t="n">
        <v>1142.86</v>
      </c>
      <c r="U1775" t="n">
        <v>0.73</v>
      </c>
      <c r="V1775" t="n">
        <v>0.77</v>
      </c>
      <c r="W1775" t="n">
        <v>0.12</v>
      </c>
      <c r="X1775" t="n">
        <v>0.06</v>
      </c>
      <c r="Y1775" t="n">
        <v>1</v>
      </c>
      <c r="Z1775" t="n">
        <v>10</v>
      </c>
    </row>
    <row r="1776">
      <c r="A1776" t="n">
        <v>86</v>
      </c>
      <c r="B1776" t="n">
        <v>85</v>
      </c>
      <c r="C1776" t="inlineStr">
        <is>
          <t xml:space="preserve">CONCLUIDO	</t>
        </is>
      </c>
      <c r="D1776" t="n">
        <v>9.604900000000001</v>
      </c>
      <c r="E1776" t="n">
        <v>10.41</v>
      </c>
      <c r="F1776" t="n">
        <v>7.9</v>
      </c>
      <c r="G1776" t="n">
        <v>118.55</v>
      </c>
      <c r="H1776" t="n">
        <v>2</v>
      </c>
      <c r="I1776" t="n">
        <v>4</v>
      </c>
      <c r="J1776" t="n">
        <v>200.25</v>
      </c>
      <c r="K1776" t="n">
        <v>51.39</v>
      </c>
      <c r="L1776" t="n">
        <v>22.5</v>
      </c>
      <c r="M1776" t="n">
        <v>2</v>
      </c>
      <c r="N1776" t="n">
        <v>41.35</v>
      </c>
      <c r="O1776" t="n">
        <v>24931.18</v>
      </c>
      <c r="P1776" t="n">
        <v>83.93000000000001</v>
      </c>
      <c r="Q1776" t="n">
        <v>198.05</v>
      </c>
      <c r="R1776" t="n">
        <v>28.79</v>
      </c>
      <c r="S1776" t="n">
        <v>21.27</v>
      </c>
      <c r="T1776" t="n">
        <v>1063.38</v>
      </c>
      <c r="U1776" t="n">
        <v>0.74</v>
      </c>
      <c r="V1776" t="n">
        <v>0.77</v>
      </c>
      <c r="W1776" t="n">
        <v>0.11</v>
      </c>
      <c r="X1776" t="n">
        <v>0.05</v>
      </c>
      <c r="Y1776" t="n">
        <v>1</v>
      </c>
      <c r="Z1776" t="n">
        <v>10</v>
      </c>
    </row>
    <row r="1777">
      <c r="A1777" t="n">
        <v>87</v>
      </c>
      <c r="B1777" t="n">
        <v>85</v>
      </c>
      <c r="C1777" t="inlineStr">
        <is>
          <t xml:space="preserve">CONCLUIDO	</t>
        </is>
      </c>
      <c r="D1777" t="n">
        <v>9.594900000000001</v>
      </c>
      <c r="E1777" t="n">
        <v>10.42</v>
      </c>
      <c r="F1777" t="n">
        <v>7.91</v>
      </c>
      <c r="G1777" t="n">
        <v>118.71</v>
      </c>
      <c r="H1777" t="n">
        <v>2.01</v>
      </c>
      <c r="I1777" t="n">
        <v>4</v>
      </c>
      <c r="J1777" t="n">
        <v>200.64</v>
      </c>
      <c r="K1777" t="n">
        <v>51.39</v>
      </c>
      <c r="L1777" t="n">
        <v>22.75</v>
      </c>
      <c r="M1777" t="n">
        <v>2</v>
      </c>
      <c r="N1777" t="n">
        <v>41.5</v>
      </c>
      <c r="O1777" t="n">
        <v>24979.54</v>
      </c>
      <c r="P1777" t="n">
        <v>84</v>
      </c>
      <c r="Q1777" t="n">
        <v>198.05</v>
      </c>
      <c r="R1777" t="n">
        <v>29.23</v>
      </c>
      <c r="S1777" t="n">
        <v>21.27</v>
      </c>
      <c r="T1777" t="n">
        <v>1282.5</v>
      </c>
      <c r="U1777" t="n">
        <v>0.73</v>
      </c>
      <c r="V1777" t="n">
        <v>0.77</v>
      </c>
      <c r="W1777" t="n">
        <v>0.11</v>
      </c>
      <c r="X1777" t="n">
        <v>0.06</v>
      </c>
      <c r="Y1777" t="n">
        <v>1</v>
      </c>
      <c r="Z1777" t="n">
        <v>10</v>
      </c>
    </row>
    <row r="1778">
      <c r="A1778" t="n">
        <v>88</v>
      </c>
      <c r="B1778" t="n">
        <v>85</v>
      </c>
      <c r="C1778" t="inlineStr">
        <is>
          <t xml:space="preserve">CONCLUIDO	</t>
        </is>
      </c>
      <c r="D1778" t="n">
        <v>9.5969</v>
      </c>
      <c r="E1778" t="n">
        <v>10.42</v>
      </c>
      <c r="F1778" t="n">
        <v>7.91</v>
      </c>
      <c r="G1778" t="n">
        <v>118.68</v>
      </c>
      <c r="H1778" t="n">
        <v>2.03</v>
      </c>
      <c r="I1778" t="n">
        <v>4</v>
      </c>
      <c r="J1778" t="n">
        <v>201.03</v>
      </c>
      <c r="K1778" t="n">
        <v>51.39</v>
      </c>
      <c r="L1778" t="n">
        <v>23</v>
      </c>
      <c r="M1778" t="n">
        <v>2</v>
      </c>
      <c r="N1778" t="n">
        <v>41.64</v>
      </c>
      <c r="O1778" t="n">
        <v>25027.94</v>
      </c>
      <c r="P1778" t="n">
        <v>83.79000000000001</v>
      </c>
      <c r="Q1778" t="n">
        <v>198.05</v>
      </c>
      <c r="R1778" t="n">
        <v>29.1</v>
      </c>
      <c r="S1778" t="n">
        <v>21.27</v>
      </c>
      <c r="T1778" t="n">
        <v>1218.34</v>
      </c>
      <c r="U1778" t="n">
        <v>0.73</v>
      </c>
      <c r="V1778" t="n">
        <v>0.77</v>
      </c>
      <c r="W1778" t="n">
        <v>0.11</v>
      </c>
      <c r="X1778" t="n">
        <v>0.06</v>
      </c>
      <c r="Y1778" t="n">
        <v>1</v>
      </c>
      <c r="Z1778" t="n">
        <v>10</v>
      </c>
    </row>
    <row r="1779">
      <c r="A1779" t="n">
        <v>89</v>
      </c>
      <c r="B1779" t="n">
        <v>85</v>
      </c>
      <c r="C1779" t="inlineStr">
        <is>
          <t xml:space="preserve">CONCLUIDO	</t>
        </is>
      </c>
      <c r="D1779" t="n">
        <v>9.5913</v>
      </c>
      <c r="E1779" t="n">
        <v>10.43</v>
      </c>
      <c r="F1779" t="n">
        <v>7.92</v>
      </c>
      <c r="G1779" t="n">
        <v>118.77</v>
      </c>
      <c r="H1779" t="n">
        <v>2.05</v>
      </c>
      <c r="I1779" t="n">
        <v>4</v>
      </c>
      <c r="J1779" t="n">
        <v>201.42</v>
      </c>
      <c r="K1779" t="n">
        <v>51.39</v>
      </c>
      <c r="L1779" t="n">
        <v>23.25</v>
      </c>
      <c r="M1779" t="n">
        <v>2</v>
      </c>
      <c r="N1779" t="n">
        <v>41.78</v>
      </c>
      <c r="O1779" t="n">
        <v>25076.39</v>
      </c>
      <c r="P1779" t="n">
        <v>83.84999999999999</v>
      </c>
      <c r="Q1779" t="n">
        <v>198.05</v>
      </c>
      <c r="R1779" t="n">
        <v>29.33</v>
      </c>
      <c r="S1779" t="n">
        <v>21.27</v>
      </c>
      <c r="T1779" t="n">
        <v>1332.31</v>
      </c>
      <c r="U1779" t="n">
        <v>0.73</v>
      </c>
      <c r="V1779" t="n">
        <v>0.77</v>
      </c>
      <c r="W1779" t="n">
        <v>0.11</v>
      </c>
      <c r="X1779" t="n">
        <v>0.07000000000000001</v>
      </c>
      <c r="Y1779" t="n">
        <v>1</v>
      </c>
      <c r="Z1779" t="n">
        <v>10</v>
      </c>
    </row>
    <row r="1780">
      <c r="A1780" t="n">
        <v>90</v>
      </c>
      <c r="B1780" t="n">
        <v>85</v>
      </c>
      <c r="C1780" t="inlineStr">
        <is>
          <t xml:space="preserve">CONCLUIDO	</t>
        </is>
      </c>
      <c r="D1780" t="n">
        <v>9.5898</v>
      </c>
      <c r="E1780" t="n">
        <v>10.43</v>
      </c>
      <c r="F1780" t="n">
        <v>7.92</v>
      </c>
      <c r="G1780" t="n">
        <v>118.8</v>
      </c>
      <c r="H1780" t="n">
        <v>2.07</v>
      </c>
      <c r="I1780" t="n">
        <v>4</v>
      </c>
      <c r="J1780" t="n">
        <v>201.82</v>
      </c>
      <c r="K1780" t="n">
        <v>51.39</v>
      </c>
      <c r="L1780" t="n">
        <v>23.5</v>
      </c>
      <c r="M1780" t="n">
        <v>2</v>
      </c>
      <c r="N1780" t="n">
        <v>41.93</v>
      </c>
      <c r="O1780" t="n">
        <v>25124.89</v>
      </c>
      <c r="P1780" t="n">
        <v>83.65000000000001</v>
      </c>
      <c r="Q1780" t="n">
        <v>198.05</v>
      </c>
      <c r="R1780" t="n">
        <v>29.38</v>
      </c>
      <c r="S1780" t="n">
        <v>21.27</v>
      </c>
      <c r="T1780" t="n">
        <v>1357.86</v>
      </c>
      <c r="U1780" t="n">
        <v>0.72</v>
      </c>
      <c r="V1780" t="n">
        <v>0.77</v>
      </c>
      <c r="W1780" t="n">
        <v>0.11</v>
      </c>
      <c r="X1780" t="n">
        <v>0.07000000000000001</v>
      </c>
      <c r="Y1780" t="n">
        <v>1</v>
      </c>
      <c r="Z1780" t="n">
        <v>10</v>
      </c>
    </row>
    <row r="1781">
      <c r="A1781" t="n">
        <v>91</v>
      </c>
      <c r="B1781" t="n">
        <v>85</v>
      </c>
      <c r="C1781" t="inlineStr">
        <is>
          <t xml:space="preserve">CONCLUIDO	</t>
        </is>
      </c>
      <c r="D1781" t="n">
        <v>9.6038</v>
      </c>
      <c r="E1781" t="n">
        <v>10.41</v>
      </c>
      <c r="F1781" t="n">
        <v>7.9</v>
      </c>
      <c r="G1781" t="n">
        <v>118.57</v>
      </c>
      <c r="H1781" t="n">
        <v>2.09</v>
      </c>
      <c r="I1781" t="n">
        <v>4</v>
      </c>
      <c r="J1781" t="n">
        <v>202.21</v>
      </c>
      <c r="K1781" t="n">
        <v>51.39</v>
      </c>
      <c r="L1781" t="n">
        <v>23.75</v>
      </c>
      <c r="M1781" t="n">
        <v>2</v>
      </c>
      <c r="N1781" t="n">
        <v>42.07</v>
      </c>
      <c r="O1781" t="n">
        <v>25173.44</v>
      </c>
      <c r="P1781" t="n">
        <v>83</v>
      </c>
      <c r="Q1781" t="n">
        <v>198.05</v>
      </c>
      <c r="R1781" t="n">
        <v>28.82</v>
      </c>
      <c r="S1781" t="n">
        <v>21.27</v>
      </c>
      <c r="T1781" t="n">
        <v>1078</v>
      </c>
      <c r="U1781" t="n">
        <v>0.74</v>
      </c>
      <c r="V1781" t="n">
        <v>0.77</v>
      </c>
      <c r="W1781" t="n">
        <v>0.12</v>
      </c>
      <c r="X1781" t="n">
        <v>0.05</v>
      </c>
      <c r="Y1781" t="n">
        <v>1</v>
      </c>
      <c r="Z1781" t="n">
        <v>10</v>
      </c>
    </row>
    <row r="1782">
      <c r="A1782" t="n">
        <v>92</v>
      </c>
      <c r="B1782" t="n">
        <v>85</v>
      </c>
      <c r="C1782" t="inlineStr">
        <is>
          <t xml:space="preserve">CONCLUIDO	</t>
        </is>
      </c>
      <c r="D1782" t="n">
        <v>9.598000000000001</v>
      </c>
      <c r="E1782" t="n">
        <v>10.42</v>
      </c>
      <c r="F1782" t="n">
        <v>7.91</v>
      </c>
      <c r="G1782" t="n">
        <v>118.66</v>
      </c>
      <c r="H1782" t="n">
        <v>2.1</v>
      </c>
      <c r="I1782" t="n">
        <v>4</v>
      </c>
      <c r="J1782" t="n">
        <v>202.61</v>
      </c>
      <c r="K1782" t="n">
        <v>51.39</v>
      </c>
      <c r="L1782" t="n">
        <v>24</v>
      </c>
      <c r="M1782" t="n">
        <v>2</v>
      </c>
      <c r="N1782" t="n">
        <v>42.21</v>
      </c>
      <c r="O1782" t="n">
        <v>25222.04</v>
      </c>
      <c r="P1782" t="n">
        <v>82.81</v>
      </c>
      <c r="Q1782" t="n">
        <v>198.05</v>
      </c>
      <c r="R1782" t="n">
        <v>29.09</v>
      </c>
      <c r="S1782" t="n">
        <v>21.27</v>
      </c>
      <c r="T1782" t="n">
        <v>1211.26</v>
      </c>
      <c r="U1782" t="n">
        <v>0.73</v>
      </c>
      <c r="V1782" t="n">
        <v>0.77</v>
      </c>
      <c r="W1782" t="n">
        <v>0.11</v>
      </c>
      <c r="X1782" t="n">
        <v>0.06</v>
      </c>
      <c r="Y1782" t="n">
        <v>1</v>
      </c>
      <c r="Z1782" t="n">
        <v>10</v>
      </c>
    </row>
    <row r="1783">
      <c r="A1783" t="n">
        <v>93</v>
      </c>
      <c r="B1783" t="n">
        <v>85</v>
      </c>
      <c r="C1783" t="inlineStr">
        <is>
          <t xml:space="preserve">CONCLUIDO	</t>
        </is>
      </c>
      <c r="D1783" t="n">
        <v>9.590999999999999</v>
      </c>
      <c r="E1783" t="n">
        <v>10.43</v>
      </c>
      <c r="F1783" t="n">
        <v>7.92</v>
      </c>
      <c r="G1783" t="n">
        <v>118.78</v>
      </c>
      <c r="H1783" t="n">
        <v>2.12</v>
      </c>
      <c r="I1783" t="n">
        <v>4</v>
      </c>
      <c r="J1783" t="n">
        <v>203</v>
      </c>
      <c r="K1783" t="n">
        <v>51.39</v>
      </c>
      <c r="L1783" t="n">
        <v>24.25</v>
      </c>
      <c r="M1783" t="n">
        <v>1</v>
      </c>
      <c r="N1783" t="n">
        <v>42.36</v>
      </c>
      <c r="O1783" t="n">
        <v>25270.81</v>
      </c>
      <c r="P1783" t="n">
        <v>82.92</v>
      </c>
      <c r="Q1783" t="n">
        <v>198.06</v>
      </c>
      <c r="R1783" t="n">
        <v>29.26</v>
      </c>
      <c r="S1783" t="n">
        <v>21.27</v>
      </c>
      <c r="T1783" t="n">
        <v>1297.49</v>
      </c>
      <c r="U1783" t="n">
        <v>0.73</v>
      </c>
      <c r="V1783" t="n">
        <v>0.77</v>
      </c>
      <c r="W1783" t="n">
        <v>0.12</v>
      </c>
      <c r="X1783" t="n">
        <v>0.07000000000000001</v>
      </c>
      <c r="Y1783" t="n">
        <v>1</v>
      </c>
      <c r="Z1783" t="n">
        <v>10</v>
      </c>
    </row>
    <row r="1784">
      <c r="A1784" t="n">
        <v>94</v>
      </c>
      <c r="B1784" t="n">
        <v>85</v>
      </c>
      <c r="C1784" t="inlineStr">
        <is>
          <t xml:space="preserve">CONCLUIDO	</t>
        </is>
      </c>
      <c r="D1784" t="n">
        <v>9.5921</v>
      </c>
      <c r="E1784" t="n">
        <v>10.43</v>
      </c>
      <c r="F1784" t="n">
        <v>7.92</v>
      </c>
      <c r="G1784" t="n">
        <v>118.76</v>
      </c>
      <c r="H1784" t="n">
        <v>2.14</v>
      </c>
      <c r="I1784" t="n">
        <v>4</v>
      </c>
      <c r="J1784" t="n">
        <v>203.4</v>
      </c>
      <c r="K1784" t="n">
        <v>51.39</v>
      </c>
      <c r="L1784" t="n">
        <v>24.5</v>
      </c>
      <c r="M1784" t="n">
        <v>0</v>
      </c>
      <c r="N1784" t="n">
        <v>42.5</v>
      </c>
      <c r="O1784" t="n">
        <v>25319.51</v>
      </c>
      <c r="P1784" t="n">
        <v>82.98</v>
      </c>
      <c r="Q1784" t="n">
        <v>198.06</v>
      </c>
      <c r="R1784" t="n">
        <v>29.19</v>
      </c>
      <c r="S1784" t="n">
        <v>21.27</v>
      </c>
      <c r="T1784" t="n">
        <v>1263.15</v>
      </c>
      <c r="U1784" t="n">
        <v>0.73</v>
      </c>
      <c r="V1784" t="n">
        <v>0.77</v>
      </c>
      <c r="W1784" t="n">
        <v>0.12</v>
      </c>
      <c r="X1784" t="n">
        <v>0.06</v>
      </c>
      <c r="Y1784" t="n">
        <v>1</v>
      </c>
      <c r="Z1784" t="n">
        <v>10</v>
      </c>
    </row>
    <row r="1785">
      <c r="A1785" t="n">
        <v>0</v>
      </c>
      <c r="B1785" t="n">
        <v>20</v>
      </c>
      <c r="C1785" t="inlineStr">
        <is>
          <t xml:space="preserve">CONCLUIDO	</t>
        </is>
      </c>
      <c r="D1785" t="n">
        <v>9.2552</v>
      </c>
      <c r="E1785" t="n">
        <v>10.8</v>
      </c>
      <c r="F1785" t="n">
        <v>8.630000000000001</v>
      </c>
      <c r="G1785" t="n">
        <v>14.79</v>
      </c>
      <c r="H1785" t="n">
        <v>0.34</v>
      </c>
      <c r="I1785" t="n">
        <v>35</v>
      </c>
      <c r="J1785" t="n">
        <v>51.33</v>
      </c>
      <c r="K1785" t="n">
        <v>24.83</v>
      </c>
      <c r="L1785" t="n">
        <v>1</v>
      </c>
      <c r="M1785" t="n">
        <v>33</v>
      </c>
      <c r="N1785" t="n">
        <v>5.51</v>
      </c>
      <c r="O1785" t="n">
        <v>6564.78</v>
      </c>
      <c r="P1785" t="n">
        <v>46.51</v>
      </c>
      <c r="Q1785" t="n">
        <v>198.1</v>
      </c>
      <c r="R1785" t="n">
        <v>52.68</v>
      </c>
      <c r="S1785" t="n">
        <v>21.27</v>
      </c>
      <c r="T1785" t="n">
        <v>12851.45</v>
      </c>
      <c r="U1785" t="n">
        <v>0.4</v>
      </c>
      <c r="V1785" t="n">
        <v>0.7</v>
      </c>
      <c r="W1785" t="n">
        <v>0.14</v>
      </c>
      <c r="X1785" t="n">
        <v>0.78</v>
      </c>
      <c r="Y1785" t="n">
        <v>1</v>
      </c>
      <c r="Z1785" t="n">
        <v>10</v>
      </c>
    </row>
    <row r="1786">
      <c r="A1786" t="n">
        <v>1</v>
      </c>
      <c r="B1786" t="n">
        <v>20</v>
      </c>
      <c r="C1786" t="inlineStr">
        <is>
          <t xml:space="preserve">CONCLUIDO	</t>
        </is>
      </c>
      <c r="D1786" t="n">
        <v>9.5633</v>
      </c>
      <c r="E1786" t="n">
        <v>10.46</v>
      </c>
      <c r="F1786" t="n">
        <v>8.380000000000001</v>
      </c>
      <c r="G1786" t="n">
        <v>18.62</v>
      </c>
      <c r="H1786" t="n">
        <v>0.42</v>
      </c>
      <c r="I1786" t="n">
        <v>27</v>
      </c>
      <c r="J1786" t="n">
        <v>51.62</v>
      </c>
      <c r="K1786" t="n">
        <v>24.83</v>
      </c>
      <c r="L1786" t="n">
        <v>1.25</v>
      </c>
      <c r="M1786" t="n">
        <v>25</v>
      </c>
      <c r="N1786" t="n">
        <v>5.54</v>
      </c>
      <c r="O1786" t="n">
        <v>6599.8</v>
      </c>
      <c r="P1786" t="n">
        <v>44.38</v>
      </c>
      <c r="Q1786" t="n">
        <v>198.05</v>
      </c>
      <c r="R1786" t="n">
        <v>43.89</v>
      </c>
      <c r="S1786" t="n">
        <v>21.27</v>
      </c>
      <c r="T1786" t="n">
        <v>8495.73</v>
      </c>
      <c r="U1786" t="n">
        <v>0.48</v>
      </c>
      <c r="V1786" t="n">
        <v>0.72</v>
      </c>
      <c r="W1786" t="n">
        <v>0.15</v>
      </c>
      <c r="X1786" t="n">
        <v>0.53</v>
      </c>
      <c r="Y1786" t="n">
        <v>1</v>
      </c>
      <c r="Z1786" t="n">
        <v>10</v>
      </c>
    </row>
    <row r="1787">
      <c r="A1787" t="n">
        <v>2</v>
      </c>
      <c r="B1787" t="n">
        <v>20</v>
      </c>
      <c r="C1787" t="inlineStr">
        <is>
          <t xml:space="preserve">CONCLUIDO	</t>
        </is>
      </c>
      <c r="D1787" t="n">
        <v>9.715</v>
      </c>
      <c r="E1787" t="n">
        <v>10.29</v>
      </c>
      <c r="F1787" t="n">
        <v>8.279999999999999</v>
      </c>
      <c r="G1787" t="n">
        <v>22.57</v>
      </c>
      <c r="H1787" t="n">
        <v>0.5</v>
      </c>
      <c r="I1787" t="n">
        <v>22</v>
      </c>
      <c r="J1787" t="n">
        <v>51.9</v>
      </c>
      <c r="K1787" t="n">
        <v>24.83</v>
      </c>
      <c r="L1787" t="n">
        <v>1.5</v>
      </c>
      <c r="M1787" t="n">
        <v>20</v>
      </c>
      <c r="N1787" t="n">
        <v>5.57</v>
      </c>
      <c r="O1787" t="n">
        <v>6634.84</v>
      </c>
      <c r="P1787" t="n">
        <v>43.26</v>
      </c>
      <c r="Q1787" t="n">
        <v>198.05</v>
      </c>
      <c r="R1787" t="n">
        <v>40.43</v>
      </c>
      <c r="S1787" t="n">
        <v>21.27</v>
      </c>
      <c r="T1787" t="n">
        <v>6790.7</v>
      </c>
      <c r="U1787" t="n">
        <v>0.53</v>
      </c>
      <c r="V1787" t="n">
        <v>0.73</v>
      </c>
      <c r="W1787" t="n">
        <v>0.14</v>
      </c>
      <c r="X1787" t="n">
        <v>0.42</v>
      </c>
      <c r="Y1787" t="n">
        <v>1</v>
      </c>
      <c r="Z1787" t="n">
        <v>10</v>
      </c>
    </row>
    <row r="1788">
      <c r="A1788" t="n">
        <v>3</v>
      </c>
      <c r="B1788" t="n">
        <v>20</v>
      </c>
      <c r="C1788" t="inlineStr">
        <is>
          <t xml:space="preserve">CONCLUIDO	</t>
        </is>
      </c>
      <c r="D1788" t="n">
        <v>9.911099999999999</v>
      </c>
      <c r="E1788" t="n">
        <v>10.09</v>
      </c>
      <c r="F1788" t="n">
        <v>8.119999999999999</v>
      </c>
      <c r="G1788" t="n">
        <v>27.07</v>
      </c>
      <c r="H1788" t="n">
        <v>0.58</v>
      </c>
      <c r="I1788" t="n">
        <v>18</v>
      </c>
      <c r="J1788" t="n">
        <v>52.19</v>
      </c>
      <c r="K1788" t="n">
        <v>24.83</v>
      </c>
      <c r="L1788" t="n">
        <v>1.75</v>
      </c>
      <c r="M1788" t="n">
        <v>16</v>
      </c>
      <c r="N1788" t="n">
        <v>5.61</v>
      </c>
      <c r="O1788" t="n">
        <v>6670.02</v>
      </c>
      <c r="P1788" t="n">
        <v>41.32</v>
      </c>
      <c r="Q1788" t="n">
        <v>198.05</v>
      </c>
      <c r="R1788" t="n">
        <v>35.52</v>
      </c>
      <c r="S1788" t="n">
        <v>21.27</v>
      </c>
      <c r="T1788" t="n">
        <v>4355.94</v>
      </c>
      <c r="U1788" t="n">
        <v>0.6</v>
      </c>
      <c r="V1788" t="n">
        <v>0.75</v>
      </c>
      <c r="W1788" t="n">
        <v>0.13</v>
      </c>
      <c r="X1788" t="n">
        <v>0.27</v>
      </c>
      <c r="Y1788" t="n">
        <v>1</v>
      </c>
      <c r="Z1788" t="n">
        <v>10</v>
      </c>
    </row>
    <row r="1789">
      <c r="A1789" t="n">
        <v>4</v>
      </c>
      <c r="B1789" t="n">
        <v>20</v>
      </c>
      <c r="C1789" t="inlineStr">
        <is>
          <t xml:space="preserve">CONCLUIDO	</t>
        </is>
      </c>
      <c r="D1789" t="n">
        <v>9.8912</v>
      </c>
      <c r="E1789" t="n">
        <v>10.11</v>
      </c>
      <c r="F1789" t="n">
        <v>8.17</v>
      </c>
      <c r="G1789" t="n">
        <v>30.62</v>
      </c>
      <c r="H1789" t="n">
        <v>0.66</v>
      </c>
      <c r="I1789" t="n">
        <v>16</v>
      </c>
      <c r="J1789" t="n">
        <v>52.47</v>
      </c>
      <c r="K1789" t="n">
        <v>24.83</v>
      </c>
      <c r="L1789" t="n">
        <v>2</v>
      </c>
      <c r="M1789" t="n">
        <v>14</v>
      </c>
      <c r="N1789" t="n">
        <v>5.64</v>
      </c>
      <c r="O1789" t="n">
        <v>6705.1</v>
      </c>
      <c r="P1789" t="n">
        <v>40.57</v>
      </c>
      <c r="Q1789" t="n">
        <v>198.08</v>
      </c>
      <c r="R1789" t="n">
        <v>37.11</v>
      </c>
      <c r="S1789" t="n">
        <v>21.27</v>
      </c>
      <c r="T1789" t="n">
        <v>5165.01</v>
      </c>
      <c r="U1789" t="n">
        <v>0.57</v>
      </c>
      <c r="V1789" t="n">
        <v>0.74</v>
      </c>
      <c r="W1789" t="n">
        <v>0.13</v>
      </c>
      <c r="X1789" t="n">
        <v>0.31</v>
      </c>
      <c r="Y1789" t="n">
        <v>1</v>
      </c>
      <c r="Z1789" t="n">
        <v>10</v>
      </c>
    </row>
    <row r="1790">
      <c r="A1790" t="n">
        <v>5</v>
      </c>
      <c r="B1790" t="n">
        <v>20</v>
      </c>
      <c r="C1790" t="inlineStr">
        <is>
          <t xml:space="preserve">CONCLUIDO	</t>
        </is>
      </c>
      <c r="D1790" t="n">
        <v>9.9651</v>
      </c>
      <c r="E1790" t="n">
        <v>10.04</v>
      </c>
      <c r="F1790" t="n">
        <v>8.119999999999999</v>
      </c>
      <c r="G1790" t="n">
        <v>34.78</v>
      </c>
      <c r="H1790" t="n">
        <v>0.74</v>
      </c>
      <c r="I1790" t="n">
        <v>14</v>
      </c>
      <c r="J1790" t="n">
        <v>52.75</v>
      </c>
      <c r="K1790" t="n">
        <v>24.83</v>
      </c>
      <c r="L1790" t="n">
        <v>2.25</v>
      </c>
      <c r="M1790" t="n">
        <v>12</v>
      </c>
      <c r="N1790" t="n">
        <v>5.68</v>
      </c>
      <c r="O1790" t="n">
        <v>6740.19</v>
      </c>
      <c r="P1790" t="n">
        <v>39.6</v>
      </c>
      <c r="Q1790" t="n">
        <v>198.05</v>
      </c>
      <c r="R1790" t="n">
        <v>35.44</v>
      </c>
      <c r="S1790" t="n">
        <v>21.27</v>
      </c>
      <c r="T1790" t="n">
        <v>4335.92</v>
      </c>
      <c r="U1790" t="n">
        <v>0.6</v>
      </c>
      <c r="V1790" t="n">
        <v>0.75</v>
      </c>
      <c r="W1790" t="n">
        <v>0.13</v>
      </c>
      <c r="X1790" t="n">
        <v>0.26</v>
      </c>
      <c r="Y1790" t="n">
        <v>1</v>
      </c>
      <c r="Z1790" t="n">
        <v>10</v>
      </c>
    </row>
    <row r="1791">
      <c r="A1791" t="n">
        <v>6</v>
      </c>
      <c r="B1791" t="n">
        <v>20</v>
      </c>
      <c r="C1791" t="inlineStr">
        <is>
          <t xml:space="preserve">CONCLUIDO	</t>
        </is>
      </c>
      <c r="D1791" t="n">
        <v>9.996700000000001</v>
      </c>
      <c r="E1791" t="n">
        <v>10</v>
      </c>
      <c r="F1791" t="n">
        <v>8.109999999999999</v>
      </c>
      <c r="G1791" t="n">
        <v>40.54</v>
      </c>
      <c r="H1791" t="n">
        <v>0.82</v>
      </c>
      <c r="I1791" t="n">
        <v>12</v>
      </c>
      <c r="J1791" t="n">
        <v>53.04</v>
      </c>
      <c r="K1791" t="n">
        <v>24.83</v>
      </c>
      <c r="L1791" t="n">
        <v>2.5</v>
      </c>
      <c r="M1791" t="n">
        <v>9</v>
      </c>
      <c r="N1791" t="n">
        <v>5.71</v>
      </c>
      <c r="O1791" t="n">
        <v>6775.31</v>
      </c>
      <c r="P1791" t="n">
        <v>38.26</v>
      </c>
      <c r="Q1791" t="n">
        <v>198.1</v>
      </c>
      <c r="R1791" t="n">
        <v>35.26</v>
      </c>
      <c r="S1791" t="n">
        <v>21.27</v>
      </c>
      <c r="T1791" t="n">
        <v>4257.18</v>
      </c>
      <c r="U1791" t="n">
        <v>0.6</v>
      </c>
      <c r="V1791" t="n">
        <v>0.75</v>
      </c>
      <c r="W1791" t="n">
        <v>0.13</v>
      </c>
      <c r="X1791" t="n">
        <v>0.26</v>
      </c>
      <c r="Y1791" t="n">
        <v>1</v>
      </c>
      <c r="Z1791" t="n">
        <v>10</v>
      </c>
    </row>
    <row r="1792">
      <c r="A1792" t="n">
        <v>7</v>
      </c>
      <c r="B1792" t="n">
        <v>20</v>
      </c>
      <c r="C1792" t="inlineStr">
        <is>
          <t xml:space="preserve">CONCLUIDO	</t>
        </is>
      </c>
      <c r="D1792" t="n">
        <v>10.0139</v>
      </c>
      <c r="E1792" t="n">
        <v>9.99</v>
      </c>
      <c r="F1792" t="n">
        <v>8.09</v>
      </c>
      <c r="G1792" t="n">
        <v>40.46</v>
      </c>
      <c r="H1792" t="n">
        <v>0.89</v>
      </c>
      <c r="I1792" t="n">
        <v>12</v>
      </c>
      <c r="J1792" t="n">
        <v>53.32</v>
      </c>
      <c r="K1792" t="n">
        <v>24.83</v>
      </c>
      <c r="L1792" t="n">
        <v>2.75</v>
      </c>
      <c r="M1792" t="n">
        <v>5</v>
      </c>
      <c r="N1792" t="n">
        <v>5.75</v>
      </c>
      <c r="O1792" t="n">
        <v>6810.44</v>
      </c>
      <c r="P1792" t="n">
        <v>38.12</v>
      </c>
      <c r="Q1792" t="n">
        <v>198.07</v>
      </c>
      <c r="R1792" t="n">
        <v>34.49</v>
      </c>
      <c r="S1792" t="n">
        <v>21.27</v>
      </c>
      <c r="T1792" t="n">
        <v>3872.23</v>
      </c>
      <c r="U1792" t="n">
        <v>0.62</v>
      </c>
      <c r="V1792" t="n">
        <v>0.75</v>
      </c>
      <c r="W1792" t="n">
        <v>0.14</v>
      </c>
      <c r="X1792" t="n">
        <v>0.24</v>
      </c>
      <c r="Y1792" t="n">
        <v>1</v>
      </c>
      <c r="Z1792" t="n">
        <v>10</v>
      </c>
    </row>
    <row r="1793">
      <c r="A1793" t="n">
        <v>8</v>
      </c>
      <c r="B1793" t="n">
        <v>20</v>
      </c>
      <c r="C1793" t="inlineStr">
        <is>
          <t xml:space="preserve">CONCLUIDO	</t>
        </is>
      </c>
      <c r="D1793" t="n">
        <v>10.0517</v>
      </c>
      <c r="E1793" t="n">
        <v>9.949999999999999</v>
      </c>
      <c r="F1793" t="n">
        <v>8.07</v>
      </c>
      <c r="G1793" t="n">
        <v>44</v>
      </c>
      <c r="H1793" t="n">
        <v>0.97</v>
      </c>
      <c r="I1793" t="n">
        <v>11</v>
      </c>
      <c r="J1793" t="n">
        <v>53.61</v>
      </c>
      <c r="K1793" t="n">
        <v>24.83</v>
      </c>
      <c r="L1793" t="n">
        <v>3</v>
      </c>
      <c r="M1793" t="n">
        <v>1</v>
      </c>
      <c r="N1793" t="n">
        <v>5.78</v>
      </c>
      <c r="O1793" t="n">
        <v>6845.59</v>
      </c>
      <c r="P1793" t="n">
        <v>37.81</v>
      </c>
      <c r="Q1793" t="n">
        <v>198.06</v>
      </c>
      <c r="R1793" t="n">
        <v>33.58</v>
      </c>
      <c r="S1793" t="n">
        <v>21.27</v>
      </c>
      <c r="T1793" t="n">
        <v>3421.63</v>
      </c>
      <c r="U1793" t="n">
        <v>0.63</v>
      </c>
      <c r="V1793" t="n">
        <v>0.75</v>
      </c>
      <c r="W1793" t="n">
        <v>0.14</v>
      </c>
      <c r="X1793" t="n">
        <v>0.21</v>
      </c>
      <c r="Y1793" t="n">
        <v>1</v>
      </c>
      <c r="Z1793" t="n">
        <v>10</v>
      </c>
    </row>
    <row r="1794">
      <c r="A1794" t="n">
        <v>9</v>
      </c>
      <c r="B1794" t="n">
        <v>20</v>
      </c>
      <c r="C1794" t="inlineStr">
        <is>
          <t xml:space="preserve">CONCLUIDO	</t>
        </is>
      </c>
      <c r="D1794" t="n">
        <v>10.0525</v>
      </c>
      <c r="E1794" t="n">
        <v>9.949999999999999</v>
      </c>
      <c r="F1794" t="n">
        <v>8.07</v>
      </c>
      <c r="G1794" t="n">
        <v>43.99</v>
      </c>
      <c r="H1794" t="n">
        <v>1.04</v>
      </c>
      <c r="I1794" t="n">
        <v>11</v>
      </c>
      <c r="J1794" t="n">
        <v>53.89</v>
      </c>
      <c r="K1794" t="n">
        <v>24.83</v>
      </c>
      <c r="L1794" t="n">
        <v>3.25</v>
      </c>
      <c r="M1794" t="n">
        <v>0</v>
      </c>
      <c r="N1794" t="n">
        <v>5.82</v>
      </c>
      <c r="O1794" t="n">
        <v>6880.77</v>
      </c>
      <c r="P1794" t="n">
        <v>38.02</v>
      </c>
      <c r="Q1794" t="n">
        <v>198.05</v>
      </c>
      <c r="R1794" t="n">
        <v>33.53</v>
      </c>
      <c r="S1794" t="n">
        <v>21.27</v>
      </c>
      <c r="T1794" t="n">
        <v>3399.19</v>
      </c>
      <c r="U1794" t="n">
        <v>0.63</v>
      </c>
      <c r="V1794" t="n">
        <v>0.75</v>
      </c>
      <c r="W1794" t="n">
        <v>0.14</v>
      </c>
      <c r="X1794" t="n">
        <v>0.21</v>
      </c>
      <c r="Y1794" t="n">
        <v>1</v>
      </c>
      <c r="Z1794" t="n">
        <v>10</v>
      </c>
    </row>
    <row r="1795">
      <c r="A1795" t="n">
        <v>0</v>
      </c>
      <c r="B1795" t="n">
        <v>120</v>
      </c>
      <c r="C1795" t="inlineStr">
        <is>
          <t xml:space="preserve">CONCLUIDO	</t>
        </is>
      </c>
      <c r="D1795" t="n">
        <v>5.5108</v>
      </c>
      <c r="E1795" t="n">
        <v>18.15</v>
      </c>
      <c r="F1795" t="n">
        <v>10.2</v>
      </c>
      <c r="G1795" t="n">
        <v>5.32</v>
      </c>
      <c r="H1795" t="n">
        <v>0.08</v>
      </c>
      <c r="I1795" t="n">
        <v>115</v>
      </c>
      <c r="J1795" t="n">
        <v>232.68</v>
      </c>
      <c r="K1795" t="n">
        <v>57.72</v>
      </c>
      <c r="L1795" t="n">
        <v>1</v>
      </c>
      <c r="M1795" t="n">
        <v>113</v>
      </c>
      <c r="N1795" t="n">
        <v>53.95</v>
      </c>
      <c r="O1795" t="n">
        <v>28931.02</v>
      </c>
      <c r="P1795" t="n">
        <v>158.67</v>
      </c>
      <c r="Q1795" t="n">
        <v>198.11</v>
      </c>
      <c r="R1795" t="n">
        <v>100.54</v>
      </c>
      <c r="S1795" t="n">
        <v>21.27</v>
      </c>
      <c r="T1795" t="n">
        <v>36383.03</v>
      </c>
      <c r="U1795" t="n">
        <v>0.21</v>
      </c>
      <c r="V1795" t="n">
        <v>0.6</v>
      </c>
      <c r="W1795" t="n">
        <v>0.29</v>
      </c>
      <c r="X1795" t="n">
        <v>2.34</v>
      </c>
      <c r="Y1795" t="n">
        <v>1</v>
      </c>
      <c r="Z1795" t="n">
        <v>10</v>
      </c>
    </row>
    <row r="1796">
      <c r="A1796" t="n">
        <v>1</v>
      </c>
      <c r="B1796" t="n">
        <v>120</v>
      </c>
      <c r="C1796" t="inlineStr">
        <is>
          <t xml:space="preserve">CONCLUIDO	</t>
        </is>
      </c>
      <c r="D1796" t="n">
        <v>6.1417</v>
      </c>
      <c r="E1796" t="n">
        <v>16.28</v>
      </c>
      <c r="F1796" t="n">
        <v>9.609999999999999</v>
      </c>
      <c r="G1796" t="n">
        <v>6.63</v>
      </c>
      <c r="H1796" t="n">
        <v>0.1</v>
      </c>
      <c r="I1796" t="n">
        <v>87</v>
      </c>
      <c r="J1796" t="n">
        <v>233.1</v>
      </c>
      <c r="K1796" t="n">
        <v>57.72</v>
      </c>
      <c r="L1796" t="n">
        <v>1.25</v>
      </c>
      <c r="M1796" t="n">
        <v>85</v>
      </c>
      <c r="N1796" t="n">
        <v>54.13</v>
      </c>
      <c r="O1796" t="n">
        <v>28983.75</v>
      </c>
      <c r="P1796" t="n">
        <v>149.32</v>
      </c>
      <c r="Q1796" t="n">
        <v>198.11</v>
      </c>
      <c r="R1796" t="n">
        <v>82.14</v>
      </c>
      <c r="S1796" t="n">
        <v>21.27</v>
      </c>
      <c r="T1796" t="n">
        <v>27321.58</v>
      </c>
      <c r="U1796" t="n">
        <v>0.26</v>
      </c>
      <c r="V1796" t="n">
        <v>0.63</v>
      </c>
      <c r="W1796" t="n">
        <v>0.24</v>
      </c>
      <c r="X1796" t="n">
        <v>1.75</v>
      </c>
      <c r="Y1796" t="n">
        <v>1</v>
      </c>
      <c r="Z1796" t="n">
        <v>10</v>
      </c>
    </row>
    <row r="1797">
      <c r="A1797" t="n">
        <v>2</v>
      </c>
      <c r="B1797" t="n">
        <v>120</v>
      </c>
      <c r="C1797" t="inlineStr">
        <is>
          <t xml:space="preserve">CONCLUIDO	</t>
        </is>
      </c>
      <c r="D1797" t="n">
        <v>6.6061</v>
      </c>
      <c r="E1797" t="n">
        <v>15.14</v>
      </c>
      <c r="F1797" t="n">
        <v>9.24</v>
      </c>
      <c r="G1797" t="n">
        <v>7.92</v>
      </c>
      <c r="H1797" t="n">
        <v>0.11</v>
      </c>
      <c r="I1797" t="n">
        <v>70</v>
      </c>
      <c r="J1797" t="n">
        <v>233.53</v>
      </c>
      <c r="K1797" t="n">
        <v>57.72</v>
      </c>
      <c r="L1797" t="n">
        <v>1.5</v>
      </c>
      <c r="M1797" t="n">
        <v>68</v>
      </c>
      <c r="N1797" t="n">
        <v>54.31</v>
      </c>
      <c r="O1797" t="n">
        <v>29036.54</v>
      </c>
      <c r="P1797" t="n">
        <v>143.44</v>
      </c>
      <c r="Q1797" t="n">
        <v>198.13</v>
      </c>
      <c r="R1797" t="n">
        <v>70.40000000000001</v>
      </c>
      <c r="S1797" t="n">
        <v>21.27</v>
      </c>
      <c r="T1797" t="n">
        <v>21535.77</v>
      </c>
      <c r="U1797" t="n">
        <v>0.3</v>
      </c>
      <c r="V1797" t="n">
        <v>0.66</v>
      </c>
      <c r="W1797" t="n">
        <v>0.22</v>
      </c>
      <c r="X1797" t="n">
        <v>1.39</v>
      </c>
      <c r="Y1797" t="n">
        <v>1</v>
      </c>
      <c r="Z1797" t="n">
        <v>10</v>
      </c>
    </row>
    <row r="1798">
      <c r="A1798" t="n">
        <v>3</v>
      </c>
      <c r="B1798" t="n">
        <v>120</v>
      </c>
      <c r="C1798" t="inlineStr">
        <is>
          <t xml:space="preserve">CONCLUIDO	</t>
        </is>
      </c>
      <c r="D1798" t="n">
        <v>6.9316</v>
      </c>
      <c r="E1798" t="n">
        <v>14.43</v>
      </c>
      <c r="F1798" t="n">
        <v>9.029999999999999</v>
      </c>
      <c r="G1798" t="n">
        <v>9.18</v>
      </c>
      <c r="H1798" t="n">
        <v>0.13</v>
      </c>
      <c r="I1798" t="n">
        <v>59</v>
      </c>
      <c r="J1798" t="n">
        <v>233.96</v>
      </c>
      <c r="K1798" t="n">
        <v>57.72</v>
      </c>
      <c r="L1798" t="n">
        <v>1.75</v>
      </c>
      <c r="M1798" t="n">
        <v>57</v>
      </c>
      <c r="N1798" t="n">
        <v>54.49</v>
      </c>
      <c r="O1798" t="n">
        <v>29089.39</v>
      </c>
      <c r="P1798" t="n">
        <v>140.04</v>
      </c>
      <c r="Q1798" t="n">
        <v>198.05</v>
      </c>
      <c r="R1798" t="n">
        <v>63.93</v>
      </c>
      <c r="S1798" t="n">
        <v>21.27</v>
      </c>
      <c r="T1798" t="n">
        <v>18359.2</v>
      </c>
      <c r="U1798" t="n">
        <v>0.33</v>
      </c>
      <c r="V1798" t="n">
        <v>0.67</v>
      </c>
      <c r="W1798" t="n">
        <v>0.2</v>
      </c>
      <c r="X1798" t="n">
        <v>1.18</v>
      </c>
      <c r="Y1798" t="n">
        <v>1</v>
      </c>
      <c r="Z1798" t="n">
        <v>10</v>
      </c>
    </row>
    <row r="1799">
      <c r="A1799" t="n">
        <v>4</v>
      </c>
      <c r="B1799" t="n">
        <v>120</v>
      </c>
      <c r="C1799" t="inlineStr">
        <is>
          <t xml:space="preserve">CONCLUIDO	</t>
        </is>
      </c>
      <c r="D1799" t="n">
        <v>7.24</v>
      </c>
      <c r="E1799" t="n">
        <v>13.81</v>
      </c>
      <c r="F1799" t="n">
        <v>8.83</v>
      </c>
      <c r="G1799" t="n">
        <v>10.59</v>
      </c>
      <c r="H1799" t="n">
        <v>0.15</v>
      </c>
      <c r="I1799" t="n">
        <v>50</v>
      </c>
      <c r="J1799" t="n">
        <v>234.39</v>
      </c>
      <c r="K1799" t="n">
        <v>57.72</v>
      </c>
      <c r="L1799" t="n">
        <v>2</v>
      </c>
      <c r="M1799" t="n">
        <v>48</v>
      </c>
      <c r="N1799" t="n">
        <v>54.67</v>
      </c>
      <c r="O1799" t="n">
        <v>29142.31</v>
      </c>
      <c r="P1799" t="n">
        <v>136.72</v>
      </c>
      <c r="Q1799" t="n">
        <v>198.09</v>
      </c>
      <c r="R1799" t="n">
        <v>57.49</v>
      </c>
      <c r="S1799" t="n">
        <v>21.27</v>
      </c>
      <c r="T1799" t="n">
        <v>15185.24</v>
      </c>
      <c r="U1799" t="n">
        <v>0.37</v>
      </c>
      <c r="V1799" t="n">
        <v>0.6899999999999999</v>
      </c>
      <c r="W1799" t="n">
        <v>0.19</v>
      </c>
      <c r="X1799" t="n">
        <v>0.97</v>
      </c>
      <c r="Y1799" t="n">
        <v>1</v>
      </c>
      <c r="Z1799" t="n">
        <v>10</v>
      </c>
    </row>
    <row r="1800">
      <c r="A1800" t="n">
        <v>5</v>
      </c>
      <c r="B1800" t="n">
        <v>120</v>
      </c>
      <c r="C1800" t="inlineStr">
        <is>
          <t xml:space="preserve">CONCLUIDO	</t>
        </is>
      </c>
      <c r="D1800" t="n">
        <v>7.454</v>
      </c>
      <c r="E1800" t="n">
        <v>13.42</v>
      </c>
      <c r="F1800" t="n">
        <v>8.699999999999999</v>
      </c>
      <c r="G1800" t="n">
        <v>11.87</v>
      </c>
      <c r="H1800" t="n">
        <v>0.17</v>
      </c>
      <c r="I1800" t="n">
        <v>44</v>
      </c>
      <c r="J1800" t="n">
        <v>234.82</v>
      </c>
      <c r="K1800" t="n">
        <v>57.72</v>
      </c>
      <c r="L1800" t="n">
        <v>2.25</v>
      </c>
      <c r="M1800" t="n">
        <v>42</v>
      </c>
      <c r="N1800" t="n">
        <v>54.85</v>
      </c>
      <c r="O1800" t="n">
        <v>29195.29</v>
      </c>
      <c r="P1800" t="n">
        <v>134.73</v>
      </c>
      <c r="Q1800" t="n">
        <v>198.07</v>
      </c>
      <c r="R1800" t="n">
        <v>53.69</v>
      </c>
      <c r="S1800" t="n">
        <v>21.27</v>
      </c>
      <c r="T1800" t="n">
        <v>13312.42</v>
      </c>
      <c r="U1800" t="n">
        <v>0.4</v>
      </c>
      <c r="V1800" t="n">
        <v>0.7</v>
      </c>
      <c r="W1800" t="n">
        <v>0.18</v>
      </c>
      <c r="X1800" t="n">
        <v>0.85</v>
      </c>
      <c r="Y1800" t="n">
        <v>1</v>
      </c>
      <c r="Z1800" t="n">
        <v>10</v>
      </c>
    </row>
    <row r="1801">
      <c r="A1801" t="n">
        <v>6</v>
      </c>
      <c r="B1801" t="n">
        <v>120</v>
      </c>
      <c r="C1801" t="inlineStr">
        <is>
          <t xml:space="preserve">CONCLUIDO	</t>
        </is>
      </c>
      <c r="D1801" t="n">
        <v>7.6524</v>
      </c>
      <c r="E1801" t="n">
        <v>13.07</v>
      </c>
      <c r="F1801" t="n">
        <v>8.58</v>
      </c>
      <c r="G1801" t="n">
        <v>13.2</v>
      </c>
      <c r="H1801" t="n">
        <v>0.19</v>
      </c>
      <c r="I1801" t="n">
        <v>39</v>
      </c>
      <c r="J1801" t="n">
        <v>235.25</v>
      </c>
      <c r="K1801" t="n">
        <v>57.72</v>
      </c>
      <c r="L1801" t="n">
        <v>2.5</v>
      </c>
      <c r="M1801" t="n">
        <v>37</v>
      </c>
      <c r="N1801" t="n">
        <v>55.03</v>
      </c>
      <c r="O1801" t="n">
        <v>29248.33</v>
      </c>
      <c r="P1801" t="n">
        <v>132.73</v>
      </c>
      <c r="Q1801" t="n">
        <v>198.05</v>
      </c>
      <c r="R1801" t="n">
        <v>49.8</v>
      </c>
      <c r="S1801" t="n">
        <v>21.27</v>
      </c>
      <c r="T1801" t="n">
        <v>11392.96</v>
      </c>
      <c r="U1801" t="n">
        <v>0.43</v>
      </c>
      <c r="V1801" t="n">
        <v>0.71</v>
      </c>
      <c r="W1801" t="n">
        <v>0.17</v>
      </c>
      <c r="X1801" t="n">
        <v>0.73</v>
      </c>
      <c r="Y1801" t="n">
        <v>1</v>
      </c>
      <c r="Z1801" t="n">
        <v>10</v>
      </c>
    </row>
    <row r="1802">
      <c r="A1802" t="n">
        <v>7</v>
      </c>
      <c r="B1802" t="n">
        <v>120</v>
      </c>
      <c r="C1802" t="inlineStr">
        <is>
          <t xml:space="preserve">CONCLUIDO	</t>
        </is>
      </c>
      <c r="D1802" t="n">
        <v>7.8596</v>
      </c>
      <c r="E1802" t="n">
        <v>12.72</v>
      </c>
      <c r="F1802" t="n">
        <v>8.42</v>
      </c>
      <c r="G1802" t="n">
        <v>14.43</v>
      </c>
      <c r="H1802" t="n">
        <v>0.21</v>
      </c>
      <c r="I1802" t="n">
        <v>35</v>
      </c>
      <c r="J1802" t="n">
        <v>235.68</v>
      </c>
      <c r="K1802" t="n">
        <v>57.72</v>
      </c>
      <c r="L1802" t="n">
        <v>2.75</v>
      </c>
      <c r="M1802" t="n">
        <v>33</v>
      </c>
      <c r="N1802" t="n">
        <v>55.21</v>
      </c>
      <c r="O1802" t="n">
        <v>29301.44</v>
      </c>
      <c r="P1802" t="n">
        <v>130.1</v>
      </c>
      <c r="Q1802" t="n">
        <v>198.05</v>
      </c>
      <c r="R1802" t="n">
        <v>44.85</v>
      </c>
      <c r="S1802" t="n">
        <v>21.27</v>
      </c>
      <c r="T1802" t="n">
        <v>8938.42</v>
      </c>
      <c r="U1802" t="n">
        <v>0.47</v>
      </c>
      <c r="V1802" t="n">
        <v>0.72</v>
      </c>
      <c r="W1802" t="n">
        <v>0.15</v>
      </c>
      <c r="X1802" t="n">
        <v>0.57</v>
      </c>
      <c r="Y1802" t="n">
        <v>1</v>
      </c>
      <c r="Z1802" t="n">
        <v>10</v>
      </c>
    </row>
    <row r="1803">
      <c r="A1803" t="n">
        <v>8</v>
      </c>
      <c r="B1803" t="n">
        <v>120</v>
      </c>
      <c r="C1803" t="inlineStr">
        <is>
          <t xml:space="preserve">CONCLUIDO	</t>
        </is>
      </c>
      <c r="D1803" t="n">
        <v>7.845</v>
      </c>
      <c r="E1803" t="n">
        <v>12.75</v>
      </c>
      <c r="F1803" t="n">
        <v>8.529999999999999</v>
      </c>
      <c r="G1803" t="n">
        <v>15.52</v>
      </c>
      <c r="H1803" t="n">
        <v>0.23</v>
      </c>
      <c r="I1803" t="n">
        <v>33</v>
      </c>
      <c r="J1803" t="n">
        <v>236.11</v>
      </c>
      <c r="K1803" t="n">
        <v>57.72</v>
      </c>
      <c r="L1803" t="n">
        <v>3</v>
      </c>
      <c r="M1803" t="n">
        <v>31</v>
      </c>
      <c r="N1803" t="n">
        <v>55.39</v>
      </c>
      <c r="O1803" t="n">
        <v>29354.61</v>
      </c>
      <c r="P1803" t="n">
        <v>131.82</v>
      </c>
      <c r="Q1803" t="n">
        <v>198.06</v>
      </c>
      <c r="R1803" t="n">
        <v>48.73</v>
      </c>
      <c r="S1803" t="n">
        <v>21.27</v>
      </c>
      <c r="T1803" t="n">
        <v>10885.95</v>
      </c>
      <c r="U1803" t="n">
        <v>0.44</v>
      </c>
      <c r="V1803" t="n">
        <v>0.71</v>
      </c>
      <c r="W1803" t="n">
        <v>0.16</v>
      </c>
      <c r="X1803" t="n">
        <v>0.68</v>
      </c>
      <c r="Y1803" t="n">
        <v>1</v>
      </c>
      <c r="Z1803" t="n">
        <v>10</v>
      </c>
    </row>
    <row r="1804">
      <c r="A1804" t="n">
        <v>9</v>
      </c>
      <c r="B1804" t="n">
        <v>120</v>
      </c>
      <c r="C1804" t="inlineStr">
        <is>
          <t xml:space="preserve">CONCLUIDO	</t>
        </is>
      </c>
      <c r="D1804" t="n">
        <v>7.9778</v>
      </c>
      <c r="E1804" t="n">
        <v>12.53</v>
      </c>
      <c r="F1804" t="n">
        <v>8.460000000000001</v>
      </c>
      <c r="G1804" t="n">
        <v>16.92</v>
      </c>
      <c r="H1804" t="n">
        <v>0.24</v>
      </c>
      <c r="I1804" t="n">
        <v>30</v>
      </c>
      <c r="J1804" t="n">
        <v>236.54</v>
      </c>
      <c r="K1804" t="n">
        <v>57.72</v>
      </c>
      <c r="L1804" t="n">
        <v>3.25</v>
      </c>
      <c r="M1804" t="n">
        <v>28</v>
      </c>
      <c r="N1804" t="n">
        <v>55.57</v>
      </c>
      <c r="O1804" t="n">
        <v>29407.85</v>
      </c>
      <c r="P1804" t="n">
        <v>130.56</v>
      </c>
      <c r="Q1804" t="n">
        <v>198.06</v>
      </c>
      <c r="R1804" t="n">
        <v>46.2</v>
      </c>
      <c r="S1804" t="n">
        <v>21.27</v>
      </c>
      <c r="T1804" t="n">
        <v>9640.049999999999</v>
      </c>
      <c r="U1804" t="n">
        <v>0.46</v>
      </c>
      <c r="V1804" t="n">
        <v>0.72</v>
      </c>
      <c r="W1804" t="n">
        <v>0.16</v>
      </c>
      <c r="X1804" t="n">
        <v>0.61</v>
      </c>
      <c r="Y1804" t="n">
        <v>1</v>
      </c>
      <c r="Z1804" t="n">
        <v>10</v>
      </c>
    </row>
    <row r="1805">
      <c r="A1805" t="n">
        <v>10</v>
      </c>
      <c r="B1805" t="n">
        <v>120</v>
      </c>
      <c r="C1805" t="inlineStr">
        <is>
          <t xml:space="preserve">CONCLUIDO	</t>
        </is>
      </c>
      <c r="D1805" t="n">
        <v>8.068</v>
      </c>
      <c r="E1805" t="n">
        <v>12.39</v>
      </c>
      <c r="F1805" t="n">
        <v>8.41</v>
      </c>
      <c r="G1805" t="n">
        <v>18.02</v>
      </c>
      <c r="H1805" t="n">
        <v>0.26</v>
      </c>
      <c r="I1805" t="n">
        <v>28</v>
      </c>
      <c r="J1805" t="n">
        <v>236.98</v>
      </c>
      <c r="K1805" t="n">
        <v>57.72</v>
      </c>
      <c r="L1805" t="n">
        <v>3.5</v>
      </c>
      <c r="M1805" t="n">
        <v>26</v>
      </c>
      <c r="N1805" t="n">
        <v>55.75</v>
      </c>
      <c r="O1805" t="n">
        <v>29461.15</v>
      </c>
      <c r="P1805" t="n">
        <v>129.69</v>
      </c>
      <c r="Q1805" t="n">
        <v>198.05</v>
      </c>
      <c r="R1805" t="n">
        <v>44.65</v>
      </c>
      <c r="S1805" t="n">
        <v>21.27</v>
      </c>
      <c r="T1805" t="n">
        <v>8871.51</v>
      </c>
      <c r="U1805" t="n">
        <v>0.48</v>
      </c>
      <c r="V1805" t="n">
        <v>0.72</v>
      </c>
      <c r="W1805" t="n">
        <v>0.15</v>
      </c>
      <c r="X1805" t="n">
        <v>0.5600000000000001</v>
      </c>
      <c r="Y1805" t="n">
        <v>1</v>
      </c>
      <c r="Z1805" t="n">
        <v>10</v>
      </c>
    </row>
    <row r="1806">
      <c r="A1806" t="n">
        <v>11</v>
      </c>
      <c r="B1806" t="n">
        <v>120</v>
      </c>
      <c r="C1806" t="inlineStr">
        <is>
          <t xml:space="preserve">CONCLUIDO	</t>
        </is>
      </c>
      <c r="D1806" t="n">
        <v>8.159000000000001</v>
      </c>
      <c r="E1806" t="n">
        <v>12.26</v>
      </c>
      <c r="F1806" t="n">
        <v>8.359999999999999</v>
      </c>
      <c r="G1806" t="n">
        <v>19.3</v>
      </c>
      <c r="H1806" t="n">
        <v>0.28</v>
      </c>
      <c r="I1806" t="n">
        <v>26</v>
      </c>
      <c r="J1806" t="n">
        <v>237.41</v>
      </c>
      <c r="K1806" t="n">
        <v>57.72</v>
      </c>
      <c r="L1806" t="n">
        <v>3.75</v>
      </c>
      <c r="M1806" t="n">
        <v>24</v>
      </c>
      <c r="N1806" t="n">
        <v>55.93</v>
      </c>
      <c r="O1806" t="n">
        <v>29514.51</v>
      </c>
      <c r="P1806" t="n">
        <v>128.93</v>
      </c>
      <c r="Q1806" t="n">
        <v>198.05</v>
      </c>
      <c r="R1806" t="n">
        <v>43.22</v>
      </c>
      <c r="S1806" t="n">
        <v>21.27</v>
      </c>
      <c r="T1806" t="n">
        <v>8170.11</v>
      </c>
      <c r="U1806" t="n">
        <v>0.49</v>
      </c>
      <c r="V1806" t="n">
        <v>0.73</v>
      </c>
      <c r="W1806" t="n">
        <v>0.15</v>
      </c>
      <c r="X1806" t="n">
        <v>0.51</v>
      </c>
      <c r="Y1806" t="n">
        <v>1</v>
      </c>
      <c r="Z1806" t="n">
        <v>10</v>
      </c>
    </row>
    <row r="1807">
      <c r="A1807" t="n">
        <v>12</v>
      </c>
      <c r="B1807" t="n">
        <v>120</v>
      </c>
      <c r="C1807" t="inlineStr">
        <is>
          <t xml:space="preserve">CONCLUIDO	</t>
        </is>
      </c>
      <c r="D1807" t="n">
        <v>8.251200000000001</v>
      </c>
      <c r="E1807" t="n">
        <v>12.12</v>
      </c>
      <c r="F1807" t="n">
        <v>8.32</v>
      </c>
      <c r="G1807" t="n">
        <v>20.79</v>
      </c>
      <c r="H1807" t="n">
        <v>0.3</v>
      </c>
      <c r="I1807" t="n">
        <v>24</v>
      </c>
      <c r="J1807" t="n">
        <v>237.84</v>
      </c>
      <c r="K1807" t="n">
        <v>57.72</v>
      </c>
      <c r="L1807" t="n">
        <v>4</v>
      </c>
      <c r="M1807" t="n">
        <v>22</v>
      </c>
      <c r="N1807" t="n">
        <v>56.12</v>
      </c>
      <c r="O1807" t="n">
        <v>29567.95</v>
      </c>
      <c r="P1807" t="n">
        <v>128.06</v>
      </c>
      <c r="Q1807" t="n">
        <v>198.08</v>
      </c>
      <c r="R1807" t="n">
        <v>41.71</v>
      </c>
      <c r="S1807" t="n">
        <v>21.27</v>
      </c>
      <c r="T1807" t="n">
        <v>7421.98</v>
      </c>
      <c r="U1807" t="n">
        <v>0.51</v>
      </c>
      <c r="V1807" t="n">
        <v>0.73</v>
      </c>
      <c r="W1807" t="n">
        <v>0.15</v>
      </c>
      <c r="X1807" t="n">
        <v>0.46</v>
      </c>
      <c r="Y1807" t="n">
        <v>1</v>
      </c>
      <c r="Z1807" t="n">
        <v>10</v>
      </c>
    </row>
    <row r="1808">
      <c r="A1808" t="n">
        <v>13</v>
      </c>
      <c r="B1808" t="n">
        <v>120</v>
      </c>
      <c r="C1808" t="inlineStr">
        <is>
          <t xml:space="preserve">CONCLUIDO	</t>
        </is>
      </c>
      <c r="D1808" t="n">
        <v>8.2967</v>
      </c>
      <c r="E1808" t="n">
        <v>12.05</v>
      </c>
      <c r="F1808" t="n">
        <v>8.300000000000001</v>
      </c>
      <c r="G1808" t="n">
        <v>21.64</v>
      </c>
      <c r="H1808" t="n">
        <v>0.32</v>
      </c>
      <c r="I1808" t="n">
        <v>23</v>
      </c>
      <c r="J1808" t="n">
        <v>238.28</v>
      </c>
      <c r="K1808" t="n">
        <v>57.72</v>
      </c>
      <c r="L1808" t="n">
        <v>4.25</v>
      </c>
      <c r="M1808" t="n">
        <v>21</v>
      </c>
      <c r="N1808" t="n">
        <v>56.3</v>
      </c>
      <c r="O1808" t="n">
        <v>29621.44</v>
      </c>
      <c r="P1808" t="n">
        <v>127.65</v>
      </c>
      <c r="Q1808" t="n">
        <v>198.08</v>
      </c>
      <c r="R1808" t="n">
        <v>41.02</v>
      </c>
      <c r="S1808" t="n">
        <v>21.27</v>
      </c>
      <c r="T1808" t="n">
        <v>7084.36</v>
      </c>
      <c r="U1808" t="n">
        <v>0.52</v>
      </c>
      <c r="V1808" t="n">
        <v>0.73</v>
      </c>
      <c r="W1808" t="n">
        <v>0.15</v>
      </c>
      <c r="X1808" t="n">
        <v>0.44</v>
      </c>
      <c r="Y1808" t="n">
        <v>1</v>
      </c>
      <c r="Z1808" t="n">
        <v>10</v>
      </c>
    </row>
    <row r="1809">
      <c r="A1809" t="n">
        <v>14</v>
      </c>
      <c r="B1809" t="n">
        <v>120</v>
      </c>
      <c r="C1809" t="inlineStr">
        <is>
          <t xml:space="preserve">CONCLUIDO	</t>
        </is>
      </c>
      <c r="D1809" t="n">
        <v>8.3409</v>
      </c>
      <c r="E1809" t="n">
        <v>11.99</v>
      </c>
      <c r="F1809" t="n">
        <v>8.279999999999999</v>
      </c>
      <c r="G1809" t="n">
        <v>22.58</v>
      </c>
      <c r="H1809" t="n">
        <v>0.34</v>
      </c>
      <c r="I1809" t="n">
        <v>22</v>
      </c>
      <c r="J1809" t="n">
        <v>238.71</v>
      </c>
      <c r="K1809" t="n">
        <v>57.72</v>
      </c>
      <c r="L1809" t="n">
        <v>4.5</v>
      </c>
      <c r="M1809" t="n">
        <v>20</v>
      </c>
      <c r="N1809" t="n">
        <v>56.49</v>
      </c>
      <c r="O1809" t="n">
        <v>29675.01</v>
      </c>
      <c r="P1809" t="n">
        <v>127.33</v>
      </c>
      <c r="Q1809" t="n">
        <v>198.06</v>
      </c>
      <c r="R1809" t="n">
        <v>40.55</v>
      </c>
      <c r="S1809" t="n">
        <v>21.27</v>
      </c>
      <c r="T1809" t="n">
        <v>6853.28</v>
      </c>
      <c r="U1809" t="n">
        <v>0.52</v>
      </c>
      <c r="V1809" t="n">
        <v>0.73</v>
      </c>
      <c r="W1809" t="n">
        <v>0.14</v>
      </c>
      <c r="X1809" t="n">
        <v>0.42</v>
      </c>
      <c r="Y1809" t="n">
        <v>1</v>
      </c>
      <c r="Z1809" t="n">
        <v>10</v>
      </c>
    </row>
    <row r="1810">
      <c r="A1810" t="n">
        <v>15</v>
      </c>
      <c r="B1810" t="n">
        <v>120</v>
      </c>
      <c r="C1810" t="inlineStr">
        <is>
          <t xml:space="preserve">CONCLUIDO	</t>
        </is>
      </c>
      <c r="D1810" t="n">
        <v>8.383599999999999</v>
      </c>
      <c r="E1810" t="n">
        <v>11.93</v>
      </c>
      <c r="F1810" t="n">
        <v>8.26</v>
      </c>
      <c r="G1810" t="n">
        <v>23.61</v>
      </c>
      <c r="H1810" t="n">
        <v>0.35</v>
      </c>
      <c r="I1810" t="n">
        <v>21</v>
      </c>
      <c r="J1810" t="n">
        <v>239.14</v>
      </c>
      <c r="K1810" t="n">
        <v>57.72</v>
      </c>
      <c r="L1810" t="n">
        <v>4.75</v>
      </c>
      <c r="M1810" t="n">
        <v>19</v>
      </c>
      <c r="N1810" t="n">
        <v>56.67</v>
      </c>
      <c r="O1810" t="n">
        <v>29728.63</v>
      </c>
      <c r="P1810" t="n">
        <v>126.98</v>
      </c>
      <c r="Q1810" t="n">
        <v>198.05</v>
      </c>
      <c r="R1810" t="n">
        <v>39.95</v>
      </c>
      <c r="S1810" t="n">
        <v>21.27</v>
      </c>
      <c r="T1810" t="n">
        <v>6557.72</v>
      </c>
      <c r="U1810" t="n">
        <v>0.53</v>
      </c>
      <c r="V1810" t="n">
        <v>0.74</v>
      </c>
      <c r="W1810" t="n">
        <v>0.14</v>
      </c>
      <c r="X1810" t="n">
        <v>0.41</v>
      </c>
      <c r="Y1810" t="n">
        <v>1</v>
      </c>
      <c r="Z1810" t="n">
        <v>10</v>
      </c>
    </row>
    <row r="1811">
      <c r="A1811" t="n">
        <v>16</v>
      </c>
      <c r="B1811" t="n">
        <v>120</v>
      </c>
      <c r="C1811" t="inlineStr">
        <is>
          <t xml:space="preserve">CONCLUIDO	</t>
        </is>
      </c>
      <c r="D1811" t="n">
        <v>8.494</v>
      </c>
      <c r="E1811" t="n">
        <v>11.77</v>
      </c>
      <c r="F1811" t="n">
        <v>8.199999999999999</v>
      </c>
      <c r="G1811" t="n">
        <v>25.89</v>
      </c>
      <c r="H1811" t="n">
        <v>0.37</v>
      </c>
      <c r="I1811" t="n">
        <v>19</v>
      </c>
      <c r="J1811" t="n">
        <v>239.58</v>
      </c>
      <c r="K1811" t="n">
        <v>57.72</v>
      </c>
      <c r="L1811" t="n">
        <v>5</v>
      </c>
      <c r="M1811" t="n">
        <v>17</v>
      </c>
      <c r="N1811" t="n">
        <v>56.86</v>
      </c>
      <c r="O1811" t="n">
        <v>29782.33</v>
      </c>
      <c r="P1811" t="n">
        <v>125.71</v>
      </c>
      <c r="Q1811" t="n">
        <v>198.09</v>
      </c>
      <c r="R1811" t="n">
        <v>37.85</v>
      </c>
      <c r="S1811" t="n">
        <v>21.27</v>
      </c>
      <c r="T1811" t="n">
        <v>5517.18</v>
      </c>
      <c r="U1811" t="n">
        <v>0.5600000000000001</v>
      </c>
      <c r="V1811" t="n">
        <v>0.74</v>
      </c>
      <c r="W1811" t="n">
        <v>0.14</v>
      </c>
      <c r="X1811" t="n">
        <v>0.34</v>
      </c>
      <c r="Y1811" t="n">
        <v>1</v>
      </c>
      <c r="Z1811" t="n">
        <v>10</v>
      </c>
    </row>
    <row r="1812">
      <c r="A1812" t="n">
        <v>17</v>
      </c>
      <c r="B1812" t="n">
        <v>120</v>
      </c>
      <c r="C1812" t="inlineStr">
        <is>
          <t xml:space="preserve">CONCLUIDO	</t>
        </is>
      </c>
      <c r="D1812" t="n">
        <v>8.5909</v>
      </c>
      <c r="E1812" t="n">
        <v>11.64</v>
      </c>
      <c r="F1812" t="n">
        <v>8.109999999999999</v>
      </c>
      <c r="G1812" t="n">
        <v>27.04</v>
      </c>
      <c r="H1812" t="n">
        <v>0.39</v>
      </c>
      <c r="I1812" t="n">
        <v>18</v>
      </c>
      <c r="J1812" t="n">
        <v>240.02</v>
      </c>
      <c r="K1812" t="n">
        <v>57.72</v>
      </c>
      <c r="L1812" t="n">
        <v>5.25</v>
      </c>
      <c r="M1812" t="n">
        <v>16</v>
      </c>
      <c r="N1812" t="n">
        <v>57.04</v>
      </c>
      <c r="O1812" t="n">
        <v>29836.09</v>
      </c>
      <c r="P1812" t="n">
        <v>124.33</v>
      </c>
      <c r="Q1812" t="n">
        <v>198.06</v>
      </c>
      <c r="R1812" t="n">
        <v>34.96</v>
      </c>
      <c r="S1812" t="n">
        <v>21.27</v>
      </c>
      <c r="T1812" t="n">
        <v>4077.4</v>
      </c>
      <c r="U1812" t="n">
        <v>0.61</v>
      </c>
      <c r="V1812" t="n">
        <v>0.75</v>
      </c>
      <c r="W1812" t="n">
        <v>0.13</v>
      </c>
      <c r="X1812" t="n">
        <v>0.26</v>
      </c>
      <c r="Y1812" t="n">
        <v>1</v>
      </c>
      <c r="Z1812" t="n">
        <v>10</v>
      </c>
    </row>
    <row r="1813">
      <c r="A1813" t="n">
        <v>18</v>
      </c>
      <c r="B1813" t="n">
        <v>120</v>
      </c>
      <c r="C1813" t="inlineStr">
        <is>
          <t xml:space="preserve">CONCLUIDO	</t>
        </is>
      </c>
      <c r="D1813" t="n">
        <v>8.4842</v>
      </c>
      <c r="E1813" t="n">
        <v>11.79</v>
      </c>
      <c r="F1813" t="n">
        <v>8.26</v>
      </c>
      <c r="G1813" t="n">
        <v>27.53</v>
      </c>
      <c r="H1813" t="n">
        <v>0.41</v>
      </c>
      <c r="I1813" t="n">
        <v>18</v>
      </c>
      <c r="J1813" t="n">
        <v>240.45</v>
      </c>
      <c r="K1813" t="n">
        <v>57.72</v>
      </c>
      <c r="L1813" t="n">
        <v>5.5</v>
      </c>
      <c r="M1813" t="n">
        <v>16</v>
      </c>
      <c r="N1813" t="n">
        <v>57.23</v>
      </c>
      <c r="O1813" t="n">
        <v>29890.04</v>
      </c>
      <c r="P1813" t="n">
        <v>126.66</v>
      </c>
      <c r="Q1813" t="n">
        <v>198.05</v>
      </c>
      <c r="R1813" t="n">
        <v>40.17</v>
      </c>
      <c r="S1813" t="n">
        <v>21.27</v>
      </c>
      <c r="T1813" t="n">
        <v>6684.62</v>
      </c>
      <c r="U1813" t="n">
        <v>0.53</v>
      </c>
      <c r="V1813" t="n">
        <v>0.74</v>
      </c>
      <c r="W1813" t="n">
        <v>0.14</v>
      </c>
      <c r="X1813" t="n">
        <v>0.41</v>
      </c>
      <c r="Y1813" t="n">
        <v>1</v>
      </c>
      <c r="Z1813" t="n">
        <v>10</v>
      </c>
    </row>
    <row r="1814">
      <c r="A1814" t="n">
        <v>19</v>
      </c>
      <c r="B1814" t="n">
        <v>120</v>
      </c>
      <c r="C1814" t="inlineStr">
        <is>
          <t xml:space="preserve">CONCLUIDO	</t>
        </is>
      </c>
      <c r="D1814" t="n">
        <v>8.573499999999999</v>
      </c>
      <c r="E1814" t="n">
        <v>11.66</v>
      </c>
      <c r="F1814" t="n">
        <v>8.18</v>
      </c>
      <c r="G1814" t="n">
        <v>28.87</v>
      </c>
      <c r="H1814" t="n">
        <v>0.42</v>
      </c>
      <c r="I1814" t="n">
        <v>17</v>
      </c>
      <c r="J1814" t="n">
        <v>240.89</v>
      </c>
      <c r="K1814" t="n">
        <v>57.72</v>
      </c>
      <c r="L1814" t="n">
        <v>5.75</v>
      </c>
      <c r="M1814" t="n">
        <v>15</v>
      </c>
      <c r="N1814" t="n">
        <v>57.42</v>
      </c>
      <c r="O1814" t="n">
        <v>29943.94</v>
      </c>
      <c r="P1814" t="n">
        <v>125.26</v>
      </c>
      <c r="Q1814" t="n">
        <v>198.05</v>
      </c>
      <c r="R1814" t="n">
        <v>37.55</v>
      </c>
      <c r="S1814" t="n">
        <v>21.27</v>
      </c>
      <c r="T1814" t="n">
        <v>5376.9</v>
      </c>
      <c r="U1814" t="n">
        <v>0.57</v>
      </c>
      <c r="V1814" t="n">
        <v>0.74</v>
      </c>
      <c r="W1814" t="n">
        <v>0.13</v>
      </c>
      <c r="X1814" t="n">
        <v>0.33</v>
      </c>
      <c r="Y1814" t="n">
        <v>1</v>
      </c>
      <c r="Z1814" t="n">
        <v>10</v>
      </c>
    </row>
    <row r="1815">
      <c r="A1815" t="n">
        <v>20</v>
      </c>
      <c r="B1815" t="n">
        <v>120</v>
      </c>
      <c r="C1815" t="inlineStr">
        <is>
          <t xml:space="preserve">CONCLUIDO	</t>
        </is>
      </c>
      <c r="D1815" t="n">
        <v>8.620900000000001</v>
      </c>
      <c r="E1815" t="n">
        <v>11.6</v>
      </c>
      <c r="F1815" t="n">
        <v>8.16</v>
      </c>
      <c r="G1815" t="n">
        <v>30.61</v>
      </c>
      <c r="H1815" t="n">
        <v>0.44</v>
      </c>
      <c r="I1815" t="n">
        <v>16</v>
      </c>
      <c r="J1815" t="n">
        <v>241.33</v>
      </c>
      <c r="K1815" t="n">
        <v>57.72</v>
      </c>
      <c r="L1815" t="n">
        <v>6</v>
      </c>
      <c r="M1815" t="n">
        <v>14</v>
      </c>
      <c r="N1815" t="n">
        <v>57.6</v>
      </c>
      <c r="O1815" t="n">
        <v>29997.9</v>
      </c>
      <c r="P1815" t="n">
        <v>124.96</v>
      </c>
      <c r="Q1815" t="n">
        <v>198.07</v>
      </c>
      <c r="R1815" t="n">
        <v>36.92</v>
      </c>
      <c r="S1815" t="n">
        <v>21.27</v>
      </c>
      <c r="T1815" t="n">
        <v>5066.16</v>
      </c>
      <c r="U1815" t="n">
        <v>0.58</v>
      </c>
      <c r="V1815" t="n">
        <v>0.74</v>
      </c>
      <c r="W1815" t="n">
        <v>0.13</v>
      </c>
      <c r="X1815" t="n">
        <v>0.31</v>
      </c>
      <c r="Y1815" t="n">
        <v>1</v>
      </c>
      <c r="Z1815" t="n">
        <v>10</v>
      </c>
    </row>
    <row r="1816">
      <c r="A1816" t="n">
        <v>21</v>
      </c>
      <c r="B1816" t="n">
        <v>120</v>
      </c>
      <c r="C1816" t="inlineStr">
        <is>
          <t xml:space="preserve">CONCLUIDO	</t>
        </is>
      </c>
      <c r="D1816" t="n">
        <v>8.621700000000001</v>
      </c>
      <c r="E1816" t="n">
        <v>11.6</v>
      </c>
      <c r="F1816" t="n">
        <v>8.16</v>
      </c>
      <c r="G1816" t="n">
        <v>30.6</v>
      </c>
      <c r="H1816" t="n">
        <v>0.46</v>
      </c>
      <c r="I1816" t="n">
        <v>16</v>
      </c>
      <c r="J1816" t="n">
        <v>241.77</v>
      </c>
      <c r="K1816" t="n">
        <v>57.72</v>
      </c>
      <c r="L1816" t="n">
        <v>6.25</v>
      </c>
      <c r="M1816" t="n">
        <v>14</v>
      </c>
      <c r="N1816" t="n">
        <v>57.79</v>
      </c>
      <c r="O1816" t="n">
        <v>30051.93</v>
      </c>
      <c r="P1816" t="n">
        <v>124.82</v>
      </c>
      <c r="Q1816" t="n">
        <v>198.05</v>
      </c>
      <c r="R1816" t="n">
        <v>36.82</v>
      </c>
      <c r="S1816" t="n">
        <v>21.27</v>
      </c>
      <c r="T1816" t="n">
        <v>5016.32</v>
      </c>
      <c r="U1816" t="n">
        <v>0.58</v>
      </c>
      <c r="V1816" t="n">
        <v>0.74</v>
      </c>
      <c r="W1816" t="n">
        <v>0.14</v>
      </c>
      <c r="X1816" t="n">
        <v>0.31</v>
      </c>
      <c r="Y1816" t="n">
        <v>1</v>
      </c>
      <c r="Z1816" t="n">
        <v>10</v>
      </c>
    </row>
    <row r="1817">
      <c r="A1817" t="n">
        <v>22</v>
      </c>
      <c r="B1817" t="n">
        <v>120</v>
      </c>
      <c r="C1817" t="inlineStr">
        <is>
          <t xml:space="preserve">CONCLUIDO	</t>
        </is>
      </c>
      <c r="D1817" t="n">
        <v>8.6737</v>
      </c>
      <c r="E1817" t="n">
        <v>11.53</v>
      </c>
      <c r="F1817" t="n">
        <v>8.140000000000001</v>
      </c>
      <c r="G1817" t="n">
        <v>32.55</v>
      </c>
      <c r="H1817" t="n">
        <v>0.48</v>
      </c>
      <c r="I1817" t="n">
        <v>15</v>
      </c>
      <c r="J1817" t="n">
        <v>242.2</v>
      </c>
      <c r="K1817" t="n">
        <v>57.72</v>
      </c>
      <c r="L1817" t="n">
        <v>6.5</v>
      </c>
      <c r="M1817" t="n">
        <v>13</v>
      </c>
      <c r="N1817" t="n">
        <v>57.98</v>
      </c>
      <c r="O1817" t="n">
        <v>30106.03</v>
      </c>
      <c r="P1817" t="n">
        <v>124.33</v>
      </c>
      <c r="Q1817" t="n">
        <v>198.05</v>
      </c>
      <c r="R1817" t="n">
        <v>36.11</v>
      </c>
      <c r="S1817" t="n">
        <v>21.27</v>
      </c>
      <c r="T1817" t="n">
        <v>4667.28</v>
      </c>
      <c r="U1817" t="n">
        <v>0.59</v>
      </c>
      <c r="V1817" t="n">
        <v>0.75</v>
      </c>
      <c r="W1817" t="n">
        <v>0.13</v>
      </c>
      <c r="X1817" t="n">
        <v>0.28</v>
      </c>
      <c r="Y1817" t="n">
        <v>1</v>
      </c>
      <c r="Z1817" t="n">
        <v>10</v>
      </c>
    </row>
    <row r="1818">
      <c r="A1818" t="n">
        <v>23</v>
      </c>
      <c r="B1818" t="n">
        <v>120</v>
      </c>
      <c r="C1818" t="inlineStr">
        <is>
          <t xml:space="preserve">CONCLUIDO	</t>
        </is>
      </c>
      <c r="D1818" t="n">
        <v>8.673</v>
      </c>
      <c r="E1818" t="n">
        <v>11.53</v>
      </c>
      <c r="F1818" t="n">
        <v>8.140000000000001</v>
      </c>
      <c r="G1818" t="n">
        <v>32.55</v>
      </c>
      <c r="H1818" t="n">
        <v>0.49</v>
      </c>
      <c r="I1818" t="n">
        <v>15</v>
      </c>
      <c r="J1818" t="n">
        <v>242.64</v>
      </c>
      <c r="K1818" t="n">
        <v>57.72</v>
      </c>
      <c r="L1818" t="n">
        <v>6.75</v>
      </c>
      <c r="M1818" t="n">
        <v>13</v>
      </c>
      <c r="N1818" t="n">
        <v>58.17</v>
      </c>
      <c r="O1818" t="n">
        <v>30160.2</v>
      </c>
      <c r="P1818" t="n">
        <v>124.19</v>
      </c>
      <c r="Q1818" t="n">
        <v>198.05</v>
      </c>
      <c r="R1818" t="n">
        <v>36.21</v>
      </c>
      <c r="S1818" t="n">
        <v>21.27</v>
      </c>
      <c r="T1818" t="n">
        <v>4720.21</v>
      </c>
      <c r="U1818" t="n">
        <v>0.59</v>
      </c>
      <c r="V1818" t="n">
        <v>0.75</v>
      </c>
      <c r="W1818" t="n">
        <v>0.13</v>
      </c>
      <c r="X1818" t="n">
        <v>0.28</v>
      </c>
      <c r="Y1818" t="n">
        <v>1</v>
      </c>
      <c r="Z1818" t="n">
        <v>10</v>
      </c>
    </row>
    <row r="1819">
      <c r="A1819" t="n">
        <v>24</v>
      </c>
      <c r="B1819" t="n">
        <v>120</v>
      </c>
      <c r="C1819" t="inlineStr">
        <is>
          <t xml:space="preserve">CONCLUIDO	</t>
        </is>
      </c>
      <c r="D1819" t="n">
        <v>8.7296</v>
      </c>
      <c r="E1819" t="n">
        <v>11.46</v>
      </c>
      <c r="F1819" t="n">
        <v>8.109999999999999</v>
      </c>
      <c r="G1819" t="n">
        <v>34.75</v>
      </c>
      <c r="H1819" t="n">
        <v>0.51</v>
      </c>
      <c r="I1819" t="n">
        <v>14</v>
      </c>
      <c r="J1819" t="n">
        <v>243.08</v>
      </c>
      <c r="K1819" t="n">
        <v>57.72</v>
      </c>
      <c r="L1819" t="n">
        <v>7</v>
      </c>
      <c r="M1819" t="n">
        <v>12</v>
      </c>
      <c r="N1819" t="n">
        <v>58.36</v>
      </c>
      <c r="O1819" t="n">
        <v>30214.44</v>
      </c>
      <c r="P1819" t="n">
        <v>123.88</v>
      </c>
      <c r="Q1819" t="n">
        <v>198.06</v>
      </c>
      <c r="R1819" t="n">
        <v>35.23</v>
      </c>
      <c r="S1819" t="n">
        <v>21.27</v>
      </c>
      <c r="T1819" t="n">
        <v>4232.93</v>
      </c>
      <c r="U1819" t="n">
        <v>0.6</v>
      </c>
      <c r="V1819" t="n">
        <v>0.75</v>
      </c>
      <c r="W1819" t="n">
        <v>0.13</v>
      </c>
      <c r="X1819" t="n">
        <v>0.26</v>
      </c>
      <c r="Y1819" t="n">
        <v>1</v>
      </c>
      <c r="Z1819" t="n">
        <v>10</v>
      </c>
    </row>
    <row r="1820">
      <c r="A1820" t="n">
        <v>25</v>
      </c>
      <c r="B1820" t="n">
        <v>120</v>
      </c>
      <c r="C1820" t="inlineStr">
        <is>
          <t xml:space="preserve">CONCLUIDO	</t>
        </is>
      </c>
      <c r="D1820" t="n">
        <v>8.7241</v>
      </c>
      <c r="E1820" t="n">
        <v>11.46</v>
      </c>
      <c r="F1820" t="n">
        <v>8.119999999999999</v>
      </c>
      <c r="G1820" t="n">
        <v>34.78</v>
      </c>
      <c r="H1820" t="n">
        <v>0.53</v>
      </c>
      <c r="I1820" t="n">
        <v>14</v>
      </c>
      <c r="J1820" t="n">
        <v>243.52</v>
      </c>
      <c r="K1820" t="n">
        <v>57.72</v>
      </c>
      <c r="L1820" t="n">
        <v>7.25</v>
      </c>
      <c r="M1820" t="n">
        <v>12</v>
      </c>
      <c r="N1820" t="n">
        <v>58.55</v>
      </c>
      <c r="O1820" t="n">
        <v>30268.74</v>
      </c>
      <c r="P1820" t="n">
        <v>123.83</v>
      </c>
      <c r="Q1820" t="n">
        <v>198.1</v>
      </c>
      <c r="R1820" t="n">
        <v>35.4</v>
      </c>
      <c r="S1820" t="n">
        <v>21.27</v>
      </c>
      <c r="T1820" t="n">
        <v>4320.44</v>
      </c>
      <c r="U1820" t="n">
        <v>0.6</v>
      </c>
      <c r="V1820" t="n">
        <v>0.75</v>
      </c>
      <c r="W1820" t="n">
        <v>0.13</v>
      </c>
      <c r="X1820" t="n">
        <v>0.26</v>
      </c>
      <c r="Y1820" t="n">
        <v>1</v>
      </c>
      <c r="Z1820" t="n">
        <v>10</v>
      </c>
    </row>
    <row r="1821">
      <c r="A1821" t="n">
        <v>26</v>
      </c>
      <c r="B1821" t="n">
        <v>120</v>
      </c>
      <c r="C1821" t="inlineStr">
        <is>
          <t xml:space="preserve">CONCLUIDO	</t>
        </is>
      </c>
      <c r="D1821" t="n">
        <v>8.7807</v>
      </c>
      <c r="E1821" t="n">
        <v>11.39</v>
      </c>
      <c r="F1821" t="n">
        <v>8.09</v>
      </c>
      <c r="G1821" t="n">
        <v>37.33</v>
      </c>
      <c r="H1821" t="n">
        <v>0.55</v>
      </c>
      <c r="I1821" t="n">
        <v>13</v>
      </c>
      <c r="J1821" t="n">
        <v>243.96</v>
      </c>
      <c r="K1821" t="n">
        <v>57.72</v>
      </c>
      <c r="L1821" t="n">
        <v>7.5</v>
      </c>
      <c r="M1821" t="n">
        <v>11</v>
      </c>
      <c r="N1821" t="n">
        <v>58.74</v>
      </c>
      <c r="O1821" t="n">
        <v>30323.11</v>
      </c>
      <c r="P1821" t="n">
        <v>123.21</v>
      </c>
      <c r="Q1821" t="n">
        <v>198.05</v>
      </c>
      <c r="R1821" t="n">
        <v>34.53</v>
      </c>
      <c r="S1821" t="n">
        <v>21.27</v>
      </c>
      <c r="T1821" t="n">
        <v>3886.05</v>
      </c>
      <c r="U1821" t="n">
        <v>0.62</v>
      </c>
      <c r="V1821" t="n">
        <v>0.75</v>
      </c>
      <c r="W1821" t="n">
        <v>0.13</v>
      </c>
      <c r="X1821" t="n">
        <v>0.23</v>
      </c>
      <c r="Y1821" t="n">
        <v>1</v>
      </c>
      <c r="Z1821" t="n">
        <v>10</v>
      </c>
    </row>
    <row r="1822">
      <c r="A1822" t="n">
        <v>27</v>
      </c>
      <c r="B1822" t="n">
        <v>120</v>
      </c>
      <c r="C1822" t="inlineStr">
        <is>
          <t xml:space="preserve">CONCLUIDO	</t>
        </is>
      </c>
      <c r="D1822" t="n">
        <v>8.8194</v>
      </c>
      <c r="E1822" t="n">
        <v>11.34</v>
      </c>
      <c r="F1822" t="n">
        <v>8.039999999999999</v>
      </c>
      <c r="G1822" t="n">
        <v>37.1</v>
      </c>
      <c r="H1822" t="n">
        <v>0.5600000000000001</v>
      </c>
      <c r="I1822" t="n">
        <v>13</v>
      </c>
      <c r="J1822" t="n">
        <v>244.41</v>
      </c>
      <c r="K1822" t="n">
        <v>57.72</v>
      </c>
      <c r="L1822" t="n">
        <v>7.75</v>
      </c>
      <c r="M1822" t="n">
        <v>11</v>
      </c>
      <c r="N1822" t="n">
        <v>58.93</v>
      </c>
      <c r="O1822" t="n">
        <v>30377.55</v>
      </c>
      <c r="P1822" t="n">
        <v>122.22</v>
      </c>
      <c r="Q1822" t="n">
        <v>198.09</v>
      </c>
      <c r="R1822" t="n">
        <v>32.87</v>
      </c>
      <c r="S1822" t="n">
        <v>21.27</v>
      </c>
      <c r="T1822" t="n">
        <v>3058.3</v>
      </c>
      <c r="U1822" t="n">
        <v>0.65</v>
      </c>
      <c r="V1822" t="n">
        <v>0.76</v>
      </c>
      <c r="W1822" t="n">
        <v>0.13</v>
      </c>
      <c r="X1822" t="n">
        <v>0.18</v>
      </c>
      <c r="Y1822" t="n">
        <v>1</v>
      </c>
      <c r="Z1822" t="n">
        <v>10</v>
      </c>
    </row>
    <row r="1823">
      <c r="A1823" t="n">
        <v>28</v>
      </c>
      <c r="B1823" t="n">
        <v>120</v>
      </c>
      <c r="C1823" t="inlineStr">
        <is>
          <t xml:space="preserve">CONCLUIDO	</t>
        </is>
      </c>
      <c r="D1823" t="n">
        <v>8.7453</v>
      </c>
      <c r="E1823" t="n">
        <v>11.43</v>
      </c>
      <c r="F1823" t="n">
        <v>8.130000000000001</v>
      </c>
      <c r="G1823" t="n">
        <v>37.54</v>
      </c>
      <c r="H1823" t="n">
        <v>0.58</v>
      </c>
      <c r="I1823" t="n">
        <v>13</v>
      </c>
      <c r="J1823" t="n">
        <v>244.85</v>
      </c>
      <c r="K1823" t="n">
        <v>57.72</v>
      </c>
      <c r="L1823" t="n">
        <v>8</v>
      </c>
      <c r="M1823" t="n">
        <v>11</v>
      </c>
      <c r="N1823" t="n">
        <v>59.12</v>
      </c>
      <c r="O1823" t="n">
        <v>30432.06</v>
      </c>
      <c r="P1823" t="n">
        <v>123.59</v>
      </c>
      <c r="Q1823" t="n">
        <v>198.05</v>
      </c>
      <c r="R1823" t="n">
        <v>36.47</v>
      </c>
      <c r="S1823" t="n">
        <v>21.27</v>
      </c>
      <c r="T1823" t="n">
        <v>4860.1</v>
      </c>
      <c r="U1823" t="n">
        <v>0.58</v>
      </c>
      <c r="V1823" t="n">
        <v>0.75</v>
      </c>
      <c r="W1823" t="n">
        <v>0.12</v>
      </c>
      <c r="X1823" t="n">
        <v>0.28</v>
      </c>
      <c r="Y1823" t="n">
        <v>1</v>
      </c>
      <c r="Z1823" t="n">
        <v>10</v>
      </c>
    </row>
    <row r="1824">
      <c r="A1824" t="n">
        <v>29</v>
      </c>
      <c r="B1824" t="n">
        <v>120</v>
      </c>
      <c r="C1824" t="inlineStr">
        <is>
          <t xml:space="preserve">CONCLUIDO	</t>
        </is>
      </c>
      <c r="D1824" t="n">
        <v>8.816000000000001</v>
      </c>
      <c r="E1824" t="n">
        <v>11.34</v>
      </c>
      <c r="F1824" t="n">
        <v>8.09</v>
      </c>
      <c r="G1824" t="n">
        <v>40.44</v>
      </c>
      <c r="H1824" t="n">
        <v>0.6</v>
      </c>
      <c r="I1824" t="n">
        <v>12</v>
      </c>
      <c r="J1824" t="n">
        <v>245.29</v>
      </c>
      <c r="K1824" t="n">
        <v>57.72</v>
      </c>
      <c r="L1824" t="n">
        <v>8.25</v>
      </c>
      <c r="M1824" t="n">
        <v>10</v>
      </c>
      <c r="N1824" t="n">
        <v>59.32</v>
      </c>
      <c r="O1824" t="n">
        <v>30486.64</v>
      </c>
      <c r="P1824" t="n">
        <v>122.96</v>
      </c>
      <c r="Q1824" t="n">
        <v>198.05</v>
      </c>
      <c r="R1824" t="n">
        <v>34.66</v>
      </c>
      <c r="S1824" t="n">
        <v>21.27</v>
      </c>
      <c r="T1824" t="n">
        <v>3956.8</v>
      </c>
      <c r="U1824" t="n">
        <v>0.61</v>
      </c>
      <c r="V1824" t="n">
        <v>0.75</v>
      </c>
      <c r="W1824" t="n">
        <v>0.13</v>
      </c>
      <c r="X1824" t="n">
        <v>0.23</v>
      </c>
      <c r="Y1824" t="n">
        <v>1</v>
      </c>
      <c r="Z1824" t="n">
        <v>10</v>
      </c>
    </row>
    <row r="1825">
      <c r="A1825" t="n">
        <v>30</v>
      </c>
      <c r="B1825" t="n">
        <v>120</v>
      </c>
      <c r="C1825" t="inlineStr">
        <is>
          <t xml:space="preserve">CONCLUIDO	</t>
        </is>
      </c>
      <c r="D1825" t="n">
        <v>8.818099999999999</v>
      </c>
      <c r="E1825" t="n">
        <v>11.34</v>
      </c>
      <c r="F1825" t="n">
        <v>8.08</v>
      </c>
      <c r="G1825" t="n">
        <v>40.42</v>
      </c>
      <c r="H1825" t="n">
        <v>0.62</v>
      </c>
      <c r="I1825" t="n">
        <v>12</v>
      </c>
      <c r="J1825" t="n">
        <v>245.73</v>
      </c>
      <c r="K1825" t="n">
        <v>57.72</v>
      </c>
      <c r="L1825" t="n">
        <v>8.5</v>
      </c>
      <c r="M1825" t="n">
        <v>10</v>
      </c>
      <c r="N1825" t="n">
        <v>59.51</v>
      </c>
      <c r="O1825" t="n">
        <v>30541.29</v>
      </c>
      <c r="P1825" t="n">
        <v>122.9</v>
      </c>
      <c r="Q1825" t="n">
        <v>198.05</v>
      </c>
      <c r="R1825" t="n">
        <v>34.52</v>
      </c>
      <c r="S1825" t="n">
        <v>21.27</v>
      </c>
      <c r="T1825" t="n">
        <v>3885.86</v>
      </c>
      <c r="U1825" t="n">
        <v>0.62</v>
      </c>
      <c r="V1825" t="n">
        <v>0.75</v>
      </c>
      <c r="W1825" t="n">
        <v>0.13</v>
      </c>
      <c r="X1825" t="n">
        <v>0.23</v>
      </c>
      <c r="Y1825" t="n">
        <v>1</v>
      </c>
      <c r="Z1825" t="n">
        <v>10</v>
      </c>
    </row>
    <row r="1826">
      <c r="A1826" t="n">
        <v>31</v>
      </c>
      <c r="B1826" t="n">
        <v>120</v>
      </c>
      <c r="C1826" t="inlineStr">
        <is>
          <t xml:space="preserve">CONCLUIDO	</t>
        </is>
      </c>
      <c r="D1826" t="n">
        <v>8.8771</v>
      </c>
      <c r="E1826" t="n">
        <v>11.26</v>
      </c>
      <c r="F1826" t="n">
        <v>8.050000000000001</v>
      </c>
      <c r="G1826" t="n">
        <v>43.94</v>
      </c>
      <c r="H1826" t="n">
        <v>0.63</v>
      </c>
      <c r="I1826" t="n">
        <v>11</v>
      </c>
      <c r="J1826" t="n">
        <v>246.18</v>
      </c>
      <c r="K1826" t="n">
        <v>57.72</v>
      </c>
      <c r="L1826" t="n">
        <v>8.75</v>
      </c>
      <c r="M1826" t="n">
        <v>9</v>
      </c>
      <c r="N1826" t="n">
        <v>59.7</v>
      </c>
      <c r="O1826" t="n">
        <v>30596.01</v>
      </c>
      <c r="P1826" t="n">
        <v>122.19</v>
      </c>
      <c r="Q1826" t="n">
        <v>198.05</v>
      </c>
      <c r="R1826" t="n">
        <v>33.57</v>
      </c>
      <c r="S1826" t="n">
        <v>21.27</v>
      </c>
      <c r="T1826" t="n">
        <v>3418.88</v>
      </c>
      <c r="U1826" t="n">
        <v>0.63</v>
      </c>
      <c r="V1826" t="n">
        <v>0.75</v>
      </c>
      <c r="W1826" t="n">
        <v>0.13</v>
      </c>
      <c r="X1826" t="n">
        <v>0.2</v>
      </c>
      <c r="Y1826" t="n">
        <v>1</v>
      </c>
      <c r="Z1826" t="n">
        <v>10</v>
      </c>
    </row>
    <row r="1827">
      <c r="A1827" t="n">
        <v>32</v>
      </c>
      <c r="B1827" t="n">
        <v>120</v>
      </c>
      <c r="C1827" t="inlineStr">
        <is>
          <t xml:space="preserve">CONCLUIDO	</t>
        </is>
      </c>
      <c r="D1827" t="n">
        <v>8.8757</v>
      </c>
      <c r="E1827" t="n">
        <v>11.27</v>
      </c>
      <c r="F1827" t="n">
        <v>8.06</v>
      </c>
      <c r="G1827" t="n">
        <v>43.95</v>
      </c>
      <c r="H1827" t="n">
        <v>0.65</v>
      </c>
      <c r="I1827" t="n">
        <v>11</v>
      </c>
      <c r="J1827" t="n">
        <v>246.62</v>
      </c>
      <c r="K1827" t="n">
        <v>57.72</v>
      </c>
      <c r="L1827" t="n">
        <v>9</v>
      </c>
      <c r="M1827" t="n">
        <v>9</v>
      </c>
      <c r="N1827" t="n">
        <v>59.9</v>
      </c>
      <c r="O1827" t="n">
        <v>30650.8</v>
      </c>
      <c r="P1827" t="n">
        <v>122.15</v>
      </c>
      <c r="Q1827" t="n">
        <v>198.05</v>
      </c>
      <c r="R1827" t="n">
        <v>33.62</v>
      </c>
      <c r="S1827" t="n">
        <v>21.27</v>
      </c>
      <c r="T1827" t="n">
        <v>3443.16</v>
      </c>
      <c r="U1827" t="n">
        <v>0.63</v>
      </c>
      <c r="V1827" t="n">
        <v>0.75</v>
      </c>
      <c r="W1827" t="n">
        <v>0.12</v>
      </c>
      <c r="X1827" t="n">
        <v>0.2</v>
      </c>
      <c r="Y1827" t="n">
        <v>1</v>
      </c>
      <c r="Z1827" t="n">
        <v>10</v>
      </c>
    </row>
    <row r="1828">
      <c r="A1828" t="n">
        <v>33</v>
      </c>
      <c r="B1828" t="n">
        <v>120</v>
      </c>
      <c r="C1828" t="inlineStr">
        <is>
          <t xml:space="preserve">CONCLUIDO	</t>
        </is>
      </c>
      <c r="D1828" t="n">
        <v>8.8744</v>
      </c>
      <c r="E1828" t="n">
        <v>11.27</v>
      </c>
      <c r="F1828" t="n">
        <v>8.06</v>
      </c>
      <c r="G1828" t="n">
        <v>43.95</v>
      </c>
      <c r="H1828" t="n">
        <v>0.67</v>
      </c>
      <c r="I1828" t="n">
        <v>11</v>
      </c>
      <c r="J1828" t="n">
        <v>247.07</v>
      </c>
      <c r="K1828" t="n">
        <v>57.72</v>
      </c>
      <c r="L1828" t="n">
        <v>9.25</v>
      </c>
      <c r="M1828" t="n">
        <v>9</v>
      </c>
      <c r="N1828" t="n">
        <v>60.09</v>
      </c>
      <c r="O1828" t="n">
        <v>30705.66</v>
      </c>
      <c r="P1828" t="n">
        <v>122.18</v>
      </c>
      <c r="Q1828" t="n">
        <v>198.05</v>
      </c>
      <c r="R1828" t="n">
        <v>33.7</v>
      </c>
      <c r="S1828" t="n">
        <v>21.27</v>
      </c>
      <c r="T1828" t="n">
        <v>3480.78</v>
      </c>
      <c r="U1828" t="n">
        <v>0.63</v>
      </c>
      <c r="V1828" t="n">
        <v>0.75</v>
      </c>
      <c r="W1828" t="n">
        <v>0.13</v>
      </c>
      <c r="X1828" t="n">
        <v>0.21</v>
      </c>
      <c r="Y1828" t="n">
        <v>1</v>
      </c>
      <c r="Z1828" t="n">
        <v>10</v>
      </c>
    </row>
    <row r="1829">
      <c r="A1829" t="n">
        <v>34</v>
      </c>
      <c r="B1829" t="n">
        <v>120</v>
      </c>
      <c r="C1829" t="inlineStr">
        <is>
          <t xml:space="preserve">CONCLUIDO	</t>
        </is>
      </c>
      <c r="D1829" t="n">
        <v>8.8775</v>
      </c>
      <c r="E1829" t="n">
        <v>11.26</v>
      </c>
      <c r="F1829" t="n">
        <v>8.050000000000001</v>
      </c>
      <c r="G1829" t="n">
        <v>43.93</v>
      </c>
      <c r="H1829" t="n">
        <v>0.68</v>
      </c>
      <c r="I1829" t="n">
        <v>11</v>
      </c>
      <c r="J1829" t="n">
        <v>247.51</v>
      </c>
      <c r="K1829" t="n">
        <v>57.72</v>
      </c>
      <c r="L1829" t="n">
        <v>9.5</v>
      </c>
      <c r="M1829" t="n">
        <v>9</v>
      </c>
      <c r="N1829" t="n">
        <v>60.29</v>
      </c>
      <c r="O1829" t="n">
        <v>30760.6</v>
      </c>
      <c r="P1829" t="n">
        <v>122.05</v>
      </c>
      <c r="Q1829" t="n">
        <v>198.05</v>
      </c>
      <c r="R1829" t="n">
        <v>33.56</v>
      </c>
      <c r="S1829" t="n">
        <v>21.27</v>
      </c>
      <c r="T1829" t="n">
        <v>3410.9</v>
      </c>
      <c r="U1829" t="n">
        <v>0.63</v>
      </c>
      <c r="V1829" t="n">
        <v>0.75</v>
      </c>
      <c r="W1829" t="n">
        <v>0.12</v>
      </c>
      <c r="X1829" t="n">
        <v>0.2</v>
      </c>
      <c r="Y1829" t="n">
        <v>1</v>
      </c>
      <c r="Z1829" t="n">
        <v>10</v>
      </c>
    </row>
    <row r="1830">
      <c r="A1830" t="n">
        <v>35</v>
      </c>
      <c r="B1830" t="n">
        <v>120</v>
      </c>
      <c r="C1830" t="inlineStr">
        <is>
          <t xml:space="preserve">CONCLUIDO	</t>
        </is>
      </c>
      <c r="D1830" t="n">
        <v>8.934100000000001</v>
      </c>
      <c r="E1830" t="n">
        <v>11.19</v>
      </c>
      <c r="F1830" t="n">
        <v>8.029999999999999</v>
      </c>
      <c r="G1830" t="n">
        <v>48.17</v>
      </c>
      <c r="H1830" t="n">
        <v>0.7</v>
      </c>
      <c r="I1830" t="n">
        <v>10</v>
      </c>
      <c r="J1830" t="n">
        <v>247.96</v>
      </c>
      <c r="K1830" t="n">
        <v>57.72</v>
      </c>
      <c r="L1830" t="n">
        <v>9.75</v>
      </c>
      <c r="M1830" t="n">
        <v>8</v>
      </c>
      <c r="N1830" t="n">
        <v>60.48</v>
      </c>
      <c r="O1830" t="n">
        <v>30815.6</v>
      </c>
      <c r="P1830" t="n">
        <v>121.56</v>
      </c>
      <c r="Q1830" t="n">
        <v>198.05</v>
      </c>
      <c r="R1830" t="n">
        <v>32.71</v>
      </c>
      <c r="S1830" t="n">
        <v>21.27</v>
      </c>
      <c r="T1830" t="n">
        <v>2993.12</v>
      </c>
      <c r="U1830" t="n">
        <v>0.65</v>
      </c>
      <c r="V1830" t="n">
        <v>0.76</v>
      </c>
      <c r="W1830" t="n">
        <v>0.12</v>
      </c>
      <c r="X1830" t="n">
        <v>0.18</v>
      </c>
      <c r="Y1830" t="n">
        <v>1</v>
      </c>
      <c r="Z1830" t="n">
        <v>10</v>
      </c>
    </row>
    <row r="1831">
      <c r="A1831" t="n">
        <v>36</v>
      </c>
      <c r="B1831" t="n">
        <v>120</v>
      </c>
      <c r="C1831" t="inlineStr">
        <is>
          <t xml:space="preserve">CONCLUIDO	</t>
        </is>
      </c>
      <c r="D1831" t="n">
        <v>8.937200000000001</v>
      </c>
      <c r="E1831" t="n">
        <v>11.19</v>
      </c>
      <c r="F1831" t="n">
        <v>8.02</v>
      </c>
      <c r="G1831" t="n">
        <v>48.15</v>
      </c>
      <c r="H1831" t="n">
        <v>0.72</v>
      </c>
      <c r="I1831" t="n">
        <v>10</v>
      </c>
      <c r="J1831" t="n">
        <v>248.4</v>
      </c>
      <c r="K1831" t="n">
        <v>57.72</v>
      </c>
      <c r="L1831" t="n">
        <v>10</v>
      </c>
      <c r="M1831" t="n">
        <v>8</v>
      </c>
      <c r="N1831" t="n">
        <v>60.68</v>
      </c>
      <c r="O1831" t="n">
        <v>30870.67</v>
      </c>
      <c r="P1831" t="n">
        <v>121.62</v>
      </c>
      <c r="Q1831" t="n">
        <v>198.05</v>
      </c>
      <c r="R1831" t="n">
        <v>32.53</v>
      </c>
      <c r="S1831" t="n">
        <v>21.27</v>
      </c>
      <c r="T1831" t="n">
        <v>2904.82</v>
      </c>
      <c r="U1831" t="n">
        <v>0.65</v>
      </c>
      <c r="V1831" t="n">
        <v>0.76</v>
      </c>
      <c r="W1831" t="n">
        <v>0.12</v>
      </c>
      <c r="X1831" t="n">
        <v>0.17</v>
      </c>
      <c r="Y1831" t="n">
        <v>1</v>
      </c>
      <c r="Z1831" t="n">
        <v>10</v>
      </c>
    </row>
    <row r="1832">
      <c r="A1832" t="n">
        <v>37</v>
      </c>
      <c r="B1832" t="n">
        <v>120</v>
      </c>
      <c r="C1832" t="inlineStr">
        <is>
          <t xml:space="preserve">CONCLUIDO	</t>
        </is>
      </c>
      <c r="D1832" t="n">
        <v>8.9648</v>
      </c>
      <c r="E1832" t="n">
        <v>11.15</v>
      </c>
      <c r="F1832" t="n">
        <v>7.99</v>
      </c>
      <c r="G1832" t="n">
        <v>47.94</v>
      </c>
      <c r="H1832" t="n">
        <v>0.73</v>
      </c>
      <c r="I1832" t="n">
        <v>10</v>
      </c>
      <c r="J1832" t="n">
        <v>248.85</v>
      </c>
      <c r="K1832" t="n">
        <v>57.72</v>
      </c>
      <c r="L1832" t="n">
        <v>10.25</v>
      </c>
      <c r="M1832" t="n">
        <v>8</v>
      </c>
      <c r="N1832" t="n">
        <v>60.88</v>
      </c>
      <c r="O1832" t="n">
        <v>30925.82</v>
      </c>
      <c r="P1832" t="n">
        <v>120.95</v>
      </c>
      <c r="Q1832" t="n">
        <v>198.05</v>
      </c>
      <c r="R1832" t="n">
        <v>31.42</v>
      </c>
      <c r="S1832" t="n">
        <v>21.27</v>
      </c>
      <c r="T1832" t="n">
        <v>2348.7</v>
      </c>
      <c r="U1832" t="n">
        <v>0.68</v>
      </c>
      <c r="V1832" t="n">
        <v>0.76</v>
      </c>
      <c r="W1832" t="n">
        <v>0.12</v>
      </c>
      <c r="X1832" t="n">
        <v>0.14</v>
      </c>
      <c r="Y1832" t="n">
        <v>1</v>
      </c>
      <c r="Z1832" t="n">
        <v>10</v>
      </c>
    </row>
    <row r="1833">
      <c r="A1833" t="n">
        <v>38</v>
      </c>
      <c r="B1833" t="n">
        <v>120</v>
      </c>
      <c r="C1833" t="inlineStr">
        <is>
          <t xml:space="preserve">CONCLUIDO	</t>
        </is>
      </c>
      <c r="D1833" t="n">
        <v>8.915699999999999</v>
      </c>
      <c r="E1833" t="n">
        <v>11.22</v>
      </c>
      <c r="F1833" t="n">
        <v>8.050000000000001</v>
      </c>
      <c r="G1833" t="n">
        <v>48.31</v>
      </c>
      <c r="H1833" t="n">
        <v>0.75</v>
      </c>
      <c r="I1833" t="n">
        <v>10</v>
      </c>
      <c r="J1833" t="n">
        <v>249.3</v>
      </c>
      <c r="K1833" t="n">
        <v>57.72</v>
      </c>
      <c r="L1833" t="n">
        <v>10.5</v>
      </c>
      <c r="M1833" t="n">
        <v>8</v>
      </c>
      <c r="N1833" t="n">
        <v>61.07</v>
      </c>
      <c r="O1833" t="n">
        <v>30981.04</v>
      </c>
      <c r="P1833" t="n">
        <v>121.78</v>
      </c>
      <c r="Q1833" t="n">
        <v>198.05</v>
      </c>
      <c r="R1833" t="n">
        <v>33.74</v>
      </c>
      <c r="S1833" t="n">
        <v>21.27</v>
      </c>
      <c r="T1833" t="n">
        <v>3505.89</v>
      </c>
      <c r="U1833" t="n">
        <v>0.63</v>
      </c>
      <c r="V1833" t="n">
        <v>0.75</v>
      </c>
      <c r="W1833" t="n">
        <v>0.12</v>
      </c>
      <c r="X1833" t="n">
        <v>0.2</v>
      </c>
      <c r="Y1833" t="n">
        <v>1</v>
      </c>
      <c r="Z1833" t="n">
        <v>10</v>
      </c>
    </row>
    <row r="1834">
      <c r="A1834" t="n">
        <v>39</v>
      </c>
      <c r="B1834" t="n">
        <v>120</v>
      </c>
      <c r="C1834" t="inlineStr">
        <is>
          <t xml:space="preserve">CONCLUIDO	</t>
        </is>
      </c>
      <c r="D1834" t="n">
        <v>8.923299999999999</v>
      </c>
      <c r="E1834" t="n">
        <v>11.21</v>
      </c>
      <c r="F1834" t="n">
        <v>8.039999999999999</v>
      </c>
      <c r="G1834" t="n">
        <v>48.25</v>
      </c>
      <c r="H1834" t="n">
        <v>0.77</v>
      </c>
      <c r="I1834" t="n">
        <v>10</v>
      </c>
      <c r="J1834" t="n">
        <v>249.75</v>
      </c>
      <c r="K1834" t="n">
        <v>57.72</v>
      </c>
      <c r="L1834" t="n">
        <v>10.75</v>
      </c>
      <c r="M1834" t="n">
        <v>8</v>
      </c>
      <c r="N1834" t="n">
        <v>61.27</v>
      </c>
      <c r="O1834" t="n">
        <v>31036.33</v>
      </c>
      <c r="P1834" t="n">
        <v>121.36</v>
      </c>
      <c r="Q1834" t="n">
        <v>198.06</v>
      </c>
      <c r="R1834" t="n">
        <v>33.27</v>
      </c>
      <c r="S1834" t="n">
        <v>21.27</v>
      </c>
      <c r="T1834" t="n">
        <v>3271.68</v>
      </c>
      <c r="U1834" t="n">
        <v>0.64</v>
      </c>
      <c r="V1834" t="n">
        <v>0.76</v>
      </c>
      <c r="W1834" t="n">
        <v>0.12</v>
      </c>
      <c r="X1834" t="n">
        <v>0.19</v>
      </c>
      <c r="Y1834" t="n">
        <v>1</v>
      </c>
      <c r="Z1834" t="n">
        <v>10</v>
      </c>
    </row>
    <row r="1835">
      <c r="A1835" t="n">
        <v>40</v>
      </c>
      <c r="B1835" t="n">
        <v>120</v>
      </c>
      <c r="C1835" t="inlineStr">
        <is>
          <t xml:space="preserve">CONCLUIDO	</t>
        </is>
      </c>
      <c r="D1835" t="n">
        <v>8.9796</v>
      </c>
      <c r="E1835" t="n">
        <v>11.14</v>
      </c>
      <c r="F1835" t="n">
        <v>8.02</v>
      </c>
      <c r="G1835" t="n">
        <v>53.45</v>
      </c>
      <c r="H1835" t="n">
        <v>0.78</v>
      </c>
      <c r="I1835" t="n">
        <v>9</v>
      </c>
      <c r="J1835" t="n">
        <v>250.2</v>
      </c>
      <c r="K1835" t="n">
        <v>57.72</v>
      </c>
      <c r="L1835" t="n">
        <v>11</v>
      </c>
      <c r="M1835" t="n">
        <v>7</v>
      </c>
      <c r="N1835" t="n">
        <v>61.47</v>
      </c>
      <c r="O1835" t="n">
        <v>31091.69</v>
      </c>
      <c r="P1835" t="n">
        <v>120.81</v>
      </c>
      <c r="Q1835" t="n">
        <v>198.05</v>
      </c>
      <c r="R1835" t="n">
        <v>32.37</v>
      </c>
      <c r="S1835" t="n">
        <v>21.27</v>
      </c>
      <c r="T1835" t="n">
        <v>2830.29</v>
      </c>
      <c r="U1835" t="n">
        <v>0.66</v>
      </c>
      <c r="V1835" t="n">
        <v>0.76</v>
      </c>
      <c r="W1835" t="n">
        <v>0.12</v>
      </c>
      <c r="X1835" t="n">
        <v>0.16</v>
      </c>
      <c r="Y1835" t="n">
        <v>1</v>
      </c>
      <c r="Z1835" t="n">
        <v>10</v>
      </c>
    </row>
    <row r="1836">
      <c r="A1836" t="n">
        <v>41</v>
      </c>
      <c r="B1836" t="n">
        <v>120</v>
      </c>
      <c r="C1836" t="inlineStr">
        <is>
          <t xml:space="preserve">CONCLUIDO	</t>
        </is>
      </c>
      <c r="D1836" t="n">
        <v>8.9787</v>
      </c>
      <c r="E1836" t="n">
        <v>11.14</v>
      </c>
      <c r="F1836" t="n">
        <v>8.02</v>
      </c>
      <c r="G1836" t="n">
        <v>53.46</v>
      </c>
      <c r="H1836" t="n">
        <v>0.8</v>
      </c>
      <c r="I1836" t="n">
        <v>9</v>
      </c>
      <c r="J1836" t="n">
        <v>250.65</v>
      </c>
      <c r="K1836" t="n">
        <v>57.72</v>
      </c>
      <c r="L1836" t="n">
        <v>11.25</v>
      </c>
      <c r="M1836" t="n">
        <v>7</v>
      </c>
      <c r="N1836" t="n">
        <v>61.67</v>
      </c>
      <c r="O1836" t="n">
        <v>31147.12</v>
      </c>
      <c r="P1836" t="n">
        <v>120.99</v>
      </c>
      <c r="Q1836" t="n">
        <v>198.07</v>
      </c>
      <c r="R1836" t="n">
        <v>32.44</v>
      </c>
      <c r="S1836" t="n">
        <v>21.27</v>
      </c>
      <c r="T1836" t="n">
        <v>2860.96</v>
      </c>
      <c r="U1836" t="n">
        <v>0.66</v>
      </c>
      <c r="V1836" t="n">
        <v>0.76</v>
      </c>
      <c r="W1836" t="n">
        <v>0.12</v>
      </c>
      <c r="X1836" t="n">
        <v>0.17</v>
      </c>
      <c r="Y1836" t="n">
        <v>1</v>
      </c>
      <c r="Z1836" t="n">
        <v>10</v>
      </c>
    </row>
    <row r="1837">
      <c r="A1837" t="n">
        <v>42</v>
      </c>
      <c r="B1837" t="n">
        <v>120</v>
      </c>
      <c r="C1837" t="inlineStr">
        <is>
          <t xml:space="preserve">CONCLUIDO	</t>
        </is>
      </c>
      <c r="D1837" t="n">
        <v>8.9749</v>
      </c>
      <c r="E1837" t="n">
        <v>11.14</v>
      </c>
      <c r="F1837" t="n">
        <v>8.02</v>
      </c>
      <c r="G1837" t="n">
        <v>53.49</v>
      </c>
      <c r="H1837" t="n">
        <v>0.8100000000000001</v>
      </c>
      <c r="I1837" t="n">
        <v>9</v>
      </c>
      <c r="J1837" t="n">
        <v>251.1</v>
      </c>
      <c r="K1837" t="n">
        <v>57.72</v>
      </c>
      <c r="L1837" t="n">
        <v>11.5</v>
      </c>
      <c r="M1837" t="n">
        <v>7</v>
      </c>
      <c r="N1837" t="n">
        <v>61.87</v>
      </c>
      <c r="O1837" t="n">
        <v>31202.63</v>
      </c>
      <c r="P1837" t="n">
        <v>121.08</v>
      </c>
      <c r="Q1837" t="n">
        <v>198.05</v>
      </c>
      <c r="R1837" t="n">
        <v>32.63</v>
      </c>
      <c r="S1837" t="n">
        <v>21.27</v>
      </c>
      <c r="T1837" t="n">
        <v>2956.6</v>
      </c>
      <c r="U1837" t="n">
        <v>0.65</v>
      </c>
      <c r="V1837" t="n">
        <v>0.76</v>
      </c>
      <c r="W1837" t="n">
        <v>0.12</v>
      </c>
      <c r="X1837" t="n">
        <v>0.17</v>
      </c>
      <c r="Y1837" t="n">
        <v>1</v>
      </c>
      <c r="Z1837" t="n">
        <v>10</v>
      </c>
    </row>
    <row r="1838">
      <c r="A1838" t="n">
        <v>43</v>
      </c>
      <c r="B1838" t="n">
        <v>120</v>
      </c>
      <c r="C1838" t="inlineStr">
        <is>
          <t xml:space="preserve">CONCLUIDO	</t>
        </is>
      </c>
      <c r="D1838" t="n">
        <v>8.979100000000001</v>
      </c>
      <c r="E1838" t="n">
        <v>11.14</v>
      </c>
      <c r="F1838" t="n">
        <v>8.02</v>
      </c>
      <c r="G1838" t="n">
        <v>53.45</v>
      </c>
      <c r="H1838" t="n">
        <v>0.83</v>
      </c>
      <c r="I1838" t="n">
        <v>9</v>
      </c>
      <c r="J1838" t="n">
        <v>251.55</v>
      </c>
      <c r="K1838" t="n">
        <v>57.72</v>
      </c>
      <c r="L1838" t="n">
        <v>11.75</v>
      </c>
      <c r="M1838" t="n">
        <v>7</v>
      </c>
      <c r="N1838" t="n">
        <v>62.07</v>
      </c>
      <c r="O1838" t="n">
        <v>31258.21</v>
      </c>
      <c r="P1838" t="n">
        <v>120.75</v>
      </c>
      <c r="Q1838" t="n">
        <v>198.08</v>
      </c>
      <c r="R1838" t="n">
        <v>32.44</v>
      </c>
      <c r="S1838" t="n">
        <v>21.27</v>
      </c>
      <c r="T1838" t="n">
        <v>2865.24</v>
      </c>
      <c r="U1838" t="n">
        <v>0.66</v>
      </c>
      <c r="V1838" t="n">
        <v>0.76</v>
      </c>
      <c r="W1838" t="n">
        <v>0.12</v>
      </c>
      <c r="X1838" t="n">
        <v>0.17</v>
      </c>
      <c r="Y1838" t="n">
        <v>1</v>
      </c>
      <c r="Z1838" t="n">
        <v>10</v>
      </c>
    </row>
    <row r="1839">
      <c r="A1839" t="n">
        <v>44</v>
      </c>
      <c r="B1839" t="n">
        <v>120</v>
      </c>
      <c r="C1839" t="inlineStr">
        <is>
          <t xml:space="preserve">CONCLUIDO	</t>
        </is>
      </c>
      <c r="D1839" t="n">
        <v>8.9809</v>
      </c>
      <c r="E1839" t="n">
        <v>11.13</v>
      </c>
      <c r="F1839" t="n">
        <v>8.02</v>
      </c>
      <c r="G1839" t="n">
        <v>53.44</v>
      </c>
      <c r="H1839" t="n">
        <v>0.85</v>
      </c>
      <c r="I1839" t="n">
        <v>9</v>
      </c>
      <c r="J1839" t="n">
        <v>252</v>
      </c>
      <c r="K1839" t="n">
        <v>57.72</v>
      </c>
      <c r="L1839" t="n">
        <v>12</v>
      </c>
      <c r="M1839" t="n">
        <v>7</v>
      </c>
      <c r="N1839" t="n">
        <v>62.27</v>
      </c>
      <c r="O1839" t="n">
        <v>31313.87</v>
      </c>
      <c r="P1839" t="n">
        <v>120.53</v>
      </c>
      <c r="Q1839" t="n">
        <v>198.05</v>
      </c>
      <c r="R1839" t="n">
        <v>32.37</v>
      </c>
      <c r="S1839" t="n">
        <v>21.27</v>
      </c>
      <c r="T1839" t="n">
        <v>2825.63</v>
      </c>
      <c r="U1839" t="n">
        <v>0.66</v>
      </c>
      <c r="V1839" t="n">
        <v>0.76</v>
      </c>
      <c r="W1839" t="n">
        <v>0.12</v>
      </c>
      <c r="X1839" t="n">
        <v>0.16</v>
      </c>
      <c r="Y1839" t="n">
        <v>1</v>
      </c>
      <c r="Z1839" t="n">
        <v>10</v>
      </c>
    </row>
    <row r="1840">
      <c r="A1840" t="n">
        <v>45</v>
      </c>
      <c r="B1840" t="n">
        <v>120</v>
      </c>
      <c r="C1840" t="inlineStr">
        <is>
          <t xml:space="preserve">CONCLUIDO	</t>
        </is>
      </c>
      <c r="D1840" t="n">
        <v>9.0402</v>
      </c>
      <c r="E1840" t="n">
        <v>11.06</v>
      </c>
      <c r="F1840" t="n">
        <v>7.99</v>
      </c>
      <c r="G1840" t="n">
        <v>59.91</v>
      </c>
      <c r="H1840" t="n">
        <v>0.86</v>
      </c>
      <c r="I1840" t="n">
        <v>8</v>
      </c>
      <c r="J1840" t="n">
        <v>252.45</v>
      </c>
      <c r="K1840" t="n">
        <v>57.72</v>
      </c>
      <c r="L1840" t="n">
        <v>12.25</v>
      </c>
      <c r="M1840" t="n">
        <v>6</v>
      </c>
      <c r="N1840" t="n">
        <v>62.48</v>
      </c>
      <c r="O1840" t="n">
        <v>31369.6</v>
      </c>
      <c r="P1840" t="n">
        <v>119.83</v>
      </c>
      <c r="Q1840" t="n">
        <v>198.05</v>
      </c>
      <c r="R1840" t="n">
        <v>31.42</v>
      </c>
      <c r="S1840" t="n">
        <v>21.27</v>
      </c>
      <c r="T1840" t="n">
        <v>2359.24</v>
      </c>
      <c r="U1840" t="n">
        <v>0.68</v>
      </c>
      <c r="V1840" t="n">
        <v>0.76</v>
      </c>
      <c r="W1840" t="n">
        <v>0.12</v>
      </c>
      <c r="X1840" t="n">
        <v>0.14</v>
      </c>
      <c r="Y1840" t="n">
        <v>1</v>
      </c>
      <c r="Z1840" t="n">
        <v>10</v>
      </c>
    </row>
    <row r="1841">
      <c r="A1841" t="n">
        <v>46</v>
      </c>
      <c r="B1841" t="n">
        <v>120</v>
      </c>
      <c r="C1841" t="inlineStr">
        <is>
          <t xml:space="preserve">CONCLUIDO	</t>
        </is>
      </c>
      <c r="D1841" t="n">
        <v>9.046799999999999</v>
      </c>
      <c r="E1841" t="n">
        <v>11.05</v>
      </c>
      <c r="F1841" t="n">
        <v>7.98</v>
      </c>
      <c r="G1841" t="n">
        <v>59.85</v>
      </c>
      <c r="H1841" t="n">
        <v>0.88</v>
      </c>
      <c r="I1841" t="n">
        <v>8</v>
      </c>
      <c r="J1841" t="n">
        <v>252.9</v>
      </c>
      <c r="K1841" t="n">
        <v>57.72</v>
      </c>
      <c r="L1841" t="n">
        <v>12.5</v>
      </c>
      <c r="M1841" t="n">
        <v>6</v>
      </c>
      <c r="N1841" t="n">
        <v>62.68</v>
      </c>
      <c r="O1841" t="n">
        <v>31425.4</v>
      </c>
      <c r="P1841" t="n">
        <v>119.99</v>
      </c>
      <c r="Q1841" t="n">
        <v>198.05</v>
      </c>
      <c r="R1841" t="n">
        <v>31.07</v>
      </c>
      <c r="S1841" t="n">
        <v>21.27</v>
      </c>
      <c r="T1841" t="n">
        <v>2184.24</v>
      </c>
      <c r="U1841" t="n">
        <v>0.68</v>
      </c>
      <c r="V1841" t="n">
        <v>0.76</v>
      </c>
      <c r="W1841" t="n">
        <v>0.12</v>
      </c>
      <c r="X1841" t="n">
        <v>0.13</v>
      </c>
      <c r="Y1841" t="n">
        <v>1</v>
      </c>
      <c r="Z1841" t="n">
        <v>10</v>
      </c>
    </row>
    <row r="1842">
      <c r="A1842" t="n">
        <v>47</v>
      </c>
      <c r="B1842" t="n">
        <v>120</v>
      </c>
      <c r="C1842" t="inlineStr">
        <is>
          <t xml:space="preserve">CONCLUIDO	</t>
        </is>
      </c>
      <c r="D1842" t="n">
        <v>9.059799999999999</v>
      </c>
      <c r="E1842" t="n">
        <v>11.04</v>
      </c>
      <c r="F1842" t="n">
        <v>7.96</v>
      </c>
      <c r="G1842" t="n">
        <v>59.73</v>
      </c>
      <c r="H1842" t="n">
        <v>0.9</v>
      </c>
      <c r="I1842" t="n">
        <v>8</v>
      </c>
      <c r="J1842" t="n">
        <v>253.35</v>
      </c>
      <c r="K1842" t="n">
        <v>57.72</v>
      </c>
      <c r="L1842" t="n">
        <v>12.75</v>
      </c>
      <c r="M1842" t="n">
        <v>6</v>
      </c>
      <c r="N1842" t="n">
        <v>62.88</v>
      </c>
      <c r="O1842" t="n">
        <v>31481.28</v>
      </c>
      <c r="P1842" t="n">
        <v>119.68</v>
      </c>
      <c r="Q1842" t="n">
        <v>198.05</v>
      </c>
      <c r="R1842" t="n">
        <v>30.7</v>
      </c>
      <c r="S1842" t="n">
        <v>21.27</v>
      </c>
      <c r="T1842" t="n">
        <v>2000.41</v>
      </c>
      <c r="U1842" t="n">
        <v>0.6899999999999999</v>
      </c>
      <c r="V1842" t="n">
        <v>0.76</v>
      </c>
      <c r="W1842" t="n">
        <v>0.12</v>
      </c>
      <c r="X1842" t="n">
        <v>0.11</v>
      </c>
      <c r="Y1842" t="n">
        <v>1</v>
      </c>
      <c r="Z1842" t="n">
        <v>10</v>
      </c>
    </row>
    <row r="1843">
      <c r="A1843" t="n">
        <v>48</v>
      </c>
      <c r="B1843" t="n">
        <v>120</v>
      </c>
      <c r="C1843" t="inlineStr">
        <is>
          <t xml:space="preserve">CONCLUIDO	</t>
        </is>
      </c>
      <c r="D1843" t="n">
        <v>9.0212</v>
      </c>
      <c r="E1843" t="n">
        <v>11.08</v>
      </c>
      <c r="F1843" t="n">
        <v>8.01</v>
      </c>
      <c r="G1843" t="n">
        <v>60.09</v>
      </c>
      <c r="H1843" t="n">
        <v>0.91</v>
      </c>
      <c r="I1843" t="n">
        <v>8</v>
      </c>
      <c r="J1843" t="n">
        <v>253.81</v>
      </c>
      <c r="K1843" t="n">
        <v>57.72</v>
      </c>
      <c r="L1843" t="n">
        <v>13</v>
      </c>
      <c r="M1843" t="n">
        <v>6</v>
      </c>
      <c r="N1843" t="n">
        <v>63.08</v>
      </c>
      <c r="O1843" t="n">
        <v>31537.23</v>
      </c>
      <c r="P1843" t="n">
        <v>120.33</v>
      </c>
      <c r="Q1843" t="n">
        <v>198.05</v>
      </c>
      <c r="R1843" t="n">
        <v>32.32</v>
      </c>
      <c r="S1843" t="n">
        <v>21.27</v>
      </c>
      <c r="T1843" t="n">
        <v>2806.39</v>
      </c>
      <c r="U1843" t="n">
        <v>0.66</v>
      </c>
      <c r="V1843" t="n">
        <v>0.76</v>
      </c>
      <c r="W1843" t="n">
        <v>0.12</v>
      </c>
      <c r="X1843" t="n">
        <v>0.16</v>
      </c>
      <c r="Y1843" t="n">
        <v>1</v>
      </c>
      <c r="Z1843" t="n">
        <v>10</v>
      </c>
    </row>
    <row r="1844">
      <c r="A1844" t="n">
        <v>49</v>
      </c>
      <c r="B1844" t="n">
        <v>120</v>
      </c>
      <c r="C1844" t="inlineStr">
        <is>
          <t xml:space="preserve">CONCLUIDO	</t>
        </is>
      </c>
      <c r="D1844" t="n">
        <v>9.0334</v>
      </c>
      <c r="E1844" t="n">
        <v>11.07</v>
      </c>
      <c r="F1844" t="n">
        <v>8</v>
      </c>
      <c r="G1844" t="n">
        <v>59.98</v>
      </c>
      <c r="H1844" t="n">
        <v>0.93</v>
      </c>
      <c r="I1844" t="n">
        <v>8</v>
      </c>
      <c r="J1844" t="n">
        <v>254.26</v>
      </c>
      <c r="K1844" t="n">
        <v>57.72</v>
      </c>
      <c r="L1844" t="n">
        <v>13.25</v>
      </c>
      <c r="M1844" t="n">
        <v>6</v>
      </c>
      <c r="N1844" t="n">
        <v>63.29</v>
      </c>
      <c r="O1844" t="n">
        <v>31593.26</v>
      </c>
      <c r="P1844" t="n">
        <v>120.03</v>
      </c>
      <c r="Q1844" t="n">
        <v>198.05</v>
      </c>
      <c r="R1844" t="n">
        <v>31.81</v>
      </c>
      <c r="S1844" t="n">
        <v>21.27</v>
      </c>
      <c r="T1844" t="n">
        <v>2554.68</v>
      </c>
      <c r="U1844" t="n">
        <v>0.67</v>
      </c>
      <c r="V1844" t="n">
        <v>0.76</v>
      </c>
      <c r="W1844" t="n">
        <v>0.12</v>
      </c>
      <c r="X1844" t="n">
        <v>0.14</v>
      </c>
      <c r="Y1844" t="n">
        <v>1</v>
      </c>
      <c r="Z1844" t="n">
        <v>10</v>
      </c>
    </row>
    <row r="1845">
      <c r="A1845" t="n">
        <v>50</v>
      </c>
      <c r="B1845" t="n">
        <v>120</v>
      </c>
      <c r="C1845" t="inlineStr">
        <is>
          <t xml:space="preserve">CONCLUIDO	</t>
        </is>
      </c>
      <c r="D1845" t="n">
        <v>9.0282</v>
      </c>
      <c r="E1845" t="n">
        <v>11.08</v>
      </c>
      <c r="F1845" t="n">
        <v>8</v>
      </c>
      <c r="G1845" t="n">
        <v>60.02</v>
      </c>
      <c r="H1845" t="n">
        <v>0.9399999999999999</v>
      </c>
      <c r="I1845" t="n">
        <v>8</v>
      </c>
      <c r="J1845" t="n">
        <v>254.72</v>
      </c>
      <c r="K1845" t="n">
        <v>57.72</v>
      </c>
      <c r="L1845" t="n">
        <v>13.5</v>
      </c>
      <c r="M1845" t="n">
        <v>6</v>
      </c>
      <c r="N1845" t="n">
        <v>63.49</v>
      </c>
      <c r="O1845" t="n">
        <v>31649.36</v>
      </c>
      <c r="P1845" t="n">
        <v>120.19</v>
      </c>
      <c r="Q1845" t="n">
        <v>198.05</v>
      </c>
      <c r="R1845" t="n">
        <v>31.94</v>
      </c>
      <c r="S1845" t="n">
        <v>21.27</v>
      </c>
      <c r="T1845" t="n">
        <v>2617.48</v>
      </c>
      <c r="U1845" t="n">
        <v>0.67</v>
      </c>
      <c r="V1845" t="n">
        <v>0.76</v>
      </c>
      <c r="W1845" t="n">
        <v>0.12</v>
      </c>
      <c r="X1845" t="n">
        <v>0.15</v>
      </c>
      <c r="Y1845" t="n">
        <v>1</v>
      </c>
      <c r="Z1845" t="n">
        <v>10</v>
      </c>
    </row>
    <row r="1846">
      <c r="A1846" t="n">
        <v>51</v>
      </c>
      <c r="B1846" t="n">
        <v>120</v>
      </c>
      <c r="C1846" t="inlineStr">
        <is>
          <t xml:space="preserve">CONCLUIDO	</t>
        </is>
      </c>
      <c r="D1846" t="n">
        <v>9.0282</v>
      </c>
      <c r="E1846" t="n">
        <v>11.08</v>
      </c>
      <c r="F1846" t="n">
        <v>8</v>
      </c>
      <c r="G1846" t="n">
        <v>60.02</v>
      </c>
      <c r="H1846" t="n">
        <v>0.96</v>
      </c>
      <c r="I1846" t="n">
        <v>8</v>
      </c>
      <c r="J1846" t="n">
        <v>255.17</v>
      </c>
      <c r="K1846" t="n">
        <v>57.72</v>
      </c>
      <c r="L1846" t="n">
        <v>13.75</v>
      </c>
      <c r="M1846" t="n">
        <v>6</v>
      </c>
      <c r="N1846" t="n">
        <v>63.7</v>
      </c>
      <c r="O1846" t="n">
        <v>31705.54</v>
      </c>
      <c r="P1846" t="n">
        <v>119.69</v>
      </c>
      <c r="Q1846" t="n">
        <v>198.05</v>
      </c>
      <c r="R1846" t="n">
        <v>31.98</v>
      </c>
      <c r="S1846" t="n">
        <v>21.27</v>
      </c>
      <c r="T1846" t="n">
        <v>2639.48</v>
      </c>
      <c r="U1846" t="n">
        <v>0.66</v>
      </c>
      <c r="V1846" t="n">
        <v>0.76</v>
      </c>
      <c r="W1846" t="n">
        <v>0.12</v>
      </c>
      <c r="X1846" t="n">
        <v>0.15</v>
      </c>
      <c r="Y1846" t="n">
        <v>1</v>
      </c>
      <c r="Z1846" t="n">
        <v>10</v>
      </c>
    </row>
    <row r="1847">
      <c r="A1847" t="n">
        <v>52</v>
      </c>
      <c r="B1847" t="n">
        <v>120</v>
      </c>
      <c r="C1847" t="inlineStr">
        <is>
          <t xml:space="preserve">CONCLUIDO	</t>
        </is>
      </c>
      <c r="D1847" t="n">
        <v>9.0282</v>
      </c>
      <c r="E1847" t="n">
        <v>11.08</v>
      </c>
      <c r="F1847" t="n">
        <v>8</v>
      </c>
      <c r="G1847" t="n">
        <v>60.02</v>
      </c>
      <c r="H1847" t="n">
        <v>0.97</v>
      </c>
      <c r="I1847" t="n">
        <v>8</v>
      </c>
      <c r="J1847" t="n">
        <v>255.63</v>
      </c>
      <c r="K1847" t="n">
        <v>57.72</v>
      </c>
      <c r="L1847" t="n">
        <v>14</v>
      </c>
      <c r="M1847" t="n">
        <v>6</v>
      </c>
      <c r="N1847" t="n">
        <v>63.91</v>
      </c>
      <c r="O1847" t="n">
        <v>31761.8</v>
      </c>
      <c r="P1847" t="n">
        <v>119.61</v>
      </c>
      <c r="Q1847" t="n">
        <v>198.05</v>
      </c>
      <c r="R1847" t="n">
        <v>31.93</v>
      </c>
      <c r="S1847" t="n">
        <v>21.27</v>
      </c>
      <c r="T1847" t="n">
        <v>2614.7</v>
      </c>
      <c r="U1847" t="n">
        <v>0.67</v>
      </c>
      <c r="V1847" t="n">
        <v>0.76</v>
      </c>
      <c r="W1847" t="n">
        <v>0.12</v>
      </c>
      <c r="X1847" t="n">
        <v>0.15</v>
      </c>
      <c r="Y1847" t="n">
        <v>1</v>
      </c>
      <c r="Z1847" t="n">
        <v>10</v>
      </c>
    </row>
    <row r="1848">
      <c r="A1848" t="n">
        <v>53</v>
      </c>
      <c r="B1848" t="n">
        <v>120</v>
      </c>
      <c r="C1848" t="inlineStr">
        <is>
          <t xml:space="preserve">CONCLUIDO	</t>
        </is>
      </c>
      <c r="D1848" t="n">
        <v>9.092700000000001</v>
      </c>
      <c r="E1848" t="n">
        <v>11</v>
      </c>
      <c r="F1848" t="n">
        <v>7.97</v>
      </c>
      <c r="G1848" t="n">
        <v>68.31</v>
      </c>
      <c r="H1848" t="n">
        <v>0.99</v>
      </c>
      <c r="I1848" t="n">
        <v>7</v>
      </c>
      <c r="J1848" t="n">
        <v>256.09</v>
      </c>
      <c r="K1848" t="n">
        <v>57.72</v>
      </c>
      <c r="L1848" t="n">
        <v>14.25</v>
      </c>
      <c r="M1848" t="n">
        <v>5</v>
      </c>
      <c r="N1848" t="n">
        <v>64.11</v>
      </c>
      <c r="O1848" t="n">
        <v>31818.13</v>
      </c>
      <c r="P1848" t="n">
        <v>118.81</v>
      </c>
      <c r="Q1848" t="n">
        <v>198.05</v>
      </c>
      <c r="R1848" t="n">
        <v>30.87</v>
      </c>
      <c r="S1848" t="n">
        <v>21.27</v>
      </c>
      <c r="T1848" t="n">
        <v>2090.36</v>
      </c>
      <c r="U1848" t="n">
        <v>0.6899999999999999</v>
      </c>
      <c r="V1848" t="n">
        <v>0.76</v>
      </c>
      <c r="W1848" t="n">
        <v>0.12</v>
      </c>
      <c r="X1848" t="n">
        <v>0.12</v>
      </c>
      <c r="Y1848" t="n">
        <v>1</v>
      </c>
      <c r="Z1848" t="n">
        <v>10</v>
      </c>
    </row>
    <row r="1849">
      <c r="A1849" t="n">
        <v>54</v>
      </c>
      <c r="B1849" t="n">
        <v>120</v>
      </c>
      <c r="C1849" t="inlineStr">
        <is>
          <t xml:space="preserve">CONCLUIDO	</t>
        </is>
      </c>
      <c r="D1849" t="n">
        <v>9.091799999999999</v>
      </c>
      <c r="E1849" t="n">
        <v>11</v>
      </c>
      <c r="F1849" t="n">
        <v>7.97</v>
      </c>
      <c r="G1849" t="n">
        <v>68.31999999999999</v>
      </c>
      <c r="H1849" t="n">
        <v>1.01</v>
      </c>
      <c r="I1849" t="n">
        <v>7</v>
      </c>
      <c r="J1849" t="n">
        <v>256.54</v>
      </c>
      <c r="K1849" t="n">
        <v>57.72</v>
      </c>
      <c r="L1849" t="n">
        <v>14.5</v>
      </c>
      <c r="M1849" t="n">
        <v>5</v>
      </c>
      <c r="N1849" t="n">
        <v>64.31999999999999</v>
      </c>
      <c r="O1849" t="n">
        <v>31874.54</v>
      </c>
      <c r="P1849" t="n">
        <v>118.9</v>
      </c>
      <c r="Q1849" t="n">
        <v>198.05</v>
      </c>
      <c r="R1849" t="n">
        <v>30.93</v>
      </c>
      <c r="S1849" t="n">
        <v>21.27</v>
      </c>
      <c r="T1849" t="n">
        <v>2119.86</v>
      </c>
      <c r="U1849" t="n">
        <v>0.6899999999999999</v>
      </c>
      <c r="V1849" t="n">
        <v>0.76</v>
      </c>
      <c r="W1849" t="n">
        <v>0.12</v>
      </c>
      <c r="X1849" t="n">
        <v>0.12</v>
      </c>
      <c r="Y1849" t="n">
        <v>1</v>
      </c>
      <c r="Z1849" t="n">
        <v>10</v>
      </c>
    </row>
    <row r="1850">
      <c r="A1850" t="n">
        <v>55</v>
      </c>
      <c r="B1850" t="n">
        <v>120</v>
      </c>
      <c r="C1850" t="inlineStr">
        <is>
          <t xml:space="preserve">CONCLUIDO	</t>
        </is>
      </c>
      <c r="D1850" t="n">
        <v>9.0907</v>
      </c>
      <c r="E1850" t="n">
        <v>11</v>
      </c>
      <c r="F1850" t="n">
        <v>7.97</v>
      </c>
      <c r="G1850" t="n">
        <v>68.34</v>
      </c>
      <c r="H1850" t="n">
        <v>1.02</v>
      </c>
      <c r="I1850" t="n">
        <v>7</v>
      </c>
      <c r="J1850" t="n">
        <v>257</v>
      </c>
      <c r="K1850" t="n">
        <v>57.72</v>
      </c>
      <c r="L1850" t="n">
        <v>14.75</v>
      </c>
      <c r="M1850" t="n">
        <v>5</v>
      </c>
      <c r="N1850" t="n">
        <v>64.53</v>
      </c>
      <c r="O1850" t="n">
        <v>31931.15</v>
      </c>
      <c r="P1850" t="n">
        <v>119.04</v>
      </c>
      <c r="Q1850" t="n">
        <v>198.05</v>
      </c>
      <c r="R1850" t="n">
        <v>30.9</v>
      </c>
      <c r="S1850" t="n">
        <v>21.27</v>
      </c>
      <c r="T1850" t="n">
        <v>2104.87</v>
      </c>
      <c r="U1850" t="n">
        <v>0.6899999999999999</v>
      </c>
      <c r="V1850" t="n">
        <v>0.76</v>
      </c>
      <c r="W1850" t="n">
        <v>0.12</v>
      </c>
      <c r="X1850" t="n">
        <v>0.12</v>
      </c>
      <c r="Y1850" t="n">
        <v>1</v>
      </c>
      <c r="Z1850" t="n">
        <v>10</v>
      </c>
    </row>
    <row r="1851">
      <c r="A1851" t="n">
        <v>56</v>
      </c>
      <c r="B1851" t="n">
        <v>120</v>
      </c>
      <c r="C1851" t="inlineStr">
        <is>
          <t xml:space="preserve">CONCLUIDO	</t>
        </is>
      </c>
      <c r="D1851" t="n">
        <v>9.1142</v>
      </c>
      <c r="E1851" t="n">
        <v>10.97</v>
      </c>
      <c r="F1851" t="n">
        <v>7.94</v>
      </c>
      <c r="G1851" t="n">
        <v>68.09</v>
      </c>
      <c r="H1851" t="n">
        <v>1.04</v>
      </c>
      <c r="I1851" t="n">
        <v>7</v>
      </c>
      <c r="J1851" t="n">
        <v>257.46</v>
      </c>
      <c r="K1851" t="n">
        <v>57.72</v>
      </c>
      <c r="L1851" t="n">
        <v>15</v>
      </c>
      <c r="M1851" t="n">
        <v>5</v>
      </c>
      <c r="N1851" t="n">
        <v>64.73999999999999</v>
      </c>
      <c r="O1851" t="n">
        <v>31987.71</v>
      </c>
      <c r="P1851" t="n">
        <v>118.52</v>
      </c>
      <c r="Q1851" t="n">
        <v>198.05</v>
      </c>
      <c r="R1851" t="n">
        <v>30.04</v>
      </c>
      <c r="S1851" t="n">
        <v>21.27</v>
      </c>
      <c r="T1851" t="n">
        <v>1670.64</v>
      </c>
      <c r="U1851" t="n">
        <v>0.71</v>
      </c>
      <c r="V1851" t="n">
        <v>0.76</v>
      </c>
      <c r="W1851" t="n">
        <v>0.12</v>
      </c>
      <c r="X1851" t="n">
        <v>0.09</v>
      </c>
      <c r="Y1851" t="n">
        <v>1</v>
      </c>
      <c r="Z1851" t="n">
        <v>10</v>
      </c>
    </row>
    <row r="1852">
      <c r="A1852" t="n">
        <v>57</v>
      </c>
      <c r="B1852" t="n">
        <v>120</v>
      </c>
      <c r="C1852" t="inlineStr">
        <is>
          <t xml:space="preserve">CONCLUIDO	</t>
        </is>
      </c>
      <c r="D1852" t="n">
        <v>9.0962</v>
      </c>
      <c r="E1852" t="n">
        <v>10.99</v>
      </c>
      <c r="F1852" t="n">
        <v>7.97</v>
      </c>
      <c r="G1852" t="n">
        <v>68.28</v>
      </c>
      <c r="H1852" t="n">
        <v>1.05</v>
      </c>
      <c r="I1852" t="n">
        <v>7</v>
      </c>
      <c r="J1852" t="n">
        <v>257.92</v>
      </c>
      <c r="K1852" t="n">
        <v>57.72</v>
      </c>
      <c r="L1852" t="n">
        <v>15.25</v>
      </c>
      <c r="M1852" t="n">
        <v>5</v>
      </c>
      <c r="N1852" t="n">
        <v>64.95</v>
      </c>
      <c r="O1852" t="n">
        <v>32044.35</v>
      </c>
      <c r="P1852" t="n">
        <v>118.91</v>
      </c>
      <c r="Q1852" t="n">
        <v>198.05</v>
      </c>
      <c r="R1852" t="n">
        <v>30.83</v>
      </c>
      <c r="S1852" t="n">
        <v>21.27</v>
      </c>
      <c r="T1852" t="n">
        <v>2069.53</v>
      </c>
      <c r="U1852" t="n">
        <v>0.6899999999999999</v>
      </c>
      <c r="V1852" t="n">
        <v>0.76</v>
      </c>
      <c r="W1852" t="n">
        <v>0.12</v>
      </c>
      <c r="X1852" t="n">
        <v>0.11</v>
      </c>
      <c r="Y1852" t="n">
        <v>1</v>
      </c>
      <c r="Z1852" t="n">
        <v>10</v>
      </c>
    </row>
    <row r="1853">
      <c r="A1853" t="n">
        <v>58</v>
      </c>
      <c r="B1853" t="n">
        <v>120</v>
      </c>
      <c r="C1853" t="inlineStr">
        <is>
          <t xml:space="preserve">CONCLUIDO	</t>
        </is>
      </c>
      <c r="D1853" t="n">
        <v>9.0783</v>
      </c>
      <c r="E1853" t="n">
        <v>11.02</v>
      </c>
      <c r="F1853" t="n">
        <v>7.99</v>
      </c>
      <c r="G1853" t="n">
        <v>68.45999999999999</v>
      </c>
      <c r="H1853" t="n">
        <v>1.07</v>
      </c>
      <c r="I1853" t="n">
        <v>7</v>
      </c>
      <c r="J1853" t="n">
        <v>258.38</v>
      </c>
      <c r="K1853" t="n">
        <v>57.72</v>
      </c>
      <c r="L1853" t="n">
        <v>15.5</v>
      </c>
      <c r="M1853" t="n">
        <v>5</v>
      </c>
      <c r="N1853" t="n">
        <v>65.16</v>
      </c>
      <c r="O1853" t="n">
        <v>32101.07</v>
      </c>
      <c r="P1853" t="n">
        <v>119.26</v>
      </c>
      <c r="Q1853" t="n">
        <v>198.05</v>
      </c>
      <c r="R1853" t="n">
        <v>31.48</v>
      </c>
      <c r="S1853" t="n">
        <v>21.27</v>
      </c>
      <c r="T1853" t="n">
        <v>2394.21</v>
      </c>
      <c r="U1853" t="n">
        <v>0.68</v>
      </c>
      <c r="V1853" t="n">
        <v>0.76</v>
      </c>
      <c r="W1853" t="n">
        <v>0.12</v>
      </c>
      <c r="X1853" t="n">
        <v>0.13</v>
      </c>
      <c r="Y1853" t="n">
        <v>1</v>
      </c>
      <c r="Z1853" t="n">
        <v>10</v>
      </c>
    </row>
    <row r="1854">
      <c r="A1854" t="n">
        <v>59</v>
      </c>
      <c r="B1854" t="n">
        <v>120</v>
      </c>
      <c r="C1854" t="inlineStr">
        <is>
          <t xml:space="preserve">CONCLUIDO	</t>
        </is>
      </c>
      <c r="D1854" t="n">
        <v>9.088200000000001</v>
      </c>
      <c r="E1854" t="n">
        <v>11</v>
      </c>
      <c r="F1854" t="n">
        <v>7.98</v>
      </c>
      <c r="G1854" t="n">
        <v>68.36</v>
      </c>
      <c r="H1854" t="n">
        <v>1.08</v>
      </c>
      <c r="I1854" t="n">
        <v>7</v>
      </c>
      <c r="J1854" t="n">
        <v>258.84</v>
      </c>
      <c r="K1854" t="n">
        <v>57.72</v>
      </c>
      <c r="L1854" t="n">
        <v>15.75</v>
      </c>
      <c r="M1854" t="n">
        <v>5</v>
      </c>
      <c r="N1854" t="n">
        <v>65.37</v>
      </c>
      <c r="O1854" t="n">
        <v>32157.87</v>
      </c>
      <c r="P1854" t="n">
        <v>118.84</v>
      </c>
      <c r="Q1854" t="n">
        <v>198.05</v>
      </c>
      <c r="R1854" t="n">
        <v>31.12</v>
      </c>
      <c r="S1854" t="n">
        <v>21.27</v>
      </c>
      <c r="T1854" t="n">
        <v>2215.09</v>
      </c>
      <c r="U1854" t="n">
        <v>0.68</v>
      </c>
      <c r="V1854" t="n">
        <v>0.76</v>
      </c>
      <c r="W1854" t="n">
        <v>0.12</v>
      </c>
      <c r="X1854" t="n">
        <v>0.12</v>
      </c>
      <c r="Y1854" t="n">
        <v>1</v>
      </c>
      <c r="Z1854" t="n">
        <v>10</v>
      </c>
    </row>
    <row r="1855">
      <c r="A1855" t="n">
        <v>60</v>
      </c>
      <c r="B1855" t="n">
        <v>120</v>
      </c>
      <c r="C1855" t="inlineStr">
        <is>
          <t xml:space="preserve">CONCLUIDO	</t>
        </is>
      </c>
      <c r="D1855" t="n">
        <v>9.0822</v>
      </c>
      <c r="E1855" t="n">
        <v>11.01</v>
      </c>
      <c r="F1855" t="n">
        <v>7.98</v>
      </c>
      <c r="G1855" t="n">
        <v>68.42</v>
      </c>
      <c r="H1855" t="n">
        <v>1.1</v>
      </c>
      <c r="I1855" t="n">
        <v>7</v>
      </c>
      <c r="J1855" t="n">
        <v>259.3</v>
      </c>
      <c r="K1855" t="n">
        <v>57.72</v>
      </c>
      <c r="L1855" t="n">
        <v>16</v>
      </c>
      <c r="M1855" t="n">
        <v>5</v>
      </c>
      <c r="N1855" t="n">
        <v>65.58</v>
      </c>
      <c r="O1855" t="n">
        <v>32214.75</v>
      </c>
      <c r="P1855" t="n">
        <v>118.79</v>
      </c>
      <c r="Q1855" t="n">
        <v>198.05</v>
      </c>
      <c r="R1855" t="n">
        <v>31.33</v>
      </c>
      <c r="S1855" t="n">
        <v>21.27</v>
      </c>
      <c r="T1855" t="n">
        <v>2319.16</v>
      </c>
      <c r="U1855" t="n">
        <v>0.68</v>
      </c>
      <c r="V1855" t="n">
        <v>0.76</v>
      </c>
      <c r="W1855" t="n">
        <v>0.12</v>
      </c>
      <c r="X1855" t="n">
        <v>0.13</v>
      </c>
      <c r="Y1855" t="n">
        <v>1</v>
      </c>
      <c r="Z1855" t="n">
        <v>10</v>
      </c>
    </row>
    <row r="1856">
      <c r="A1856" t="n">
        <v>61</v>
      </c>
      <c r="B1856" t="n">
        <v>120</v>
      </c>
      <c r="C1856" t="inlineStr">
        <is>
          <t xml:space="preserve">CONCLUIDO	</t>
        </is>
      </c>
      <c r="D1856" t="n">
        <v>9.0806</v>
      </c>
      <c r="E1856" t="n">
        <v>11.01</v>
      </c>
      <c r="F1856" t="n">
        <v>7.98</v>
      </c>
      <c r="G1856" t="n">
        <v>68.44</v>
      </c>
      <c r="H1856" t="n">
        <v>1.11</v>
      </c>
      <c r="I1856" t="n">
        <v>7</v>
      </c>
      <c r="J1856" t="n">
        <v>259.76</v>
      </c>
      <c r="K1856" t="n">
        <v>57.72</v>
      </c>
      <c r="L1856" t="n">
        <v>16.25</v>
      </c>
      <c r="M1856" t="n">
        <v>5</v>
      </c>
      <c r="N1856" t="n">
        <v>65.79000000000001</v>
      </c>
      <c r="O1856" t="n">
        <v>32271.71</v>
      </c>
      <c r="P1856" t="n">
        <v>118.7</v>
      </c>
      <c r="Q1856" t="n">
        <v>198.05</v>
      </c>
      <c r="R1856" t="n">
        <v>31.42</v>
      </c>
      <c r="S1856" t="n">
        <v>21.27</v>
      </c>
      <c r="T1856" t="n">
        <v>2363.72</v>
      </c>
      <c r="U1856" t="n">
        <v>0.68</v>
      </c>
      <c r="V1856" t="n">
        <v>0.76</v>
      </c>
      <c r="W1856" t="n">
        <v>0.12</v>
      </c>
      <c r="X1856" t="n">
        <v>0.13</v>
      </c>
      <c r="Y1856" t="n">
        <v>1</v>
      </c>
      <c r="Z1856" t="n">
        <v>10</v>
      </c>
    </row>
    <row r="1857">
      <c r="A1857" t="n">
        <v>62</v>
      </c>
      <c r="B1857" t="n">
        <v>120</v>
      </c>
      <c r="C1857" t="inlineStr">
        <is>
          <t xml:space="preserve">CONCLUIDO	</t>
        </is>
      </c>
      <c r="D1857" t="n">
        <v>9.086499999999999</v>
      </c>
      <c r="E1857" t="n">
        <v>11.01</v>
      </c>
      <c r="F1857" t="n">
        <v>7.98</v>
      </c>
      <c r="G1857" t="n">
        <v>68.38</v>
      </c>
      <c r="H1857" t="n">
        <v>1.13</v>
      </c>
      <c r="I1857" t="n">
        <v>7</v>
      </c>
      <c r="J1857" t="n">
        <v>260.23</v>
      </c>
      <c r="K1857" t="n">
        <v>57.72</v>
      </c>
      <c r="L1857" t="n">
        <v>16.5</v>
      </c>
      <c r="M1857" t="n">
        <v>5</v>
      </c>
      <c r="N1857" t="n">
        <v>66</v>
      </c>
      <c r="O1857" t="n">
        <v>32328.74</v>
      </c>
      <c r="P1857" t="n">
        <v>118.43</v>
      </c>
      <c r="Q1857" t="n">
        <v>198.05</v>
      </c>
      <c r="R1857" t="n">
        <v>31.11</v>
      </c>
      <c r="S1857" t="n">
        <v>21.27</v>
      </c>
      <c r="T1857" t="n">
        <v>2208.96</v>
      </c>
      <c r="U1857" t="n">
        <v>0.68</v>
      </c>
      <c r="V1857" t="n">
        <v>0.76</v>
      </c>
      <c r="W1857" t="n">
        <v>0.12</v>
      </c>
      <c r="X1857" t="n">
        <v>0.12</v>
      </c>
      <c r="Y1857" t="n">
        <v>1</v>
      </c>
      <c r="Z1857" t="n">
        <v>10</v>
      </c>
    </row>
    <row r="1858">
      <c r="A1858" t="n">
        <v>63</v>
      </c>
      <c r="B1858" t="n">
        <v>120</v>
      </c>
      <c r="C1858" t="inlineStr">
        <is>
          <t xml:space="preserve">CONCLUIDO	</t>
        </is>
      </c>
      <c r="D1858" t="n">
        <v>9.084899999999999</v>
      </c>
      <c r="E1858" t="n">
        <v>11.01</v>
      </c>
      <c r="F1858" t="n">
        <v>7.98</v>
      </c>
      <c r="G1858" t="n">
        <v>68.40000000000001</v>
      </c>
      <c r="H1858" t="n">
        <v>1.14</v>
      </c>
      <c r="I1858" t="n">
        <v>7</v>
      </c>
      <c r="J1858" t="n">
        <v>260.69</v>
      </c>
      <c r="K1858" t="n">
        <v>57.72</v>
      </c>
      <c r="L1858" t="n">
        <v>16.75</v>
      </c>
      <c r="M1858" t="n">
        <v>5</v>
      </c>
      <c r="N1858" t="n">
        <v>66.20999999999999</v>
      </c>
      <c r="O1858" t="n">
        <v>32385.86</v>
      </c>
      <c r="P1858" t="n">
        <v>118.21</v>
      </c>
      <c r="Q1858" t="n">
        <v>198.05</v>
      </c>
      <c r="R1858" t="n">
        <v>31.28</v>
      </c>
      <c r="S1858" t="n">
        <v>21.27</v>
      </c>
      <c r="T1858" t="n">
        <v>2293.36</v>
      </c>
      <c r="U1858" t="n">
        <v>0.68</v>
      </c>
      <c r="V1858" t="n">
        <v>0.76</v>
      </c>
      <c r="W1858" t="n">
        <v>0.12</v>
      </c>
      <c r="X1858" t="n">
        <v>0.13</v>
      </c>
      <c r="Y1858" t="n">
        <v>1</v>
      </c>
      <c r="Z1858" t="n">
        <v>10</v>
      </c>
    </row>
    <row r="1859">
      <c r="A1859" t="n">
        <v>64</v>
      </c>
      <c r="B1859" t="n">
        <v>120</v>
      </c>
      <c r="C1859" t="inlineStr">
        <is>
          <t xml:space="preserve">CONCLUIDO	</t>
        </is>
      </c>
      <c r="D1859" t="n">
        <v>9.1456</v>
      </c>
      <c r="E1859" t="n">
        <v>10.93</v>
      </c>
      <c r="F1859" t="n">
        <v>7.95</v>
      </c>
      <c r="G1859" t="n">
        <v>79.52</v>
      </c>
      <c r="H1859" t="n">
        <v>1.16</v>
      </c>
      <c r="I1859" t="n">
        <v>6</v>
      </c>
      <c r="J1859" t="n">
        <v>261.15</v>
      </c>
      <c r="K1859" t="n">
        <v>57.72</v>
      </c>
      <c r="L1859" t="n">
        <v>17</v>
      </c>
      <c r="M1859" t="n">
        <v>4</v>
      </c>
      <c r="N1859" t="n">
        <v>66.43000000000001</v>
      </c>
      <c r="O1859" t="n">
        <v>32443.05</v>
      </c>
      <c r="P1859" t="n">
        <v>117.6</v>
      </c>
      <c r="Q1859" t="n">
        <v>198.05</v>
      </c>
      <c r="R1859" t="n">
        <v>30.33</v>
      </c>
      <c r="S1859" t="n">
        <v>21.27</v>
      </c>
      <c r="T1859" t="n">
        <v>1825.45</v>
      </c>
      <c r="U1859" t="n">
        <v>0.7</v>
      </c>
      <c r="V1859" t="n">
        <v>0.76</v>
      </c>
      <c r="W1859" t="n">
        <v>0.12</v>
      </c>
      <c r="X1859" t="n">
        <v>0.1</v>
      </c>
      <c r="Y1859" t="n">
        <v>1</v>
      </c>
      <c r="Z1859" t="n">
        <v>10</v>
      </c>
    </row>
    <row r="1860">
      <c r="A1860" t="n">
        <v>65</v>
      </c>
      <c r="B1860" t="n">
        <v>120</v>
      </c>
      <c r="C1860" t="inlineStr">
        <is>
          <t xml:space="preserve">CONCLUIDO	</t>
        </is>
      </c>
      <c r="D1860" t="n">
        <v>9.1601</v>
      </c>
      <c r="E1860" t="n">
        <v>10.92</v>
      </c>
      <c r="F1860" t="n">
        <v>7.93</v>
      </c>
      <c r="G1860" t="n">
        <v>79.34999999999999</v>
      </c>
      <c r="H1860" t="n">
        <v>1.17</v>
      </c>
      <c r="I1860" t="n">
        <v>6</v>
      </c>
      <c r="J1860" t="n">
        <v>261.62</v>
      </c>
      <c r="K1860" t="n">
        <v>57.72</v>
      </c>
      <c r="L1860" t="n">
        <v>17.25</v>
      </c>
      <c r="M1860" t="n">
        <v>4</v>
      </c>
      <c r="N1860" t="n">
        <v>66.64</v>
      </c>
      <c r="O1860" t="n">
        <v>32500.33</v>
      </c>
      <c r="P1860" t="n">
        <v>117.33</v>
      </c>
      <c r="Q1860" t="n">
        <v>198.05</v>
      </c>
      <c r="R1860" t="n">
        <v>29.6</v>
      </c>
      <c r="S1860" t="n">
        <v>21.27</v>
      </c>
      <c r="T1860" t="n">
        <v>1458.51</v>
      </c>
      <c r="U1860" t="n">
        <v>0.72</v>
      </c>
      <c r="V1860" t="n">
        <v>0.77</v>
      </c>
      <c r="W1860" t="n">
        <v>0.12</v>
      </c>
      <c r="X1860" t="n">
        <v>0.08</v>
      </c>
      <c r="Y1860" t="n">
        <v>1</v>
      </c>
      <c r="Z1860" t="n">
        <v>10</v>
      </c>
    </row>
    <row r="1861">
      <c r="A1861" t="n">
        <v>66</v>
      </c>
      <c r="B1861" t="n">
        <v>120</v>
      </c>
      <c r="C1861" t="inlineStr">
        <is>
          <t xml:space="preserve">CONCLUIDO	</t>
        </is>
      </c>
      <c r="D1861" t="n">
        <v>9.161199999999999</v>
      </c>
      <c r="E1861" t="n">
        <v>10.92</v>
      </c>
      <c r="F1861" t="n">
        <v>7.93</v>
      </c>
      <c r="G1861" t="n">
        <v>79.33</v>
      </c>
      <c r="H1861" t="n">
        <v>1.19</v>
      </c>
      <c r="I1861" t="n">
        <v>6</v>
      </c>
      <c r="J1861" t="n">
        <v>262.08</v>
      </c>
      <c r="K1861" t="n">
        <v>57.72</v>
      </c>
      <c r="L1861" t="n">
        <v>17.5</v>
      </c>
      <c r="M1861" t="n">
        <v>4</v>
      </c>
      <c r="N1861" t="n">
        <v>66.86</v>
      </c>
      <c r="O1861" t="n">
        <v>32557.69</v>
      </c>
      <c r="P1861" t="n">
        <v>117.44</v>
      </c>
      <c r="Q1861" t="n">
        <v>198.05</v>
      </c>
      <c r="R1861" t="n">
        <v>29.78</v>
      </c>
      <c r="S1861" t="n">
        <v>21.27</v>
      </c>
      <c r="T1861" t="n">
        <v>1545.78</v>
      </c>
      <c r="U1861" t="n">
        <v>0.71</v>
      </c>
      <c r="V1861" t="n">
        <v>0.77</v>
      </c>
      <c r="W1861" t="n">
        <v>0.11</v>
      </c>
      <c r="X1861" t="n">
        <v>0.08</v>
      </c>
      <c r="Y1861" t="n">
        <v>1</v>
      </c>
      <c r="Z1861" t="n">
        <v>10</v>
      </c>
    </row>
    <row r="1862">
      <c r="A1862" t="n">
        <v>67</v>
      </c>
      <c r="B1862" t="n">
        <v>120</v>
      </c>
      <c r="C1862" t="inlineStr">
        <is>
          <t xml:space="preserve">CONCLUIDO	</t>
        </is>
      </c>
      <c r="D1862" t="n">
        <v>9.140499999999999</v>
      </c>
      <c r="E1862" t="n">
        <v>10.94</v>
      </c>
      <c r="F1862" t="n">
        <v>7.96</v>
      </c>
      <c r="G1862" t="n">
        <v>79.58</v>
      </c>
      <c r="H1862" t="n">
        <v>1.2</v>
      </c>
      <c r="I1862" t="n">
        <v>6</v>
      </c>
      <c r="J1862" t="n">
        <v>262.55</v>
      </c>
      <c r="K1862" t="n">
        <v>57.72</v>
      </c>
      <c r="L1862" t="n">
        <v>17.75</v>
      </c>
      <c r="M1862" t="n">
        <v>4</v>
      </c>
      <c r="N1862" t="n">
        <v>67.06999999999999</v>
      </c>
      <c r="O1862" t="n">
        <v>32615.12</v>
      </c>
      <c r="P1862" t="n">
        <v>117.93</v>
      </c>
      <c r="Q1862" t="n">
        <v>198.08</v>
      </c>
      <c r="R1862" t="n">
        <v>30.65</v>
      </c>
      <c r="S1862" t="n">
        <v>21.27</v>
      </c>
      <c r="T1862" t="n">
        <v>1983.05</v>
      </c>
      <c r="U1862" t="n">
        <v>0.6899999999999999</v>
      </c>
      <c r="V1862" t="n">
        <v>0.76</v>
      </c>
      <c r="W1862" t="n">
        <v>0.12</v>
      </c>
      <c r="X1862" t="n">
        <v>0.1</v>
      </c>
      <c r="Y1862" t="n">
        <v>1</v>
      </c>
      <c r="Z1862" t="n">
        <v>10</v>
      </c>
    </row>
    <row r="1863">
      <c r="A1863" t="n">
        <v>68</v>
      </c>
      <c r="B1863" t="n">
        <v>120</v>
      </c>
      <c r="C1863" t="inlineStr">
        <is>
          <t xml:space="preserve">CONCLUIDO	</t>
        </is>
      </c>
      <c r="D1863" t="n">
        <v>9.1417</v>
      </c>
      <c r="E1863" t="n">
        <v>10.94</v>
      </c>
      <c r="F1863" t="n">
        <v>7.96</v>
      </c>
      <c r="G1863" t="n">
        <v>79.56999999999999</v>
      </c>
      <c r="H1863" t="n">
        <v>1.22</v>
      </c>
      <c r="I1863" t="n">
        <v>6</v>
      </c>
      <c r="J1863" t="n">
        <v>263.01</v>
      </c>
      <c r="K1863" t="n">
        <v>57.72</v>
      </c>
      <c r="L1863" t="n">
        <v>18</v>
      </c>
      <c r="M1863" t="n">
        <v>4</v>
      </c>
      <c r="N1863" t="n">
        <v>67.29000000000001</v>
      </c>
      <c r="O1863" t="n">
        <v>32672.64</v>
      </c>
      <c r="P1863" t="n">
        <v>117.84</v>
      </c>
      <c r="Q1863" t="n">
        <v>198.05</v>
      </c>
      <c r="R1863" t="n">
        <v>30.51</v>
      </c>
      <c r="S1863" t="n">
        <v>21.27</v>
      </c>
      <c r="T1863" t="n">
        <v>1912.39</v>
      </c>
      <c r="U1863" t="n">
        <v>0.7</v>
      </c>
      <c r="V1863" t="n">
        <v>0.76</v>
      </c>
      <c r="W1863" t="n">
        <v>0.12</v>
      </c>
      <c r="X1863" t="n">
        <v>0.1</v>
      </c>
      <c r="Y1863" t="n">
        <v>1</v>
      </c>
      <c r="Z1863" t="n">
        <v>10</v>
      </c>
    </row>
    <row r="1864">
      <c r="A1864" t="n">
        <v>69</v>
      </c>
      <c r="B1864" t="n">
        <v>120</v>
      </c>
      <c r="C1864" t="inlineStr">
        <is>
          <t xml:space="preserve">CONCLUIDO	</t>
        </is>
      </c>
      <c r="D1864" t="n">
        <v>9.1431</v>
      </c>
      <c r="E1864" t="n">
        <v>10.94</v>
      </c>
      <c r="F1864" t="n">
        <v>7.96</v>
      </c>
      <c r="G1864" t="n">
        <v>79.55</v>
      </c>
      <c r="H1864" t="n">
        <v>1.23</v>
      </c>
      <c r="I1864" t="n">
        <v>6</v>
      </c>
      <c r="J1864" t="n">
        <v>263.48</v>
      </c>
      <c r="K1864" t="n">
        <v>57.72</v>
      </c>
      <c r="L1864" t="n">
        <v>18.25</v>
      </c>
      <c r="M1864" t="n">
        <v>4</v>
      </c>
      <c r="N1864" t="n">
        <v>67.51000000000001</v>
      </c>
      <c r="O1864" t="n">
        <v>32730.24</v>
      </c>
      <c r="P1864" t="n">
        <v>117.9</v>
      </c>
      <c r="Q1864" t="n">
        <v>198.05</v>
      </c>
      <c r="R1864" t="n">
        <v>30.48</v>
      </c>
      <c r="S1864" t="n">
        <v>21.27</v>
      </c>
      <c r="T1864" t="n">
        <v>1897</v>
      </c>
      <c r="U1864" t="n">
        <v>0.7</v>
      </c>
      <c r="V1864" t="n">
        <v>0.76</v>
      </c>
      <c r="W1864" t="n">
        <v>0.12</v>
      </c>
      <c r="X1864" t="n">
        <v>0.1</v>
      </c>
      <c r="Y1864" t="n">
        <v>1</v>
      </c>
      <c r="Z1864" t="n">
        <v>10</v>
      </c>
    </row>
    <row r="1865">
      <c r="A1865" t="n">
        <v>70</v>
      </c>
      <c r="B1865" t="n">
        <v>120</v>
      </c>
      <c r="C1865" t="inlineStr">
        <is>
          <t xml:space="preserve">CONCLUIDO	</t>
        </is>
      </c>
      <c r="D1865" t="n">
        <v>9.138</v>
      </c>
      <c r="E1865" t="n">
        <v>10.94</v>
      </c>
      <c r="F1865" t="n">
        <v>7.96</v>
      </c>
      <c r="G1865" t="n">
        <v>79.61</v>
      </c>
      <c r="H1865" t="n">
        <v>1.25</v>
      </c>
      <c r="I1865" t="n">
        <v>6</v>
      </c>
      <c r="J1865" t="n">
        <v>263.95</v>
      </c>
      <c r="K1865" t="n">
        <v>57.72</v>
      </c>
      <c r="L1865" t="n">
        <v>18.5</v>
      </c>
      <c r="M1865" t="n">
        <v>4</v>
      </c>
      <c r="N1865" t="n">
        <v>67.72</v>
      </c>
      <c r="O1865" t="n">
        <v>32787.92</v>
      </c>
      <c r="P1865" t="n">
        <v>118.15</v>
      </c>
      <c r="Q1865" t="n">
        <v>198.05</v>
      </c>
      <c r="R1865" t="n">
        <v>30.68</v>
      </c>
      <c r="S1865" t="n">
        <v>21.27</v>
      </c>
      <c r="T1865" t="n">
        <v>1999.6</v>
      </c>
      <c r="U1865" t="n">
        <v>0.6899999999999999</v>
      </c>
      <c r="V1865" t="n">
        <v>0.76</v>
      </c>
      <c r="W1865" t="n">
        <v>0.12</v>
      </c>
      <c r="X1865" t="n">
        <v>0.11</v>
      </c>
      <c r="Y1865" t="n">
        <v>1</v>
      </c>
      <c r="Z1865" t="n">
        <v>10</v>
      </c>
    </row>
    <row r="1866">
      <c r="A1866" t="n">
        <v>71</v>
      </c>
      <c r="B1866" t="n">
        <v>120</v>
      </c>
      <c r="C1866" t="inlineStr">
        <is>
          <t xml:space="preserve">CONCLUIDO	</t>
        </is>
      </c>
      <c r="D1866" t="n">
        <v>9.144299999999999</v>
      </c>
      <c r="E1866" t="n">
        <v>10.94</v>
      </c>
      <c r="F1866" t="n">
        <v>7.95</v>
      </c>
      <c r="G1866" t="n">
        <v>79.54000000000001</v>
      </c>
      <c r="H1866" t="n">
        <v>1.26</v>
      </c>
      <c r="I1866" t="n">
        <v>6</v>
      </c>
      <c r="J1866" t="n">
        <v>264.42</v>
      </c>
      <c r="K1866" t="n">
        <v>57.72</v>
      </c>
      <c r="L1866" t="n">
        <v>18.75</v>
      </c>
      <c r="M1866" t="n">
        <v>4</v>
      </c>
      <c r="N1866" t="n">
        <v>67.94</v>
      </c>
      <c r="O1866" t="n">
        <v>32845.69</v>
      </c>
      <c r="P1866" t="n">
        <v>117.92</v>
      </c>
      <c r="Q1866" t="n">
        <v>198.05</v>
      </c>
      <c r="R1866" t="n">
        <v>30.38</v>
      </c>
      <c r="S1866" t="n">
        <v>21.27</v>
      </c>
      <c r="T1866" t="n">
        <v>1850.21</v>
      </c>
      <c r="U1866" t="n">
        <v>0.7</v>
      </c>
      <c r="V1866" t="n">
        <v>0.76</v>
      </c>
      <c r="W1866" t="n">
        <v>0.12</v>
      </c>
      <c r="X1866" t="n">
        <v>0.1</v>
      </c>
      <c r="Y1866" t="n">
        <v>1</v>
      </c>
      <c r="Z1866" t="n">
        <v>10</v>
      </c>
    </row>
    <row r="1867">
      <c r="A1867" t="n">
        <v>72</v>
      </c>
      <c r="B1867" t="n">
        <v>120</v>
      </c>
      <c r="C1867" t="inlineStr">
        <is>
          <t xml:space="preserve">CONCLUIDO	</t>
        </is>
      </c>
      <c r="D1867" t="n">
        <v>9.1401</v>
      </c>
      <c r="E1867" t="n">
        <v>10.94</v>
      </c>
      <c r="F1867" t="n">
        <v>7.96</v>
      </c>
      <c r="G1867" t="n">
        <v>79.59</v>
      </c>
      <c r="H1867" t="n">
        <v>1.28</v>
      </c>
      <c r="I1867" t="n">
        <v>6</v>
      </c>
      <c r="J1867" t="n">
        <v>264.89</v>
      </c>
      <c r="K1867" t="n">
        <v>57.72</v>
      </c>
      <c r="L1867" t="n">
        <v>19</v>
      </c>
      <c r="M1867" t="n">
        <v>4</v>
      </c>
      <c r="N1867" t="n">
        <v>68.16</v>
      </c>
      <c r="O1867" t="n">
        <v>32903.54</v>
      </c>
      <c r="P1867" t="n">
        <v>117.83</v>
      </c>
      <c r="Q1867" t="n">
        <v>198.05</v>
      </c>
      <c r="R1867" t="n">
        <v>30.6</v>
      </c>
      <c r="S1867" t="n">
        <v>21.27</v>
      </c>
      <c r="T1867" t="n">
        <v>1960.05</v>
      </c>
      <c r="U1867" t="n">
        <v>0.6899999999999999</v>
      </c>
      <c r="V1867" t="n">
        <v>0.76</v>
      </c>
      <c r="W1867" t="n">
        <v>0.12</v>
      </c>
      <c r="X1867" t="n">
        <v>0.11</v>
      </c>
      <c r="Y1867" t="n">
        <v>1</v>
      </c>
      <c r="Z1867" t="n">
        <v>10</v>
      </c>
    </row>
    <row r="1868">
      <c r="A1868" t="n">
        <v>73</v>
      </c>
      <c r="B1868" t="n">
        <v>120</v>
      </c>
      <c r="C1868" t="inlineStr">
        <is>
          <t xml:space="preserve">CONCLUIDO	</t>
        </is>
      </c>
      <c r="D1868" t="n">
        <v>9.1412</v>
      </c>
      <c r="E1868" t="n">
        <v>10.94</v>
      </c>
      <c r="F1868" t="n">
        <v>7.96</v>
      </c>
      <c r="G1868" t="n">
        <v>79.56999999999999</v>
      </c>
      <c r="H1868" t="n">
        <v>1.29</v>
      </c>
      <c r="I1868" t="n">
        <v>6</v>
      </c>
      <c r="J1868" t="n">
        <v>265.36</v>
      </c>
      <c r="K1868" t="n">
        <v>57.72</v>
      </c>
      <c r="L1868" t="n">
        <v>19.25</v>
      </c>
      <c r="M1868" t="n">
        <v>4</v>
      </c>
      <c r="N1868" t="n">
        <v>68.38</v>
      </c>
      <c r="O1868" t="n">
        <v>32961.47</v>
      </c>
      <c r="P1868" t="n">
        <v>117.64</v>
      </c>
      <c r="Q1868" t="n">
        <v>198.05</v>
      </c>
      <c r="R1868" t="n">
        <v>30.52</v>
      </c>
      <c r="S1868" t="n">
        <v>21.27</v>
      </c>
      <c r="T1868" t="n">
        <v>1917.46</v>
      </c>
      <c r="U1868" t="n">
        <v>0.7</v>
      </c>
      <c r="V1868" t="n">
        <v>0.76</v>
      </c>
      <c r="W1868" t="n">
        <v>0.12</v>
      </c>
      <c r="X1868" t="n">
        <v>0.1</v>
      </c>
      <c r="Y1868" t="n">
        <v>1</v>
      </c>
      <c r="Z1868" t="n">
        <v>10</v>
      </c>
    </row>
    <row r="1869">
      <c r="A1869" t="n">
        <v>74</v>
      </c>
      <c r="B1869" t="n">
        <v>120</v>
      </c>
      <c r="C1869" t="inlineStr">
        <is>
          <t xml:space="preserve">CONCLUIDO	</t>
        </is>
      </c>
      <c r="D1869" t="n">
        <v>9.146100000000001</v>
      </c>
      <c r="E1869" t="n">
        <v>10.93</v>
      </c>
      <c r="F1869" t="n">
        <v>7.95</v>
      </c>
      <c r="G1869" t="n">
        <v>79.51000000000001</v>
      </c>
      <c r="H1869" t="n">
        <v>1.31</v>
      </c>
      <c r="I1869" t="n">
        <v>6</v>
      </c>
      <c r="J1869" t="n">
        <v>265.83</v>
      </c>
      <c r="K1869" t="n">
        <v>57.72</v>
      </c>
      <c r="L1869" t="n">
        <v>19.5</v>
      </c>
      <c r="M1869" t="n">
        <v>4</v>
      </c>
      <c r="N1869" t="n">
        <v>68.59999999999999</v>
      </c>
      <c r="O1869" t="n">
        <v>33019.48</v>
      </c>
      <c r="P1869" t="n">
        <v>117.5</v>
      </c>
      <c r="Q1869" t="n">
        <v>198.05</v>
      </c>
      <c r="R1869" t="n">
        <v>30.27</v>
      </c>
      <c r="S1869" t="n">
        <v>21.27</v>
      </c>
      <c r="T1869" t="n">
        <v>1791.06</v>
      </c>
      <c r="U1869" t="n">
        <v>0.7</v>
      </c>
      <c r="V1869" t="n">
        <v>0.76</v>
      </c>
      <c r="W1869" t="n">
        <v>0.12</v>
      </c>
      <c r="X1869" t="n">
        <v>0.1</v>
      </c>
      <c r="Y1869" t="n">
        <v>1</v>
      </c>
      <c r="Z1869" t="n">
        <v>10</v>
      </c>
    </row>
    <row r="1870">
      <c r="A1870" t="n">
        <v>75</v>
      </c>
      <c r="B1870" t="n">
        <v>120</v>
      </c>
      <c r="C1870" t="inlineStr">
        <is>
          <t xml:space="preserve">CONCLUIDO	</t>
        </is>
      </c>
      <c r="D1870" t="n">
        <v>9.1601</v>
      </c>
      <c r="E1870" t="n">
        <v>10.92</v>
      </c>
      <c r="F1870" t="n">
        <v>7.93</v>
      </c>
      <c r="G1870" t="n">
        <v>79.34999999999999</v>
      </c>
      <c r="H1870" t="n">
        <v>1.32</v>
      </c>
      <c r="I1870" t="n">
        <v>6</v>
      </c>
      <c r="J1870" t="n">
        <v>266.3</v>
      </c>
      <c r="K1870" t="n">
        <v>57.72</v>
      </c>
      <c r="L1870" t="n">
        <v>19.75</v>
      </c>
      <c r="M1870" t="n">
        <v>4</v>
      </c>
      <c r="N1870" t="n">
        <v>68.81999999999999</v>
      </c>
      <c r="O1870" t="n">
        <v>33077.58</v>
      </c>
      <c r="P1870" t="n">
        <v>117.01</v>
      </c>
      <c r="Q1870" t="n">
        <v>198.05</v>
      </c>
      <c r="R1870" t="n">
        <v>29.77</v>
      </c>
      <c r="S1870" t="n">
        <v>21.27</v>
      </c>
      <c r="T1870" t="n">
        <v>1543.48</v>
      </c>
      <c r="U1870" t="n">
        <v>0.71</v>
      </c>
      <c r="V1870" t="n">
        <v>0.77</v>
      </c>
      <c r="W1870" t="n">
        <v>0.12</v>
      </c>
      <c r="X1870" t="n">
        <v>0.08</v>
      </c>
      <c r="Y1870" t="n">
        <v>1</v>
      </c>
      <c r="Z1870" t="n">
        <v>10</v>
      </c>
    </row>
    <row r="1871">
      <c r="A1871" t="n">
        <v>76</v>
      </c>
      <c r="B1871" t="n">
        <v>120</v>
      </c>
      <c r="C1871" t="inlineStr">
        <is>
          <t xml:space="preserve">CONCLUIDO	</t>
        </is>
      </c>
      <c r="D1871" t="n">
        <v>9.148</v>
      </c>
      <c r="E1871" t="n">
        <v>10.93</v>
      </c>
      <c r="F1871" t="n">
        <v>7.95</v>
      </c>
      <c r="G1871" t="n">
        <v>79.48999999999999</v>
      </c>
      <c r="H1871" t="n">
        <v>1.33</v>
      </c>
      <c r="I1871" t="n">
        <v>6</v>
      </c>
      <c r="J1871" t="n">
        <v>266.77</v>
      </c>
      <c r="K1871" t="n">
        <v>57.72</v>
      </c>
      <c r="L1871" t="n">
        <v>20</v>
      </c>
      <c r="M1871" t="n">
        <v>4</v>
      </c>
      <c r="N1871" t="n">
        <v>69.05</v>
      </c>
      <c r="O1871" t="n">
        <v>33135.76</v>
      </c>
      <c r="P1871" t="n">
        <v>117.09</v>
      </c>
      <c r="Q1871" t="n">
        <v>198.05</v>
      </c>
      <c r="R1871" t="n">
        <v>30.3</v>
      </c>
      <c r="S1871" t="n">
        <v>21.27</v>
      </c>
      <c r="T1871" t="n">
        <v>1808.75</v>
      </c>
      <c r="U1871" t="n">
        <v>0.7</v>
      </c>
      <c r="V1871" t="n">
        <v>0.76</v>
      </c>
      <c r="W1871" t="n">
        <v>0.12</v>
      </c>
      <c r="X1871" t="n">
        <v>0.1</v>
      </c>
      <c r="Y1871" t="n">
        <v>1</v>
      </c>
      <c r="Z1871" t="n">
        <v>10</v>
      </c>
    </row>
    <row r="1872">
      <c r="A1872" t="n">
        <v>77</v>
      </c>
      <c r="B1872" t="n">
        <v>120</v>
      </c>
      <c r="C1872" t="inlineStr">
        <is>
          <t xml:space="preserve">CONCLUIDO	</t>
        </is>
      </c>
      <c r="D1872" t="n">
        <v>9.134</v>
      </c>
      <c r="E1872" t="n">
        <v>10.95</v>
      </c>
      <c r="F1872" t="n">
        <v>7.97</v>
      </c>
      <c r="G1872" t="n">
        <v>79.66</v>
      </c>
      <c r="H1872" t="n">
        <v>1.35</v>
      </c>
      <c r="I1872" t="n">
        <v>6</v>
      </c>
      <c r="J1872" t="n">
        <v>267.24</v>
      </c>
      <c r="K1872" t="n">
        <v>57.72</v>
      </c>
      <c r="L1872" t="n">
        <v>20.25</v>
      </c>
      <c r="M1872" t="n">
        <v>4</v>
      </c>
      <c r="N1872" t="n">
        <v>69.27</v>
      </c>
      <c r="O1872" t="n">
        <v>33194.02</v>
      </c>
      <c r="P1872" t="n">
        <v>117.21</v>
      </c>
      <c r="Q1872" t="n">
        <v>198.05</v>
      </c>
      <c r="R1872" t="n">
        <v>30.82</v>
      </c>
      <c r="S1872" t="n">
        <v>21.27</v>
      </c>
      <c r="T1872" t="n">
        <v>2070.27</v>
      </c>
      <c r="U1872" t="n">
        <v>0.6899999999999999</v>
      </c>
      <c r="V1872" t="n">
        <v>0.76</v>
      </c>
      <c r="W1872" t="n">
        <v>0.12</v>
      </c>
      <c r="X1872" t="n">
        <v>0.11</v>
      </c>
      <c r="Y1872" t="n">
        <v>1</v>
      </c>
      <c r="Z1872" t="n">
        <v>10</v>
      </c>
    </row>
    <row r="1873">
      <c r="A1873" t="n">
        <v>78</v>
      </c>
      <c r="B1873" t="n">
        <v>120</v>
      </c>
      <c r="C1873" t="inlineStr">
        <is>
          <t xml:space="preserve">CONCLUIDO	</t>
        </is>
      </c>
      <c r="D1873" t="n">
        <v>9.138400000000001</v>
      </c>
      <c r="E1873" t="n">
        <v>10.94</v>
      </c>
      <c r="F1873" t="n">
        <v>7.96</v>
      </c>
      <c r="G1873" t="n">
        <v>79.61</v>
      </c>
      <c r="H1873" t="n">
        <v>1.36</v>
      </c>
      <c r="I1873" t="n">
        <v>6</v>
      </c>
      <c r="J1873" t="n">
        <v>267.71</v>
      </c>
      <c r="K1873" t="n">
        <v>57.72</v>
      </c>
      <c r="L1873" t="n">
        <v>20.5</v>
      </c>
      <c r="M1873" t="n">
        <v>4</v>
      </c>
      <c r="N1873" t="n">
        <v>69.48999999999999</v>
      </c>
      <c r="O1873" t="n">
        <v>33252.37</v>
      </c>
      <c r="P1873" t="n">
        <v>116.79</v>
      </c>
      <c r="Q1873" t="n">
        <v>198.05</v>
      </c>
      <c r="R1873" t="n">
        <v>30.65</v>
      </c>
      <c r="S1873" t="n">
        <v>21.27</v>
      </c>
      <c r="T1873" t="n">
        <v>1984.28</v>
      </c>
      <c r="U1873" t="n">
        <v>0.6899999999999999</v>
      </c>
      <c r="V1873" t="n">
        <v>0.76</v>
      </c>
      <c r="W1873" t="n">
        <v>0.12</v>
      </c>
      <c r="X1873" t="n">
        <v>0.11</v>
      </c>
      <c r="Y1873" t="n">
        <v>1</v>
      </c>
      <c r="Z1873" t="n">
        <v>10</v>
      </c>
    </row>
    <row r="1874">
      <c r="A1874" t="n">
        <v>79</v>
      </c>
      <c r="B1874" t="n">
        <v>120</v>
      </c>
      <c r="C1874" t="inlineStr">
        <is>
          <t xml:space="preserve">CONCLUIDO	</t>
        </is>
      </c>
      <c r="D1874" t="n">
        <v>9.1989</v>
      </c>
      <c r="E1874" t="n">
        <v>10.87</v>
      </c>
      <c r="F1874" t="n">
        <v>7.93</v>
      </c>
      <c r="G1874" t="n">
        <v>95.20999999999999</v>
      </c>
      <c r="H1874" t="n">
        <v>1.38</v>
      </c>
      <c r="I1874" t="n">
        <v>5</v>
      </c>
      <c r="J1874" t="n">
        <v>268.19</v>
      </c>
      <c r="K1874" t="n">
        <v>57.72</v>
      </c>
      <c r="L1874" t="n">
        <v>20.75</v>
      </c>
      <c r="M1874" t="n">
        <v>3</v>
      </c>
      <c r="N1874" t="n">
        <v>69.70999999999999</v>
      </c>
      <c r="O1874" t="n">
        <v>33310.81</v>
      </c>
      <c r="P1874" t="n">
        <v>115.98</v>
      </c>
      <c r="Q1874" t="n">
        <v>198.06</v>
      </c>
      <c r="R1874" t="n">
        <v>29.8</v>
      </c>
      <c r="S1874" t="n">
        <v>21.27</v>
      </c>
      <c r="T1874" t="n">
        <v>1564.49</v>
      </c>
      <c r="U1874" t="n">
        <v>0.71</v>
      </c>
      <c r="V1874" t="n">
        <v>0.77</v>
      </c>
      <c r="W1874" t="n">
        <v>0.12</v>
      </c>
      <c r="X1874" t="n">
        <v>0.08</v>
      </c>
      <c r="Y1874" t="n">
        <v>1</v>
      </c>
      <c r="Z1874" t="n">
        <v>10</v>
      </c>
    </row>
    <row r="1875">
      <c r="A1875" t="n">
        <v>80</v>
      </c>
      <c r="B1875" t="n">
        <v>120</v>
      </c>
      <c r="C1875" t="inlineStr">
        <is>
          <t xml:space="preserve">CONCLUIDO	</t>
        </is>
      </c>
      <c r="D1875" t="n">
        <v>9.1966</v>
      </c>
      <c r="E1875" t="n">
        <v>10.87</v>
      </c>
      <c r="F1875" t="n">
        <v>7.94</v>
      </c>
      <c r="G1875" t="n">
        <v>95.23999999999999</v>
      </c>
      <c r="H1875" t="n">
        <v>1.39</v>
      </c>
      <c r="I1875" t="n">
        <v>5</v>
      </c>
      <c r="J1875" t="n">
        <v>268.66</v>
      </c>
      <c r="K1875" t="n">
        <v>57.72</v>
      </c>
      <c r="L1875" t="n">
        <v>21</v>
      </c>
      <c r="M1875" t="n">
        <v>3</v>
      </c>
      <c r="N1875" t="n">
        <v>69.94</v>
      </c>
      <c r="O1875" t="n">
        <v>33369.33</v>
      </c>
      <c r="P1875" t="n">
        <v>116.09</v>
      </c>
      <c r="Q1875" t="n">
        <v>198.05</v>
      </c>
      <c r="R1875" t="n">
        <v>29.87</v>
      </c>
      <c r="S1875" t="n">
        <v>21.27</v>
      </c>
      <c r="T1875" t="n">
        <v>1599.22</v>
      </c>
      <c r="U1875" t="n">
        <v>0.71</v>
      </c>
      <c r="V1875" t="n">
        <v>0.77</v>
      </c>
      <c r="W1875" t="n">
        <v>0.12</v>
      </c>
      <c r="X1875" t="n">
        <v>0.08</v>
      </c>
      <c r="Y1875" t="n">
        <v>1</v>
      </c>
      <c r="Z1875" t="n">
        <v>10</v>
      </c>
    </row>
    <row r="1876">
      <c r="A1876" t="n">
        <v>81</v>
      </c>
      <c r="B1876" t="n">
        <v>120</v>
      </c>
      <c r="C1876" t="inlineStr">
        <is>
          <t xml:space="preserve">CONCLUIDO	</t>
        </is>
      </c>
      <c r="D1876" t="n">
        <v>9.2041</v>
      </c>
      <c r="E1876" t="n">
        <v>10.86</v>
      </c>
      <c r="F1876" t="n">
        <v>7.93</v>
      </c>
      <c r="G1876" t="n">
        <v>95.14</v>
      </c>
      <c r="H1876" t="n">
        <v>1.41</v>
      </c>
      <c r="I1876" t="n">
        <v>5</v>
      </c>
      <c r="J1876" t="n">
        <v>269.14</v>
      </c>
      <c r="K1876" t="n">
        <v>57.72</v>
      </c>
      <c r="L1876" t="n">
        <v>21.25</v>
      </c>
      <c r="M1876" t="n">
        <v>3</v>
      </c>
      <c r="N1876" t="n">
        <v>70.16</v>
      </c>
      <c r="O1876" t="n">
        <v>33427.94</v>
      </c>
      <c r="P1876" t="n">
        <v>116.01</v>
      </c>
      <c r="Q1876" t="n">
        <v>198.05</v>
      </c>
      <c r="R1876" t="n">
        <v>29.54</v>
      </c>
      <c r="S1876" t="n">
        <v>21.27</v>
      </c>
      <c r="T1876" t="n">
        <v>1434.92</v>
      </c>
      <c r="U1876" t="n">
        <v>0.72</v>
      </c>
      <c r="V1876" t="n">
        <v>0.77</v>
      </c>
      <c r="W1876" t="n">
        <v>0.12</v>
      </c>
      <c r="X1876" t="n">
        <v>0.08</v>
      </c>
      <c r="Y1876" t="n">
        <v>1</v>
      </c>
      <c r="Z1876" t="n">
        <v>10</v>
      </c>
    </row>
    <row r="1877">
      <c r="A1877" t="n">
        <v>82</v>
      </c>
      <c r="B1877" t="n">
        <v>120</v>
      </c>
      <c r="C1877" t="inlineStr">
        <is>
          <t xml:space="preserve">CONCLUIDO	</t>
        </is>
      </c>
      <c r="D1877" t="n">
        <v>9.2003</v>
      </c>
      <c r="E1877" t="n">
        <v>10.87</v>
      </c>
      <c r="F1877" t="n">
        <v>7.93</v>
      </c>
      <c r="G1877" t="n">
        <v>95.19</v>
      </c>
      <c r="H1877" t="n">
        <v>1.42</v>
      </c>
      <c r="I1877" t="n">
        <v>5</v>
      </c>
      <c r="J1877" t="n">
        <v>269.61</v>
      </c>
      <c r="K1877" t="n">
        <v>57.72</v>
      </c>
      <c r="L1877" t="n">
        <v>21.5</v>
      </c>
      <c r="M1877" t="n">
        <v>3</v>
      </c>
      <c r="N1877" t="n">
        <v>70.39</v>
      </c>
      <c r="O1877" t="n">
        <v>33486.63</v>
      </c>
      <c r="P1877" t="n">
        <v>116.28</v>
      </c>
      <c r="Q1877" t="n">
        <v>198.05</v>
      </c>
      <c r="R1877" t="n">
        <v>29.77</v>
      </c>
      <c r="S1877" t="n">
        <v>21.27</v>
      </c>
      <c r="T1877" t="n">
        <v>1547.67</v>
      </c>
      <c r="U1877" t="n">
        <v>0.71</v>
      </c>
      <c r="V1877" t="n">
        <v>0.77</v>
      </c>
      <c r="W1877" t="n">
        <v>0.12</v>
      </c>
      <c r="X1877" t="n">
        <v>0.08</v>
      </c>
      <c r="Y1877" t="n">
        <v>1</v>
      </c>
      <c r="Z1877" t="n">
        <v>10</v>
      </c>
    </row>
    <row r="1878">
      <c r="A1878" t="n">
        <v>83</v>
      </c>
      <c r="B1878" t="n">
        <v>120</v>
      </c>
      <c r="C1878" t="inlineStr">
        <is>
          <t xml:space="preserve">CONCLUIDO	</t>
        </is>
      </c>
      <c r="D1878" t="n">
        <v>9.202500000000001</v>
      </c>
      <c r="E1878" t="n">
        <v>10.87</v>
      </c>
      <c r="F1878" t="n">
        <v>7.93</v>
      </c>
      <c r="G1878" t="n">
        <v>95.16</v>
      </c>
      <c r="H1878" t="n">
        <v>1.43</v>
      </c>
      <c r="I1878" t="n">
        <v>5</v>
      </c>
      <c r="J1878" t="n">
        <v>270.09</v>
      </c>
      <c r="K1878" t="n">
        <v>57.72</v>
      </c>
      <c r="L1878" t="n">
        <v>21.75</v>
      </c>
      <c r="M1878" t="n">
        <v>3</v>
      </c>
      <c r="N1878" t="n">
        <v>70.62</v>
      </c>
      <c r="O1878" t="n">
        <v>33545.41</v>
      </c>
      <c r="P1878" t="n">
        <v>116.35</v>
      </c>
      <c r="Q1878" t="n">
        <v>198.05</v>
      </c>
      <c r="R1878" t="n">
        <v>29.57</v>
      </c>
      <c r="S1878" t="n">
        <v>21.27</v>
      </c>
      <c r="T1878" t="n">
        <v>1448.72</v>
      </c>
      <c r="U1878" t="n">
        <v>0.72</v>
      </c>
      <c r="V1878" t="n">
        <v>0.77</v>
      </c>
      <c r="W1878" t="n">
        <v>0.12</v>
      </c>
      <c r="X1878" t="n">
        <v>0.08</v>
      </c>
      <c r="Y1878" t="n">
        <v>1</v>
      </c>
      <c r="Z1878" t="n">
        <v>10</v>
      </c>
    </row>
    <row r="1879">
      <c r="A1879" t="n">
        <v>84</v>
      </c>
      <c r="B1879" t="n">
        <v>120</v>
      </c>
      <c r="C1879" t="inlineStr">
        <is>
          <t xml:space="preserve">CONCLUIDO	</t>
        </is>
      </c>
      <c r="D1879" t="n">
        <v>9.214499999999999</v>
      </c>
      <c r="E1879" t="n">
        <v>10.85</v>
      </c>
      <c r="F1879" t="n">
        <v>7.92</v>
      </c>
      <c r="G1879" t="n">
        <v>94.98999999999999</v>
      </c>
      <c r="H1879" t="n">
        <v>1.45</v>
      </c>
      <c r="I1879" t="n">
        <v>5</v>
      </c>
      <c r="J1879" t="n">
        <v>270.57</v>
      </c>
      <c r="K1879" t="n">
        <v>57.72</v>
      </c>
      <c r="L1879" t="n">
        <v>22</v>
      </c>
      <c r="M1879" t="n">
        <v>3</v>
      </c>
      <c r="N1879" t="n">
        <v>70.84</v>
      </c>
      <c r="O1879" t="n">
        <v>33604.28</v>
      </c>
      <c r="P1879" t="n">
        <v>116.13</v>
      </c>
      <c r="Q1879" t="n">
        <v>198.05</v>
      </c>
      <c r="R1879" t="n">
        <v>29.1</v>
      </c>
      <c r="S1879" t="n">
        <v>21.27</v>
      </c>
      <c r="T1879" t="n">
        <v>1212.07</v>
      </c>
      <c r="U1879" t="n">
        <v>0.73</v>
      </c>
      <c r="V1879" t="n">
        <v>0.77</v>
      </c>
      <c r="W1879" t="n">
        <v>0.12</v>
      </c>
      <c r="X1879" t="n">
        <v>0.06</v>
      </c>
      <c r="Y1879" t="n">
        <v>1</v>
      </c>
      <c r="Z1879" t="n">
        <v>10</v>
      </c>
    </row>
    <row r="1880">
      <c r="A1880" t="n">
        <v>85</v>
      </c>
      <c r="B1880" t="n">
        <v>120</v>
      </c>
      <c r="C1880" t="inlineStr">
        <is>
          <t xml:space="preserve">CONCLUIDO	</t>
        </is>
      </c>
      <c r="D1880" t="n">
        <v>9.209300000000001</v>
      </c>
      <c r="E1880" t="n">
        <v>10.86</v>
      </c>
      <c r="F1880" t="n">
        <v>7.92</v>
      </c>
      <c r="G1880" t="n">
        <v>95.06</v>
      </c>
      <c r="H1880" t="n">
        <v>1.46</v>
      </c>
      <c r="I1880" t="n">
        <v>5</v>
      </c>
      <c r="J1880" t="n">
        <v>271.05</v>
      </c>
      <c r="K1880" t="n">
        <v>57.72</v>
      </c>
      <c r="L1880" t="n">
        <v>22.25</v>
      </c>
      <c r="M1880" t="n">
        <v>3</v>
      </c>
      <c r="N1880" t="n">
        <v>71.06999999999999</v>
      </c>
      <c r="O1880" t="n">
        <v>33663.24</v>
      </c>
      <c r="P1880" t="n">
        <v>116.34</v>
      </c>
      <c r="Q1880" t="n">
        <v>198.05</v>
      </c>
      <c r="R1880" t="n">
        <v>29.41</v>
      </c>
      <c r="S1880" t="n">
        <v>21.27</v>
      </c>
      <c r="T1880" t="n">
        <v>1368.38</v>
      </c>
      <c r="U1880" t="n">
        <v>0.72</v>
      </c>
      <c r="V1880" t="n">
        <v>0.77</v>
      </c>
      <c r="W1880" t="n">
        <v>0.11</v>
      </c>
      <c r="X1880" t="n">
        <v>0.07000000000000001</v>
      </c>
      <c r="Y1880" t="n">
        <v>1</v>
      </c>
      <c r="Z1880" t="n">
        <v>10</v>
      </c>
    </row>
    <row r="1881">
      <c r="A1881" t="n">
        <v>86</v>
      </c>
      <c r="B1881" t="n">
        <v>120</v>
      </c>
      <c r="C1881" t="inlineStr">
        <is>
          <t xml:space="preserve">CONCLUIDO	</t>
        </is>
      </c>
      <c r="D1881" t="n">
        <v>9.193300000000001</v>
      </c>
      <c r="E1881" t="n">
        <v>10.88</v>
      </c>
      <c r="F1881" t="n">
        <v>7.94</v>
      </c>
      <c r="G1881" t="n">
        <v>95.29000000000001</v>
      </c>
      <c r="H1881" t="n">
        <v>1.47</v>
      </c>
      <c r="I1881" t="n">
        <v>5</v>
      </c>
      <c r="J1881" t="n">
        <v>271.52</v>
      </c>
      <c r="K1881" t="n">
        <v>57.72</v>
      </c>
      <c r="L1881" t="n">
        <v>22.5</v>
      </c>
      <c r="M1881" t="n">
        <v>3</v>
      </c>
      <c r="N1881" t="n">
        <v>71.3</v>
      </c>
      <c r="O1881" t="n">
        <v>33722.28</v>
      </c>
      <c r="P1881" t="n">
        <v>116.57</v>
      </c>
      <c r="Q1881" t="n">
        <v>198.05</v>
      </c>
      <c r="R1881" t="n">
        <v>30.07</v>
      </c>
      <c r="S1881" t="n">
        <v>21.27</v>
      </c>
      <c r="T1881" t="n">
        <v>1696.78</v>
      </c>
      <c r="U1881" t="n">
        <v>0.71</v>
      </c>
      <c r="V1881" t="n">
        <v>0.76</v>
      </c>
      <c r="W1881" t="n">
        <v>0.12</v>
      </c>
      <c r="X1881" t="n">
        <v>0.09</v>
      </c>
      <c r="Y1881" t="n">
        <v>1</v>
      </c>
      <c r="Z1881" t="n">
        <v>10</v>
      </c>
    </row>
    <row r="1882">
      <c r="A1882" t="n">
        <v>87</v>
      </c>
      <c r="B1882" t="n">
        <v>120</v>
      </c>
      <c r="C1882" t="inlineStr">
        <is>
          <t xml:space="preserve">CONCLUIDO	</t>
        </is>
      </c>
      <c r="D1882" t="n">
        <v>9.1966</v>
      </c>
      <c r="E1882" t="n">
        <v>10.87</v>
      </c>
      <c r="F1882" t="n">
        <v>7.94</v>
      </c>
      <c r="G1882" t="n">
        <v>95.23999999999999</v>
      </c>
      <c r="H1882" t="n">
        <v>1.49</v>
      </c>
      <c r="I1882" t="n">
        <v>5</v>
      </c>
      <c r="J1882" t="n">
        <v>272</v>
      </c>
      <c r="K1882" t="n">
        <v>57.72</v>
      </c>
      <c r="L1882" t="n">
        <v>22.75</v>
      </c>
      <c r="M1882" t="n">
        <v>3</v>
      </c>
      <c r="N1882" t="n">
        <v>71.53</v>
      </c>
      <c r="O1882" t="n">
        <v>33781.41</v>
      </c>
      <c r="P1882" t="n">
        <v>116.61</v>
      </c>
      <c r="Q1882" t="n">
        <v>198.05</v>
      </c>
      <c r="R1882" t="n">
        <v>29.89</v>
      </c>
      <c r="S1882" t="n">
        <v>21.27</v>
      </c>
      <c r="T1882" t="n">
        <v>1606.7</v>
      </c>
      <c r="U1882" t="n">
        <v>0.71</v>
      </c>
      <c r="V1882" t="n">
        <v>0.77</v>
      </c>
      <c r="W1882" t="n">
        <v>0.12</v>
      </c>
      <c r="X1882" t="n">
        <v>0.08</v>
      </c>
      <c r="Y1882" t="n">
        <v>1</v>
      </c>
      <c r="Z1882" t="n">
        <v>10</v>
      </c>
    </row>
    <row r="1883">
      <c r="A1883" t="n">
        <v>88</v>
      </c>
      <c r="B1883" t="n">
        <v>120</v>
      </c>
      <c r="C1883" t="inlineStr">
        <is>
          <t xml:space="preserve">CONCLUIDO	</t>
        </is>
      </c>
      <c r="D1883" t="n">
        <v>9.1996</v>
      </c>
      <c r="E1883" t="n">
        <v>10.87</v>
      </c>
      <c r="F1883" t="n">
        <v>7.93</v>
      </c>
      <c r="G1883" t="n">
        <v>95.2</v>
      </c>
      <c r="H1883" t="n">
        <v>1.5</v>
      </c>
      <c r="I1883" t="n">
        <v>5</v>
      </c>
      <c r="J1883" t="n">
        <v>272.49</v>
      </c>
      <c r="K1883" t="n">
        <v>57.72</v>
      </c>
      <c r="L1883" t="n">
        <v>23</v>
      </c>
      <c r="M1883" t="n">
        <v>3</v>
      </c>
      <c r="N1883" t="n">
        <v>71.76000000000001</v>
      </c>
      <c r="O1883" t="n">
        <v>33840.76</v>
      </c>
      <c r="P1883" t="n">
        <v>116.48</v>
      </c>
      <c r="Q1883" t="n">
        <v>198.05</v>
      </c>
      <c r="R1883" t="n">
        <v>29.8</v>
      </c>
      <c r="S1883" t="n">
        <v>21.27</v>
      </c>
      <c r="T1883" t="n">
        <v>1561.86</v>
      </c>
      <c r="U1883" t="n">
        <v>0.71</v>
      </c>
      <c r="V1883" t="n">
        <v>0.77</v>
      </c>
      <c r="W1883" t="n">
        <v>0.12</v>
      </c>
      <c r="X1883" t="n">
        <v>0.08</v>
      </c>
      <c r="Y1883" t="n">
        <v>1</v>
      </c>
      <c r="Z1883" t="n">
        <v>10</v>
      </c>
    </row>
    <row r="1884">
      <c r="A1884" t="n">
        <v>89</v>
      </c>
      <c r="B1884" t="n">
        <v>120</v>
      </c>
      <c r="C1884" t="inlineStr">
        <is>
          <t xml:space="preserve">CONCLUIDO	</t>
        </is>
      </c>
      <c r="D1884" t="n">
        <v>9.193300000000001</v>
      </c>
      <c r="E1884" t="n">
        <v>10.88</v>
      </c>
      <c r="F1884" t="n">
        <v>7.94</v>
      </c>
      <c r="G1884" t="n">
        <v>95.29000000000001</v>
      </c>
      <c r="H1884" t="n">
        <v>1.52</v>
      </c>
      <c r="I1884" t="n">
        <v>5</v>
      </c>
      <c r="J1884" t="n">
        <v>272.97</v>
      </c>
      <c r="K1884" t="n">
        <v>57.72</v>
      </c>
      <c r="L1884" t="n">
        <v>23.25</v>
      </c>
      <c r="M1884" t="n">
        <v>3</v>
      </c>
      <c r="N1884" t="n">
        <v>71.98999999999999</v>
      </c>
      <c r="O1884" t="n">
        <v>33900.07</v>
      </c>
      <c r="P1884" t="n">
        <v>116.7</v>
      </c>
      <c r="Q1884" t="n">
        <v>198.05</v>
      </c>
      <c r="R1884" t="n">
        <v>30.04</v>
      </c>
      <c r="S1884" t="n">
        <v>21.27</v>
      </c>
      <c r="T1884" t="n">
        <v>1683.88</v>
      </c>
      <c r="U1884" t="n">
        <v>0.71</v>
      </c>
      <c r="V1884" t="n">
        <v>0.76</v>
      </c>
      <c r="W1884" t="n">
        <v>0.12</v>
      </c>
      <c r="X1884" t="n">
        <v>0.09</v>
      </c>
      <c r="Y1884" t="n">
        <v>1</v>
      </c>
      <c r="Z1884" t="n">
        <v>10</v>
      </c>
    </row>
    <row r="1885">
      <c r="A1885" t="n">
        <v>90</v>
      </c>
      <c r="B1885" t="n">
        <v>120</v>
      </c>
      <c r="C1885" t="inlineStr">
        <is>
          <t xml:space="preserve">CONCLUIDO	</t>
        </is>
      </c>
      <c r="D1885" t="n">
        <v>9.197800000000001</v>
      </c>
      <c r="E1885" t="n">
        <v>10.87</v>
      </c>
      <c r="F1885" t="n">
        <v>7.94</v>
      </c>
      <c r="G1885" t="n">
        <v>95.23</v>
      </c>
      <c r="H1885" t="n">
        <v>1.53</v>
      </c>
      <c r="I1885" t="n">
        <v>5</v>
      </c>
      <c r="J1885" t="n">
        <v>273.45</v>
      </c>
      <c r="K1885" t="n">
        <v>57.72</v>
      </c>
      <c r="L1885" t="n">
        <v>23.5</v>
      </c>
      <c r="M1885" t="n">
        <v>3</v>
      </c>
      <c r="N1885" t="n">
        <v>72.22</v>
      </c>
      <c r="O1885" t="n">
        <v>33959.47</v>
      </c>
      <c r="P1885" t="n">
        <v>116.65</v>
      </c>
      <c r="Q1885" t="n">
        <v>198.05</v>
      </c>
      <c r="R1885" t="n">
        <v>29.81</v>
      </c>
      <c r="S1885" t="n">
        <v>21.27</v>
      </c>
      <c r="T1885" t="n">
        <v>1568.54</v>
      </c>
      <c r="U1885" t="n">
        <v>0.71</v>
      </c>
      <c r="V1885" t="n">
        <v>0.77</v>
      </c>
      <c r="W1885" t="n">
        <v>0.12</v>
      </c>
      <c r="X1885" t="n">
        <v>0.08</v>
      </c>
      <c r="Y1885" t="n">
        <v>1</v>
      </c>
      <c r="Z1885" t="n">
        <v>10</v>
      </c>
    </row>
    <row r="1886">
      <c r="A1886" t="n">
        <v>91</v>
      </c>
      <c r="B1886" t="n">
        <v>120</v>
      </c>
      <c r="C1886" t="inlineStr">
        <is>
          <t xml:space="preserve">CONCLUIDO	</t>
        </is>
      </c>
      <c r="D1886" t="n">
        <v>9.196999999999999</v>
      </c>
      <c r="E1886" t="n">
        <v>10.87</v>
      </c>
      <c r="F1886" t="n">
        <v>7.94</v>
      </c>
      <c r="G1886" t="n">
        <v>95.23999999999999</v>
      </c>
      <c r="H1886" t="n">
        <v>1.54</v>
      </c>
      <c r="I1886" t="n">
        <v>5</v>
      </c>
      <c r="J1886" t="n">
        <v>273.93</v>
      </c>
      <c r="K1886" t="n">
        <v>57.72</v>
      </c>
      <c r="L1886" t="n">
        <v>23.75</v>
      </c>
      <c r="M1886" t="n">
        <v>3</v>
      </c>
      <c r="N1886" t="n">
        <v>72.45999999999999</v>
      </c>
      <c r="O1886" t="n">
        <v>34018.96</v>
      </c>
      <c r="P1886" t="n">
        <v>116.69</v>
      </c>
      <c r="Q1886" t="n">
        <v>198.05</v>
      </c>
      <c r="R1886" t="n">
        <v>29.86</v>
      </c>
      <c r="S1886" t="n">
        <v>21.27</v>
      </c>
      <c r="T1886" t="n">
        <v>1592.01</v>
      </c>
      <c r="U1886" t="n">
        <v>0.71</v>
      </c>
      <c r="V1886" t="n">
        <v>0.77</v>
      </c>
      <c r="W1886" t="n">
        <v>0.12</v>
      </c>
      <c r="X1886" t="n">
        <v>0.08</v>
      </c>
      <c r="Y1886" t="n">
        <v>1</v>
      </c>
      <c r="Z1886" t="n">
        <v>10</v>
      </c>
    </row>
    <row r="1887">
      <c r="A1887" t="n">
        <v>92</v>
      </c>
      <c r="B1887" t="n">
        <v>120</v>
      </c>
      <c r="C1887" t="inlineStr">
        <is>
          <t xml:space="preserve">CONCLUIDO	</t>
        </is>
      </c>
      <c r="D1887" t="n">
        <v>9.2013</v>
      </c>
      <c r="E1887" t="n">
        <v>10.87</v>
      </c>
      <c r="F1887" t="n">
        <v>7.93</v>
      </c>
      <c r="G1887" t="n">
        <v>95.18000000000001</v>
      </c>
      <c r="H1887" t="n">
        <v>1.56</v>
      </c>
      <c r="I1887" t="n">
        <v>5</v>
      </c>
      <c r="J1887" t="n">
        <v>274.41</v>
      </c>
      <c r="K1887" t="n">
        <v>57.72</v>
      </c>
      <c r="L1887" t="n">
        <v>24</v>
      </c>
      <c r="M1887" t="n">
        <v>3</v>
      </c>
      <c r="N1887" t="n">
        <v>72.69</v>
      </c>
      <c r="O1887" t="n">
        <v>34078.55</v>
      </c>
      <c r="P1887" t="n">
        <v>116.61</v>
      </c>
      <c r="Q1887" t="n">
        <v>198.05</v>
      </c>
      <c r="R1887" t="n">
        <v>29.66</v>
      </c>
      <c r="S1887" t="n">
        <v>21.27</v>
      </c>
      <c r="T1887" t="n">
        <v>1494.35</v>
      </c>
      <c r="U1887" t="n">
        <v>0.72</v>
      </c>
      <c r="V1887" t="n">
        <v>0.77</v>
      </c>
      <c r="W1887" t="n">
        <v>0.12</v>
      </c>
      <c r="X1887" t="n">
        <v>0.08</v>
      </c>
      <c r="Y1887" t="n">
        <v>1</v>
      </c>
      <c r="Z1887" t="n">
        <v>10</v>
      </c>
    </row>
    <row r="1888">
      <c r="A1888" t="n">
        <v>93</v>
      </c>
      <c r="B1888" t="n">
        <v>120</v>
      </c>
      <c r="C1888" t="inlineStr">
        <is>
          <t xml:space="preserve">CONCLUIDO	</t>
        </is>
      </c>
      <c r="D1888" t="n">
        <v>9.2105</v>
      </c>
      <c r="E1888" t="n">
        <v>10.86</v>
      </c>
      <c r="F1888" t="n">
        <v>7.92</v>
      </c>
      <c r="G1888" t="n">
        <v>95.05</v>
      </c>
      <c r="H1888" t="n">
        <v>1.57</v>
      </c>
      <c r="I1888" t="n">
        <v>5</v>
      </c>
      <c r="J1888" t="n">
        <v>274.9</v>
      </c>
      <c r="K1888" t="n">
        <v>57.72</v>
      </c>
      <c r="L1888" t="n">
        <v>24.25</v>
      </c>
      <c r="M1888" t="n">
        <v>3</v>
      </c>
      <c r="N1888" t="n">
        <v>72.92</v>
      </c>
      <c r="O1888" t="n">
        <v>34138.22</v>
      </c>
      <c r="P1888" t="n">
        <v>116.3</v>
      </c>
      <c r="Q1888" t="n">
        <v>198.05</v>
      </c>
      <c r="R1888" t="n">
        <v>29.32</v>
      </c>
      <c r="S1888" t="n">
        <v>21.27</v>
      </c>
      <c r="T1888" t="n">
        <v>1322.05</v>
      </c>
      <c r="U1888" t="n">
        <v>0.73</v>
      </c>
      <c r="V1888" t="n">
        <v>0.77</v>
      </c>
      <c r="W1888" t="n">
        <v>0.12</v>
      </c>
      <c r="X1888" t="n">
        <v>0.07000000000000001</v>
      </c>
      <c r="Y1888" t="n">
        <v>1</v>
      </c>
      <c r="Z1888" t="n">
        <v>10</v>
      </c>
    </row>
    <row r="1889">
      <c r="A1889" t="n">
        <v>94</v>
      </c>
      <c r="B1889" t="n">
        <v>120</v>
      </c>
      <c r="C1889" t="inlineStr">
        <is>
          <t xml:space="preserve">CONCLUIDO	</t>
        </is>
      </c>
      <c r="D1889" t="n">
        <v>9.209300000000001</v>
      </c>
      <c r="E1889" t="n">
        <v>10.86</v>
      </c>
      <c r="F1889" t="n">
        <v>7.92</v>
      </c>
      <c r="G1889" t="n">
        <v>95.06</v>
      </c>
      <c r="H1889" t="n">
        <v>1.58</v>
      </c>
      <c r="I1889" t="n">
        <v>5</v>
      </c>
      <c r="J1889" t="n">
        <v>275.38</v>
      </c>
      <c r="K1889" t="n">
        <v>57.72</v>
      </c>
      <c r="L1889" t="n">
        <v>24.5</v>
      </c>
      <c r="M1889" t="n">
        <v>3</v>
      </c>
      <c r="N1889" t="n">
        <v>73.16</v>
      </c>
      <c r="O1889" t="n">
        <v>34197.98</v>
      </c>
      <c r="P1889" t="n">
        <v>116.28</v>
      </c>
      <c r="Q1889" t="n">
        <v>198.05</v>
      </c>
      <c r="R1889" t="n">
        <v>29.43</v>
      </c>
      <c r="S1889" t="n">
        <v>21.27</v>
      </c>
      <c r="T1889" t="n">
        <v>1377.71</v>
      </c>
      <c r="U1889" t="n">
        <v>0.72</v>
      </c>
      <c r="V1889" t="n">
        <v>0.77</v>
      </c>
      <c r="W1889" t="n">
        <v>0.11</v>
      </c>
      <c r="X1889" t="n">
        <v>0.07000000000000001</v>
      </c>
      <c r="Y1889" t="n">
        <v>1</v>
      </c>
      <c r="Z1889" t="n">
        <v>10</v>
      </c>
    </row>
    <row r="1890">
      <c r="A1890" t="n">
        <v>95</v>
      </c>
      <c r="B1890" t="n">
        <v>120</v>
      </c>
      <c r="C1890" t="inlineStr">
        <is>
          <t xml:space="preserve">CONCLUIDO	</t>
        </is>
      </c>
      <c r="D1890" t="n">
        <v>9.195399999999999</v>
      </c>
      <c r="E1890" t="n">
        <v>10.88</v>
      </c>
      <c r="F1890" t="n">
        <v>7.94</v>
      </c>
      <c r="G1890" t="n">
        <v>95.26000000000001</v>
      </c>
      <c r="H1890" t="n">
        <v>1.6</v>
      </c>
      <c r="I1890" t="n">
        <v>5</v>
      </c>
      <c r="J1890" t="n">
        <v>275.87</v>
      </c>
      <c r="K1890" t="n">
        <v>57.72</v>
      </c>
      <c r="L1890" t="n">
        <v>24.75</v>
      </c>
      <c r="M1890" t="n">
        <v>3</v>
      </c>
      <c r="N1890" t="n">
        <v>73.39</v>
      </c>
      <c r="O1890" t="n">
        <v>34257.84</v>
      </c>
      <c r="P1890" t="n">
        <v>116.3</v>
      </c>
      <c r="Q1890" t="n">
        <v>198.05</v>
      </c>
      <c r="R1890" t="n">
        <v>30.03</v>
      </c>
      <c r="S1890" t="n">
        <v>21.27</v>
      </c>
      <c r="T1890" t="n">
        <v>1677.17</v>
      </c>
      <c r="U1890" t="n">
        <v>0.71</v>
      </c>
      <c r="V1890" t="n">
        <v>0.76</v>
      </c>
      <c r="W1890" t="n">
        <v>0.11</v>
      </c>
      <c r="X1890" t="n">
        <v>0.09</v>
      </c>
      <c r="Y1890" t="n">
        <v>1</v>
      </c>
      <c r="Z1890" t="n">
        <v>10</v>
      </c>
    </row>
    <row r="1891">
      <c r="A1891" t="n">
        <v>96</v>
      </c>
      <c r="B1891" t="n">
        <v>120</v>
      </c>
      <c r="C1891" t="inlineStr">
        <is>
          <t xml:space="preserve">CONCLUIDO	</t>
        </is>
      </c>
      <c r="D1891" t="n">
        <v>9.1914</v>
      </c>
      <c r="E1891" t="n">
        <v>10.88</v>
      </c>
      <c r="F1891" t="n">
        <v>7.94</v>
      </c>
      <c r="G1891" t="n">
        <v>95.31999999999999</v>
      </c>
      <c r="H1891" t="n">
        <v>1.61</v>
      </c>
      <c r="I1891" t="n">
        <v>5</v>
      </c>
      <c r="J1891" t="n">
        <v>276.35</v>
      </c>
      <c r="K1891" t="n">
        <v>57.72</v>
      </c>
      <c r="L1891" t="n">
        <v>25</v>
      </c>
      <c r="M1891" t="n">
        <v>3</v>
      </c>
      <c r="N1891" t="n">
        <v>73.63</v>
      </c>
      <c r="O1891" t="n">
        <v>34317.79</v>
      </c>
      <c r="P1891" t="n">
        <v>116.22</v>
      </c>
      <c r="Q1891" t="n">
        <v>198.05</v>
      </c>
      <c r="R1891" t="n">
        <v>30.07</v>
      </c>
      <c r="S1891" t="n">
        <v>21.27</v>
      </c>
      <c r="T1891" t="n">
        <v>1698.45</v>
      </c>
      <c r="U1891" t="n">
        <v>0.71</v>
      </c>
      <c r="V1891" t="n">
        <v>0.76</v>
      </c>
      <c r="W1891" t="n">
        <v>0.12</v>
      </c>
      <c r="X1891" t="n">
        <v>0.09</v>
      </c>
      <c r="Y1891" t="n">
        <v>1</v>
      </c>
      <c r="Z1891" t="n">
        <v>10</v>
      </c>
    </row>
    <row r="1892">
      <c r="A1892" t="n">
        <v>97</v>
      </c>
      <c r="B1892" t="n">
        <v>120</v>
      </c>
      <c r="C1892" t="inlineStr">
        <is>
          <t xml:space="preserve">CONCLUIDO	</t>
        </is>
      </c>
      <c r="D1892" t="n">
        <v>9.196999999999999</v>
      </c>
      <c r="E1892" t="n">
        <v>10.87</v>
      </c>
      <c r="F1892" t="n">
        <v>7.94</v>
      </c>
      <c r="G1892" t="n">
        <v>95.23999999999999</v>
      </c>
      <c r="H1892" t="n">
        <v>1.62</v>
      </c>
      <c r="I1892" t="n">
        <v>5</v>
      </c>
      <c r="J1892" t="n">
        <v>276.84</v>
      </c>
      <c r="K1892" t="n">
        <v>57.72</v>
      </c>
      <c r="L1892" t="n">
        <v>25.25</v>
      </c>
      <c r="M1892" t="n">
        <v>3</v>
      </c>
      <c r="N1892" t="n">
        <v>73.87</v>
      </c>
      <c r="O1892" t="n">
        <v>34377.83</v>
      </c>
      <c r="P1892" t="n">
        <v>115.99</v>
      </c>
      <c r="Q1892" t="n">
        <v>198.05</v>
      </c>
      <c r="R1892" t="n">
        <v>29.9</v>
      </c>
      <c r="S1892" t="n">
        <v>21.27</v>
      </c>
      <c r="T1892" t="n">
        <v>1611.97</v>
      </c>
      <c r="U1892" t="n">
        <v>0.71</v>
      </c>
      <c r="V1892" t="n">
        <v>0.77</v>
      </c>
      <c r="W1892" t="n">
        <v>0.12</v>
      </c>
      <c r="X1892" t="n">
        <v>0.08</v>
      </c>
      <c r="Y1892" t="n">
        <v>1</v>
      </c>
      <c r="Z1892" t="n">
        <v>10</v>
      </c>
    </row>
    <row r="1893">
      <c r="A1893" t="n">
        <v>98</v>
      </c>
      <c r="B1893" t="n">
        <v>120</v>
      </c>
      <c r="C1893" t="inlineStr">
        <is>
          <t xml:space="preserve">CONCLUIDO	</t>
        </is>
      </c>
      <c r="D1893" t="n">
        <v>9.1921</v>
      </c>
      <c r="E1893" t="n">
        <v>10.88</v>
      </c>
      <c r="F1893" t="n">
        <v>7.94</v>
      </c>
      <c r="G1893" t="n">
        <v>95.31</v>
      </c>
      <c r="H1893" t="n">
        <v>1.64</v>
      </c>
      <c r="I1893" t="n">
        <v>5</v>
      </c>
      <c r="J1893" t="n">
        <v>277.33</v>
      </c>
      <c r="K1893" t="n">
        <v>57.72</v>
      </c>
      <c r="L1893" t="n">
        <v>25.5</v>
      </c>
      <c r="M1893" t="n">
        <v>3</v>
      </c>
      <c r="N1893" t="n">
        <v>74.09999999999999</v>
      </c>
      <c r="O1893" t="n">
        <v>34437.96</v>
      </c>
      <c r="P1893" t="n">
        <v>115.82</v>
      </c>
      <c r="Q1893" t="n">
        <v>198.05</v>
      </c>
      <c r="R1893" t="n">
        <v>30.09</v>
      </c>
      <c r="S1893" t="n">
        <v>21.27</v>
      </c>
      <c r="T1893" t="n">
        <v>1708.86</v>
      </c>
      <c r="U1893" t="n">
        <v>0.71</v>
      </c>
      <c r="V1893" t="n">
        <v>0.76</v>
      </c>
      <c r="W1893" t="n">
        <v>0.12</v>
      </c>
      <c r="X1893" t="n">
        <v>0.09</v>
      </c>
      <c r="Y1893" t="n">
        <v>1</v>
      </c>
      <c r="Z1893" t="n">
        <v>10</v>
      </c>
    </row>
    <row r="1894">
      <c r="A1894" t="n">
        <v>99</v>
      </c>
      <c r="B1894" t="n">
        <v>120</v>
      </c>
      <c r="C1894" t="inlineStr">
        <is>
          <t xml:space="preserve">CONCLUIDO	</t>
        </is>
      </c>
      <c r="D1894" t="n">
        <v>9.194000000000001</v>
      </c>
      <c r="E1894" t="n">
        <v>10.88</v>
      </c>
      <c r="F1894" t="n">
        <v>7.94</v>
      </c>
      <c r="G1894" t="n">
        <v>95.28</v>
      </c>
      <c r="H1894" t="n">
        <v>1.65</v>
      </c>
      <c r="I1894" t="n">
        <v>5</v>
      </c>
      <c r="J1894" t="n">
        <v>277.82</v>
      </c>
      <c r="K1894" t="n">
        <v>57.72</v>
      </c>
      <c r="L1894" t="n">
        <v>25.75</v>
      </c>
      <c r="M1894" t="n">
        <v>3</v>
      </c>
      <c r="N1894" t="n">
        <v>74.34</v>
      </c>
      <c r="O1894" t="n">
        <v>34498.19</v>
      </c>
      <c r="P1894" t="n">
        <v>115.81</v>
      </c>
      <c r="Q1894" t="n">
        <v>198.05</v>
      </c>
      <c r="R1894" t="n">
        <v>29.99</v>
      </c>
      <c r="S1894" t="n">
        <v>21.27</v>
      </c>
      <c r="T1894" t="n">
        <v>1656.38</v>
      </c>
      <c r="U1894" t="n">
        <v>0.71</v>
      </c>
      <c r="V1894" t="n">
        <v>0.76</v>
      </c>
      <c r="W1894" t="n">
        <v>0.12</v>
      </c>
      <c r="X1894" t="n">
        <v>0.09</v>
      </c>
      <c r="Y1894" t="n">
        <v>1</v>
      </c>
      <c r="Z1894" t="n">
        <v>10</v>
      </c>
    </row>
    <row r="1895">
      <c r="A1895" t="n">
        <v>100</v>
      </c>
      <c r="B1895" t="n">
        <v>120</v>
      </c>
      <c r="C1895" t="inlineStr">
        <is>
          <t xml:space="preserve">CONCLUIDO	</t>
        </is>
      </c>
      <c r="D1895" t="n">
        <v>9.195600000000001</v>
      </c>
      <c r="E1895" t="n">
        <v>10.87</v>
      </c>
      <c r="F1895" t="n">
        <v>7.94</v>
      </c>
      <c r="G1895" t="n">
        <v>95.26000000000001</v>
      </c>
      <c r="H1895" t="n">
        <v>1.66</v>
      </c>
      <c r="I1895" t="n">
        <v>5</v>
      </c>
      <c r="J1895" t="n">
        <v>278.31</v>
      </c>
      <c r="K1895" t="n">
        <v>57.72</v>
      </c>
      <c r="L1895" t="n">
        <v>26</v>
      </c>
      <c r="M1895" t="n">
        <v>3</v>
      </c>
      <c r="N1895" t="n">
        <v>74.58</v>
      </c>
      <c r="O1895" t="n">
        <v>34558.51</v>
      </c>
      <c r="P1895" t="n">
        <v>115.46</v>
      </c>
      <c r="Q1895" t="n">
        <v>198.05</v>
      </c>
      <c r="R1895" t="n">
        <v>29.95</v>
      </c>
      <c r="S1895" t="n">
        <v>21.27</v>
      </c>
      <c r="T1895" t="n">
        <v>1639.29</v>
      </c>
      <c r="U1895" t="n">
        <v>0.71</v>
      </c>
      <c r="V1895" t="n">
        <v>0.76</v>
      </c>
      <c r="W1895" t="n">
        <v>0.12</v>
      </c>
      <c r="X1895" t="n">
        <v>0.09</v>
      </c>
      <c r="Y1895" t="n">
        <v>1</v>
      </c>
      <c r="Z1895" t="n">
        <v>10</v>
      </c>
    </row>
    <row r="1896">
      <c r="A1896" t="n">
        <v>101</v>
      </c>
      <c r="B1896" t="n">
        <v>120</v>
      </c>
      <c r="C1896" t="inlineStr">
        <is>
          <t xml:space="preserve">CONCLUIDO	</t>
        </is>
      </c>
      <c r="D1896" t="n">
        <v>9.198700000000001</v>
      </c>
      <c r="E1896" t="n">
        <v>10.87</v>
      </c>
      <c r="F1896" t="n">
        <v>7.93</v>
      </c>
      <c r="G1896" t="n">
        <v>95.20999999999999</v>
      </c>
      <c r="H1896" t="n">
        <v>1.68</v>
      </c>
      <c r="I1896" t="n">
        <v>5</v>
      </c>
      <c r="J1896" t="n">
        <v>278.79</v>
      </c>
      <c r="K1896" t="n">
        <v>57.72</v>
      </c>
      <c r="L1896" t="n">
        <v>26.25</v>
      </c>
      <c r="M1896" t="n">
        <v>3</v>
      </c>
      <c r="N1896" t="n">
        <v>74.81999999999999</v>
      </c>
      <c r="O1896" t="n">
        <v>34618.92</v>
      </c>
      <c r="P1896" t="n">
        <v>114.93</v>
      </c>
      <c r="Q1896" t="n">
        <v>198.06</v>
      </c>
      <c r="R1896" t="n">
        <v>29.77</v>
      </c>
      <c r="S1896" t="n">
        <v>21.27</v>
      </c>
      <c r="T1896" t="n">
        <v>1547.75</v>
      </c>
      <c r="U1896" t="n">
        <v>0.71</v>
      </c>
      <c r="V1896" t="n">
        <v>0.77</v>
      </c>
      <c r="W1896" t="n">
        <v>0.12</v>
      </c>
      <c r="X1896" t="n">
        <v>0.08</v>
      </c>
      <c r="Y1896" t="n">
        <v>1</v>
      </c>
      <c r="Z1896" t="n">
        <v>10</v>
      </c>
    </row>
    <row r="1897">
      <c r="A1897" t="n">
        <v>102</v>
      </c>
      <c r="B1897" t="n">
        <v>120</v>
      </c>
      <c r="C1897" t="inlineStr">
        <is>
          <t xml:space="preserve">CONCLUIDO	</t>
        </is>
      </c>
      <c r="D1897" t="n">
        <v>9.206200000000001</v>
      </c>
      <c r="E1897" t="n">
        <v>10.86</v>
      </c>
      <c r="F1897" t="n">
        <v>7.93</v>
      </c>
      <c r="G1897" t="n">
        <v>95.11</v>
      </c>
      <c r="H1897" t="n">
        <v>1.69</v>
      </c>
      <c r="I1897" t="n">
        <v>5</v>
      </c>
      <c r="J1897" t="n">
        <v>279.29</v>
      </c>
      <c r="K1897" t="n">
        <v>57.72</v>
      </c>
      <c r="L1897" t="n">
        <v>26.5</v>
      </c>
      <c r="M1897" t="n">
        <v>3</v>
      </c>
      <c r="N1897" t="n">
        <v>75.06</v>
      </c>
      <c r="O1897" t="n">
        <v>34679.43</v>
      </c>
      <c r="P1897" t="n">
        <v>114.77</v>
      </c>
      <c r="Q1897" t="n">
        <v>198.05</v>
      </c>
      <c r="R1897" t="n">
        <v>29.5</v>
      </c>
      <c r="S1897" t="n">
        <v>21.27</v>
      </c>
      <c r="T1897" t="n">
        <v>1411.13</v>
      </c>
      <c r="U1897" t="n">
        <v>0.72</v>
      </c>
      <c r="V1897" t="n">
        <v>0.77</v>
      </c>
      <c r="W1897" t="n">
        <v>0.12</v>
      </c>
      <c r="X1897" t="n">
        <v>0.07000000000000001</v>
      </c>
      <c r="Y1897" t="n">
        <v>1</v>
      </c>
      <c r="Z1897" t="n">
        <v>10</v>
      </c>
    </row>
    <row r="1898">
      <c r="A1898" t="n">
        <v>103</v>
      </c>
      <c r="B1898" t="n">
        <v>120</v>
      </c>
      <c r="C1898" t="inlineStr">
        <is>
          <t xml:space="preserve">CONCLUIDO	</t>
        </is>
      </c>
      <c r="D1898" t="n">
        <v>9.206</v>
      </c>
      <c r="E1898" t="n">
        <v>10.86</v>
      </c>
      <c r="F1898" t="n">
        <v>7.93</v>
      </c>
      <c r="G1898" t="n">
        <v>95.11</v>
      </c>
      <c r="H1898" t="n">
        <v>1.7</v>
      </c>
      <c r="I1898" t="n">
        <v>5</v>
      </c>
      <c r="J1898" t="n">
        <v>279.78</v>
      </c>
      <c r="K1898" t="n">
        <v>57.72</v>
      </c>
      <c r="L1898" t="n">
        <v>26.75</v>
      </c>
      <c r="M1898" t="n">
        <v>3</v>
      </c>
      <c r="N1898" t="n">
        <v>75.3</v>
      </c>
      <c r="O1898" t="n">
        <v>34740.03</v>
      </c>
      <c r="P1898" t="n">
        <v>114.5</v>
      </c>
      <c r="Q1898" t="n">
        <v>198.05</v>
      </c>
      <c r="R1898" t="n">
        <v>29.58</v>
      </c>
      <c r="S1898" t="n">
        <v>21.27</v>
      </c>
      <c r="T1898" t="n">
        <v>1451.21</v>
      </c>
      <c r="U1898" t="n">
        <v>0.72</v>
      </c>
      <c r="V1898" t="n">
        <v>0.77</v>
      </c>
      <c r="W1898" t="n">
        <v>0.11</v>
      </c>
      <c r="X1898" t="n">
        <v>0.07000000000000001</v>
      </c>
      <c r="Y1898" t="n">
        <v>1</v>
      </c>
      <c r="Z1898" t="n">
        <v>10</v>
      </c>
    </row>
    <row r="1899">
      <c r="A1899" t="n">
        <v>104</v>
      </c>
      <c r="B1899" t="n">
        <v>120</v>
      </c>
      <c r="C1899" t="inlineStr">
        <is>
          <t xml:space="preserve">CONCLUIDO	</t>
        </is>
      </c>
      <c r="D1899" t="n">
        <v>9.1935</v>
      </c>
      <c r="E1899" t="n">
        <v>10.88</v>
      </c>
      <c r="F1899" t="n">
        <v>7.94</v>
      </c>
      <c r="G1899" t="n">
        <v>95.29000000000001</v>
      </c>
      <c r="H1899" t="n">
        <v>1.72</v>
      </c>
      <c r="I1899" t="n">
        <v>5</v>
      </c>
      <c r="J1899" t="n">
        <v>280.27</v>
      </c>
      <c r="K1899" t="n">
        <v>57.72</v>
      </c>
      <c r="L1899" t="n">
        <v>27</v>
      </c>
      <c r="M1899" t="n">
        <v>3</v>
      </c>
      <c r="N1899" t="n">
        <v>75.54000000000001</v>
      </c>
      <c r="O1899" t="n">
        <v>34800.73</v>
      </c>
      <c r="P1899" t="n">
        <v>114.42</v>
      </c>
      <c r="Q1899" t="n">
        <v>198.05</v>
      </c>
      <c r="R1899" t="n">
        <v>30.12</v>
      </c>
      <c r="S1899" t="n">
        <v>21.27</v>
      </c>
      <c r="T1899" t="n">
        <v>1721.54</v>
      </c>
      <c r="U1899" t="n">
        <v>0.71</v>
      </c>
      <c r="V1899" t="n">
        <v>0.76</v>
      </c>
      <c r="W1899" t="n">
        <v>0.11</v>
      </c>
      <c r="X1899" t="n">
        <v>0.09</v>
      </c>
      <c r="Y1899" t="n">
        <v>1</v>
      </c>
      <c r="Z1899" t="n">
        <v>10</v>
      </c>
    </row>
    <row r="1900">
      <c r="A1900" t="n">
        <v>105</v>
      </c>
      <c r="B1900" t="n">
        <v>120</v>
      </c>
      <c r="C1900" t="inlineStr">
        <is>
          <t xml:space="preserve">CONCLUIDO	</t>
        </is>
      </c>
      <c r="D1900" t="n">
        <v>9.2545</v>
      </c>
      <c r="E1900" t="n">
        <v>10.81</v>
      </c>
      <c r="F1900" t="n">
        <v>7.91</v>
      </c>
      <c r="G1900" t="n">
        <v>118.72</v>
      </c>
      <c r="H1900" t="n">
        <v>1.73</v>
      </c>
      <c r="I1900" t="n">
        <v>4</v>
      </c>
      <c r="J1900" t="n">
        <v>280.76</v>
      </c>
      <c r="K1900" t="n">
        <v>57.72</v>
      </c>
      <c r="L1900" t="n">
        <v>27.25</v>
      </c>
      <c r="M1900" t="n">
        <v>2</v>
      </c>
      <c r="N1900" t="n">
        <v>75.79000000000001</v>
      </c>
      <c r="O1900" t="n">
        <v>34861.53</v>
      </c>
      <c r="P1900" t="n">
        <v>113.81</v>
      </c>
      <c r="Q1900" t="n">
        <v>198.07</v>
      </c>
      <c r="R1900" t="n">
        <v>29.17</v>
      </c>
      <c r="S1900" t="n">
        <v>21.27</v>
      </c>
      <c r="T1900" t="n">
        <v>1255.21</v>
      </c>
      <c r="U1900" t="n">
        <v>0.73</v>
      </c>
      <c r="V1900" t="n">
        <v>0.77</v>
      </c>
      <c r="W1900" t="n">
        <v>0.11</v>
      </c>
      <c r="X1900" t="n">
        <v>0.06</v>
      </c>
      <c r="Y1900" t="n">
        <v>1</v>
      </c>
      <c r="Z1900" t="n">
        <v>10</v>
      </c>
    </row>
    <row r="1901">
      <c r="A1901" t="n">
        <v>106</v>
      </c>
      <c r="B1901" t="n">
        <v>120</v>
      </c>
      <c r="C1901" t="inlineStr">
        <is>
          <t xml:space="preserve">CONCLUIDO	</t>
        </is>
      </c>
      <c r="D1901" t="n">
        <v>9.2555</v>
      </c>
      <c r="E1901" t="n">
        <v>10.8</v>
      </c>
      <c r="F1901" t="n">
        <v>7.91</v>
      </c>
      <c r="G1901" t="n">
        <v>118.7</v>
      </c>
      <c r="H1901" t="n">
        <v>1.74</v>
      </c>
      <c r="I1901" t="n">
        <v>4</v>
      </c>
      <c r="J1901" t="n">
        <v>281.26</v>
      </c>
      <c r="K1901" t="n">
        <v>57.72</v>
      </c>
      <c r="L1901" t="n">
        <v>27.5</v>
      </c>
      <c r="M1901" t="n">
        <v>2</v>
      </c>
      <c r="N1901" t="n">
        <v>76.03</v>
      </c>
      <c r="O1901" t="n">
        <v>34922.42</v>
      </c>
      <c r="P1901" t="n">
        <v>114.05</v>
      </c>
      <c r="Q1901" t="n">
        <v>198.05</v>
      </c>
      <c r="R1901" t="n">
        <v>29.15</v>
      </c>
      <c r="S1901" t="n">
        <v>21.27</v>
      </c>
      <c r="T1901" t="n">
        <v>1241.97</v>
      </c>
      <c r="U1901" t="n">
        <v>0.73</v>
      </c>
      <c r="V1901" t="n">
        <v>0.77</v>
      </c>
      <c r="W1901" t="n">
        <v>0.11</v>
      </c>
      <c r="X1901" t="n">
        <v>0.06</v>
      </c>
      <c r="Y1901" t="n">
        <v>1</v>
      </c>
      <c r="Z1901" t="n">
        <v>10</v>
      </c>
    </row>
    <row r="1902">
      <c r="A1902" t="n">
        <v>107</v>
      </c>
      <c r="B1902" t="n">
        <v>120</v>
      </c>
      <c r="C1902" t="inlineStr">
        <is>
          <t xml:space="preserve">CONCLUIDO	</t>
        </is>
      </c>
      <c r="D1902" t="n">
        <v>9.255000000000001</v>
      </c>
      <c r="E1902" t="n">
        <v>10.8</v>
      </c>
      <c r="F1902" t="n">
        <v>7.91</v>
      </c>
      <c r="G1902" t="n">
        <v>118.71</v>
      </c>
      <c r="H1902" t="n">
        <v>1.75</v>
      </c>
      <c r="I1902" t="n">
        <v>4</v>
      </c>
      <c r="J1902" t="n">
        <v>281.75</v>
      </c>
      <c r="K1902" t="n">
        <v>57.72</v>
      </c>
      <c r="L1902" t="n">
        <v>27.75</v>
      </c>
      <c r="M1902" t="n">
        <v>2</v>
      </c>
      <c r="N1902" t="n">
        <v>76.28</v>
      </c>
      <c r="O1902" t="n">
        <v>34983.41</v>
      </c>
      <c r="P1902" t="n">
        <v>114.11</v>
      </c>
      <c r="Q1902" t="n">
        <v>198.05</v>
      </c>
      <c r="R1902" t="n">
        <v>29.15</v>
      </c>
      <c r="S1902" t="n">
        <v>21.27</v>
      </c>
      <c r="T1902" t="n">
        <v>1245.34</v>
      </c>
      <c r="U1902" t="n">
        <v>0.73</v>
      </c>
      <c r="V1902" t="n">
        <v>0.77</v>
      </c>
      <c r="W1902" t="n">
        <v>0.11</v>
      </c>
      <c r="X1902" t="n">
        <v>0.06</v>
      </c>
      <c r="Y1902" t="n">
        <v>1</v>
      </c>
      <c r="Z1902" t="n">
        <v>10</v>
      </c>
    </row>
    <row r="1903">
      <c r="A1903" t="n">
        <v>108</v>
      </c>
      <c r="B1903" t="n">
        <v>120</v>
      </c>
      <c r="C1903" t="inlineStr">
        <is>
          <t xml:space="preserve">CONCLUIDO	</t>
        </is>
      </c>
      <c r="D1903" t="n">
        <v>9.2555</v>
      </c>
      <c r="E1903" t="n">
        <v>10.8</v>
      </c>
      <c r="F1903" t="n">
        <v>7.91</v>
      </c>
      <c r="G1903" t="n">
        <v>118.7</v>
      </c>
      <c r="H1903" t="n">
        <v>1.77</v>
      </c>
      <c r="I1903" t="n">
        <v>4</v>
      </c>
      <c r="J1903" t="n">
        <v>282.25</v>
      </c>
      <c r="K1903" t="n">
        <v>57.72</v>
      </c>
      <c r="L1903" t="n">
        <v>28</v>
      </c>
      <c r="M1903" t="n">
        <v>2</v>
      </c>
      <c r="N1903" t="n">
        <v>76.52</v>
      </c>
      <c r="O1903" t="n">
        <v>35044.49</v>
      </c>
      <c r="P1903" t="n">
        <v>114.14</v>
      </c>
      <c r="Q1903" t="n">
        <v>198.05</v>
      </c>
      <c r="R1903" t="n">
        <v>29.15</v>
      </c>
      <c r="S1903" t="n">
        <v>21.27</v>
      </c>
      <c r="T1903" t="n">
        <v>1245.12</v>
      </c>
      <c r="U1903" t="n">
        <v>0.73</v>
      </c>
      <c r="V1903" t="n">
        <v>0.77</v>
      </c>
      <c r="W1903" t="n">
        <v>0.11</v>
      </c>
      <c r="X1903" t="n">
        <v>0.06</v>
      </c>
      <c r="Y1903" t="n">
        <v>1</v>
      </c>
      <c r="Z1903" t="n">
        <v>10</v>
      </c>
    </row>
    <row r="1904">
      <c r="A1904" t="n">
        <v>109</v>
      </c>
      <c r="B1904" t="n">
        <v>120</v>
      </c>
      <c r="C1904" t="inlineStr">
        <is>
          <t xml:space="preserve">CONCLUIDO	</t>
        </is>
      </c>
      <c r="D1904" t="n">
        <v>9.255000000000001</v>
      </c>
      <c r="E1904" t="n">
        <v>10.8</v>
      </c>
      <c r="F1904" t="n">
        <v>7.91</v>
      </c>
      <c r="G1904" t="n">
        <v>118.71</v>
      </c>
      <c r="H1904" t="n">
        <v>1.78</v>
      </c>
      <c r="I1904" t="n">
        <v>4</v>
      </c>
      <c r="J1904" t="n">
        <v>282.74</v>
      </c>
      <c r="K1904" t="n">
        <v>57.72</v>
      </c>
      <c r="L1904" t="n">
        <v>28.25</v>
      </c>
      <c r="M1904" t="n">
        <v>2</v>
      </c>
      <c r="N1904" t="n">
        <v>76.77</v>
      </c>
      <c r="O1904" t="n">
        <v>35105.68</v>
      </c>
      <c r="P1904" t="n">
        <v>114.33</v>
      </c>
      <c r="Q1904" t="n">
        <v>198.07</v>
      </c>
      <c r="R1904" t="n">
        <v>29.13</v>
      </c>
      <c r="S1904" t="n">
        <v>21.27</v>
      </c>
      <c r="T1904" t="n">
        <v>1234.52</v>
      </c>
      <c r="U1904" t="n">
        <v>0.73</v>
      </c>
      <c r="V1904" t="n">
        <v>0.77</v>
      </c>
      <c r="W1904" t="n">
        <v>0.12</v>
      </c>
      <c r="X1904" t="n">
        <v>0.06</v>
      </c>
      <c r="Y1904" t="n">
        <v>1</v>
      </c>
      <c r="Z1904" t="n">
        <v>10</v>
      </c>
    </row>
    <row r="1905">
      <c r="A1905" t="n">
        <v>110</v>
      </c>
      <c r="B1905" t="n">
        <v>120</v>
      </c>
      <c r="C1905" t="inlineStr">
        <is>
          <t xml:space="preserve">CONCLUIDO	</t>
        </is>
      </c>
      <c r="D1905" t="n">
        <v>9.2652</v>
      </c>
      <c r="E1905" t="n">
        <v>10.79</v>
      </c>
      <c r="F1905" t="n">
        <v>7.9</v>
      </c>
      <c r="G1905" t="n">
        <v>118.53</v>
      </c>
      <c r="H1905" t="n">
        <v>1.79</v>
      </c>
      <c r="I1905" t="n">
        <v>4</v>
      </c>
      <c r="J1905" t="n">
        <v>283.24</v>
      </c>
      <c r="K1905" t="n">
        <v>57.72</v>
      </c>
      <c r="L1905" t="n">
        <v>28.5</v>
      </c>
      <c r="M1905" t="n">
        <v>2</v>
      </c>
      <c r="N1905" t="n">
        <v>77.01000000000001</v>
      </c>
      <c r="O1905" t="n">
        <v>35166.96</v>
      </c>
      <c r="P1905" t="n">
        <v>114.11</v>
      </c>
      <c r="Q1905" t="n">
        <v>198.05</v>
      </c>
      <c r="R1905" t="n">
        <v>28.71</v>
      </c>
      <c r="S1905" t="n">
        <v>21.27</v>
      </c>
      <c r="T1905" t="n">
        <v>1023.89</v>
      </c>
      <c r="U1905" t="n">
        <v>0.74</v>
      </c>
      <c r="V1905" t="n">
        <v>0.77</v>
      </c>
      <c r="W1905" t="n">
        <v>0.12</v>
      </c>
      <c r="X1905" t="n">
        <v>0.05</v>
      </c>
      <c r="Y1905" t="n">
        <v>1</v>
      </c>
      <c r="Z1905" t="n">
        <v>10</v>
      </c>
    </row>
    <row r="1906">
      <c r="A1906" t="n">
        <v>111</v>
      </c>
      <c r="B1906" t="n">
        <v>120</v>
      </c>
      <c r="C1906" t="inlineStr">
        <is>
          <t xml:space="preserve">CONCLUIDO	</t>
        </is>
      </c>
      <c r="D1906" t="n">
        <v>9.2676</v>
      </c>
      <c r="E1906" t="n">
        <v>10.79</v>
      </c>
      <c r="F1906" t="n">
        <v>7.9</v>
      </c>
      <c r="G1906" t="n">
        <v>118.49</v>
      </c>
      <c r="H1906" t="n">
        <v>1.8</v>
      </c>
      <c r="I1906" t="n">
        <v>4</v>
      </c>
      <c r="J1906" t="n">
        <v>283.74</v>
      </c>
      <c r="K1906" t="n">
        <v>57.72</v>
      </c>
      <c r="L1906" t="n">
        <v>28.75</v>
      </c>
      <c r="M1906" t="n">
        <v>2</v>
      </c>
      <c r="N1906" t="n">
        <v>77.26000000000001</v>
      </c>
      <c r="O1906" t="n">
        <v>35228.34</v>
      </c>
      <c r="P1906" t="n">
        <v>114.11</v>
      </c>
      <c r="Q1906" t="n">
        <v>198.05</v>
      </c>
      <c r="R1906" t="n">
        <v>28.69</v>
      </c>
      <c r="S1906" t="n">
        <v>21.27</v>
      </c>
      <c r="T1906" t="n">
        <v>1013.44</v>
      </c>
      <c r="U1906" t="n">
        <v>0.74</v>
      </c>
      <c r="V1906" t="n">
        <v>0.77</v>
      </c>
      <c r="W1906" t="n">
        <v>0.11</v>
      </c>
      <c r="X1906" t="n">
        <v>0.05</v>
      </c>
      <c r="Y1906" t="n">
        <v>1</v>
      </c>
      <c r="Z1906" t="n">
        <v>10</v>
      </c>
    </row>
    <row r="1907">
      <c r="A1907" t="n">
        <v>112</v>
      </c>
      <c r="B1907" t="n">
        <v>120</v>
      </c>
      <c r="C1907" t="inlineStr">
        <is>
          <t xml:space="preserve">CONCLUIDO	</t>
        </is>
      </c>
      <c r="D1907" t="n">
        <v>9.2616</v>
      </c>
      <c r="E1907" t="n">
        <v>10.8</v>
      </c>
      <c r="F1907" t="n">
        <v>7.91</v>
      </c>
      <c r="G1907" t="n">
        <v>118.59</v>
      </c>
      <c r="H1907" t="n">
        <v>1.82</v>
      </c>
      <c r="I1907" t="n">
        <v>4</v>
      </c>
      <c r="J1907" t="n">
        <v>284.23</v>
      </c>
      <c r="K1907" t="n">
        <v>57.72</v>
      </c>
      <c r="L1907" t="n">
        <v>29</v>
      </c>
      <c r="M1907" t="n">
        <v>2</v>
      </c>
      <c r="N1907" t="n">
        <v>77.51000000000001</v>
      </c>
      <c r="O1907" t="n">
        <v>35289.82</v>
      </c>
      <c r="P1907" t="n">
        <v>114.19</v>
      </c>
      <c r="Q1907" t="n">
        <v>198.05</v>
      </c>
      <c r="R1907" t="n">
        <v>28.94</v>
      </c>
      <c r="S1907" t="n">
        <v>21.27</v>
      </c>
      <c r="T1907" t="n">
        <v>1136.66</v>
      </c>
      <c r="U1907" t="n">
        <v>0.73</v>
      </c>
      <c r="V1907" t="n">
        <v>0.77</v>
      </c>
      <c r="W1907" t="n">
        <v>0.11</v>
      </c>
      <c r="X1907" t="n">
        <v>0.05</v>
      </c>
      <c r="Y1907" t="n">
        <v>1</v>
      </c>
      <c r="Z1907" t="n">
        <v>10</v>
      </c>
    </row>
    <row r="1908">
      <c r="A1908" t="n">
        <v>113</v>
      </c>
      <c r="B1908" t="n">
        <v>120</v>
      </c>
      <c r="C1908" t="inlineStr">
        <is>
          <t xml:space="preserve">CONCLUIDO	</t>
        </is>
      </c>
      <c r="D1908" t="n">
        <v>9.2521</v>
      </c>
      <c r="E1908" t="n">
        <v>10.81</v>
      </c>
      <c r="F1908" t="n">
        <v>7.92</v>
      </c>
      <c r="G1908" t="n">
        <v>118.76</v>
      </c>
      <c r="H1908" t="n">
        <v>1.83</v>
      </c>
      <c r="I1908" t="n">
        <v>4</v>
      </c>
      <c r="J1908" t="n">
        <v>284.73</v>
      </c>
      <c r="K1908" t="n">
        <v>57.72</v>
      </c>
      <c r="L1908" t="n">
        <v>29.25</v>
      </c>
      <c r="M1908" t="n">
        <v>2</v>
      </c>
      <c r="N1908" t="n">
        <v>77.76000000000001</v>
      </c>
      <c r="O1908" t="n">
        <v>35351.4</v>
      </c>
      <c r="P1908" t="n">
        <v>114.36</v>
      </c>
      <c r="Q1908" t="n">
        <v>198.05</v>
      </c>
      <c r="R1908" t="n">
        <v>29.28</v>
      </c>
      <c r="S1908" t="n">
        <v>21.27</v>
      </c>
      <c r="T1908" t="n">
        <v>1307.52</v>
      </c>
      <c r="U1908" t="n">
        <v>0.73</v>
      </c>
      <c r="V1908" t="n">
        <v>0.77</v>
      </c>
      <c r="W1908" t="n">
        <v>0.11</v>
      </c>
      <c r="X1908" t="n">
        <v>0.06</v>
      </c>
      <c r="Y1908" t="n">
        <v>1</v>
      </c>
      <c r="Z1908" t="n">
        <v>10</v>
      </c>
    </row>
    <row r="1909">
      <c r="A1909" t="n">
        <v>114</v>
      </c>
      <c r="B1909" t="n">
        <v>120</v>
      </c>
      <c r="C1909" t="inlineStr">
        <is>
          <t xml:space="preserve">CONCLUIDO	</t>
        </is>
      </c>
      <c r="D1909" t="n">
        <v>9.2555</v>
      </c>
      <c r="E1909" t="n">
        <v>10.8</v>
      </c>
      <c r="F1909" t="n">
        <v>7.91</v>
      </c>
      <c r="G1909" t="n">
        <v>118.7</v>
      </c>
      <c r="H1909" t="n">
        <v>1.84</v>
      </c>
      <c r="I1909" t="n">
        <v>4</v>
      </c>
      <c r="J1909" t="n">
        <v>285.23</v>
      </c>
      <c r="K1909" t="n">
        <v>57.72</v>
      </c>
      <c r="L1909" t="n">
        <v>29.5</v>
      </c>
      <c r="M1909" t="n">
        <v>2</v>
      </c>
      <c r="N1909" t="n">
        <v>78.01000000000001</v>
      </c>
      <c r="O1909" t="n">
        <v>35413.08</v>
      </c>
      <c r="P1909" t="n">
        <v>114.4</v>
      </c>
      <c r="Q1909" t="n">
        <v>198.05</v>
      </c>
      <c r="R1909" t="n">
        <v>29.15</v>
      </c>
      <c r="S1909" t="n">
        <v>21.27</v>
      </c>
      <c r="T1909" t="n">
        <v>1244.04</v>
      </c>
      <c r="U1909" t="n">
        <v>0.73</v>
      </c>
      <c r="V1909" t="n">
        <v>0.77</v>
      </c>
      <c r="W1909" t="n">
        <v>0.11</v>
      </c>
      <c r="X1909" t="n">
        <v>0.06</v>
      </c>
      <c r="Y1909" t="n">
        <v>1</v>
      </c>
      <c r="Z1909" t="n">
        <v>10</v>
      </c>
    </row>
    <row r="1910">
      <c r="A1910" t="n">
        <v>115</v>
      </c>
      <c r="B1910" t="n">
        <v>120</v>
      </c>
      <c r="C1910" t="inlineStr">
        <is>
          <t xml:space="preserve">CONCLUIDO	</t>
        </is>
      </c>
      <c r="D1910" t="n">
        <v>9.2545</v>
      </c>
      <c r="E1910" t="n">
        <v>10.81</v>
      </c>
      <c r="F1910" t="n">
        <v>7.91</v>
      </c>
      <c r="G1910" t="n">
        <v>118.72</v>
      </c>
      <c r="H1910" t="n">
        <v>1.85</v>
      </c>
      <c r="I1910" t="n">
        <v>4</v>
      </c>
      <c r="J1910" t="n">
        <v>285.73</v>
      </c>
      <c r="K1910" t="n">
        <v>57.72</v>
      </c>
      <c r="L1910" t="n">
        <v>29.75</v>
      </c>
      <c r="M1910" t="n">
        <v>2</v>
      </c>
      <c r="N1910" t="n">
        <v>78.26000000000001</v>
      </c>
      <c r="O1910" t="n">
        <v>35474.86</v>
      </c>
      <c r="P1910" t="n">
        <v>114.38</v>
      </c>
      <c r="Q1910" t="n">
        <v>198.05</v>
      </c>
      <c r="R1910" t="n">
        <v>29.19</v>
      </c>
      <c r="S1910" t="n">
        <v>21.27</v>
      </c>
      <c r="T1910" t="n">
        <v>1263.11</v>
      </c>
      <c r="U1910" t="n">
        <v>0.73</v>
      </c>
      <c r="V1910" t="n">
        <v>0.77</v>
      </c>
      <c r="W1910" t="n">
        <v>0.11</v>
      </c>
      <c r="X1910" t="n">
        <v>0.06</v>
      </c>
      <c r="Y1910" t="n">
        <v>1</v>
      </c>
      <c r="Z1910" t="n">
        <v>10</v>
      </c>
    </row>
    <row r="1911">
      <c r="A1911" t="n">
        <v>116</v>
      </c>
      <c r="B1911" t="n">
        <v>120</v>
      </c>
      <c r="C1911" t="inlineStr">
        <is>
          <t xml:space="preserve">CONCLUIDO	</t>
        </is>
      </c>
      <c r="D1911" t="n">
        <v>9.2538</v>
      </c>
      <c r="E1911" t="n">
        <v>10.81</v>
      </c>
      <c r="F1911" t="n">
        <v>7.92</v>
      </c>
      <c r="G1911" t="n">
        <v>118.73</v>
      </c>
      <c r="H1911" t="n">
        <v>1.87</v>
      </c>
      <c r="I1911" t="n">
        <v>4</v>
      </c>
      <c r="J1911" t="n">
        <v>286.24</v>
      </c>
      <c r="K1911" t="n">
        <v>57.72</v>
      </c>
      <c r="L1911" t="n">
        <v>30</v>
      </c>
      <c r="M1911" t="n">
        <v>2</v>
      </c>
      <c r="N1911" t="n">
        <v>78.51000000000001</v>
      </c>
      <c r="O1911" t="n">
        <v>35536.74</v>
      </c>
      <c r="P1911" t="n">
        <v>114.29</v>
      </c>
      <c r="Q1911" t="n">
        <v>198.05</v>
      </c>
      <c r="R1911" t="n">
        <v>29.24</v>
      </c>
      <c r="S1911" t="n">
        <v>21.27</v>
      </c>
      <c r="T1911" t="n">
        <v>1288.68</v>
      </c>
      <c r="U1911" t="n">
        <v>0.73</v>
      </c>
      <c r="V1911" t="n">
        <v>0.77</v>
      </c>
      <c r="W1911" t="n">
        <v>0.11</v>
      </c>
      <c r="X1911" t="n">
        <v>0.06</v>
      </c>
      <c r="Y1911" t="n">
        <v>1</v>
      </c>
      <c r="Z1911" t="n">
        <v>10</v>
      </c>
    </row>
    <row r="1912">
      <c r="A1912" t="n">
        <v>117</v>
      </c>
      <c r="B1912" t="n">
        <v>120</v>
      </c>
      <c r="C1912" t="inlineStr">
        <is>
          <t xml:space="preserve">CONCLUIDO	</t>
        </is>
      </c>
      <c r="D1912" t="n">
        <v>9.2507</v>
      </c>
      <c r="E1912" t="n">
        <v>10.81</v>
      </c>
      <c r="F1912" t="n">
        <v>7.92</v>
      </c>
      <c r="G1912" t="n">
        <v>118.78</v>
      </c>
      <c r="H1912" t="n">
        <v>1.88</v>
      </c>
      <c r="I1912" t="n">
        <v>4</v>
      </c>
      <c r="J1912" t="n">
        <v>286.74</v>
      </c>
      <c r="K1912" t="n">
        <v>57.72</v>
      </c>
      <c r="L1912" t="n">
        <v>30.25</v>
      </c>
      <c r="M1912" t="n">
        <v>2</v>
      </c>
      <c r="N1912" t="n">
        <v>78.77</v>
      </c>
      <c r="O1912" t="n">
        <v>35598.85</v>
      </c>
      <c r="P1912" t="n">
        <v>114.4</v>
      </c>
      <c r="Q1912" t="n">
        <v>198.08</v>
      </c>
      <c r="R1912" t="n">
        <v>29.3</v>
      </c>
      <c r="S1912" t="n">
        <v>21.27</v>
      </c>
      <c r="T1912" t="n">
        <v>1319.12</v>
      </c>
      <c r="U1912" t="n">
        <v>0.73</v>
      </c>
      <c r="V1912" t="n">
        <v>0.77</v>
      </c>
      <c r="W1912" t="n">
        <v>0.12</v>
      </c>
      <c r="X1912" t="n">
        <v>0.07000000000000001</v>
      </c>
      <c r="Y1912" t="n">
        <v>1</v>
      </c>
      <c r="Z1912" t="n">
        <v>10</v>
      </c>
    </row>
    <row r="1913">
      <c r="A1913" t="n">
        <v>118</v>
      </c>
      <c r="B1913" t="n">
        <v>120</v>
      </c>
      <c r="C1913" t="inlineStr">
        <is>
          <t xml:space="preserve">CONCLUIDO	</t>
        </is>
      </c>
      <c r="D1913" t="n">
        <v>9.258800000000001</v>
      </c>
      <c r="E1913" t="n">
        <v>10.8</v>
      </c>
      <c r="F1913" t="n">
        <v>7.91</v>
      </c>
      <c r="G1913" t="n">
        <v>118.64</v>
      </c>
      <c r="H1913" t="n">
        <v>1.89</v>
      </c>
      <c r="I1913" t="n">
        <v>4</v>
      </c>
      <c r="J1913" t="n">
        <v>287.24</v>
      </c>
      <c r="K1913" t="n">
        <v>57.72</v>
      </c>
      <c r="L1913" t="n">
        <v>30.5</v>
      </c>
      <c r="M1913" t="n">
        <v>2</v>
      </c>
      <c r="N1913" t="n">
        <v>79.02</v>
      </c>
      <c r="O1913" t="n">
        <v>35660.94</v>
      </c>
      <c r="P1913" t="n">
        <v>114.21</v>
      </c>
      <c r="Q1913" t="n">
        <v>198.05</v>
      </c>
      <c r="R1913" t="n">
        <v>28.95</v>
      </c>
      <c r="S1913" t="n">
        <v>21.27</v>
      </c>
      <c r="T1913" t="n">
        <v>1145.33</v>
      </c>
      <c r="U1913" t="n">
        <v>0.73</v>
      </c>
      <c r="V1913" t="n">
        <v>0.77</v>
      </c>
      <c r="W1913" t="n">
        <v>0.12</v>
      </c>
      <c r="X1913" t="n">
        <v>0.06</v>
      </c>
      <c r="Y1913" t="n">
        <v>1</v>
      </c>
      <c r="Z1913" t="n">
        <v>10</v>
      </c>
    </row>
    <row r="1914">
      <c r="A1914" t="n">
        <v>119</v>
      </c>
      <c r="B1914" t="n">
        <v>120</v>
      </c>
      <c r="C1914" t="inlineStr">
        <is>
          <t xml:space="preserve">CONCLUIDO	</t>
        </is>
      </c>
      <c r="D1914" t="n">
        <v>9.2659</v>
      </c>
      <c r="E1914" t="n">
        <v>10.79</v>
      </c>
      <c r="F1914" t="n">
        <v>7.9</v>
      </c>
      <c r="G1914" t="n">
        <v>118.52</v>
      </c>
      <c r="H1914" t="n">
        <v>1.9</v>
      </c>
      <c r="I1914" t="n">
        <v>4</v>
      </c>
      <c r="J1914" t="n">
        <v>287.75</v>
      </c>
      <c r="K1914" t="n">
        <v>57.72</v>
      </c>
      <c r="L1914" t="n">
        <v>30.75</v>
      </c>
      <c r="M1914" t="n">
        <v>2</v>
      </c>
      <c r="N1914" t="n">
        <v>79.27</v>
      </c>
      <c r="O1914" t="n">
        <v>35723.13</v>
      </c>
      <c r="P1914" t="n">
        <v>114.08</v>
      </c>
      <c r="Q1914" t="n">
        <v>198.05</v>
      </c>
      <c r="R1914" t="n">
        <v>28.73</v>
      </c>
      <c r="S1914" t="n">
        <v>21.27</v>
      </c>
      <c r="T1914" t="n">
        <v>1031.72</v>
      </c>
      <c r="U1914" t="n">
        <v>0.74</v>
      </c>
      <c r="V1914" t="n">
        <v>0.77</v>
      </c>
      <c r="W1914" t="n">
        <v>0.11</v>
      </c>
      <c r="X1914" t="n">
        <v>0.05</v>
      </c>
      <c r="Y1914" t="n">
        <v>1</v>
      </c>
      <c r="Z1914" t="n">
        <v>10</v>
      </c>
    </row>
    <row r="1915">
      <c r="A1915" t="n">
        <v>120</v>
      </c>
      <c r="B1915" t="n">
        <v>120</v>
      </c>
      <c r="C1915" t="inlineStr">
        <is>
          <t xml:space="preserve">CONCLUIDO	</t>
        </is>
      </c>
      <c r="D1915" t="n">
        <v>9.2643</v>
      </c>
      <c r="E1915" t="n">
        <v>10.79</v>
      </c>
      <c r="F1915" t="n">
        <v>7.9</v>
      </c>
      <c r="G1915" t="n">
        <v>118.55</v>
      </c>
      <c r="H1915" t="n">
        <v>1.92</v>
      </c>
      <c r="I1915" t="n">
        <v>4</v>
      </c>
      <c r="J1915" t="n">
        <v>288.25</v>
      </c>
      <c r="K1915" t="n">
        <v>57.72</v>
      </c>
      <c r="L1915" t="n">
        <v>31</v>
      </c>
      <c r="M1915" t="n">
        <v>2</v>
      </c>
      <c r="N1915" t="n">
        <v>79.53</v>
      </c>
      <c r="O1915" t="n">
        <v>35785.42</v>
      </c>
      <c r="P1915" t="n">
        <v>114.11</v>
      </c>
      <c r="Q1915" t="n">
        <v>198.05</v>
      </c>
      <c r="R1915" t="n">
        <v>28.84</v>
      </c>
      <c r="S1915" t="n">
        <v>21.27</v>
      </c>
      <c r="T1915" t="n">
        <v>1088.85</v>
      </c>
      <c r="U1915" t="n">
        <v>0.74</v>
      </c>
      <c r="V1915" t="n">
        <v>0.77</v>
      </c>
      <c r="W1915" t="n">
        <v>0.11</v>
      </c>
      <c r="X1915" t="n">
        <v>0.05</v>
      </c>
      <c r="Y1915" t="n">
        <v>1</v>
      </c>
      <c r="Z1915" t="n">
        <v>10</v>
      </c>
    </row>
    <row r="1916">
      <c r="A1916" t="n">
        <v>121</v>
      </c>
      <c r="B1916" t="n">
        <v>120</v>
      </c>
      <c r="C1916" t="inlineStr">
        <is>
          <t xml:space="preserve">CONCLUIDO	</t>
        </is>
      </c>
      <c r="D1916" t="n">
        <v>9.256600000000001</v>
      </c>
      <c r="E1916" t="n">
        <v>10.8</v>
      </c>
      <c r="F1916" t="n">
        <v>7.91</v>
      </c>
      <c r="G1916" t="n">
        <v>118.68</v>
      </c>
      <c r="H1916" t="n">
        <v>1.93</v>
      </c>
      <c r="I1916" t="n">
        <v>4</v>
      </c>
      <c r="J1916" t="n">
        <v>288.76</v>
      </c>
      <c r="K1916" t="n">
        <v>57.72</v>
      </c>
      <c r="L1916" t="n">
        <v>31.25</v>
      </c>
      <c r="M1916" t="n">
        <v>2</v>
      </c>
      <c r="N1916" t="n">
        <v>79.78</v>
      </c>
      <c r="O1916" t="n">
        <v>35847.82</v>
      </c>
      <c r="P1916" t="n">
        <v>114.28</v>
      </c>
      <c r="Q1916" t="n">
        <v>198.05</v>
      </c>
      <c r="R1916" t="n">
        <v>29.13</v>
      </c>
      <c r="S1916" t="n">
        <v>21.27</v>
      </c>
      <c r="T1916" t="n">
        <v>1233.72</v>
      </c>
      <c r="U1916" t="n">
        <v>0.73</v>
      </c>
      <c r="V1916" t="n">
        <v>0.77</v>
      </c>
      <c r="W1916" t="n">
        <v>0.11</v>
      </c>
      <c r="X1916" t="n">
        <v>0.06</v>
      </c>
      <c r="Y1916" t="n">
        <v>1</v>
      </c>
      <c r="Z1916" t="n">
        <v>10</v>
      </c>
    </row>
    <row r="1917">
      <c r="A1917" t="n">
        <v>122</v>
      </c>
      <c r="B1917" t="n">
        <v>120</v>
      </c>
      <c r="C1917" t="inlineStr">
        <is>
          <t xml:space="preserve">CONCLUIDO	</t>
        </is>
      </c>
      <c r="D1917" t="n">
        <v>9.253500000000001</v>
      </c>
      <c r="E1917" t="n">
        <v>10.81</v>
      </c>
      <c r="F1917" t="n">
        <v>7.92</v>
      </c>
      <c r="G1917" t="n">
        <v>118.73</v>
      </c>
      <c r="H1917" t="n">
        <v>1.94</v>
      </c>
      <c r="I1917" t="n">
        <v>4</v>
      </c>
      <c r="J1917" t="n">
        <v>289.27</v>
      </c>
      <c r="K1917" t="n">
        <v>57.72</v>
      </c>
      <c r="L1917" t="n">
        <v>31.5</v>
      </c>
      <c r="M1917" t="n">
        <v>2</v>
      </c>
      <c r="N1917" t="n">
        <v>80.04000000000001</v>
      </c>
      <c r="O1917" t="n">
        <v>35910.33</v>
      </c>
      <c r="P1917" t="n">
        <v>114.39</v>
      </c>
      <c r="Q1917" t="n">
        <v>198.05</v>
      </c>
      <c r="R1917" t="n">
        <v>29.23</v>
      </c>
      <c r="S1917" t="n">
        <v>21.27</v>
      </c>
      <c r="T1917" t="n">
        <v>1284.25</v>
      </c>
      <c r="U1917" t="n">
        <v>0.73</v>
      </c>
      <c r="V1917" t="n">
        <v>0.77</v>
      </c>
      <c r="W1917" t="n">
        <v>0.11</v>
      </c>
      <c r="X1917" t="n">
        <v>0.06</v>
      </c>
      <c r="Y1917" t="n">
        <v>1</v>
      </c>
      <c r="Z1917" t="n">
        <v>10</v>
      </c>
    </row>
    <row r="1918">
      <c r="A1918" t="n">
        <v>123</v>
      </c>
      <c r="B1918" t="n">
        <v>120</v>
      </c>
      <c r="C1918" t="inlineStr">
        <is>
          <t xml:space="preserve">CONCLUIDO	</t>
        </is>
      </c>
      <c r="D1918" t="n">
        <v>9.255000000000001</v>
      </c>
      <c r="E1918" t="n">
        <v>10.8</v>
      </c>
      <c r="F1918" t="n">
        <v>7.91</v>
      </c>
      <c r="G1918" t="n">
        <v>118.71</v>
      </c>
      <c r="H1918" t="n">
        <v>1.95</v>
      </c>
      <c r="I1918" t="n">
        <v>4</v>
      </c>
      <c r="J1918" t="n">
        <v>289.77</v>
      </c>
      <c r="K1918" t="n">
        <v>57.72</v>
      </c>
      <c r="L1918" t="n">
        <v>31.75</v>
      </c>
      <c r="M1918" t="n">
        <v>2</v>
      </c>
      <c r="N1918" t="n">
        <v>80.3</v>
      </c>
      <c r="O1918" t="n">
        <v>35972.93</v>
      </c>
      <c r="P1918" t="n">
        <v>114.33</v>
      </c>
      <c r="Q1918" t="n">
        <v>198.05</v>
      </c>
      <c r="R1918" t="n">
        <v>29.18</v>
      </c>
      <c r="S1918" t="n">
        <v>21.27</v>
      </c>
      <c r="T1918" t="n">
        <v>1260.18</v>
      </c>
      <c r="U1918" t="n">
        <v>0.73</v>
      </c>
      <c r="V1918" t="n">
        <v>0.77</v>
      </c>
      <c r="W1918" t="n">
        <v>0.11</v>
      </c>
      <c r="X1918" t="n">
        <v>0.06</v>
      </c>
      <c r="Y1918" t="n">
        <v>1</v>
      </c>
      <c r="Z1918" t="n">
        <v>10</v>
      </c>
    </row>
    <row r="1919">
      <c r="A1919" t="n">
        <v>124</v>
      </c>
      <c r="B1919" t="n">
        <v>120</v>
      </c>
      <c r="C1919" t="inlineStr">
        <is>
          <t xml:space="preserve">CONCLUIDO	</t>
        </is>
      </c>
      <c r="D1919" t="n">
        <v>9.2531</v>
      </c>
      <c r="E1919" t="n">
        <v>10.81</v>
      </c>
      <c r="F1919" t="n">
        <v>7.92</v>
      </c>
      <c r="G1919" t="n">
        <v>118.74</v>
      </c>
      <c r="H1919" t="n">
        <v>1.96</v>
      </c>
      <c r="I1919" t="n">
        <v>4</v>
      </c>
      <c r="J1919" t="n">
        <v>290.28</v>
      </c>
      <c r="K1919" t="n">
        <v>57.72</v>
      </c>
      <c r="L1919" t="n">
        <v>32</v>
      </c>
      <c r="M1919" t="n">
        <v>2</v>
      </c>
      <c r="N1919" t="n">
        <v>80.56</v>
      </c>
      <c r="O1919" t="n">
        <v>36035.65</v>
      </c>
      <c r="P1919" t="n">
        <v>114.35</v>
      </c>
      <c r="Q1919" t="n">
        <v>198.05</v>
      </c>
      <c r="R1919" t="n">
        <v>29.3</v>
      </c>
      <c r="S1919" t="n">
        <v>21.27</v>
      </c>
      <c r="T1919" t="n">
        <v>1318.04</v>
      </c>
      <c r="U1919" t="n">
        <v>0.73</v>
      </c>
      <c r="V1919" t="n">
        <v>0.77</v>
      </c>
      <c r="W1919" t="n">
        <v>0.11</v>
      </c>
      <c r="X1919" t="n">
        <v>0.06</v>
      </c>
      <c r="Y1919" t="n">
        <v>1</v>
      </c>
      <c r="Z1919" t="n">
        <v>10</v>
      </c>
    </row>
    <row r="1920">
      <c r="A1920" t="n">
        <v>125</v>
      </c>
      <c r="B1920" t="n">
        <v>120</v>
      </c>
      <c r="C1920" t="inlineStr">
        <is>
          <t xml:space="preserve">CONCLUIDO	</t>
        </is>
      </c>
      <c r="D1920" t="n">
        <v>9.2521</v>
      </c>
      <c r="E1920" t="n">
        <v>10.81</v>
      </c>
      <c r="F1920" t="n">
        <v>7.92</v>
      </c>
      <c r="G1920" t="n">
        <v>118.76</v>
      </c>
      <c r="H1920" t="n">
        <v>1.97</v>
      </c>
      <c r="I1920" t="n">
        <v>4</v>
      </c>
      <c r="J1920" t="n">
        <v>290.79</v>
      </c>
      <c r="K1920" t="n">
        <v>57.72</v>
      </c>
      <c r="L1920" t="n">
        <v>32.25</v>
      </c>
      <c r="M1920" t="n">
        <v>2</v>
      </c>
      <c r="N1920" t="n">
        <v>80.81999999999999</v>
      </c>
      <c r="O1920" t="n">
        <v>36098.46</v>
      </c>
      <c r="P1920" t="n">
        <v>114.27</v>
      </c>
      <c r="Q1920" t="n">
        <v>198.06</v>
      </c>
      <c r="R1920" t="n">
        <v>29.29</v>
      </c>
      <c r="S1920" t="n">
        <v>21.27</v>
      </c>
      <c r="T1920" t="n">
        <v>1310.79</v>
      </c>
      <c r="U1920" t="n">
        <v>0.73</v>
      </c>
      <c r="V1920" t="n">
        <v>0.77</v>
      </c>
      <c r="W1920" t="n">
        <v>0.11</v>
      </c>
      <c r="X1920" t="n">
        <v>0.06</v>
      </c>
      <c r="Y1920" t="n">
        <v>1</v>
      </c>
      <c r="Z1920" t="n">
        <v>10</v>
      </c>
    </row>
    <row r="1921">
      <c r="A1921" t="n">
        <v>126</v>
      </c>
      <c r="B1921" t="n">
        <v>120</v>
      </c>
      <c r="C1921" t="inlineStr">
        <is>
          <t xml:space="preserve">CONCLUIDO	</t>
        </is>
      </c>
      <c r="D1921" t="n">
        <v>9.2507</v>
      </c>
      <c r="E1921" t="n">
        <v>10.81</v>
      </c>
      <c r="F1921" t="n">
        <v>7.92</v>
      </c>
      <c r="G1921" t="n">
        <v>118.78</v>
      </c>
      <c r="H1921" t="n">
        <v>1.99</v>
      </c>
      <c r="I1921" t="n">
        <v>4</v>
      </c>
      <c r="J1921" t="n">
        <v>291.3</v>
      </c>
      <c r="K1921" t="n">
        <v>57.72</v>
      </c>
      <c r="L1921" t="n">
        <v>32.5</v>
      </c>
      <c r="M1921" t="n">
        <v>2</v>
      </c>
      <c r="N1921" t="n">
        <v>81.08</v>
      </c>
      <c r="O1921" t="n">
        <v>36161.39</v>
      </c>
      <c r="P1921" t="n">
        <v>114.33</v>
      </c>
      <c r="Q1921" t="n">
        <v>198.05</v>
      </c>
      <c r="R1921" t="n">
        <v>29.33</v>
      </c>
      <c r="S1921" t="n">
        <v>21.27</v>
      </c>
      <c r="T1921" t="n">
        <v>1334.16</v>
      </c>
      <c r="U1921" t="n">
        <v>0.73</v>
      </c>
      <c r="V1921" t="n">
        <v>0.77</v>
      </c>
      <c r="W1921" t="n">
        <v>0.12</v>
      </c>
      <c r="X1921" t="n">
        <v>0.07000000000000001</v>
      </c>
      <c r="Y1921" t="n">
        <v>1</v>
      </c>
      <c r="Z1921" t="n">
        <v>10</v>
      </c>
    </row>
    <row r="1922">
      <c r="A1922" t="n">
        <v>127</v>
      </c>
      <c r="B1922" t="n">
        <v>120</v>
      </c>
      <c r="C1922" t="inlineStr">
        <is>
          <t xml:space="preserve">CONCLUIDO	</t>
        </is>
      </c>
      <c r="D1922" t="n">
        <v>9.2597</v>
      </c>
      <c r="E1922" t="n">
        <v>10.8</v>
      </c>
      <c r="F1922" t="n">
        <v>7.91</v>
      </c>
      <c r="G1922" t="n">
        <v>118.62</v>
      </c>
      <c r="H1922" t="n">
        <v>2</v>
      </c>
      <c r="I1922" t="n">
        <v>4</v>
      </c>
      <c r="J1922" t="n">
        <v>291.81</v>
      </c>
      <c r="K1922" t="n">
        <v>57.72</v>
      </c>
      <c r="L1922" t="n">
        <v>32.75</v>
      </c>
      <c r="M1922" t="n">
        <v>2</v>
      </c>
      <c r="N1922" t="n">
        <v>81.34</v>
      </c>
      <c r="O1922" t="n">
        <v>36224.42</v>
      </c>
      <c r="P1922" t="n">
        <v>113.99</v>
      </c>
      <c r="Q1922" t="n">
        <v>198.05</v>
      </c>
      <c r="R1922" t="n">
        <v>28.94</v>
      </c>
      <c r="S1922" t="n">
        <v>21.27</v>
      </c>
      <c r="T1922" t="n">
        <v>1135.73</v>
      </c>
      <c r="U1922" t="n">
        <v>0.74</v>
      </c>
      <c r="V1922" t="n">
        <v>0.77</v>
      </c>
      <c r="W1922" t="n">
        <v>0.12</v>
      </c>
      <c r="X1922" t="n">
        <v>0.06</v>
      </c>
      <c r="Y1922" t="n">
        <v>1</v>
      </c>
      <c r="Z1922" t="n">
        <v>10</v>
      </c>
    </row>
    <row r="1923">
      <c r="A1923" t="n">
        <v>128</v>
      </c>
      <c r="B1923" t="n">
        <v>120</v>
      </c>
      <c r="C1923" t="inlineStr">
        <is>
          <t xml:space="preserve">CONCLUIDO	</t>
        </is>
      </c>
      <c r="D1923" t="n">
        <v>9.263299999999999</v>
      </c>
      <c r="E1923" t="n">
        <v>10.8</v>
      </c>
      <c r="F1923" t="n">
        <v>7.9</v>
      </c>
      <c r="G1923" t="n">
        <v>118.56</v>
      </c>
      <c r="H1923" t="n">
        <v>2.01</v>
      </c>
      <c r="I1923" t="n">
        <v>4</v>
      </c>
      <c r="J1923" t="n">
        <v>292.32</v>
      </c>
      <c r="K1923" t="n">
        <v>57.72</v>
      </c>
      <c r="L1923" t="n">
        <v>33</v>
      </c>
      <c r="M1923" t="n">
        <v>2</v>
      </c>
      <c r="N1923" t="n">
        <v>81.59999999999999</v>
      </c>
      <c r="O1923" t="n">
        <v>36287.56</v>
      </c>
      <c r="P1923" t="n">
        <v>113.8</v>
      </c>
      <c r="Q1923" t="n">
        <v>198.05</v>
      </c>
      <c r="R1923" t="n">
        <v>28.8</v>
      </c>
      <c r="S1923" t="n">
        <v>21.27</v>
      </c>
      <c r="T1923" t="n">
        <v>1070.11</v>
      </c>
      <c r="U1923" t="n">
        <v>0.74</v>
      </c>
      <c r="V1923" t="n">
        <v>0.77</v>
      </c>
      <c r="W1923" t="n">
        <v>0.11</v>
      </c>
      <c r="X1923" t="n">
        <v>0.05</v>
      </c>
      <c r="Y1923" t="n">
        <v>1</v>
      </c>
      <c r="Z1923" t="n">
        <v>10</v>
      </c>
    </row>
    <row r="1924">
      <c r="A1924" t="n">
        <v>129</v>
      </c>
      <c r="B1924" t="n">
        <v>120</v>
      </c>
      <c r="C1924" t="inlineStr">
        <is>
          <t xml:space="preserve">CONCLUIDO	</t>
        </is>
      </c>
      <c r="D1924" t="n">
        <v>9.2614</v>
      </c>
      <c r="E1924" t="n">
        <v>10.8</v>
      </c>
      <c r="F1924" t="n">
        <v>7.91</v>
      </c>
      <c r="G1924" t="n">
        <v>118.6</v>
      </c>
      <c r="H1924" t="n">
        <v>2.02</v>
      </c>
      <c r="I1924" t="n">
        <v>4</v>
      </c>
      <c r="J1924" t="n">
        <v>292.84</v>
      </c>
      <c r="K1924" t="n">
        <v>57.72</v>
      </c>
      <c r="L1924" t="n">
        <v>33.25</v>
      </c>
      <c r="M1924" t="n">
        <v>2</v>
      </c>
      <c r="N1924" t="n">
        <v>81.86</v>
      </c>
      <c r="O1924" t="n">
        <v>36350.81</v>
      </c>
      <c r="P1924" t="n">
        <v>113.8</v>
      </c>
      <c r="Q1924" t="n">
        <v>198.05</v>
      </c>
      <c r="R1924" t="n">
        <v>28.95</v>
      </c>
      <c r="S1924" t="n">
        <v>21.27</v>
      </c>
      <c r="T1924" t="n">
        <v>1143.96</v>
      </c>
      <c r="U1924" t="n">
        <v>0.73</v>
      </c>
      <c r="V1924" t="n">
        <v>0.77</v>
      </c>
      <c r="W1924" t="n">
        <v>0.11</v>
      </c>
      <c r="X1924" t="n">
        <v>0.05</v>
      </c>
      <c r="Y1924" t="n">
        <v>1</v>
      </c>
      <c r="Z1924" t="n">
        <v>10</v>
      </c>
    </row>
    <row r="1925">
      <c r="A1925" t="n">
        <v>130</v>
      </c>
      <c r="B1925" t="n">
        <v>120</v>
      </c>
      <c r="C1925" t="inlineStr">
        <is>
          <t xml:space="preserve">CONCLUIDO	</t>
        </is>
      </c>
      <c r="D1925" t="n">
        <v>9.254300000000001</v>
      </c>
      <c r="E1925" t="n">
        <v>10.81</v>
      </c>
      <c r="F1925" t="n">
        <v>7.91</v>
      </c>
      <c r="G1925" t="n">
        <v>118.72</v>
      </c>
      <c r="H1925" t="n">
        <v>2.03</v>
      </c>
      <c r="I1925" t="n">
        <v>4</v>
      </c>
      <c r="J1925" t="n">
        <v>293.35</v>
      </c>
      <c r="K1925" t="n">
        <v>57.72</v>
      </c>
      <c r="L1925" t="n">
        <v>33.5</v>
      </c>
      <c r="M1925" t="n">
        <v>2</v>
      </c>
      <c r="N1925" t="n">
        <v>82.13</v>
      </c>
      <c r="O1925" t="n">
        <v>36414.16</v>
      </c>
      <c r="P1925" t="n">
        <v>113.92</v>
      </c>
      <c r="Q1925" t="n">
        <v>198.05</v>
      </c>
      <c r="R1925" t="n">
        <v>29.23</v>
      </c>
      <c r="S1925" t="n">
        <v>21.27</v>
      </c>
      <c r="T1925" t="n">
        <v>1282.59</v>
      </c>
      <c r="U1925" t="n">
        <v>0.73</v>
      </c>
      <c r="V1925" t="n">
        <v>0.77</v>
      </c>
      <c r="W1925" t="n">
        <v>0.11</v>
      </c>
      <c r="X1925" t="n">
        <v>0.06</v>
      </c>
      <c r="Y1925" t="n">
        <v>1</v>
      </c>
      <c r="Z1925" t="n">
        <v>10</v>
      </c>
    </row>
    <row r="1926">
      <c r="A1926" t="n">
        <v>131</v>
      </c>
      <c r="B1926" t="n">
        <v>120</v>
      </c>
      <c r="C1926" t="inlineStr">
        <is>
          <t xml:space="preserve">CONCLUIDO	</t>
        </is>
      </c>
      <c r="D1926" t="n">
        <v>9.2524</v>
      </c>
      <c r="E1926" t="n">
        <v>10.81</v>
      </c>
      <c r="F1926" t="n">
        <v>7.92</v>
      </c>
      <c r="G1926" t="n">
        <v>118.75</v>
      </c>
      <c r="H1926" t="n">
        <v>2.05</v>
      </c>
      <c r="I1926" t="n">
        <v>4</v>
      </c>
      <c r="J1926" t="n">
        <v>293.87</v>
      </c>
      <c r="K1926" t="n">
        <v>57.72</v>
      </c>
      <c r="L1926" t="n">
        <v>33.75</v>
      </c>
      <c r="M1926" t="n">
        <v>2</v>
      </c>
      <c r="N1926" t="n">
        <v>82.39</v>
      </c>
      <c r="O1926" t="n">
        <v>36477.63</v>
      </c>
      <c r="P1926" t="n">
        <v>113.77</v>
      </c>
      <c r="Q1926" t="n">
        <v>198.05</v>
      </c>
      <c r="R1926" t="n">
        <v>29.28</v>
      </c>
      <c r="S1926" t="n">
        <v>21.27</v>
      </c>
      <c r="T1926" t="n">
        <v>1309.08</v>
      </c>
      <c r="U1926" t="n">
        <v>0.73</v>
      </c>
      <c r="V1926" t="n">
        <v>0.77</v>
      </c>
      <c r="W1926" t="n">
        <v>0.11</v>
      </c>
      <c r="X1926" t="n">
        <v>0.06</v>
      </c>
      <c r="Y1926" t="n">
        <v>1</v>
      </c>
      <c r="Z1926" t="n">
        <v>10</v>
      </c>
    </row>
    <row r="1927">
      <c r="A1927" t="n">
        <v>132</v>
      </c>
      <c r="B1927" t="n">
        <v>120</v>
      </c>
      <c r="C1927" t="inlineStr">
        <is>
          <t xml:space="preserve">CONCLUIDO	</t>
        </is>
      </c>
      <c r="D1927" t="n">
        <v>9.252599999999999</v>
      </c>
      <c r="E1927" t="n">
        <v>10.81</v>
      </c>
      <c r="F1927" t="n">
        <v>7.92</v>
      </c>
      <c r="G1927" t="n">
        <v>118.75</v>
      </c>
      <c r="H1927" t="n">
        <v>2.06</v>
      </c>
      <c r="I1927" t="n">
        <v>4</v>
      </c>
      <c r="J1927" t="n">
        <v>294.38</v>
      </c>
      <c r="K1927" t="n">
        <v>57.72</v>
      </c>
      <c r="L1927" t="n">
        <v>34</v>
      </c>
      <c r="M1927" t="n">
        <v>2</v>
      </c>
      <c r="N1927" t="n">
        <v>82.66</v>
      </c>
      <c r="O1927" t="n">
        <v>36541.2</v>
      </c>
      <c r="P1927" t="n">
        <v>113.63</v>
      </c>
      <c r="Q1927" t="n">
        <v>198.05</v>
      </c>
      <c r="R1927" t="n">
        <v>29.26</v>
      </c>
      <c r="S1927" t="n">
        <v>21.27</v>
      </c>
      <c r="T1927" t="n">
        <v>1298.84</v>
      </c>
      <c r="U1927" t="n">
        <v>0.73</v>
      </c>
      <c r="V1927" t="n">
        <v>0.77</v>
      </c>
      <c r="W1927" t="n">
        <v>0.11</v>
      </c>
      <c r="X1927" t="n">
        <v>0.06</v>
      </c>
      <c r="Y1927" t="n">
        <v>1</v>
      </c>
      <c r="Z1927" t="n">
        <v>10</v>
      </c>
    </row>
    <row r="1928">
      <c r="A1928" t="n">
        <v>133</v>
      </c>
      <c r="B1928" t="n">
        <v>120</v>
      </c>
      <c r="C1928" t="inlineStr">
        <is>
          <t xml:space="preserve">CONCLUIDO	</t>
        </is>
      </c>
      <c r="D1928" t="n">
        <v>9.250500000000001</v>
      </c>
      <c r="E1928" t="n">
        <v>10.81</v>
      </c>
      <c r="F1928" t="n">
        <v>7.92</v>
      </c>
      <c r="G1928" t="n">
        <v>118.79</v>
      </c>
      <c r="H1928" t="n">
        <v>2.07</v>
      </c>
      <c r="I1928" t="n">
        <v>4</v>
      </c>
      <c r="J1928" t="n">
        <v>294.9</v>
      </c>
      <c r="K1928" t="n">
        <v>57.72</v>
      </c>
      <c r="L1928" t="n">
        <v>34.25</v>
      </c>
      <c r="M1928" t="n">
        <v>2</v>
      </c>
      <c r="N1928" t="n">
        <v>82.92</v>
      </c>
      <c r="O1928" t="n">
        <v>36604.89</v>
      </c>
      <c r="P1928" t="n">
        <v>113.63</v>
      </c>
      <c r="Q1928" t="n">
        <v>198.05</v>
      </c>
      <c r="R1928" t="n">
        <v>29.36</v>
      </c>
      <c r="S1928" t="n">
        <v>21.27</v>
      </c>
      <c r="T1928" t="n">
        <v>1345.77</v>
      </c>
      <c r="U1928" t="n">
        <v>0.72</v>
      </c>
      <c r="V1928" t="n">
        <v>0.77</v>
      </c>
      <c r="W1928" t="n">
        <v>0.11</v>
      </c>
      <c r="X1928" t="n">
        <v>0.07000000000000001</v>
      </c>
      <c r="Y1928" t="n">
        <v>1</v>
      </c>
      <c r="Z1928" t="n">
        <v>10</v>
      </c>
    </row>
    <row r="1929">
      <c r="A1929" t="n">
        <v>134</v>
      </c>
      <c r="B1929" t="n">
        <v>120</v>
      </c>
      <c r="C1929" t="inlineStr">
        <is>
          <t xml:space="preserve">CONCLUIDO	</t>
        </is>
      </c>
      <c r="D1929" t="n">
        <v>9.249499999999999</v>
      </c>
      <c r="E1929" t="n">
        <v>10.81</v>
      </c>
      <c r="F1929" t="n">
        <v>7.92</v>
      </c>
      <c r="G1929" t="n">
        <v>118.8</v>
      </c>
      <c r="H1929" t="n">
        <v>2.08</v>
      </c>
      <c r="I1929" t="n">
        <v>4</v>
      </c>
      <c r="J1929" t="n">
        <v>295.41</v>
      </c>
      <c r="K1929" t="n">
        <v>57.72</v>
      </c>
      <c r="L1929" t="n">
        <v>34.5</v>
      </c>
      <c r="M1929" t="n">
        <v>2</v>
      </c>
      <c r="N1929" t="n">
        <v>83.19</v>
      </c>
      <c r="O1929" t="n">
        <v>36668.68</v>
      </c>
      <c r="P1929" t="n">
        <v>113.33</v>
      </c>
      <c r="Q1929" t="n">
        <v>198.05</v>
      </c>
      <c r="R1929" t="n">
        <v>29.4</v>
      </c>
      <c r="S1929" t="n">
        <v>21.27</v>
      </c>
      <c r="T1929" t="n">
        <v>1368.08</v>
      </c>
      <c r="U1929" t="n">
        <v>0.72</v>
      </c>
      <c r="V1929" t="n">
        <v>0.77</v>
      </c>
      <c r="W1929" t="n">
        <v>0.11</v>
      </c>
      <c r="X1929" t="n">
        <v>0.07000000000000001</v>
      </c>
      <c r="Y1929" t="n">
        <v>1</v>
      </c>
      <c r="Z1929" t="n">
        <v>10</v>
      </c>
    </row>
    <row r="1930">
      <c r="A1930" t="n">
        <v>135</v>
      </c>
      <c r="B1930" t="n">
        <v>120</v>
      </c>
      <c r="C1930" t="inlineStr">
        <is>
          <t xml:space="preserve">CONCLUIDO	</t>
        </is>
      </c>
      <c r="D1930" t="n">
        <v>9.2531</v>
      </c>
      <c r="E1930" t="n">
        <v>10.81</v>
      </c>
      <c r="F1930" t="n">
        <v>7.92</v>
      </c>
      <c r="G1930" t="n">
        <v>118.74</v>
      </c>
      <c r="H1930" t="n">
        <v>2.09</v>
      </c>
      <c r="I1930" t="n">
        <v>4</v>
      </c>
      <c r="J1930" t="n">
        <v>295.93</v>
      </c>
      <c r="K1930" t="n">
        <v>57.72</v>
      </c>
      <c r="L1930" t="n">
        <v>34.75</v>
      </c>
      <c r="M1930" t="n">
        <v>2</v>
      </c>
      <c r="N1930" t="n">
        <v>83.45999999999999</v>
      </c>
      <c r="O1930" t="n">
        <v>36732.59</v>
      </c>
      <c r="P1930" t="n">
        <v>113.07</v>
      </c>
      <c r="Q1930" t="n">
        <v>198.05</v>
      </c>
      <c r="R1930" t="n">
        <v>29.19</v>
      </c>
      <c r="S1930" t="n">
        <v>21.27</v>
      </c>
      <c r="T1930" t="n">
        <v>1261.25</v>
      </c>
      <c r="U1930" t="n">
        <v>0.73</v>
      </c>
      <c r="V1930" t="n">
        <v>0.77</v>
      </c>
      <c r="W1930" t="n">
        <v>0.12</v>
      </c>
      <c r="X1930" t="n">
        <v>0.06</v>
      </c>
      <c r="Y1930" t="n">
        <v>1</v>
      </c>
      <c r="Z1930" t="n">
        <v>10</v>
      </c>
    </row>
    <row r="1931">
      <c r="A1931" t="n">
        <v>136</v>
      </c>
      <c r="B1931" t="n">
        <v>120</v>
      </c>
      <c r="C1931" t="inlineStr">
        <is>
          <t xml:space="preserve">CONCLUIDO	</t>
        </is>
      </c>
      <c r="D1931" t="n">
        <v>9.26</v>
      </c>
      <c r="E1931" t="n">
        <v>10.8</v>
      </c>
      <c r="F1931" t="n">
        <v>7.91</v>
      </c>
      <c r="G1931" t="n">
        <v>118.62</v>
      </c>
      <c r="H1931" t="n">
        <v>2.1</v>
      </c>
      <c r="I1931" t="n">
        <v>4</v>
      </c>
      <c r="J1931" t="n">
        <v>296.45</v>
      </c>
      <c r="K1931" t="n">
        <v>57.72</v>
      </c>
      <c r="L1931" t="n">
        <v>35</v>
      </c>
      <c r="M1931" t="n">
        <v>2</v>
      </c>
      <c r="N1931" t="n">
        <v>83.73</v>
      </c>
      <c r="O1931" t="n">
        <v>36796.61</v>
      </c>
      <c r="P1931" t="n">
        <v>113.18</v>
      </c>
      <c r="Q1931" t="n">
        <v>198.05</v>
      </c>
      <c r="R1931" t="n">
        <v>28.95</v>
      </c>
      <c r="S1931" t="n">
        <v>21.27</v>
      </c>
      <c r="T1931" t="n">
        <v>1142.87</v>
      </c>
      <c r="U1931" t="n">
        <v>0.73</v>
      </c>
      <c r="V1931" t="n">
        <v>0.77</v>
      </c>
      <c r="W1931" t="n">
        <v>0.12</v>
      </c>
      <c r="X1931" t="n">
        <v>0.06</v>
      </c>
      <c r="Y1931" t="n">
        <v>1</v>
      </c>
      <c r="Z1931" t="n">
        <v>10</v>
      </c>
    </row>
    <row r="1932">
      <c r="A1932" t="n">
        <v>137</v>
      </c>
      <c r="B1932" t="n">
        <v>120</v>
      </c>
      <c r="C1932" t="inlineStr">
        <is>
          <t xml:space="preserve">CONCLUIDO	</t>
        </is>
      </c>
      <c r="D1932" t="n">
        <v>9.261900000000001</v>
      </c>
      <c r="E1932" t="n">
        <v>10.8</v>
      </c>
      <c r="F1932" t="n">
        <v>7.91</v>
      </c>
      <c r="G1932" t="n">
        <v>118.59</v>
      </c>
      <c r="H1932" t="n">
        <v>2.11</v>
      </c>
      <c r="I1932" t="n">
        <v>4</v>
      </c>
      <c r="J1932" t="n">
        <v>296.97</v>
      </c>
      <c r="K1932" t="n">
        <v>57.72</v>
      </c>
      <c r="L1932" t="n">
        <v>35.25</v>
      </c>
      <c r="M1932" t="n">
        <v>2</v>
      </c>
      <c r="N1932" t="n">
        <v>84</v>
      </c>
      <c r="O1932" t="n">
        <v>36860.74</v>
      </c>
      <c r="P1932" t="n">
        <v>112.89</v>
      </c>
      <c r="Q1932" t="n">
        <v>198.07</v>
      </c>
      <c r="R1932" t="n">
        <v>28.9</v>
      </c>
      <c r="S1932" t="n">
        <v>21.27</v>
      </c>
      <c r="T1932" t="n">
        <v>1115.69</v>
      </c>
      <c r="U1932" t="n">
        <v>0.74</v>
      </c>
      <c r="V1932" t="n">
        <v>0.77</v>
      </c>
      <c r="W1932" t="n">
        <v>0.11</v>
      </c>
      <c r="X1932" t="n">
        <v>0.05</v>
      </c>
      <c r="Y1932" t="n">
        <v>1</v>
      </c>
      <c r="Z1932" t="n">
        <v>10</v>
      </c>
    </row>
    <row r="1933">
      <c r="A1933" t="n">
        <v>138</v>
      </c>
      <c r="B1933" t="n">
        <v>120</v>
      </c>
      <c r="C1933" t="inlineStr">
        <is>
          <t xml:space="preserve">CONCLUIDO	</t>
        </is>
      </c>
      <c r="D1933" t="n">
        <v>9.2583</v>
      </c>
      <c r="E1933" t="n">
        <v>10.8</v>
      </c>
      <c r="F1933" t="n">
        <v>7.91</v>
      </c>
      <c r="G1933" t="n">
        <v>118.65</v>
      </c>
      <c r="H1933" t="n">
        <v>2.13</v>
      </c>
      <c r="I1933" t="n">
        <v>4</v>
      </c>
      <c r="J1933" t="n">
        <v>297.49</v>
      </c>
      <c r="K1933" t="n">
        <v>57.72</v>
      </c>
      <c r="L1933" t="n">
        <v>35.5</v>
      </c>
      <c r="M1933" t="n">
        <v>2</v>
      </c>
      <c r="N1933" t="n">
        <v>84.27</v>
      </c>
      <c r="O1933" t="n">
        <v>36924.99</v>
      </c>
      <c r="P1933" t="n">
        <v>112.81</v>
      </c>
      <c r="Q1933" t="n">
        <v>198.05</v>
      </c>
      <c r="R1933" t="n">
        <v>29.08</v>
      </c>
      <c r="S1933" t="n">
        <v>21.27</v>
      </c>
      <c r="T1933" t="n">
        <v>1209.1</v>
      </c>
      <c r="U1933" t="n">
        <v>0.73</v>
      </c>
      <c r="V1933" t="n">
        <v>0.77</v>
      </c>
      <c r="W1933" t="n">
        <v>0.11</v>
      </c>
      <c r="X1933" t="n">
        <v>0.06</v>
      </c>
      <c r="Y1933" t="n">
        <v>1</v>
      </c>
      <c r="Z1933" t="n">
        <v>10</v>
      </c>
    </row>
    <row r="1934">
      <c r="A1934" t="n">
        <v>139</v>
      </c>
      <c r="B1934" t="n">
        <v>120</v>
      </c>
      <c r="C1934" t="inlineStr">
        <is>
          <t xml:space="preserve">CONCLUIDO	</t>
        </is>
      </c>
      <c r="D1934" t="n">
        <v>9.2483</v>
      </c>
      <c r="E1934" t="n">
        <v>10.81</v>
      </c>
      <c r="F1934" t="n">
        <v>7.92</v>
      </c>
      <c r="G1934" t="n">
        <v>118.83</v>
      </c>
      <c r="H1934" t="n">
        <v>2.14</v>
      </c>
      <c r="I1934" t="n">
        <v>4</v>
      </c>
      <c r="J1934" t="n">
        <v>298.01</v>
      </c>
      <c r="K1934" t="n">
        <v>57.72</v>
      </c>
      <c r="L1934" t="n">
        <v>35.75</v>
      </c>
      <c r="M1934" t="n">
        <v>2</v>
      </c>
      <c r="N1934" t="n">
        <v>84.54000000000001</v>
      </c>
      <c r="O1934" t="n">
        <v>36989.35</v>
      </c>
      <c r="P1934" t="n">
        <v>112.72</v>
      </c>
      <c r="Q1934" t="n">
        <v>198.05</v>
      </c>
      <c r="R1934" t="n">
        <v>29.43</v>
      </c>
      <c r="S1934" t="n">
        <v>21.27</v>
      </c>
      <c r="T1934" t="n">
        <v>1381.85</v>
      </c>
      <c r="U1934" t="n">
        <v>0.72</v>
      </c>
      <c r="V1934" t="n">
        <v>0.77</v>
      </c>
      <c r="W1934" t="n">
        <v>0.12</v>
      </c>
      <c r="X1934" t="n">
        <v>0.07000000000000001</v>
      </c>
      <c r="Y1934" t="n">
        <v>1</v>
      </c>
      <c r="Z1934" t="n">
        <v>10</v>
      </c>
    </row>
    <row r="1935">
      <c r="A1935" t="n">
        <v>140</v>
      </c>
      <c r="B1935" t="n">
        <v>120</v>
      </c>
      <c r="C1935" t="inlineStr">
        <is>
          <t xml:space="preserve">CONCLUIDO	</t>
        </is>
      </c>
      <c r="D1935" t="n">
        <v>9.251899999999999</v>
      </c>
      <c r="E1935" t="n">
        <v>10.81</v>
      </c>
      <c r="F1935" t="n">
        <v>7.92</v>
      </c>
      <c r="G1935" t="n">
        <v>118.76</v>
      </c>
      <c r="H1935" t="n">
        <v>2.15</v>
      </c>
      <c r="I1935" t="n">
        <v>4</v>
      </c>
      <c r="J1935" t="n">
        <v>298.54</v>
      </c>
      <c r="K1935" t="n">
        <v>57.72</v>
      </c>
      <c r="L1935" t="n">
        <v>36</v>
      </c>
      <c r="M1935" t="n">
        <v>2</v>
      </c>
      <c r="N1935" t="n">
        <v>84.81</v>
      </c>
      <c r="O1935" t="n">
        <v>37053.82</v>
      </c>
      <c r="P1935" t="n">
        <v>112.39</v>
      </c>
      <c r="Q1935" t="n">
        <v>198.05</v>
      </c>
      <c r="R1935" t="n">
        <v>29.31</v>
      </c>
      <c r="S1935" t="n">
        <v>21.27</v>
      </c>
      <c r="T1935" t="n">
        <v>1321.13</v>
      </c>
      <c r="U1935" t="n">
        <v>0.73</v>
      </c>
      <c r="V1935" t="n">
        <v>0.77</v>
      </c>
      <c r="W1935" t="n">
        <v>0.11</v>
      </c>
      <c r="X1935" t="n">
        <v>0.06</v>
      </c>
      <c r="Y1935" t="n">
        <v>1</v>
      </c>
      <c r="Z1935" t="n">
        <v>10</v>
      </c>
    </row>
    <row r="1936">
      <c r="A1936" t="n">
        <v>141</v>
      </c>
      <c r="B1936" t="n">
        <v>120</v>
      </c>
      <c r="C1936" t="inlineStr">
        <is>
          <t xml:space="preserve">CONCLUIDO	</t>
        </is>
      </c>
      <c r="D1936" t="n">
        <v>9.2502</v>
      </c>
      <c r="E1936" t="n">
        <v>10.81</v>
      </c>
      <c r="F1936" t="n">
        <v>7.92</v>
      </c>
      <c r="G1936" t="n">
        <v>118.79</v>
      </c>
      <c r="H1936" t="n">
        <v>2.16</v>
      </c>
      <c r="I1936" t="n">
        <v>4</v>
      </c>
      <c r="J1936" t="n">
        <v>299.06</v>
      </c>
      <c r="K1936" t="n">
        <v>57.72</v>
      </c>
      <c r="L1936" t="n">
        <v>36.25</v>
      </c>
      <c r="M1936" t="n">
        <v>2</v>
      </c>
      <c r="N1936" t="n">
        <v>85.09</v>
      </c>
      <c r="O1936" t="n">
        <v>37118.41</v>
      </c>
      <c r="P1936" t="n">
        <v>112.31</v>
      </c>
      <c r="Q1936" t="n">
        <v>198.05</v>
      </c>
      <c r="R1936" t="n">
        <v>29.38</v>
      </c>
      <c r="S1936" t="n">
        <v>21.27</v>
      </c>
      <c r="T1936" t="n">
        <v>1355.92</v>
      </c>
      <c r="U1936" t="n">
        <v>0.72</v>
      </c>
      <c r="V1936" t="n">
        <v>0.77</v>
      </c>
      <c r="W1936" t="n">
        <v>0.11</v>
      </c>
      <c r="X1936" t="n">
        <v>0.07000000000000001</v>
      </c>
      <c r="Y1936" t="n">
        <v>1</v>
      </c>
      <c r="Z1936" t="n">
        <v>10</v>
      </c>
    </row>
    <row r="1937">
      <c r="A1937" t="n">
        <v>142</v>
      </c>
      <c r="B1937" t="n">
        <v>120</v>
      </c>
      <c r="C1937" t="inlineStr">
        <is>
          <t xml:space="preserve">CONCLUIDO	</t>
        </is>
      </c>
      <c r="D1937" t="n">
        <v>9.2502</v>
      </c>
      <c r="E1937" t="n">
        <v>10.81</v>
      </c>
      <c r="F1937" t="n">
        <v>7.92</v>
      </c>
      <c r="G1937" t="n">
        <v>118.79</v>
      </c>
      <c r="H1937" t="n">
        <v>2.17</v>
      </c>
      <c r="I1937" t="n">
        <v>4</v>
      </c>
      <c r="J1937" t="n">
        <v>299.59</v>
      </c>
      <c r="K1937" t="n">
        <v>57.72</v>
      </c>
      <c r="L1937" t="n">
        <v>36.5</v>
      </c>
      <c r="M1937" t="n">
        <v>2</v>
      </c>
      <c r="N1937" t="n">
        <v>85.36</v>
      </c>
      <c r="O1937" t="n">
        <v>37183.24</v>
      </c>
      <c r="P1937" t="n">
        <v>112.1</v>
      </c>
      <c r="Q1937" t="n">
        <v>198.05</v>
      </c>
      <c r="R1937" t="n">
        <v>29.37</v>
      </c>
      <c r="S1937" t="n">
        <v>21.27</v>
      </c>
      <c r="T1937" t="n">
        <v>1353.72</v>
      </c>
      <c r="U1937" t="n">
        <v>0.72</v>
      </c>
      <c r="V1937" t="n">
        <v>0.77</v>
      </c>
      <c r="W1937" t="n">
        <v>0.11</v>
      </c>
      <c r="X1937" t="n">
        <v>0.07000000000000001</v>
      </c>
      <c r="Y1937" t="n">
        <v>1</v>
      </c>
      <c r="Z1937" t="n">
        <v>10</v>
      </c>
    </row>
    <row r="1938">
      <c r="A1938" t="n">
        <v>143</v>
      </c>
      <c r="B1938" t="n">
        <v>120</v>
      </c>
      <c r="C1938" t="inlineStr">
        <is>
          <t xml:space="preserve">CONCLUIDO	</t>
        </is>
      </c>
      <c r="D1938" t="n">
        <v>9.249000000000001</v>
      </c>
      <c r="E1938" t="n">
        <v>10.81</v>
      </c>
      <c r="F1938" t="n">
        <v>7.92</v>
      </c>
      <c r="G1938" t="n">
        <v>118.81</v>
      </c>
      <c r="H1938" t="n">
        <v>2.18</v>
      </c>
      <c r="I1938" t="n">
        <v>4</v>
      </c>
      <c r="J1938" t="n">
        <v>300.11</v>
      </c>
      <c r="K1938" t="n">
        <v>57.72</v>
      </c>
      <c r="L1938" t="n">
        <v>36.75</v>
      </c>
      <c r="M1938" t="n">
        <v>2</v>
      </c>
      <c r="N1938" t="n">
        <v>85.64</v>
      </c>
      <c r="O1938" t="n">
        <v>37248.06</v>
      </c>
      <c r="P1938" t="n">
        <v>112.02</v>
      </c>
      <c r="Q1938" t="n">
        <v>198.08</v>
      </c>
      <c r="R1938" t="n">
        <v>29.39</v>
      </c>
      <c r="S1938" t="n">
        <v>21.27</v>
      </c>
      <c r="T1938" t="n">
        <v>1362.34</v>
      </c>
      <c r="U1938" t="n">
        <v>0.72</v>
      </c>
      <c r="V1938" t="n">
        <v>0.77</v>
      </c>
      <c r="W1938" t="n">
        <v>0.12</v>
      </c>
      <c r="X1938" t="n">
        <v>0.07000000000000001</v>
      </c>
      <c r="Y1938" t="n">
        <v>1</v>
      </c>
      <c r="Z1938" t="n">
        <v>10</v>
      </c>
    </row>
    <row r="1939">
      <c r="A1939" t="n">
        <v>144</v>
      </c>
      <c r="B1939" t="n">
        <v>120</v>
      </c>
      <c r="C1939" t="inlineStr">
        <is>
          <t xml:space="preserve">CONCLUIDO	</t>
        </is>
      </c>
      <c r="D1939" t="n">
        <v>9.2538</v>
      </c>
      <c r="E1939" t="n">
        <v>10.81</v>
      </c>
      <c r="F1939" t="n">
        <v>7.92</v>
      </c>
      <c r="G1939" t="n">
        <v>118.73</v>
      </c>
      <c r="H1939" t="n">
        <v>2.19</v>
      </c>
      <c r="I1939" t="n">
        <v>4</v>
      </c>
      <c r="J1939" t="n">
        <v>300.64</v>
      </c>
      <c r="K1939" t="n">
        <v>57.72</v>
      </c>
      <c r="L1939" t="n">
        <v>37</v>
      </c>
      <c r="M1939" t="n">
        <v>2</v>
      </c>
      <c r="N1939" t="n">
        <v>85.91</v>
      </c>
      <c r="O1939" t="n">
        <v>37313</v>
      </c>
      <c r="P1939" t="n">
        <v>111.7</v>
      </c>
      <c r="Q1939" t="n">
        <v>198.05</v>
      </c>
      <c r="R1939" t="n">
        <v>29.17</v>
      </c>
      <c r="S1939" t="n">
        <v>21.27</v>
      </c>
      <c r="T1939" t="n">
        <v>1253.61</v>
      </c>
      <c r="U1939" t="n">
        <v>0.73</v>
      </c>
      <c r="V1939" t="n">
        <v>0.77</v>
      </c>
      <c r="W1939" t="n">
        <v>0.12</v>
      </c>
      <c r="X1939" t="n">
        <v>0.06</v>
      </c>
      <c r="Y1939" t="n">
        <v>1</v>
      </c>
      <c r="Z1939" t="n">
        <v>10</v>
      </c>
    </row>
    <row r="1940">
      <c r="A1940" t="n">
        <v>145</v>
      </c>
      <c r="B1940" t="n">
        <v>120</v>
      </c>
      <c r="C1940" t="inlineStr">
        <is>
          <t xml:space="preserve">CONCLUIDO	</t>
        </is>
      </c>
      <c r="D1940" t="n">
        <v>9.259499999999999</v>
      </c>
      <c r="E1940" t="n">
        <v>10.8</v>
      </c>
      <c r="F1940" t="n">
        <v>7.91</v>
      </c>
      <c r="G1940" t="n">
        <v>118.63</v>
      </c>
      <c r="H1940" t="n">
        <v>2.2</v>
      </c>
      <c r="I1940" t="n">
        <v>4</v>
      </c>
      <c r="J1940" t="n">
        <v>301.17</v>
      </c>
      <c r="K1940" t="n">
        <v>57.72</v>
      </c>
      <c r="L1940" t="n">
        <v>37.25</v>
      </c>
      <c r="M1940" t="n">
        <v>2</v>
      </c>
      <c r="N1940" t="n">
        <v>86.19</v>
      </c>
      <c r="O1940" t="n">
        <v>37378.06</v>
      </c>
      <c r="P1940" t="n">
        <v>111.41</v>
      </c>
      <c r="Q1940" t="n">
        <v>198.05</v>
      </c>
      <c r="R1940" t="n">
        <v>28.95</v>
      </c>
      <c r="S1940" t="n">
        <v>21.27</v>
      </c>
      <c r="T1940" t="n">
        <v>1143.21</v>
      </c>
      <c r="U1940" t="n">
        <v>0.73</v>
      </c>
      <c r="V1940" t="n">
        <v>0.77</v>
      </c>
      <c r="W1940" t="n">
        <v>0.12</v>
      </c>
      <c r="X1940" t="n">
        <v>0.06</v>
      </c>
      <c r="Y1940" t="n">
        <v>1</v>
      </c>
      <c r="Z1940" t="n">
        <v>10</v>
      </c>
    </row>
    <row r="1941">
      <c r="A1941" t="n">
        <v>146</v>
      </c>
      <c r="B1941" t="n">
        <v>120</v>
      </c>
      <c r="C1941" t="inlineStr">
        <is>
          <t xml:space="preserve">CONCLUIDO	</t>
        </is>
      </c>
      <c r="D1941" t="n">
        <v>9.259499999999999</v>
      </c>
      <c r="E1941" t="n">
        <v>10.8</v>
      </c>
      <c r="F1941" t="n">
        <v>7.91</v>
      </c>
      <c r="G1941" t="n">
        <v>118.63</v>
      </c>
      <c r="H1941" t="n">
        <v>2.21</v>
      </c>
      <c r="I1941" t="n">
        <v>4</v>
      </c>
      <c r="J1941" t="n">
        <v>301.69</v>
      </c>
      <c r="K1941" t="n">
        <v>57.72</v>
      </c>
      <c r="L1941" t="n">
        <v>37.5</v>
      </c>
      <c r="M1941" t="n">
        <v>2</v>
      </c>
      <c r="N1941" t="n">
        <v>86.47</v>
      </c>
      <c r="O1941" t="n">
        <v>37443.23</v>
      </c>
      <c r="P1941" t="n">
        <v>110.98</v>
      </c>
      <c r="Q1941" t="n">
        <v>198.05</v>
      </c>
      <c r="R1941" t="n">
        <v>29.03</v>
      </c>
      <c r="S1941" t="n">
        <v>21.27</v>
      </c>
      <c r="T1941" t="n">
        <v>1181.49</v>
      </c>
      <c r="U1941" t="n">
        <v>0.73</v>
      </c>
      <c r="V1941" t="n">
        <v>0.77</v>
      </c>
      <c r="W1941" t="n">
        <v>0.11</v>
      </c>
      <c r="X1941" t="n">
        <v>0.06</v>
      </c>
      <c r="Y1941" t="n">
        <v>1</v>
      </c>
      <c r="Z1941" t="n">
        <v>10</v>
      </c>
    </row>
    <row r="1942">
      <c r="A1942" t="n">
        <v>147</v>
      </c>
      <c r="B1942" t="n">
        <v>120</v>
      </c>
      <c r="C1942" t="inlineStr">
        <is>
          <t xml:space="preserve">CONCLUIDO	</t>
        </is>
      </c>
      <c r="D1942" t="n">
        <v>9.253299999999999</v>
      </c>
      <c r="E1942" t="n">
        <v>10.81</v>
      </c>
      <c r="F1942" t="n">
        <v>7.92</v>
      </c>
      <c r="G1942" t="n">
        <v>118.74</v>
      </c>
      <c r="H1942" t="n">
        <v>2.22</v>
      </c>
      <c r="I1942" t="n">
        <v>4</v>
      </c>
      <c r="J1942" t="n">
        <v>302.22</v>
      </c>
      <c r="K1942" t="n">
        <v>57.72</v>
      </c>
      <c r="L1942" t="n">
        <v>37.75</v>
      </c>
      <c r="M1942" t="n">
        <v>2</v>
      </c>
      <c r="N1942" t="n">
        <v>86.75</v>
      </c>
      <c r="O1942" t="n">
        <v>37508.53</v>
      </c>
      <c r="P1942" t="n">
        <v>110.88</v>
      </c>
      <c r="Q1942" t="n">
        <v>198.05</v>
      </c>
      <c r="R1942" t="n">
        <v>29.28</v>
      </c>
      <c r="S1942" t="n">
        <v>21.27</v>
      </c>
      <c r="T1942" t="n">
        <v>1310.3</v>
      </c>
      <c r="U1942" t="n">
        <v>0.73</v>
      </c>
      <c r="V1942" t="n">
        <v>0.77</v>
      </c>
      <c r="W1942" t="n">
        <v>0.11</v>
      </c>
      <c r="X1942" t="n">
        <v>0.06</v>
      </c>
      <c r="Y1942" t="n">
        <v>1</v>
      </c>
      <c r="Z1942" t="n">
        <v>10</v>
      </c>
    </row>
    <row r="1943">
      <c r="A1943" t="n">
        <v>148</v>
      </c>
      <c r="B1943" t="n">
        <v>120</v>
      </c>
      <c r="C1943" t="inlineStr">
        <is>
          <t xml:space="preserve">CONCLUIDO	</t>
        </is>
      </c>
      <c r="D1943" t="n">
        <v>9.248100000000001</v>
      </c>
      <c r="E1943" t="n">
        <v>10.81</v>
      </c>
      <c r="F1943" t="n">
        <v>7.92</v>
      </c>
      <c r="G1943" t="n">
        <v>118.83</v>
      </c>
      <c r="H1943" t="n">
        <v>2.24</v>
      </c>
      <c r="I1943" t="n">
        <v>4</v>
      </c>
      <c r="J1943" t="n">
        <v>302.75</v>
      </c>
      <c r="K1943" t="n">
        <v>57.72</v>
      </c>
      <c r="L1943" t="n">
        <v>38</v>
      </c>
      <c r="M1943" t="n">
        <v>2</v>
      </c>
      <c r="N1943" t="n">
        <v>87.03</v>
      </c>
      <c r="O1943" t="n">
        <v>37573.94</v>
      </c>
      <c r="P1943" t="n">
        <v>110.75</v>
      </c>
      <c r="Q1943" t="n">
        <v>198.05</v>
      </c>
      <c r="R1943" t="n">
        <v>29.46</v>
      </c>
      <c r="S1943" t="n">
        <v>21.27</v>
      </c>
      <c r="T1943" t="n">
        <v>1398.66</v>
      </c>
      <c r="U1943" t="n">
        <v>0.72</v>
      </c>
      <c r="V1943" t="n">
        <v>0.77</v>
      </c>
      <c r="W1943" t="n">
        <v>0.11</v>
      </c>
      <c r="X1943" t="n">
        <v>0.07000000000000001</v>
      </c>
      <c r="Y1943" t="n">
        <v>1</v>
      </c>
      <c r="Z1943" t="n">
        <v>10</v>
      </c>
    </row>
    <row r="1944">
      <c r="A1944" t="n">
        <v>149</v>
      </c>
      <c r="B1944" t="n">
        <v>120</v>
      </c>
      <c r="C1944" t="inlineStr">
        <is>
          <t xml:space="preserve">CONCLUIDO	</t>
        </is>
      </c>
      <c r="D1944" t="n">
        <v>9.248799999999999</v>
      </c>
      <c r="E1944" t="n">
        <v>10.81</v>
      </c>
      <c r="F1944" t="n">
        <v>7.92</v>
      </c>
      <c r="G1944" t="n">
        <v>118.82</v>
      </c>
      <c r="H1944" t="n">
        <v>2.25</v>
      </c>
      <c r="I1944" t="n">
        <v>4</v>
      </c>
      <c r="J1944" t="n">
        <v>303.29</v>
      </c>
      <c r="K1944" t="n">
        <v>57.72</v>
      </c>
      <c r="L1944" t="n">
        <v>38.25</v>
      </c>
      <c r="M1944" t="n">
        <v>2</v>
      </c>
      <c r="N1944" t="n">
        <v>87.31</v>
      </c>
      <c r="O1944" t="n">
        <v>37639.48</v>
      </c>
      <c r="P1944" t="n">
        <v>110.49</v>
      </c>
      <c r="Q1944" t="n">
        <v>198.05</v>
      </c>
      <c r="R1944" t="n">
        <v>29.42</v>
      </c>
      <c r="S1944" t="n">
        <v>21.27</v>
      </c>
      <c r="T1944" t="n">
        <v>1379.54</v>
      </c>
      <c r="U1944" t="n">
        <v>0.72</v>
      </c>
      <c r="V1944" t="n">
        <v>0.77</v>
      </c>
      <c r="W1944" t="n">
        <v>0.11</v>
      </c>
      <c r="X1944" t="n">
        <v>0.07000000000000001</v>
      </c>
      <c r="Y1944" t="n">
        <v>1</v>
      </c>
      <c r="Z1944" t="n">
        <v>10</v>
      </c>
    </row>
    <row r="1945">
      <c r="A1945" t="n">
        <v>150</v>
      </c>
      <c r="B1945" t="n">
        <v>120</v>
      </c>
      <c r="C1945" t="inlineStr">
        <is>
          <t xml:space="preserve">CONCLUIDO	</t>
        </is>
      </c>
      <c r="D1945" t="n">
        <v>9.248799999999999</v>
      </c>
      <c r="E1945" t="n">
        <v>10.81</v>
      </c>
      <c r="F1945" t="n">
        <v>7.92</v>
      </c>
      <c r="G1945" t="n">
        <v>118.82</v>
      </c>
      <c r="H1945" t="n">
        <v>2.26</v>
      </c>
      <c r="I1945" t="n">
        <v>4</v>
      </c>
      <c r="J1945" t="n">
        <v>303.82</v>
      </c>
      <c r="K1945" t="n">
        <v>57.72</v>
      </c>
      <c r="L1945" t="n">
        <v>38.5</v>
      </c>
      <c r="M1945" t="n">
        <v>2</v>
      </c>
      <c r="N1945" t="n">
        <v>87.59</v>
      </c>
      <c r="O1945" t="n">
        <v>37705.13</v>
      </c>
      <c r="P1945" t="n">
        <v>110.17</v>
      </c>
      <c r="Q1945" t="n">
        <v>198.05</v>
      </c>
      <c r="R1945" t="n">
        <v>29.45</v>
      </c>
      <c r="S1945" t="n">
        <v>21.27</v>
      </c>
      <c r="T1945" t="n">
        <v>1394.16</v>
      </c>
      <c r="U1945" t="n">
        <v>0.72</v>
      </c>
      <c r="V1945" t="n">
        <v>0.77</v>
      </c>
      <c r="W1945" t="n">
        <v>0.11</v>
      </c>
      <c r="X1945" t="n">
        <v>0.07000000000000001</v>
      </c>
      <c r="Y1945" t="n">
        <v>1</v>
      </c>
      <c r="Z1945" t="n">
        <v>10</v>
      </c>
    </row>
    <row r="1946">
      <c r="A1946" t="n">
        <v>151</v>
      </c>
      <c r="B1946" t="n">
        <v>120</v>
      </c>
      <c r="C1946" t="inlineStr">
        <is>
          <t xml:space="preserve">CONCLUIDO	</t>
        </is>
      </c>
      <c r="D1946" t="n">
        <v>9.250500000000001</v>
      </c>
      <c r="E1946" t="n">
        <v>10.81</v>
      </c>
      <c r="F1946" t="n">
        <v>7.92</v>
      </c>
      <c r="G1946" t="n">
        <v>118.79</v>
      </c>
      <c r="H1946" t="n">
        <v>2.27</v>
      </c>
      <c r="I1946" t="n">
        <v>4</v>
      </c>
      <c r="J1946" t="n">
        <v>304.35</v>
      </c>
      <c r="K1946" t="n">
        <v>57.72</v>
      </c>
      <c r="L1946" t="n">
        <v>38.75</v>
      </c>
      <c r="M1946" t="n">
        <v>2</v>
      </c>
      <c r="N1946" t="n">
        <v>87.88</v>
      </c>
      <c r="O1946" t="n">
        <v>37770.91</v>
      </c>
      <c r="P1946" t="n">
        <v>110.04</v>
      </c>
      <c r="Q1946" t="n">
        <v>198.05</v>
      </c>
      <c r="R1946" t="n">
        <v>29.35</v>
      </c>
      <c r="S1946" t="n">
        <v>21.27</v>
      </c>
      <c r="T1946" t="n">
        <v>1343.81</v>
      </c>
      <c r="U1946" t="n">
        <v>0.72</v>
      </c>
      <c r="V1946" t="n">
        <v>0.77</v>
      </c>
      <c r="W1946" t="n">
        <v>0.11</v>
      </c>
      <c r="X1946" t="n">
        <v>0.07000000000000001</v>
      </c>
      <c r="Y1946" t="n">
        <v>1</v>
      </c>
      <c r="Z1946" t="n">
        <v>10</v>
      </c>
    </row>
    <row r="1947">
      <c r="A1947" t="n">
        <v>152</v>
      </c>
      <c r="B1947" t="n">
        <v>120</v>
      </c>
      <c r="C1947" t="inlineStr">
        <is>
          <t xml:space="preserve">CONCLUIDO	</t>
        </is>
      </c>
      <c r="D1947" t="n">
        <v>9.2483</v>
      </c>
      <c r="E1947" t="n">
        <v>10.81</v>
      </c>
      <c r="F1947" t="n">
        <v>7.92</v>
      </c>
      <c r="G1947" t="n">
        <v>118.83</v>
      </c>
      <c r="H1947" t="n">
        <v>2.28</v>
      </c>
      <c r="I1947" t="n">
        <v>4</v>
      </c>
      <c r="J1947" t="n">
        <v>304.89</v>
      </c>
      <c r="K1947" t="n">
        <v>57.72</v>
      </c>
      <c r="L1947" t="n">
        <v>39</v>
      </c>
      <c r="M1947" t="n">
        <v>2</v>
      </c>
      <c r="N1947" t="n">
        <v>88.16</v>
      </c>
      <c r="O1947" t="n">
        <v>37836.81</v>
      </c>
      <c r="P1947" t="n">
        <v>109.73</v>
      </c>
      <c r="Q1947" t="n">
        <v>198.05</v>
      </c>
      <c r="R1947" t="n">
        <v>29.43</v>
      </c>
      <c r="S1947" t="n">
        <v>21.27</v>
      </c>
      <c r="T1947" t="n">
        <v>1385.36</v>
      </c>
      <c r="U1947" t="n">
        <v>0.72</v>
      </c>
      <c r="V1947" t="n">
        <v>0.77</v>
      </c>
      <c r="W1947" t="n">
        <v>0.12</v>
      </c>
      <c r="X1947" t="n">
        <v>0.07000000000000001</v>
      </c>
      <c r="Y1947" t="n">
        <v>1</v>
      </c>
      <c r="Z1947" t="n">
        <v>10</v>
      </c>
    </row>
    <row r="1948">
      <c r="A1948" t="n">
        <v>153</v>
      </c>
      <c r="B1948" t="n">
        <v>120</v>
      </c>
      <c r="C1948" t="inlineStr">
        <is>
          <t xml:space="preserve">CONCLUIDO	</t>
        </is>
      </c>
      <c r="D1948" t="n">
        <v>9.3192</v>
      </c>
      <c r="E1948" t="n">
        <v>10.73</v>
      </c>
      <c r="F1948" t="n">
        <v>7.88</v>
      </c>
      <c r="G1948" t="n">
        <v>157.7</v>
      </c>
      <c r="H1948" t="n">
        <v>2.29</v>
      </c>
      <c r="I1948" t="n">
        <v>3</v>
      </c>
      <c r="J1948" t="n">
        <v>305.42</v>
      </c>
      <c r="K1948" t="n">
        <v>57.72</v>
      </c>
      <c r="L1948" t="n">
        <v>39.25</v>
      </c>
      <c r="M1948" t="n">
        <v>1</v>
      </c>
      <c r="N1948" t="n">
        <v>88.45</v>
      </c>
      <c r="O1948" t="n">
        <v>37902.83</v>
      </c>
      <c r="P1948" t="n">
        <v>109.16</v>
      </c>
      <c r="Q1948" t="n">
        <v>198.07</v>
      </c>
      <c r="R1948" t="n">
        <v>28.2</v>
      </c>
      <c r="S1948" t="n">
        <v>21.27</v>
      </c>
      <c r="T1948" t="n">
        <v>774.33</v>
      </c>
      <c r="U1948" t="n">
        <v>0.75</v>
      </c>
      <c r="V1948" t="n">
        <v>0.77</v>
      </c>
      <c r="W1948" t="n">
        <v>0.11</v>
      </c>
      <c r="X1948" t="n">
        <v>0.03</v>
      </c>
      <c r="Y1948" t="n">
        <v>1</v>
      </c>
      <c r="Z1948" t="n">
        <v>10</v>
      </c>
    </row>
    <row r="1949">
      <c r="A1949" t="n">
        <v>154</v>
      </c>
      <c r="B1949" t="n">
        <v>120</v>
      </c>
      <c r="C1949" t="inlineStr">
        <is>
          <t xml:space="preserve">CONCLUIDO	</t>
        </is>
      </c>
      <c r="D1949" t="n">
        <v>9.320399999999999</v>
      </c>
      <c r="E1949" t="n">
        <v>10.73</v>
      </c>
      <c r="F1949" t="n">
        <v>7.88</v>
      </c>
      <c r="G1949" t="n">
        <v>157.67</v>
      </c>
      <c r="H1949" t="n">
        <v>2.3</v>
      </c>
      <c r="I1949" t="n">
        <v>3</v>
      </c>
      <c r="J1949" t="n">
        <v>305.96</v>
      </c>
      <c r="K1949" t="n">
        <v>57.72</v>
      </c>
      <c r="L1949" t="n">
        <v>39.5</v>
      </c>
      <c r="M1949" t="n">
        <v>1</v>
      </c>
      <c r="N1949" t="n">
        <v>88.73</v>
      </c>
      <c r="O1949" t="n">
        <v>37968.98</v>
      </c>
      <c r="P1949" t="n">
        <v>109.24</v>
      </c>
      <c r="Q1949" t="n">
        <v>198.05</v>
      </c>
      <c r="R1949" t="n">
        <v>28.2</v>
      </c>
      <c r="S1949" t="n">
        <v>21.27</v>
      </c>
      <c r="T1949" t="n">
        <v>773.8</v>
      </c>
      <c r="U1949" t="n">
        <v>0.75</v>
      </c>
      <c r="V1949" t="n">
        <v>0.77</v>
      </c>
      <c r="W1949" t="n">
        <v>0.11</v>
      </c>
      <c r="X1949" t="n">
        <v>0.03</v>
      </c>
      <c r="Y1949" t="n">
        <v>1</v>
      </c>
      <c r="Z1949" t="n">
        <v>10</v>
      </c>
    </row>
    <row r="1950">
      <c r="A1950" t="n">
        <v>155</v>
      </c>
      <c r="B1950" t="n">
        <v>120</v>
      </c>
      <c r="C1950" t="inlineStr">
        <is>
          <t xml:space="preserve">CONCLUIDO	</t>
        </is>
      </c>
      <c r="D1950" t="n">
        <v>9.3185</v>
      </c>
      <c r="E1950" t="n">
        <v>10.73</v>
      </c>
      <c r="F1950" t="n">
        <v>7.89</v>
      </c>
      <c r="G1950" t="n">
        <v>157.72</v>
      </c>
      <c r="H1950" t="n">
        <v>2.31</v>
      </c>
      <c r="I1950" t="n">
        <v>3</v>
      </c>
      <c r="J1950" t="n">
        <v>306.49</v>
      </c>
      <c r="K1950" t="n">
        <v>57.72</v>
      </c>
      <c r="L1950" t="n">
        <v>39.75</v>
      </c>
      <c r="M1950" t="n">
        <v>1</v>
      </c>
      <c r="N1950" t="n">
        <v>89.02</v>
      </c>
      <c r="O1950" t="n">
        <v>38035.25</v>
      </c>
      <c r="P1950" t="n">
        <v>109.4</v>
      </c>
      <c r="Q1950" t="n">
        <v>198.05</v>
      </c>
      <c r="R1950" t="n">
        <v>28.27</v>
      </c>
      <c r="S1950" t="n">
        <v>21.27</v>
      </c>
      <c r="T1950" t="n">
        <v>805.8</v>
      </c>
      <c r="U1950" t="n">
        <v>0.75</v>
      </c>
      <c r="V1950" t="n">
        <v>0.77</v>
      </c>
      <c r="W1950" t="n">
        <v>0.11</v>
      </c>
      <c r="X1950" t="n">
        <v>0.03</v>
      </c>
      <c r="Y1950" t="n">
        <v>1</v>
      </c>
      <c r="Z1950" t="n">
        <v>10</v>
      </c>
    </row>
    <row r="1951">
      <c r="A1951" t="n">
        <v>156</v>
      </c>
      <c r="B1951" t="n">
        <v>120</v>
      </c>
      <c r="C1951" t="inlineStr">
        <is>
          <t xml:space="preserve">CONCLUIDO	</t>
        </is>
      </c>
      <c r="D1951" t="n">
        <v>9.315799999999999</v>
      </c>
      <c r="E1951" t="n">
        <v>10.73</v>
      </c>
      <c r="F1951" t="n">
        <v>7.89</v>
      </c>
      <c r="G1951" t="n">
        <v>157.78</v>
      </c>
      <c r="H1951" t="n">
        <v>2.32</v>
      </c>
      <c r="I1951" t="n">
        <v>3</v>
      </c>
      <c r="J1951" t="n">
        <v>307.03</v>
      </c>
      <c r="K1951" t="n">
        <v>57.72</v>
      </c>
      <c r="L1951" t="n">
        <v>40</v>
      </c>
      <c r="M1951" t="n">
        <v>1</v>
      </c>
      <c r="N1951" t="n">
        <v>89.31</v>
      </c>
      <c r="O1951" t="n">
        <v>38101.64</v>
      </c>
      <c r="P1951" t="n">
        <v>109.58</v>
      </c>
      <c r="Q1951" t="n">
        <v>198.05</v>
      </c>
      <c r="R1951" t="n">
        <v>28.38</v>
      </c>
      <c r="S1951" t="n">
        <v>21.27</v>
      </c>
      <c r="T1951" t="n">
        <v>863.17</v>
      </c>
      <c r="U1951" t="n">
        <v>0.75</v>
      </c>
      <c r="V1951" t="n">
        <v>0.77</v>
      </c>
      <c r="W1951" t="n">
        <v>0.11</v>
      </c>
      <c r="X1951" t="n">
        <v>0.04</v>
      </c>
      <c r="Y1951" t="n">
        <v>1</v>
      </c>
      <c r="Z1951" t="n">
        <v>10</v>
      </c>
    </row>
    <row r="1952">
      <c r="A1952" t="n">
        <v>0</v>
      </c>
      <c r="B1952" t="n">
        <v>145</v>
      </c>
      <c r="C1952" t="inlineStr">
        <is>
          <t xml:space="preserve">CONCLUIDO	</t>
        </is>
      </c>
      <c r="D1952" t="n">
        <v>4.7588</v>
      </c>
      <c r="E1952" t="n">
        <v>21.01</v>
      </c>
      <c r="F1952" t="n">
        <v>10.68</v>
      </c>
      <c r="G1952" t="n">
        <v>4.68</v>
      </c>
      <c r="H1952" t="n">
        <v>0.06</v>
      </c>
      <c r="I1952" t="n">
        <v>137</v>
      </c>
      <c r="J1952" t="n">
        <v>285.18</v>
      </c>
      <c r="K1952" t="n">
        <v>61.2</v>
      </c>
      <c r="L1952" t="n">
        <v>1</v>
      </c>
      <c r="M1952" t="n">
        <v>135</v>
      </c>
      <c r="N1952" t="n">
        <v>77.98</v>
      </c>
      <c r="O1952" t="n">
        <v>35406.83</v>
      </c>
      <c r="P1952" t="n">
        <v>189.03</v>
      </c>
      <c r="Q1952" t="n">
        <v>198.12</v>
      </c>
      <c r="R1952" t="n">
        <v>115.81</v>
      </c>
      <c r="S1952" t="n">
        <v>21.27</v>
      </c>
      <c r="T1952" t="n">
        <v>43908.9</v>
      </c>
      <c r="U1952" t="n">
        <v>0.18</v>
      </c>
      <c r="V1952" t="n">
        <v>0.57</v>
      </c>
      <c r="W1952" t="n">
        <v>0.32</v>
      </c>
      <c r="X1952" t="n">
        <v>2.83</v>
      </c>
      <c r="Y1952" t="n">
        <v>1</v>
      </c>
      <c r="Z1952" t="n">
        <v>10</v>
      </c>
    </row>
    <row r="1953">
      <c r="A1953" t="n">
        <v>1</v>
      </c>
      <c r="B1953" t="n">
        <v>145</v>
      </c>
      <c r="C1953" t="inlineStr">
        <is>
          <t xml:space="preserve">CONCLUIDO	</t>
        </is>
      </c>
      <c r="D1953" t="n">
        <v>5.4405</v>
      </c>
      <c r="E1953" t="n">
        <v>18.38</v>
      </c>
      <c r="F1953" t="n">
        <v>9.93</v>
      </c>
      <c r="G1953" t="n">
        <v>5.84</v>
      </c>
      <c r="H1953" t="n">
        <v>0.08</v>
      </c>
      <c r="I1953" t="n">
        <v>102</v>
      </c>
      <c r="J1953" t="n">
        <v>285.68</v>
      </c>
      <c r="K1953" t="n">
        <v>61.2</v>
      </c>
      <c r="L1953" t="n">
        <v>1.25</v>
      </c>
      <c r="M1953" t="n">
        <v>100</v>
      </c>
      <c r="N1953" t="n">
        <v>78.23999999999999</v>
      </c>
      <c r="O1953" t="n">
        <v>35468.6</v>
      </c>
      <c r="P1953" t="n">
        <v>175.69</v>
      </c>
      <c r="Q1953" t="n">
        <v>198.1</v>
      </c>
      <c r="R1953" t="n">
        <v>92.36</v>
      </c>
      <c r="S1953" t="n">
        <v>21.27</v>
      </c>
      <c r="T1953" t="n">
        <v>32359.49</v>
      </c>
      <c r="U1953" t="n">
        <v>0.23</v>
      </c>
      <c r="V1953" t="n">
        <v>0.61</v>
      </c>
      <c r="W1953" t="n">
        <v>0.27</v>
      </c>
      <c r="X1953" t="n">
        <v>2.08</v>
      </c>
      <c r="Y1953" t="n">
        <v>1</v>
      </c>
      <c r="Z1953" t="n">
        <v>10</v>
      </c>
    </row>
    <row r="1954">
      <c r="A1954" t="n">
        <v>2</v>
      </c>
      <c r="B1954" t="n">
        <v>145</v>
      </c>
      <c r="C1954" t="inlineStr">
        <is>
          <t xml:space="preserve">CONCLUIDO	</t>
        </is>
      </c>
      <c r="D1954" t="n">
        <v>5.956</v>
      </c>
      <c r="E1954" t="n">
        <v>16.79</v>
      </c>
      <c r="F1954" t="n">
        <v>9.48</v>
      </c>
      <c r="G1954" t="n">
        <v>7.02</v>
      </c>
      <c r="H1954" t="n">
        <v>0.09</v>
      </c>
      <c r="I1954" t="n">
        <v>81</v>
      </c>
      <c r="J1954" t="n">
        <v>286.19</v>
      </c>
      <c r="K1954" t="n">
        <v>61.2</v>
      </c>
      <c r="L1954" t="n">
        <v>1.5</v>
      </c>
      <c r="M1954" t="n">
        <v>79</v>
      </c>
      <c r="N1954" t="n">
        <v>78.48999999999999</v>
      </c>
      <c r="O1954" t="n">
        <v>35530.47</v>
      </c>
      <c r="P1954" t="n">
        <v>167.46</v>
      </c>
      <c r="Q1954" t="n">
        <v>198.1</v>
      </c>
      <c r="R1954" t="n">
        <v>78.06</v>
      </c>
      <c r="S1954" t="n">
        <v>21.27</v>
      </c>
      <c r="T1954" t="n">
        <v>25311.28</v>
      </c>
      <c r="U1954" t="n">
        <v>0.27</v>
      </c>
      <c r="V1954" t="n">
        <v>0.64</v>
      </c>
      <c r="W1954" t="n">
        <v>0.23</v>
      </c>
      <c r="X1954" t="n">
        <v>1.62</v>
      </c>
      <c r="Y1954" t="n">
        <v>1</v>
      </c>
      <c r="Z1954" t="n">
        <v>10</v>
      </c>
    </row>
    <row r="1955">
      <c r="A1955" t="n">
        <v>3</v>
      </c>
      <c r="B1955" t="n">
        <v>145</v>
      </c>
      <c r="C1955" t="inlineStr">
        <is>
          <t xml:space="preserve">CONCLUIDO	</t>
        </is>
      </c>
      <c r="D1955" t="n">
        <v>6.3213</v>
      </c>
      <c r="E1955" t="n">
        <v>15.82</v>
      </c>
      <c r="F1955" t="n">
        <v>9.210000000000001</v>
      </c>
      <c r="G1955" t="n">
        <v>8.119999999999999</v>
      </c>
      <c r="H1955" t="n">
        <v>0.11</v>
      </c>
      <c r="I1955" t="n">
        <v>68</v>
      </c>
      <c r="J1955" t="n">
        <v>286.69</v>
      </c>
      <c r="K1955" t="n">
        <v>61.2</v>
      </c>
      <c r="L1955" t="n">
        <v>1.75</v>
      </c>
      <c r="M1955" t="n">
        <v>66</v>
      </c>
      <c r="N1955" t="n">
        <v>78.73999999999999</v>
      </c>
      <c r="O1955" t="n">
        <v>35592.57</v>
      </c>
      <c r="P1955" t="n">
        <v>162.6</v>
      </c>
      <c r="Q1955" t="n">
        <v>198.1</v>
      </c>
      <c r="R1955" t="n">
        <v>69.26000000000001</v>
      </c>
      <c r="S1955" t="n">
        <v>21.27</v>
      </c>
      <c r="T1955" t="n">
        <v>20977.56</v>
      </c>
      <c r="U1955" t="n">
        <v>0.31</v>
      </c>
      <c r="V1955" t="n">
        <v>0.66</v>
      </c>
      <c r="W1955" t="n">
        <v>0.22</v>
      </c>
      <c r="X1955" t="n">
        <v>1.35</v>
      </c>
      <c r="Y1955" t="n">
        <v>1</v>
      </c>
      <c r="Z1955" t="n">
        <v>10</v>
      </c>
    </row>
    <row r="1956">
      <c r="A1956" t="n">
        <v>4</v>
      </c>
      <c r="B1956" t="n">
        <v>145</v>
      </c>
      <c r="C1956" t="inlineStr">
        <is>
          <t xml:space="preserve">CONCLUIDO	</t>
        </is>
      </c>
      <c r="D1956" t="n">
        <v>6.6342</v>
      </c>
      <c r="E1956" t="n">
        <v>15.07</v>
      </c>
      <c r="F1956" t="n">
        <v>9</v>
      </c>
      <c r="G1956" t="n">
        <v>9.31</v>
      </c>
      <c r="H1956" t="n">
        <v>0.12</v>
      </c>
      <c r="I1956" t="n">
        <v>58</v>
      </c>
      <c r="J1956" t="n">
        <v>287.19</v>
      </c>
      <c r="K1956" t="n">
        <v>61.2</v>
      </c>
      <c r="L1956" t="n">
        <v>2</v>
      </c>
      <c r="M1956" t="n">
        <v>56</v>
      </c>
      <c r="N1956" t="n">
        <v>78.98999999999999</v>
      </c>
      <c r="O1956" t="n">
        <v>35654.65</v>
      </c>
      <c r="P1956" t="n">
        <v>158.85</v>
      </c>
      <c r="Q1956" t="n">
        <v>198.1</v>
      </c>
      <c r="R1956" t="n">
        <v>63.01</v>
      </c>
      <c r="S1956" t="n">
        <v>21.27</v>
      </c>
      <c r="T1956" t="n">
        <v>17901.88</v>
      </c>
      <c r="U1956" t="n">
        <v>0.34</v>
      </c>
      <c r="V1956" t="n">
        <v>0.68</v>
      </c>
      <c r="W1956" t="n">
        <v>0.2</v>
      </c>
      <c r="X1956" t="n">
        <v>1.14</v>
      </c>
      <c r="Y1956" t="n">
        <v>1</v>
      </c>
      <c r="Z1956" t="n">
        <v>10</v>
      </c>
    </row>
    <row r="1957">
      <c r="A1957" t="n">
        <v>5</v>
      </c>
      <c r="B1957" t="n">
        <v>145</v>
      </c>
      <c r="C1957" t="inlineStr">
        <is>
          <t xml:space="preserve">CONCLUIDO	</t>
        </is>
      </c>
      <c r="D1957" t="n">
        <v>6.8717</v>
      </c>
      <c r="E1957" t="n">
        <v>14.55</v>
      </c>
      <c r="F1957" t="n">
        <v>8.859999999999999</v>
      </c>
      <c r="G1957" t="n">
        <v>10.42</v>
      </c>
      <c r="H1957" t="n">
        <v>0.14</v>
      </c>
      <c r="I1957" t="n">
        <v>51</v>
      </c>
      <c r="J1957" t="n">
        <v>287.7</v>
      </c>
      <c r="K1957" t="n">
        <v>61.2</v>
      </c>
      <c r="L1957" t="n">
        <v>2.25</v>
      </c>
      <c r="M1957" t="n">
        <v>49</v>
      </c>
      <c r="N1957" t="n">
        <v>79.25</v>
      </c>
      <c r="O1957" t="n">
        <v>35716.83</v>
      </c>
      <c r="P1957" t="n">
        <v>156.26</v>
      </c>
      <c r="Q1957" t="n">
        <v>198.05</v>
      </c>
      <c r="R1957" t="n">
        <v>58.38</v>
      </c>
      <c r="S1957" t="n">
        <v>21.27</v>
      </c>
      <c r="T1957" t="n">
        <v>15622.87</v>
      </c>
      <c r="U1957" t="n">
        <v>0.36</v>
      </c>
      <c r="V1957" t="n">
        <v>0.6899999999999999</v>
      </c>
      <c r="W1957" t="n">
        <v>0.19</v>
      </c>
      <c r="X1957" t="n">
        <v>1</v>
      </c>
      <c r="Y1957" t="n">
        <v>1</v>
      </c>
      <c r="Z1957" t="n">
        <v>10</v>
      </c>
    </row>
    <row r="1958">
      <c r="A1958" t="n">
        <v>6</v>
      </c>
      <c r="B1958" t="n">
        <v>145</v>
      </c>
      <c r="C1958" t="inlineStr">
        <is>
          <t xml:space="preserve">CONCLUIDO	</t>
        </is>
      </c>
      <c r="D1958" t="n">
        <v>7.0496</v>
      </c>
      <c r="E1958" t="n">
        <v>14.19</v>
      </c>
      <c r="F1958" t="n">
        <v>8.76</v>
      </c>
      <c r="G1958" t="n">
        <v>11.42</v>
      </c>
      <c r="H1958" t="n">
        <v>0.15</v>
      </c>
      <c r="I1958" t="n">
        <v>46</v>
      </c>
      <c r="J1958" t="n">
        <v>288.2</v>
      </c>
      <c r="K1958" t="n">
        <v>61.2</v>
      </c>
      <c r="L1958" t="n">
        <v>2.5</v>
      </c>
      <c r="M1958" t="n">
        <v>44</v>
      </c>
      <c r="N1958" t="n">
        <v>79.5</v>
      </c>
      <c r="O1958" t="n">
        <v>35779.11</v>
      </c>
      <c r="P1958" t="n">
        <v>154.48</v>
      </c>
      <c r="Q1958" t="n">
        <v>198.08</v>
      </c>
      <c r="R1958" t="n">
        <v>55.32</v>
      </c>
      <c r="S1958" t="n">
        <v>21.27</v>
      </c>
      <c r="T1958" t="n">
        <v>14119.17</v>
      </c>
      <c r="U1958" t="n">
        <v>0.38</v>
      </c>
      <c r="V1958" t="n">
        <v>0.6899999999999999</v>
      </c>
      <c r="W1958" t="n">
        <v>0.18</v>
      </c>
      <c r="X1958" t="n">
        <v>0.9</v>
      </c>
      <c r="Y1958" t="n">
        <v>1</v>
      </c>
      <c r="Z1958" t="n">
        <v>10</v>
      </c>
    </row>
    <row r="1959">
      <c r="A1959" t="n">
        <v>7</v>
      </c>
      <c r="B1959" t="n">
        <v>145</v>
      </c>
      <c r="C1959" t="inlineStr">
        <is>
          <t xml:space="preserve">CONCLUIDO	</t>
        </is>
      </c>
      <c r="D1959" t="n">
        <v>7.2471</v>
      </c>
      <c r="E1959" t="n">
        <v>13.8</v>
      </c>
      <c r="F1959" t="n">
        <v>8.640000000000001</v>
      </c>
      <c r="G1959" t="n">
        <v>12.64</v>
      </c>
      <c r="H1959" t="n">
        <v>0.17</v>
      </c>
      <c r="I1959" t="n">
        <v>41</v>
      </c>
      <c r="J1959" t="n">
        <v>288.71</v>
      </c>
      <c r="K1959" t="n">
        <v>61.2</v>
      </c>
      <c r="L1959" t="n">
        <v>2.75</v>
      </c>
      <c r="M1959" t="n">
        <v>39</v>
      </c>
      <c r="N1959" t="n">
        <v>79.76000000000001</v>
      </c>
      <c r="O1959" t="n">
        <v>35841.5</v>
      </c>
      <c r="P1959" t="n">
        <v>152.33</v>
      </c>
      <c r="Q1959" t="n">
        <v>198.07</v>
      </c>
      <c r="R1959" t="n">
        <v>51.64</v>
      </c>
      <c r="S1959" t="n">
        <v>21.27</v>
      </c>
      <c r="T1959" t="n">
        <v>12302.89</v>
      </c>
      <c r="U1959" t="n">
        <v>0.41</v>
      </c>
      <c r="V1959" t="n">
        <v>0.7</v>
      </c>
      <c r="W1959" t="n">
        <v>0.17</v>
      </c>
      <c r="X1959" t="n">
        <v>0.79</v>
      </c>
      <c r="Y1959" t="n">
        <v>1</v>
      </c>
      <c r="Z1959" t="n">
        <v>10</v>
      </c>
    </row>
    <row r="1960">
      <c r="A1960" t="n">
        <v>8</v>
      </c>
      <c r="B1960" t="n">
        <v>145</v>
      </c>
      <c r="C1960" t="inlineStr">
        <is>
          <t xml:space="preserve">CONCLUIDO	</t>
        </is>
      </c>
      <c r="D1960" t="n">
        <v>7.4503</v>
      </c>
      <c r="E1960" t="n">
        <v>13.42</v>
      </c>
      <c r="F1960" t="n">
        <v>8.48</v>
      </c>
      <c r="G1960" t="n">
        <v>13.75</v>
      </c>
      <c r="H1960" t="n">
        <v>0.18</v>
      </c>
      <c r="I1960" t="n">
        <v>37</v>
      </c>
      <c r="J1960" t="n">
        <v>289.21</v>
      </c>
      <c r="K1960" t="n">
        <v>61.2</v>
      </c>
      <c r="L1960" t="n">
        <v>3</v>
      </c>
      <c r="M1960" t="n">
        <v>35</v>
      </c>
      <c r="N1960" t="n">
        <v>80.02</v>
      </c>
      <c r="O1960" t="n">
        <v>35903.99</v>
      </c>
      <c r="P1960" t="n">
        <v>149.41</v>
      </c>
      <c r="Q1960" t="n">
        <v>198.06</v>
      </c>
      <c r="R1960" t="n">
        <v>46.25</v>
      </c>
      <c r="S1960" t="n">
        <v>21.27</v>
      </c>
      <c r="T1960" t="n">
        <v>9625.93</v>
      </c>
      <c r="U1960" t="n">
        <v>0.46</v>
      </c>
      <c r="V1960" t="n">
        <v>0.72</v>
      </c>
      <c r="W1960" t="n">
        <v>0.17</v>
      </c>
      <c r="X1960" t="n">
        <v>0.63</v>
      </c>
      <c r="Y1960" t="n">
        <v>1</v>
      </c>
      <c r="Z1960" t="n">
        <v>10</v>
      </c>
    </row>
    <row r="1961">
      <c r="A1961" t="n">
        <v>9</v>
      </c>
      <c r="B1961" t="n">
        <v>145</v>
      </c>
      <c r="C1961" t="inlineStr">
        <is>
          <t xml:space="preserve">CONCLUIDO	</t>
        </is>
      </c>
      <c r="D1961" t="n">
        <v>7.4499</v>
      </c>
      <c r="E1961" t="n">
        <v>13.42</v>
      </c>
      <c r="F1961" t="n">
        <v>8.59</v>
      </c>
      <c r="G1961" t="n">
        <v>14.72</v>
      </c>
      <c r="H1961" t="n">
        <v>0.2</v>
      </c>
      <c r="I1961" t="n">
        <v>35</v>
      </c>
      <c r="J1961" t="n">
        <v>289.72</v>
      </c>
      <c r="K1961" t="n">
        <v>61.2</v>
      </c>
      <c r="L1961" t="n">
        <v>3.25</v>
      </c>
      <c r="M1961" t="n">
        <v>33</v>
      </c>
      <c r="N1961" t="n">
        <v>80.27</v>
      </c>
      <c r="O1961" t="n">
        <v>35966.59</v>
      </c>
      <c r="P1961" t="n">
        <v>151.32</v>
      </c>
      <c r="Q1961" t="n">
        <v>198.09</v>
      </c>
      <c r="R1961" t="n">
        <v>51.17</v>
      </c>
      <c r="S1961" t="n">
        <v>21.27</v>
      </c>
      <c r="T1961" t="n">
        <v>12098.3</v>
      </c>
      <c r="U1961" t="n">
        <v>0.42</v>
      </c>
      <c r="V1961" t="n">
        <v>0.71</v>
      </c>
      <c r="W1961" t="n">
        <v>0.14</v>
      </c>
      <c r="X1961" t="n">
        <v>0.73</v>
      </c>
      <c r="Y1961" t="n">
        <v>1</v>
      </c>
      <c r="Z1961" t="n">
        <v>10</v>
      </c>
    </row>
    <row r="1962">
      <c r="A1962" t="n">
        <v>10</v>
      </c>
      <c r="B1962" t="n">
        <v>145</v>
      </c>
      <c r="C1962" t="inlineStr">
        <is>
          <t xml:space="preserve">CONCLUIDO	</t>
        </is>
      </c>
      <c r="D1962" t="n">
        <v>7.5774</v>
      </c>
      <c r="E1962" t="n">
        <v>13.2</v>
      </c>
      <c r="F1962" t="n">
        <v>8.52</v>
      </c>
      <c r="G1962" t="n">
        <v>15.98</v>
      </c>
      <c r="H1962" t="n">
        <v>0.21</v>
      </c>
      <c r="I1962" t="n">
        <v>32</v>
      </c>
      <c r="J1962" t="n">
        <v>290.23</v>
      </c>
      <c r="K1962" t="n">
        <v>61.2</v>
      </c>
      <c r="L1962" t="n">
        <v>3.5</v>
      </c>
      <c r="M1962" t="n">
        <v>30</v>
      </c>
      <c r="N1962" t="n">
        <v>80.53</v>
      </c>
      <c r="O1962" t="n">
        <v>36029.29</v>
      </c>
      <c r="P1962" t="n">
        <v>150.14</v>
      </c>
      <c r="Q1962" t="n">
        <v>198.05</v>
      </c>
      <c r="R1962" t="n">
        <v>48.31</v>
      </c>
      <c r="S1962" t="n">
        <v>21.27</v>
      </c>
      <c r="T1962" t="n">
        <v>10683.79</v>
      </c>
      <c r="U1962" t="n">
        <v>0.44</v>
      </c>
      <c r="V1962" t="n">
        <v>0.71</v>
      </c>
      <c r="W1962" t="n">
        <v>0.16</v>
      </c>
      <c r="X1962" t="n">
        <v>0.67</v>
      </c>
      <c r="Y1962" t="n">
        <v>1</v>
      </c>
      <c r="Z1962" t="n">
        <v>10</v>
      </c>
    </row>
    <row r="1963">
      <c r="A1963" t="n">
        <v>11</v>
      </c>
      <c r="B1963" t="n">
        <v>145</v>
      </c>
      <c r="C1963" t="inlineStr">
        <is>
          <t xml:space="preserve">CONCLUIDO	</t>
        </is>
      </c>
      <c r="D1963" t="n">
        <v>7.6807</v>
      </c>
      <c r="E1963" t="n">
        <v>13.02</v>
      </c>
      <c r="F1963" t="n">
        <v>8.449999999999999</v>
      </c>
      <c r="G1963" t="n">
        <v>16.91</v>
      </c>
      <c r="H1963" t="n">
        <v>0.23</v>
      </c>
      <c r="I1963" t="n">
        <v>30</v>
      </c>
      <c r="J1963" t="n">
        <v>290.74</v>
      </c>
      <c r="K1963" t="n">
        <v>61.2</v>
      </c>
      <c r="L1963" t="n">
        <v>3.75</v>
      </c>
      <c r="M1963" t="n">
        <v>28</v>
      </c>
      <c r="N1963" t="n">
        <v>80.79000000000001</v>
      </c>
      <c r="O1963" t="n">
        <v>36092.1</v>
      </c>
      <c r="P1963" t="n">
        <v>148.82</v>
      </c>
      <c r="Q1963" t="n">
        <v>198.09</v>
      </c>
      <c r="R1963" t="n">
        <v>45.99</v>
      </c>
      <c r="S1963" t="n">
        <v>21.27</v>
      </c>
      <c r="T1963" t="n">
        <v>9531.440000000001</v>
      </c>
      <c r="U1963" t="n">
        <v>0.46</v>
      </c>
      <c r="V1963" t="n">
        <v>0.72</v>
      </c>
      <c r="W1963" t="n">
        <v>0.15</v>
      </c>
      <c r="X1963" t="n">
        <v>0.6</v>
      </c>
      <c r="Y1963" t="n">
        <v>1</v>
      </c>
      <c r="Z1963" t="n">
        <v>10</v>
      </c>
    </row>
    <row r="1964">
      <c r="A1964" t="n">
        <v>12</v>
      </c>
      <c r="B1964" t="n">
        <v>145</v>
      </c>
      <c r="C1964" t="inlineStr">
        <is>
          <t xml:space="preserve">CONCLUIDO	</t>
        </is>
      </c>
      <c r="D1964" t="n">
        <v>7.7713</v>
      </c>
      <c r="E1964" t="n">
        <v>12.87</v>
      </c>
      <c r="F1964" t="n">
        <v>8.41</v>
      </c>
      <c r="G1964" t="n">
        <v>18.02</v>
      </c>
      <c r="H1964" t="n">
        <v>0.24</v>
      </c>
      <c r="I1964" t="n">
        <v>28</v>
      </c>
      <c r="J1964" t="n">
        <v>291.25</v>
      </c>
      <c r="K1964" t="n">
        <v>61.2</v>
      </c>
      <c r="L1964" t="n">
        <v>4</v>
      </c>
      <c r="M1964" t="n">
        <v>26</v>
      </c>
      <c r="N1964" t="n">
        <v>81.05</v>
      </c>
      <c r="O1964" t="n">
        <v>36155.02</v>
      </c>
      <c r="P1964" t="n">
        <v>148.04</v>
      </c>
      <c r="Q1964" t="n">
        <v>198.12</v>
      </c>
      <c r="R1964" t="n">
        <v>44.62</v>
      </c>
      <c r="S1964" t="n">
        <v>21.27</v>
      </c>
      <c r="T1964" t="n">
        <v>8859.84</v>
      </c>
      <c r="U1964" t="n">
        <v>0.48</v>
      </c>
      <c r="V1964" t="n">
        <v>0.72</v>
      </c>
      <c r="W1964" t="n">
        <v>0.15</v>
      </c>
      <c r="X1964" t="n">
        <v>0.5600000000000001</v>
      </c>
      <c r="Y1964" t="n">
        <v>1</v>
      </c>
      <c r="Z1964" t="n">
        <v>10</v>
      </c>
    </row>
    <row r="1965">
      <c r="A1965" t="n">
        <v>13</v>
      </c>
      <c r="B1965" t="n">
        <v>145</v>
      </c>
      <c r="C1965" t="inlineStr">
        <is>
          <t xml:space="preserve">CONCLUIDO	</t>
        </is>
      </c>
      <c r="D1965" t="n">
        <v>7.8615</v>
      </c>
      <c r="E1965" t="n">
        <v>12.72</v>
      </c>
      <c r="F1965" t="n">
        <v>8.369999999999999</v>
      </c>
      <c r="G1965" t="n">
        <v>19.32</v>
      </c>
      <c r="H1965" t="n">
        <v>0.26</v>
      </c>
      <c r="I1965" t="n">
        <v>26</v>
      </c>
      <c r="J1965" t="n">
        <v>291.76</v>
      </c>
      <c r="K1965" t="n">
        <v>61.2</v>
      </c>
      <c r="L1965" t="n">
        <v>4.25</v>
      </c>
      <c r="M1965" t="n">
        <v>24</v>
      </c>
      <c r="N1965" t="n">
        <v>81.31</v>
      </c>
      <c r="O1965" t="n">
        <v>36218.04</v>
      </c>
      <c r="P1965" t="n">
        <v>147.29</v>
      </c>
      <c r="Q1965" t="n">
        <v>198.07</v>
      </c>
      <c r="R1965" t="n">
        <v>43.41</v>
      </c>
      <c r="S1965" t="n">
        <v>21.27</v>
      </c>
      <c r="T1965" t="n">
        <v>8264.940000000001</v>
      </c>
      <c r="U1965" t="n">
        <v>0.49</v>
      </c>
      <c r="V1965" t="n">
        <v>0.73</v>
      </c>
      <c r="W1965" t="n">
        <v>0.15</v>
      </c>
      <c r="X1965" t="n">
        <v>0.52</v>
      </c>
      <c r="Y1965" t="n">
        <v>1</v>
      </c>
      <c r="Z1965" t="n">
        <v>10</v>
      </c>
    </row>
    <row r="1966">
      <c r="A1966" t="n">
        <v>14</v>
      </c>
      <c r="B1966" t="n">
        <v>145</v>
      </c>
      <c r="C1966" t="inlineStr">
        <is>
          <t xml:space="preserve">CONCLUIDO	</t>
        </is>
      </c>
      <c r="D1966" t="n">
        <v>7.9126</v>
      </c>
      <c r="E1966" t="n">
        <v>12.64</v>
      </c>
      <c r="F1966" t="n">
        <v>8.34</v>
      </c>
      <c r="G1966" t="n">
        <v>20.02</v>
      </c>
      <c r="H1966" t="n">
        <v>0.27</v>
      </c>
      <c r="I1966" t="n">
        <v>25</v>
      </c>
      <c r="J1966" t="n">
        <v>292.27</v>
      </c>
      <c r="K1966" t="n">
        <v>61.2</v>
      </c>
      <c r="L1966" t="n">
        <v>4.5</v>
      </c>
      <c r="M1966" t="n">
        <v>23</v>
      </c>
      <c r="N1966" t="n">
        <v>81.56999999999999</v>
      </c>
      <c r="O1966" t="n">
        <v>36281.16</v>
      </c>
      <c r="P1966" t="n">
        <v>146.73</v>
      </c>
      <c r="Q1966" t="n">
        <v>198.05</v>
      </c>
      <c r="R1966" t="n">
        <v>42.5</v>
      </c>
      <c r="S1966" t="n">
        <v>21.27</v>
      </c>
      <c r="T1966" t="n">
        <v>7813.92</v>
      </c>
      <c r="U1966" t="n">
        <v>0.5</v>
      </c>
      <c r="V1966" t="n">
        <v>0.73</v>
      </c>
      <c r="W1966" t="n">
        <v>0.15</v>
      </c>
      <c r="X1966" t="n">
        <v>0.49</v>
      </c>
      <c r="Y1966" t="n">
        <v>1</v>
      </c>
      <c r="Z1966" t="n">
        <v>10</v>
      </c>
    </row>
    <row r="1967">
      <c r="A1967" t="n">
        <v>15</v>
      </c>
      <c r="B1967" t="n">
        <v>145</v>
      </c>
      <c r="C1967" t="inlineStr">
        <is>
          <t xml:space="preserve">CONCLUIDO	</t>
        </is>
      </c>
      <c r="D1967" t="n">
        <v>8.0069</v>
      </c>
      <c r="E1967" t="n">
        <v>12.49</v>
      </c>
      <c r="F1967" t="n">
        <v>8.300000000000001</v>
      </c>
      <c r="G1967" t="n">
        <v>21.65</v>
      </c>
      <c r="H1967" t="n">
        <v>0.29</v>
      </c>
      <c r="I1967" t="n">
        <v>23</v>
      </c>
      <c r="J1967" t="n">
        <v>292.79</v>
      </c>
      <c r="K1967" t="n">
        <v>61.2</v>
      </c>
      <c r="L1967" t="n">
        <v>4.75</v>
      </c>
      <c r="M1967" t="n">
        <v>21</v>
      </c>
      <c r="N1967" t="n">
        <v>81.84</v>
      </c>
      <c r="O1967" t="n">
        <v>36344.4</v>
      </c>
      <c r="P1967" t="n">
        <v>145.89</v>
      </c>
      <c r="Q1967" t="n">
        <v>198.07</v>
      </c>
      <c r="R1967" t="n">
        <v>41.26</v>
      </c>
      <c r="S1967" t="n">
        <v>21.27</v>
      </c>
      <c r="T1967" t="n">
        <v>7201.2</v>
      </c>
      <c r="U1967" t="n">
        <v>0.52</v>
      </c>
      <c r="V1967" t="n">
        <v>0.73</v>
      </c>
      <c r="W1967" t="n">
        <v>0.14</v>
      </c>
      <c r="X1967" t="n">
        <v>0.45</v>
      </c>
      <c r="Y1967" t="n">
        <v>1</v>
      </c>
      <c r="Z1967" t="n">
        <v>10</v>
      </c>
    </row>
    <row r="1968">
      <c r="A1968" t="n">
        <v>16</v>
      </c>
      <c r="B1968" t="n">
        <v>145</v>
      </c>
      <c r="C1968" t="inlineStr">
        <is>
          <t xml:space="preserve">CONCLUIDO	</t>
        </is>
      </c>
      <c r="D1968" t="n">
        <v>8.0578</v>
      </c>
      <c r="E1968" t="n">
        <v>12.41</v>
      </c>
      <c r="F1968" t="n">
        <v>8.279999999999999</v>
      </c>
      <c r="G1968" t="n">
        <v>22.57</v>
      </c>
      <c r="H1968" t="n">
        <v>0.3</v>
      </c>
      <c r="I1968" t="n">
        <v>22</v>
      </c>
      <c r="J1968" t="n">
        <v>293.3</v>
      </c>
      <c r="K1968" t="n">
        <v>61.2</v>
      </c>
      <c r="L1968" t="n">
        <v>5</v>
      </c>
      <c r="M1968" t="n">
        <v>20</v>
      </c>
      <c r="N1968" t="n">
        <v>82.09999999999999</v>
      </c>
      <c r="O1968" t="n">
        <v>36407.75</v>
      </c>
      <c r="P1968" t="n">
        <v>145.5</v>
      </c>
      <c r="Q1968" t="n">
        <v>198.13</v>
      </c>
      <c r="R1968" t="n">
        <v>40.37</v>
      </c>
      <c r="S1968" t="n">
        <v>21.27</v>
      </c>
      <c r="T1968" t="n">
        <v>6764.79</v>
      </c>
      <c r="U1968" t="n">
        <v>0.53</v>
      </c>
      <c r="V1968" t="n">
        <v>0.73</v>
      </c>
      <c r="W1968" t="n">
        <v>0.14</v>
      </c>
      <c r="X1968" t="n">
        <v>0.42</v>
      </c>
      <c r="Y1968" t="n">
        <v>1</v>
      </c>
      <c r="Z1968" t="n">
        <v>10</v>
      </c>
    </row>
    <row r="1969">
      <c r="A1969" t="n">
        <v>17</v>
      </c>
      <c r="B1969" t="n">
        <v>145</v>
      </c>
      <c r="C1969" t="inlineStr">
        <is>
          <t xml:space="preserve">CONCLUIDO	</t>
        </is>
      </c>
      <c r="D1969" t="n">
        <v>8.107900000000001</v>
      </c>
      <c r="E1969" t="n">
        <v>12.33</v>
      </c>
      <c r="F1969" t="n">
        <v>8.25</v>
      </c>
      <c r="G1969" t="n">
        <v>23.58</v>
      </c>
      <c r="H1969" t="n">
        <v>0.32</v>
      </c>
      <c r="I1969" t="n">
        <v>21</v>
      </c>
      <c r="J1969" t="n">
        <v>293.81</v>
      </c>
      <c r="K1969" t="n">
        <v>61.2</v>
      </c>
      <c r="L1969" t="n">
        <v>5.25</v>
      </c>
      <c r="M1969" t="n">
        <v>19</v>
      </c>
      <c r="N1969" t="n">
        <v>82.36</v>
      </c>
      <c r="O1969" t="n">
        <v>36471.2</v>
      </c>
      <c r="P1969" t="n">
        <v>145.04</v>
      </c>
      <c r="Q1969" t="n">
        <v>198.06</v>
      </c>
      <c r="R1969" t="n">
        <v>39.69</v>
      </c>
      <c r="S1969" t="n">
        <v>21.27</v>
      </c>
      <c r="T1969" t="n">
        <v>6430.28</v>
      </c>
      <c r="U1969" t="n">
        <v>0.54</v>
      </c>
      <c r="V1969" t="n">
        <v>0.74</v>
      </c>
      <c r="W1969" t="n">
        <v>0.14</v>
      </c>
      <c r="X1969" t="n">
        <v>0.4</v>
      </c>
      <c r="Y1969" t="n">
        <v>1</v>
      </c>
      <c r="Z1969" t="n">
        <v>10</v>
      </c>
    </row>
    <row r="1970">
      <c r="A1970" t="n">
        <v>18</v>
      </c>
      <c r="B1970" t="n">
        <v>145</v>
      </c>
      <c r="C1970" t="inlineStr">
        <is>
          <t xml:space="preserve">CONCLUIDO	</t>
        </is>
      </c>
      <c r="D1970" t="n">
        <v>8.161199999999999</v>
      </c>
      <c r="E1970" t="n">
        <v>12.25</v>
      </c>
      <c r="F1970" t="n">
        <v>8.23</v>
      </c>
      <c r="G1970" t="n">
        <v>24.68</v>
      </c>
      <c r="H1970" t="n">
        <v>0.33</v>
      </c>
      <c r="I1970" t="n">
        <v>20</v>
      </c>
      <c r="J1970" t="n">
        <v>294.33</v>
      </c>
      <c r="K1970" t="n">
        <v>61.2</v>
      </c>
      <c r="L1970" t="n">
        <v>5.5</v>
      </c>
      <c r="M1970" t="n">
        <v>18</v>
      </c>
      <c r="N1970" t="n">
        <v>82.63</v>
      </c>
      <c r="O1970" t="n">
        <v>36534.76</v>
      </c>
      <c r="P1970" t="n">
        <v>144.46</v>
      </c>
      <c r="Q1970" t="n">
        <v>198.05</v>
      </c>
      <c r="R1970" t="n">
        <v>38.92</v>
      </c>
      <c r="S1970" t="n">
        <v>21.27</v>
      </c>
      <c r="T1970" t="n">
        <v>6046.61</v>
      </c>
      <c r="U1970" t="n">
        <v>0.55</v>
      </c>
      <c r="V1970" t="n">
        <v>0.74</v>
      </c>
      <c r="W1970" t="n">
        <v>0.14</v>
      </c>
      <c r="X1970" t="n">
        <v>0.37</v>
      </c>
      <c r="Y1970" t="n">
        <v>1</v>
      </c>
      <c r="Z1970" t="n">
        <v>10</v>
      </c>
    </row>
    <row r="1971">
      <c r="A1971" t="n">
        <v>19</v>
      </c>
      <c r="B1971" t="n">
        <v>145</v>
      </c>
      <c r="C1971" t="inlineStr">
        <is>
          <t xml:space="preserve">CONCLUIDO	</t>
        </is>
      </c>
      <c r="D1971" t="n">
        <v>8.2166</v>
      </c>
      <c r="E1971" t="n">
        <v>12.17</v>
      </c>
      <c r="F1971" t="n">
        <v>8.199999999999999</v>
      </c>
      <c r="G1971" t="n">
        <v>25.89</v>
      </c>
      <c r="H1971" t="n">
        <v>0.35</v>
      </c>
      <c r="I1971" t="n">
        <v>19</v>
      </c>
      <c r="J1971" t="n">
        <v>294.84</v>
      </c>
      <c r="K1971" t="n">
        <v>61.2</v>
      </c>
      <c r="L1971" t="n">
        <v>5.75</v>
      </c>
      <c r="M1971" t="n">
        <v>17</v>
      </c>
      <c r="N1971" t="n">
        <v>82.90000000000001</v>
      </c>
      <c r="O1971" t="n">
        <v>36598.44</v>
      </c>
      <c r="P1971" t="n">
        <v>143.87</v>
      </c>
      <c r="Q1971" t="n">
        <v>198.05</v>
      </c>
      <c r="R1971" t="n">
        <v>37.85</v>
      </c>
      <c r="S1971" t="n">
        <v>21.27</v>
      </c>
      <c r="T1971" t="n">
        <v>5518.77</v>
      </c>
      <c r="U1971" t="n">
        <v>0.5600000000000001</v>
      </c>
      <c r="V1971" t="n">
        <v>0.74</v>
      </c>
      <c r="W1971" t="n">
        <v>0.14</v>
      </c>
      <c r="X1971" t="n">
        <v>0.34</v>
      </c>
      <c r="Y1971" t="n">
        <v>1</v>
      </c>
      <c r="Z1971" t="n">
        <v>10</v>
      </c>
    </row>
    <row r="1972">
      <c r="A1972" t="n">
        <v>20</v>
      </c>
      <c r="B1972" t="n">
        <v>145</v>
      </c>
      <c r="C1972" t="inlineStr">
        <is>
          <t xml:space="preserve">CONCLUIDO	</t>
        </is>
      </c>
      <c r="D1972" t="n">
        <v>8.3116</v>
      </c>
      <c r="E1972" t="n">
        <v>12.03</v>
      </c>
      <c r="F1972" t="n">
        <v>8.109999999999999</v>
      </c>
      <c r="G1972" t="n">
        <v>27.04</v>
      </c>
      <c r="H1972" t="n">
        <v>0.36</v>
      </c>
      <c r="I1972" t="n">
        <v>18</v>
      </c>
      <c r="J1972" t="n">
        <v>295.36</v>
      </c>
      <c r="K1972" t="n">
        <v>61.2</v>
      </c>
      <c r="L1972" t="n">
        <v>6</v>
      </c>
      <c r="M1972" t="n">
        <v>16</v>
      </c>
      <c r="N1972" t="n">
        <v>83.16</v>
      </c>
      <c r="O1972" t="n">
        <v>36662.22</v>
      </c>
      <c r="P1972" t="n">
        <v>142.35</v>
      </c>
      <c r="Q1972" t="n">
        <v>198.07</v>
      </c>
      <c r="R1972" t="n">
        <v>35</v>
      </c>
      <c r="S1972" t="n">
        <v>21.27</v>
      </c>
      <c r="T1972" t="n">
        <v>4100.42</v>
      </c>
      <c r="U1972" t="n">
        <v>0.61</v>
      </c>
      <c r="V1972" t="n">
        <v>0.75</v>
      </c>
      <c r="W1972" t="n">
        <v>0.14</v>
      </c>
      <c r="X1972" t="n">
        <v>0.26</v>
      </c>
      <c r="Y1972" t="n">
        <v>1</v>
      </c>
      <c r="Z1972" t="n">
        <v>10</v>
      </c>
    </row>
    <row r="1973">
      <c r="A1973" t="n">
        <v>21</v>
      </c>
      <c r="B1973" t="n">
        <v>145</v>
      </c>
      <c r="C1973" t="inlineStr">
        <is>
          <t xml:space="preserve">CONCLUIDO	</t>
        </is>
      </c>
      <c r="D1973" t="n">
        <v>8.221399999999999</v>
      </c>
      <c r="E1973" t="n">
        <v>12.16</v>
      </c>
      <c r="F1973" t="n">
        <v>8.24</v>
      </c>
      <c r="G1973" t="n">
        <v>27.48</v>
      </c>
      <c r="H1973" t="n">
        <v>0.38</v>
      </c>
      <c r="I1973" t="n">
        <v>18</v>
      </c>
      <c r="J1973" t="n">
        <v>295.88</v>
      </c>
      <c r="K1973" t="n">
        <v>61.2</v>
      </c>
      <c r="L1973" t="n">
        <v>6.25</v>
      </c>
      <c r="M1973" t="n">
        <v>16</v>
      </c>
      <c r="N1973" t="n">
        <v>83.43000000000001</v>
      </c>
      <c r="O1973" t="n">
        <v>36726.12</v>
      </c>
      <c r="P1973" t="n">
        <v>144.76</v>
      </c>
      <c r="Q1973" t="n">
        <v>198.06</v>
      </c>
      <c r="R1973" t="n">
        <v>40</v>
      </c>
      <c r="S1973" t="n">
        <v>21.27</v>
      </c>
      <c r="T1973" t="n">
        <v>6597.29</v>
      </c>
      <c r="U1973" t="n">
        <v>0.53</v>
      </c>
      <c r="V1973" t="n">
        <v>0.74</v>
      </c>
      <c r="W1973" t="n">
        <v>0.13</v>
      </c>
      <c r="X1973" t="n">
        <v>0.39</v>
      </c>
      <c r="Y1973" t="n">
        <v>1</v>
      </c>
      <c r="Z1973" t="n">
        <v>10</v>
      </c>
    </row>
    <row r="1974">
      <c r="A1974" t="n">
        <v>22</v>
      </c>
      <c r="B1974" t="n">
        <v>145</v>
      </c>
      <c r="C1974" t="inlineStr">
        <is>
          <t xml:space="preserve">CONCLUIDO	</t>
        </is>
      </c>
      <c r="D1974" t="n">
        <v>8.291499999999999</v>
      </c>
      <c r="E1974" t="n">
        <v>12.06</v>
      </c>
      <c r="F1974" t="n">
        <v>8.199999999999999</v>
      </c>
      <c r="G1974" t="n">
        <v>28.92</v>
      </c>
      <c r="H1974" t="n">
        <v>0.39</v>
      </c>
      <c r="I1974" t="n">
        <v>17</v>
      </c>
      <c r="J1974" t="n">
        <v>296.4</v>
      </c>
      <c r="K1974" t="n">
        <v>61.2</v>
      </c>
      <c r="L1974" t="n">
        <v>6.5</v>
      </c>
      <c r="M1974" t="n">
        <v>15</v>
      </c>
      <c r="N1974" t="n">
        <v>83.7</v>
      </c>
      <c r="O1974" t="n">
        <v>36790.13</v>
      </c>
      <c r="P1974" t="n">
        <v>143.79</v>
      </c>
      <c r="Q1974" t="n">
        <v>198.06</v>
      </c>
      <c r="R1974" t="n">
        <v>38.01</v>
      </c>
      <c r="S1974" t="n">
        <v>21.27</v>
      </c>
      <c r="T1974" t="n">
        <v>5607.99</v>
      </c>
      <c r="U1974" t="n">
        <v>0.5600000000000001</v>
      </c>
      <c r="V1974" t="n">
        <v>0.74</v>
      </c>
      <c r="W1974" t="n">
        <v>0.14</v>
      </c>
      <c r="X1974" t="n">
        <v>0.34</v>
      </c>
      <c r="Y1974" t="n">
        <v>1</v>
      </c>
      <c r="Z1974" t="n">
        <v>10</v>
      </c>
    </row>
    <row r="1975">
      <c r="A1975" t="n">
        <v>23</v>
      </c>
      <c r="B1975" t="n">
        <v>145</v>
      </c>
      <c r="C1975" t="inlineStr">
        <is>
          <t xml:space="preserve">CONCLUIDO	</t>
        </is>
      </c>
      <c r="D1975" t="n">
        <v>8.2988</v>
      </c>
      <c r="E1975" t="n">
        <v>12.05</v>
      </c>
      <c r="F1975" t="n">
        <v>8.18</v>
      </c>
      <c r="G1975" t="n">
        <v>28.89</v>
      </c>
      <c r="H1975" t="n">
        <v>0.4</v>
      </c>
      <c r="I1975" t="n">
        <v>17</v>
      </c>
      <c r="J1975" t="n">
        <v>296.92</v>
      </c>
      <c r="K1975" t="n">
        <v>61.2</v>
      </c>
      <c r="L1975" t="n">
        <v>6.75</v>
      </c>
      <c r="M1975" t="n">
        <v>15</v>
      </c>
      <c r="N1975" t="n">
        <v>83.97</v>
      </c>
      <c r="O1975" t="n">
        <v>36854.25</v>
      </c>
      <c r="P1975" t="n">
        <v>143.63</v>
      </c>
      <c r="Q1975" t="n">
        <v>198.07</v>
      </c>
      <c r="R1975" t="n">
        <v>37.63</v>
      </c>
      <c r="S1975" t="n">
        <v>21.27</v>
      </c>
      <c r="T1975" t="n">
        <v>5419.73</v>
      </c>
      <c r="U1975" t="n">
        <v>0.57</v>
      </c>
      <c r="V1975" t="n">
        <v>0.74</v>
      </c>
      <c r="W1975" t="n">
        <v>0.14</v>
      </c>
      <c r="X1975" t="n">
        <v>0.33</v>
      </c>
      <c r="Y1975" t="n">
        <v>1</v>
      </c>
      <c r="Z1975" t="n">
        <v>10</v>
      </c>
    </row>
    <row r="1976">
      <c r="A1976" t="n">
        <v>24</v>
      </c>
      <c r="B1976" t="n">
        <v>145</v>
      </c>
      <c r="C1976" t="inlineStr">
        <is>
          <t xml:space="preserve">CONCLUIDO	</t>
        </is>
      </c>
      <c r="D1976" t="n">
        <v>8.355</v>
      </c>
      <c r="E1976" t="n">
        <v>11.97</v>
      </c>
      <c r="F1976" t="n">
        <v>8.16</v>
      </c>
      <c r="G1976" t="n">
        <v>30.59</v>
      </c>
      <c r="H1976" t="n">
        <v>0.42</v>
      </c>
      <c r="I1976" t="n">
        <v>16</v>
      </c>
      <c r="J1976" t="n">
        <v>297.44</v>
      </c>
      <c r="K1976" t="n">
        <v>61.2</v>
      </c>
      <c r="L1976" t="n">
        <v>7</v>
      </c>
      <c r="M1976" t="n">
        <v>14</v>
      </c>
      <c r="N1976" t="n">
        <v>84.23999999999999</v>
      </c>
      <c r="O1976" t="n">
        <v>36918.48</v>
      </c>
      <c r="P1976" t="n">
        <v>142.98</v>
      </c>
      <c r="Q1976" t="n">
        <v>198.05</v>
      </c>
      <c r="R1976" t="n">
        <v>36.69</v>
      </c>
      <c r="S1976" t="n">
        <v>21.27</v>
      </c>
      <c r="T1976" t="n">
        <v>4954.74</v>
      </c>
      <c r="U1976" t="n">
        <v>0.58</v>
      </c>
      <c r="V1976" t="n">
        <v>0.74</v>
      </c>
      <c r="W1976" t="n">
        <v>0.14</v>
      </c>
      <c r="X1976" t="n">
        <v>0.3</v>
      </c>
      <c r="Y1976" t="n">
        <v>1</v>
      </c>
      <c r="Z1976" t="n">
        <v>10</v>
      </c>
    </row>
    <row r="1977">
      <c r="A1977" t="n">
        <v>25</v>
      </c>
      <c r="B1977" t="n">
        <v>145</v>
      </c>
      <c r="C1977" t="inlineStr">
        <is>
          <t xml:space="preserve">CONCLUIDO	</t>
        </is>
      </c>
      <c r="D1977" t="n">
        <v>8.3527</v>
      </c>
      <c r="E1977" t="n">
        <v>11.97</v>
      </c>
      <c r="F1977" t="n">
        <v>8.16</v>
      </c>
      <c r="G1977" t="n">
        <v>30.6</v>
      </c>
      <c r="H1977" t="n">
        <v>0.43</v>
      </c>
      <c r="I1977" t="n">
        <v>16</v>
      </c>
      <c r="J1977" t="n">
        <v>297.96</v>
      </c>
      <c r="K1977" t="n">
        <v>61.2</v>
      </c>
      <c r="L1977" t="n">
        <v>7.25</v>
      </c>
      <c r="M1977" t="n">
        <v>14</v>
      </c>
      <c r="N1977" t="n">
        <v>84.51000000000001</v>
      </c>
      <c r="O1977" t="n">
        <v>36982.83</v>
      </c>
      <c r="P1977" t="n">
        <v>143.04</v>
      </c>
      <c r="Q1977" t="n">
        <v>198.05</v>
      </c>
      <c r="R1977" t="n">
        <v>36.92</v>
      </c>
      <c r="S1977" t="n">
        <v>21.27</v>
      </c>
      <c r="T1977" t="n">
        <v>5070.06</v>
      </c>
      <c r="U1977" t="n">
        <v>0.58</v>
      </c>
      <c r="V1977" t="n">
        <v>0.74</v>
      </c>
      <c r="W1977" t="n">
        <v>0.13</v>
      </c>
      <c r="X1977" t="n">
        <v>0.31</v>
      </c>
      <c r="Y1977" t="n">
        <v>1</v>
      </c>
      <c r="Z1977" t="n">
        <v>10</v>
      </c>
    </row>
    <row r="1978">
      <c r="A1978" t="n">
        <v>26</v>
      </c>
      <c r="B1978" t="n">
        <v>145</v>
      </c>
      <c r="C1978" t="inlineStr">
        <is>
          <t xml:space="preserve">CONCLUIDO	</t>
        </is>
      </c>
      <c r="D1978" t="n">
        <v>8.4085</v>
      </c>
      <c r="E1978" t="n">
        <v>11.89</v>
      </c>
      <c r="F1978" t="n">
        <v>8.140000000000001</v>
      </c>
      <c r="G1978" t="n">
        <v>32.54</v>
      </c>
      <c r="H1978" t="n">
        <v>0.45</v>
      </c>
      <c r="I1978" t="n">
        <v>15</v>
      </c>
      <c r="J1978" t="n">
        <v>298.48</v>
      </c>
      <c r="K1978" t="n">
        <v>61.2</v>
      </c>
      <c r="L1978" t="n">
        <v>7.5</v>
      </c>
      <c r="M1978" t="n">
        <v>13</v>
      </c>
      <c r="N1978" t="n">
        <v>84.79000000000001</v>
      </c>
      <c r="O1978" t="n">
        <v>37047.29</v>
      </c>
      <c r="P1978" t="n">
        <v>142.62</v>
      </c>
      <c r="Q1978" t="n">
        <v>198.05</v>
      </c>
      <c r="R1978" t="n">
        <v>36.17</v>
      </c>
      <c r="S1978" t="n">
        <v>21.27</v>
      </c>
      <c r="T1978" t="n">
        <v>4699.34</v>
      </c>
      <c r="U1978" t="n">
        <v>0.59</v>
      </c>
      <c r="V1978" t="n">
        <v>0.75</v>
      </c>
      <c r="W1978" t="n">
        <v>0.13</v>
      </c>
      <c r="X1978" t="n">
        <v>0.28</v>
      </c>
      <c r="Y1978" t="n">
        <v>1</v>
      </c>
      <c r="Z1978" t="n">
        <v>10</v>
      </c>
    </row>
    <row r="1979">
      <c r="A1979" t="n">
        <v>27</v>
      </c>
      <c r="B1979" t="n">
        <v>145</v>
      </c>
      <c r="C1979" t="inlineStr">
        <is>
          <t xml:space="preserve">CONCLUIDO	</t>
        </is>
      </c>
      <c r="D1979" t="n">
        <v>8.4069</v>
      </c>
      <c r="E1979" t="n">
        <v>11.9</v>
      </c>
      <c r="F1979" t="n">
        <v>8.140000000000001</v>
      </c>
      <c r="G1979" t="n">
        <v>32.55</v>
      </c>
      <c r="H1979" t="n">
        <v>0.46</v>
      </c>
      <c r="I1979" t="n">
        <v>15</v>
      </c>
      <c r="J1979" t="n">
        <v>299.01</v>
      </c>
      <c r="K1979" t="n">
        <v>61.2</v>
      </c>
      <c r="L1979" t="n">
        <v>7.75</v>
      </c>
      <c r="M1979" t="n">
        <v>13</v>
      </c>
      <c r="N1979" t="n">
        <v>85.06</v>
      </c>
      <c r="O1979" t="n">
        <v>37111.87</v>
      </c>
      <c r="P1979" t="n">
        <v>142.54</v>
      </c>
      <c r="Q1979" t="n">
        <v>198.06</v>
      </c>
      <c r="R1979" t="n">
        <v>36.22</v>
      </c>
      <c r="S1979" t="n">
        <v>21.27</v>
      </c>
      <c r="T1979" t="n">
        <v>4722.7</v>
      </c>
      <c r="U1979" t="n">
        <v>0.59</v>
      </c>
      <c r="V1979" t="n">
        <v>0.75</v>
      </c>
      <c r="W1979" t="n">
        <v>0.13</v>
      </c>
      <c r="X1979" t="n">
        <v>0.28</v>
      </c>
      <c r="Y1979" t="n">
        <v>1</v>
      </c>
      <c r="Z1979" t="n">
        <v>10</v>
      </c>
    </row>
    <row r="1980">
      <c r="A1980" t="n">
        <v>28</v>
      </c>
      <c r="B1980" t="n">
        <v>145</v>
      </c>
      <c r="C1980" t="inlineStr">
        <is>
          <t xml:space="preserve">CONCLUIDO	</t>
        </is>
      </c>
      <c r="D1980" t="n">
        <v>8.464</v>
      </c>
      <c r="E1980" t="n">
        <v>11.81</v>
      </c>
      <c r="F1980" t="n">
        <v>8.109999999999999</v>
      </c>
      <c r="G1980" t="n">
        <v>34.76</v>
      </c>
      <c r="H1980" t="n">
        <v>0.48</v>
      </c>
      <c r="I1980" t="n">
        <v>14</v>
      </c>
      <c r="J1980" t="n">
        <v>299.53</v>
      </c>
      <c r="K1980" t="n">
        <v>61.2</v>
      </c>
      <c r="L1980" t="n">
        <v>8</v>
      </c>
      <c r="M1980" t="n">
        <v>12</v>
      </c>
      <c r="N1980" t="n">
        <v>85.33</v>
      </c>
      <c r="O1980" t="n">
        <v>37176.68</v>
      </c>
      <c r="P1980" t="n">
        <v>142.22</v>
      </c>
      <c r="Q1980" t="n">
        <v>198.05</v>
      </c>
      <c r="R1980" t="n">
        <v>35.34</v>
      </c>
      <c r="S1980" t="n">
        <v>21.27</v>
      </c>
      <c r="T1980" t="n">
        <v>4289.9</v>
      </c>
      <c r="U1980" t="n">
        <v>0.6</v>
      </c>
      <c r="V1980" t="n">
        <v>0.75</v>
      </c>
      <c r="W1980" t="n">
        <v>0.13</v>
      </c>
      <c r="X1980" t="n">
        <v>0.26</v>
      </c>
      <c r="Y1980" t="n">
        <v>1</v>
      </c>
      <c r="Z1980" t="n">
        <v>10</v>
      </c>
    </row>
    <row r="1981">
      <c r="A1981" t="n">
        <v>29</v>
      </c>
      <c r="B1981" t="n">
        <v>145</v>
      </c>
      <c r="C1981" t="inlineStr">
        <is>
          <t xml:space="preserve">CONCLUIDO	</t>
        </is>
      </c>
      <c r="D1981" t="n">
        <v>8.460800000000001</v>
      </c>
      <c r="E1981" t="n">
        <v>11.82</v>
      </c>
      <c r="F1981" t="n">
        <v>8.119999999999999</v>
      </c>
      <c r="G1981" t="n">
        <v>34.78</v>
      </c>
      <c r="H1981" t="n">
        <v>0.49</v>
      </c>
      <c r="I1981" t="n">
        <v>14</v>
      </c>
      <c r="J1981" t="n">
        <v>300.06</v>
      </c>
      <c r="K1981" t="n">
        <v>61.2</v>
      </c>
      <c r="L1981" t="n">
        <v>8.25</v>
      </c>
      <c r="M1981" t="n">
        <v>12</v>
      </c>
      <c r="N1981" t="n">
        <v>85.61</v>
      </c>
      <c r="O1981" t="n">
        <v>37241.49</v>
      </c>
      <c r="P1981" t="n">
        <v>142.26</v>
      </c>
      <c r="Q1981" t="n">
        <v>198.05</v>
      </c>
      <c r="R1981" t="n">
        <v>35.46</v>
      </c>
      <c r="S1981" t="n">
        <v>21.27</v>
      </c>
      <c r="T1981" t="n">
        <v>4347.05</v>
      </c>
      <c r="U1981" t="n">
        <v>0.6</v>
      </c>
      <c r="V1981" t="n">
        <v>0.75</v>
      </c>
      <c r="W1981" t="n">
        <v>0.13</v>
      </c>
      <c r="X1981" t="n">
        <v>0.26</v>
      </c>
      <c r="Y1981" t="n">
        <v>1</v>
      </c>
      <c r="Z1981" t="n">
        <v>10</v>
      </c>
    </row>
    <row r="1982">
      <c r="A1982" t="n">
        <v>30</v>
      </c>
      <c r="B1982" t="n">
        <v>145</v>
      </c>
      <c r="C1982" t="inlineStr">
        <is>
          <t xml:space="preserve">CONCLUIDO	</t>
        </is>
      </c>
      <c r="D1982" t="n">
        <v>8.5227</v>
      </c>
      <c r="E1982" t="n">
        <v>11.73</v>
      </c>
      <c r="F1982" t="n">
        <v>8.08</v>
      </c>
      <c r="G1982" t="n">
        <v>37.31</v>
      </c>
      <c r="H1982" t="n">
        <v>0.5</v>
      </c>
      <c r="I1982" t="n">
        <v>13</v>
      </c>
      <c r="J1982" t="n">
        <v>300.59</v>
      </c>
      <c r="K1982" t="n">
        <v>61.2</v>
      </c>
      <c r="L1982" t="n">
        <v>8.5</v>
      </c>
      <c r="M1982" t="n">
        <v>11</v>
      </c>
      <c r="N1982" t="n">
        <v>85.89</v>
      </c>
      <c r="O1982" t="n">
        <v>37306.42</v>
      </c>
      <c r="P1982" t="n">
        <v>141.54</v>
      </c>
      <c r="Q1982" t="n">
        <v>198.06</v>
      </c>
      <c r="R1982" t="n">
        <v>34.44</v>
      </c>
      <c r="S1982" t="n">
        <v>21.27</v>
      </c>
      <c r="T1982" t="n">
        <v>3844.12</v>
      </c>
      <c r="U1982" t="n">
        <v>0.62</v>
      </c>
      <c r="V1982" t="n">
        <v>0.75</v>
      </c>
      <c r="W1982" t="n">
        <v>0.13</v>
      </c>
      <c r="X1982" t="n">
        <v>0.23</v>
      </c>
      <c r="Y1982" t="n">
        <v>1</v>
      </c>
      <c r="Z1982" t="n">
        <v>10</v>
      </c>
    </row>
    <row r="1983">
      <c r="A1983" t="n">
        <v>31</v>
      </c>
      <c r="B1983" t="n">
        <v>145</v>
      </c>
      <c r="C1983" t="inlineStr">
        <is>
          <t xml:space="preserve">CONCLUIDO	</t>
        </is>
      </c>
      <c r="D1983" t="n">
        <v>8.529999999999999</v>
      </c>
      <c r="E1983" t="n">
        <v>11.72</v>
      </c>
      <c r="F1983" t="n">
        <v>8.07</v>
      </c>
      <c r="G1983" t="n">
        <v>37.26</v>
      </c>
      <c r="H1983" t="n">
        <v>0.52</v>
      </c>
      <c r="I1983" t="n">
        <v>13</v>
      </c>
      <c r="J1983" t="n">
        <v>301.11</v>
      </c>
      <c r="K1983" t="n">
        <v>61.2</v>
      </c>
      <c r="L1983" t="n">
        <v>8.75</v>
      </c>
      <c r="M1983" t="n">
        <v>11</v>
      </c>
      <c r="N1983" t="n">
        <v>86.16</v>
      </c>
      <c r="O1983" t="n">
        <v>37371.47</v>
      </c>
      <c r="P1983" t="n">
        <v>141.33</v>
      </c>
      <c r="Q1983" t="n">
        <v>198.05</v>
      </c>
      <c r="R1983" t="n">
        <v>34</v>
      </c>
      <c r="S1983" t="n">
        <v>21.27</v>
      </c>
      <c r="T1983" t="n">
        <v>3623.24</v>
      </c>
      <c r="U1983" t="n">
        <v>0.63</v>
      </c>
      <c r="V1983" t="n">
        <v>0.75</v>
      </c>
      <c r="W1983" t="n">
        <v>0.13</v>
      </c>
      <c r="X1983" t="n">
        <v>0.22</v>
      </c>
      <c r="Y1983" t="n">
        <v>1</v>
      </c>
      <c r="Z1983" t="n">
        <v>10</v>
      </c>
    </row>
    <row r="1984">
      <c r="A1984" t="n">
        <v>32</v>
      </c>
      <c r="B1984" t="n">
        <v>145</v>
      </c>
      <c r="C1984" t="inlineStr">
        <is>
          <t xml:space="preserve">CONCLUIDO	</t>
        </is>
      </c>
      <c r="D1984" t="n">
        <v>8.546200000000001</v>
      </c>
      <c r="E1984" t="n">
        <v>11.7</v>
      </c>
      <c r="F1984" t="n">
        <v>8.050000000000001</v>
      </c>
      <c r="G1984" t="n">
        <v>37.16</v>
      </c>
      <c r="H1984" t="n">
        <v>0.53</v>
      </c>
      <c r="I1984" t="n">
        <v>13</v>
      </c>
      <c r="J1984" t="n">
        <v>301.64</v>
      </c>
      <c r="K1984" t="n">
        <v>61.2</v>
      </c>
      <c r="L1984" t="n">
        <v>9</v>
      </c>
      <c r="M1984" t="n">
        <v>11</v>
      </c>
      <c r="N1984" t="n">
        <v>86.44</v>
      </c>
      <c r="O1984" t="n">
        <v>37436.63</v>
      </c>
      <c r="P1984" t="n">
        <v>140.79</v>
      </c>
      <c r="Q1984" t="n">
        <v>198.05</v>
      </c>
      <c r="R1984" t="n">
        <v>33.44</v>
      </c>
      <c r="S1984" t="n">
        <v>21.27</v>
      </c>
      <c r="T1984" t="n">
        <v>3345.07</v>
      </c>
      <c r="U1984" t="n">
        <v>0.64</v>
      </c>
      <c r="V1984" t="n">
        <v>0.75</v>
      </c>
      <c r="W1984" t="n">
        <v>0.12</v>
      </c>
      <c r="X1984" t="n">
        <v>0.2</v>
      </c>
      <c r="Y1984" t="n">
        <v>1</v>
      </c>
      <c r="Z1984" t="n">
        <v>10</v>
      </c>
    </row>
    <row r="1985">
      <c r="A1985" t="n">
        <v>33</v>
      </c>
      <c r="B1985" t="n">
        <v>145</v>
      </c>
      <c r="C1985" t="inlineStr">
        <is>
          <t xml:space="preserve">CONCLUIDO	</t>
        </is>
      </c>
      <c r="D1985" t="n">
        <v>8.545999999999999</v>
      </c>
      <c r="E1985" t="n">
        <v>11.7</v>
      </c>
      <c r="F1985" t="n">
        <v>8.109999999999999</v>
      </c>
      <c r="G1985" t="n">
        <v>40.53</v>
      </c>
      <c r="H1985" t="n">
        <v>0.55</v>
      </c>
      <c r="I1985" t="n">
        <v>12</v>
      </c>
      <c r="J1985" t="n">
        <v>302.17</v>
      </c>
      <c r="K1985" t="n">
        <v>61.2</v>
      </c>
      <c r="L1985" t="n">
        <v>9.25</v>
      </c>
      <c r="M1985" t="n">
        <v>10</v>
      </c>
      <c r="N1985" t="n">
        <v>86.72</v>
      </c>
      <c r="O1985" t="n">
        <v>37501.91</v>
      </c>
      <c r="P1985" t="n">
        <v>141.7</v>
      </c>
      <c r="Q1985" t="n">
        <v>198.05</v>
      </c>
      <c r="R1985" t="n">
        <v>35.31</v>
      </c>
      <c r="S1985" t="n">
        <v>21.27</v>
      </c>
      <c r="T1985" t="n">
        <v>4282.9</v>
      </c>
      <c r="U1985" t="n">
        <v>0.6</v>
      </c>
      <c r="V1985" t="n">
        <v>0.75</v>
      </c>
      <c r="W1985" t="n">
        <v>0.13</v>
      </c>
      <c r="X1985" t="n">
        <v>0.25</v>
      </c>
      <c r="Y1985" t="n">
        <v>1</v>
      </c>
      <c r="Z1985" t="n">
        <v>10</v>
      </c>
    </row>
    <row r="1986">
      <c r="A1986" t="n">
        <v>34</v>
      </c>
      <c r="B1986" t="n">
        <v>145</v>
      </c>
      <c r="C1986" t="inlineStr">
        <is>
          <t xml:space="preserve">CONCLUIDO	</t>
        </is>
      </c>
      <c r="D1986" t="n">
        <v>8.5594</v>
      </c>
      <c r="E1986" t="n">
        <v>11.68</v>
      </c>
      <c r="F1986" t="n">
        <v>8.09</v>
      </c>
      <c r="G1986" t="n">
        <v>40.44</v>
      </c>
      <c r="H1986" t="n">
        <v>0.5600000000000001</v>
      </c>
      <c r="I1986" t="n">
        <v>12</v>
      </c>
      <c r="J1986" t="n">
        <v>302.7</v>
      </c>
      <c r="K1986" t="n">
        <v>61.2</v>
      </c>
      <c r="L1986" t="n">
        <v>9.5</v>
      </c>
      <c r="M1986" t="n">
        <v>10</v>
      </c>
      <c r="N1986" t="n">
        <v>87</v>
      </c>
      <c r="O1986" t="n">
        <v>37567.32</v>
      </c>
      <c r="P1986" t="n">
        <v>141.47</v>
      </c>
      <c r="Q1986" t="n">
        <v>198.05</v>
      </c>
      <c r="R1986" t="n">
        <v>34.66</v>
      </c>
      <c r="S1986" t="n">
        <v>21.27</v>
      </c>
      <c r="T1986" t="n">
        <v>3959.56</v>
      </c>
      <c r="U1986" t="n">
        <v>0.61</v>
      </c>
      <c r="V1986" t="n">
        <v>0.75</v>
      </c>
      <c r="W1986" t="n">
        <v>0.13</v>
      </c>
      <c r="X1986" t="n">
        <v>0.23</v>
      </c>
      <c r="Y1986" t="n">
        <v>1</v>
      </c>
      <c r="Z1986" t="n">
        <v>10</v>
      </c>
    </row>
    <row r="1987">
      <c r="A1987" t="n">
        <v>35</v>
      </c>
      <c r="B1987" t="n">
        <v>145</v>
      </c>
      <c r="C1987" t="inlineStr">
        <is>
          <t xml:space="preserve">CONCLUIDO	</t>
        </is>
      </c>
      <c r="D1987" t="n">
        <v>8.5631</v>
      </c>
      <c r="E1987" t="n">
        <v>11.68</v>
      </c>
      <c r="F1987" t="n">
        <v>8.08</v>
      </c>
      <c r="G1987" t="n">
        <v>40.41</v>
      </c>
      <c r="H1987" t="n">
        <v>0.57</v>
      </c>
      <c r="I1987" t="n">
        <v>12</v>
      </c>
      <c r="J1987" t="n">
        <v>303.23</v>
      </c>
      <c r="K1987" t="n">
        <v>61.2</v>
      </c>
      <c r="L1987" t="n">
        <v>9.75</v>
      </c>
      <c r="M1987" t="n">
        <v>10</v>
      </c>
      <c r="N1987" t="n">
        <v>87.28</v>
      </c>
      <c r="O1987" t="n">
        <v>37632.84</v>
      </c>
      <c r="P1987" t="n">
        <v>141.45</v>
      </c>
      <c r="Q1987" t="n">
        <v>198.08</v>
      </c>
      <c r="R1987" t="n">
        <v>34.45</v>
      </c>
      <c r="S1987" t="n">
        <v>21.27</v>
      </c>
      <c r="T1987" t="n">
        <v>3854.95</v>
      </c>
      <c r="U1987" t="n">
        <v>0.62</v>
      </c>
      <c r="V1987" t="n">
        <v>0.75</v>
      </c>
      <c r="W1987" t="n">
        <v>0.13</v>
      </c>
      <c r="X1987" t="n">
        <v>0.23</v>
      </c>
      <c r="Y1987" t="n">
        <v>1</v>
      </c>
      <c r="Z1987" t="n">
        <v>10</v>
      </c>
    </row>
    <row r="1988">
      <c r="A1988" t="n">
        <v>36</v>
      </c>
      <c r="B1988" t="n">
        <v>145</v>
      </c>
      <c r="C1988" t="inlineStr">
        <is>
          <t xml:space="preserve">CONCLUIDO	</t>
        </is>
      </c>
      <c r="D1988" t="n">
        <v>8.565099999999999</v>
      </c>
      <c r="E1988" t="n">
        <v>11.68</v>
      </c>
      <c r="F1988" t="n">
        <v>8.08</v>
      </c>
      <c r="G1988" t="n">
        <v>40.4</v>
      </c>
      <c r="H1988" t="n">
        <v>0.59</v>
      </c>
      <c r="I1988" t="n">
        <v>12</v>
      </c>
      <c r="J1988" t="n">
        <v>303.76</v>
      </c>
      <c r="K1988" t="n">
        <v>61.2</v>
      </c>
      <c r="L1988" t="n">
        <v>10</v>
      </c>
      <c r="M1988" t="n">
        <v>10</v>
      </c>
      <c r="N1988" t="n">
        <v>87.56999999999999</v>
      </c>
      <c r="O1988" t="n">
        <v>37698.48</v>
      </c>
      <c r="P1988" t="n">
        <v>141.28</v>
      </c>
      <c r="Q1988" t="n">
        <v>198.06</v>
      </c>
      <c r="R1988" t="n">
        <v>34.4</v>
      </c>
      <c r="S1988" t="n">
        <v>21.27</v>
      </c>
      <c r="T1988" t="n">
        <v>3826.37</v>
      </c>
      <c r="U1988" t="n">
        <v>0.62</v>
      </c>
      <c r="V1988" t="n">
        <v>0.75</v>
      </c>
      <c r="W1988" t="n">
        <v>0.13</v>
      </c>
      <c r="X1988" t="n">
        <v>0.23</v>
      </c>
      <c r="Y1988" t="n">
        <v>1</v>
      </c>
      <c r="Z1988" t="n">
        <v>10</v>
      </c>
    </row>
    <row r="1989">
      <c r="A1989" t="n">
        <v>37</v>
      </c>
      <c r="B1989" t="n">
        <v>145</v>
      </c>
      <c r="C1989" t="inlineStr">
        <is>
          <t xml:space="preserve">CONCLUIDO	</t>
        </is>
      </c>
      <c r="D1989" t="n">
        <v>8.6221</v>
      </c>
      <c r="E1989" t="n">
        <v>11.6</v>
      </c>
      <c r="F1989" t="n">
        <v>8.06</v>
      </c>
      <c r="G1989" t="n">
        <v>43.94</v>
      </c>
      <c r="H1989" t="n">
        <v>0.6</v>
      </c>
      <c r="I1989" t="n">
        <v>11</v>
      </c>
      <c r="J1989" t="n">
        <v>304.3</v>
      </c>
      <c r="K1989" t="n">
        <v>61.2</v>
      </c>
      <c r="L1989" t="n">
        <v>10.25</v>
      </c>
      <c r="M1989" t="n">
        <v>9</v>
      </c>
      <c r="N1989" t="n">
        <v>87.84999999999999</v>
      </c>
      <c r="O1989" t="n">
        <v>37764.25</v>
      </c>
      <c r="P1989" t="n">
        <v>140.76</v>
      </c>
      <c r="Q1989" t="n">
        <v>198.06</v>
      </c>
      <c r="R1989" t="n">
        <v>33.56</v>
      </c>
      <c r="S1989" t="n">
        <v>21.27</v>
      </c>
      <c r="T1989" t="n">
        <v>3415</v>
      </c>
      <c r="U1989" t="n">
        <v>0.63</v>
      </c>
      <c r="V1989" t="n">
        <v>0.75</v>
      </c>
      <c r="W1989" t="n">
        <v>0.13</v>
      </c>
      <c r="X1989" t="n">
        <v>0.2</v>
      </c>
      <c r="Y1989" t="n">
        <v>1</v>
      </c>
      <c r="Z1989" t="n">
        <v>10</v>
      </c>
    </row>
    <row r="1990">
      <c r="A1990" t="n">
        <v>38</v>
      </c>
      <c r="B1990" t="n">
        <v>145</v>
      </c>
      <c r="C1990" t="inlineStr">
        <is>
          <t xml:space="preserve">CONCLUIDO	</t>
        </is>
      </c>
      <c r="D1990" t="n">
        <v>8.618600000000001</v>
      </c>
      <c r="E1990" t="n">
        <v>11.6</v>
      </c>
      <c r="F1990" t="n">
        <v>8.06</v>
      </c>
      <c r="G1990" t="n">
        <v>43.97</v>
      </c>
      <c r="H1990" t="n">
        <v>0.61</v>
      </c>
      <c r="I1990" t="n">
        <v>11</v>
      </c>
      <c r="J1990" t="n">
        <v>304.83</v>
      </c>
      <c r="K1990" t="n">
        <v>61.2</v>
      </c>
      <c r="L1990" t="n">
        <v>10.5</v>
      </c>
      <c r="M1990" t="n">
        <v>9</v>
      </c>
      <c r="N1990" t="n">
        <v>88.13</v>
      </c>
      <c r="O1990" t="n">
        <v>37830.13</v>
      </c>
      <c r="P1990" t="n">
        <v>140.89</v>
      </c>
      <c r="Q1990" t="n">
        <v>198.05</v>
      </c>
      <c r="R1990" t="n">
        <v>33.78</v>
      </c>
      <c r="S1990" t="n">
        <v>21.27</v>
      </c>
      <c r="T1990" t="n">
        <v>3524.05</v>
      </c>
      <c r="U1990" t="n">
        <v>0.63</v>
      </c>
      <c r="V1990" t="n">
        <v>0.75</v>
      </c>
      <c r="W1990" t="n">
        <v>0.13</v>
      </c>
      <c r="X1990" t="n">
        <v>0.21</v>
      </c>
      <c r="Y1990" t="n">
        <v>1</v>
      </c>
      <c r="Z1990" t="n">
        <v>10</v>
      </c>
    </row>
    <row r="1991">
      <c r="A1991" t="n">
        <v>39</v>
      </c>
      <c r="B1991" t="n">
        <v>145</v>
      </c>
      <c r="C1991" t="inlineStr">
        <is>
          <t xml:space="preserve">CONCLUIDO	</t>
        </is>
      </c>
      <c r="D1991" t="n">
        <v>8.6219</v>
      </c>
      <c r="E1991" t="n">
        <v>11.6</v>
      </c>
      <c r="F1991" t="n">
        <v>8.06</v>
      </c>
      <c r="G1991" t="n">
        <v>43.94</v>
      </c>
      <c r="H1991" t="n">
        <v>0.63</v>
      </c>
      <c r="I1991" t="n">
        <v>11</v>
      </c>
      <c r="J1991" t="n">
        <v>305.37</v>
      </c>
      <c r="K1991" t="n">
        <v>61.2</v>
      </c>
      <c r="L1991" t="n">
        <v>10.75</v>
      </c>
      <c r="M1991" t="n">
        <v>9</v>
      </c>
      <c r="N1991" t="n">
        <v>88.42</v>
      </c>
      <c r="O1991" t="n">
        <v>37896.14</v>
      </c>
      <c r="P1991" t="n">
        <v>140.77</v>
      </c>
      <c r="Q1991" t="n">
        <v>198.08</v>
      </c>
      <c r="R1991" t="n">
        <v>33.61</v>
      </c>
      <c r="S1991" t="n">
        <v>21.27</v>
      </c>
      <c r="T1991" t="n">
        <v>3438.38</v>
      </c>
      <c r="U1991" t="n">
        <v>0.63</v>
      </c>
      <c r="V1991" t="n">
        <v>0.75</v>
      </c>
      <c r="W1991" t="n">
        <v>0.12</v>
      </c>
      <c r="X1991" t="n">
        <v>0.2</v>
      </c>
      <c r="Y1991" t="n">
        <v>1</v>
      </c>
      <c r="Z1991" t="n">
        <v>10</v>
      </c>
    </row>
    <row r="1992">
      <c r="A1992" t="n">
        <v>40</v>
      </c>
      <c r="B1992" t="n">
        <v>145</v>
      </c>
      <c r="C1992" t="inlineStr">
        <is>
          <t xml:space="preserve">CONCLUIDO	</t>
        </is>
      </c>
      <c r="D1992" t="n">
        <v>8.619899999999999</v>
      </c>
      <c r="E1992" t="n">
        <v>11.6</v>
      </c>
      <c r="F1992" t="n">
        <v>8.06</v>
      </c>
      <c r="G1992" t="n">
        <v>43.96</v>
      </c>
      <c r="H1992" t="n">
        <v>0.64</v>
      </c>
      <c r="I1992" t="n">
        <v>11</v>
      </c>
      <c r="J1992" t="n">
        <v>305.9</v>
      </c>
      <c r="K1992" t="n">
        <v>61.2</v>
      </c>
      <c r="L1992" t="n">
        <v>11</v>
      </c>
      <c r="M1992" t="n">
        <v>9</v>
      </c>
      <c r="N1992" t="n">
        <v>88.7</v>
      </c>
      <c r="O1992" t="n">
        <v>37962.28</v>
      </c>
      <c r="P1992" t="n">
        <v>140.83</v>
      </c>
      <c r="Q1992" t="n">
        <v>198.06</v>
      </c>
      <c r="R1992" t="n">
        <v>33.71</v>
      </c>
      <c r="S1992" t="n">
        <v>21.27</v>
      </c>
      <c r="T1992" t="n">
        <v>3485.9</v>
      </c>
      <c r="U1992" t="n">
        <v>0.63</v>
      </c>
      <c r="V1992" t="n">
        <v>0.75</v>
      </c>
      <c r="W1992" t="n">
        <v>0.12</v>
      </c>
      <c r="X1992" t="n">
        <v>0.21</v>
      </c>
      <c r="Y1992" t="n">
        <v>1</v>
      </c>
      <c r="Z1992" t="n">
        <v>10</v>
      </c>
    </row>
    <row r="1993">
      <c r="A1993" t="n">
        <v>41</v>
      </c>
      <c r="B1993" t="n">
        <v>145</v>
      </c>
      <c r="C1993" t="inlineStr">
        <is>
          <t xml:space="preserve">CONCLUIDO	</t>
        </is>
      </c>
      <c r="D1993" t="n">
        <v>8.6829</v>
      </c>
      <c r="E1993" t="n">
        <v>11.52</v>
      </c>
      <c r="F1993" t="n">
        <v>8.029999999999999</v>
      </c>
      <c r="G1993" t="n">
        <v>48.17</v>
      </c>
      <c r="H1993" t="n">
        <v>0.65</v>
      </c>
      <c r="I1993" t="n">
        <v>10</v>
      </c>
      <c r="J1993" t="n">
        <v>306.44</v>
      </c>
      <c r="K1993" t="n">
        <v>61.2</v>
      </c>
      <c r="L1993" t="n">
        <v>11.25</v>
      </c>
      <c r="M1993" t="n">
        <v>8</v>
      </c>
      <c r="N1993" t="n">
        <v>88.98999999999999</v>
      </c>
      <c r="O1993" t="n">
        <v>38028.53</v>
      </c>
      <c r="P1993" t="n">
        <v>140.24</v>
      </c>
      <c r="Q1993" t="n">
        <v>198.05</v>
      </c>
      <c r="R1993" t="n">
        <v>32.72</v>
      </c>
      <c r="S1993" t="n">
        <v>21.27</v>
      </c>
      <c r="T1993" t="n">
        <v>2996.91</v>
      </c>
      <c r="U1993" t="n">
        <v>0.65</v>
      </c>
      <c r="V1993" t="n">
        <v>0.76</v>
      </c>
      <c r="W1993" t="n">
        <v>0.12</v>
      </c>
      <c r="X1993" t="n">
        <v>0.18</v>
      </c>
      <c r="Y1993" t="n">
        <v>1</v>
      </c>
      <c r="Z1993" t="n">
        <v>10</v>
      </c>
    </row>
    <row r="1994">
      <c r="A1994" t="n">
        <v>42</v>
      </c>
      <c r="B1994" t="n">
        <v>145</v>
      </c>
      <c r="C1994" t="inlineStr">
        <is>
          <t xml:space="preserve">CONCLUIDO	</t>
        </is>
      </c>
      <c r="D1994" t="n">
        <v>8.6852</v>
      </c>
      <c r="E1994" t="n">
        <v>11.51</v>
      </c>
      <c r="F1994" t="n">
        <v>8.029999999999999</v>
      </c>
      <c r="G1994" t="n">
        <v>48.16</v>
      </c>
      <c r="H1994" t="n">
        <v>0.67</v>
      </c>
      <c r="I1994" t="n">
        <v>10</v>
      </c>
      <c r="J1994" t="n">
        <v>306.98</v>
      </c>
      <c r="K1994" t="n">
        <v>61.2</v>
      </c>
      <c r="L1994" t="n">
        <v>11.5</v>
      </c>
      <c r="M1994" t="n">
        <v>8</v>
      </c>
      <c r="N1994" t="n">
        <v>89.28</v>
      </c>
      <c r="O1994" t="n">
        <v>38094.91</v>
      </c>
      <c r="P1994" t="n">
        <v>140.31</v>
      </c>
      <c r="Q1994" t="n">
        <v>198.05</v>
      </c>
      <c r="R1994" t="n">
        <v>32.61</v>
      </c>
      <c r="S1994" t="n">
        <v>21.27</v>
      </c>
      <c r="T1994" t="n">
        <v>2945.24</v>
      </c>
      <c r="U1994" t="n">
        <v>0.65</v>
      </c>
      <c r="V1994" t="n">
        <v>0.76</v>
      </c>
      <c r="W1994" t="n">
        <v>0.12</v>
      </c>
      <c r="X1994" t="n">
        <v>0.17</v>
      </c>
      <c r="Y1994" t="n">
        <v>1</v>
      </c>
      <c r="Z1994" t="n">
        <v>10</v>
      </c>
    </row>
    <row r="1995">
      <c r="A1995" t="n">
        <v>43</v>
      </c>
      <c r="B1995" t="n">
        <v>145</v>
      </c>
      <c r="C1995" t="inlineStr">
        <is>
          <t xml:space="preserve">CONCLUIDO	</t>
        </is>
      </c>
      <c r="D1995" t="n">
        <v>8.7036</v>
      </c>
      <c r="E1995" t="n">
        <v>11.49</v>
      </c>
      <c r="F1995" t="n">
        <v>8</v>
      </c>
      <c r="G1995" t="n">
        <v>48.01</v>
      </c>
      <c r="H1995" t="n">
        <v>0.68</v>
      </c>
      <c r="I1995" t="n">
        <v>10</v>
      </c>
      <c r="J1995" t="n">
        <v>307.52</v>
      </c>
      <c r="K1995" t="n">
        <v>61.2</v>
      </c>
      <c r="L1995" t="n">
        <v>11.75</v>
      </c>
      <c r="M1995" t="n">
        <v>8</v>
      </c>
      <c r="N1995" t="n">
        <v>89.56999999999999</v>
      </c>
      <c r="O1995" t="n">
        <v>38161.42</v>
      </c>
      <c r="P1995" t="n">
        <v>139.95</v>
      </c>
      <c r="Q1995" t="n">
        <v>198.05</v>
      </c>
      <c r="R1995" t="n">
        <v>31.65</v>
      </c>
      <c r="S1995" t="n">
        <v>21.27</v>
      </c>
      <c r="T1995" t="n">
        <v>2461</v>
      </c>
      <c r="U1995" t="n">
        <v>0.67</v>
      </c>
      <c r="V1995" t="n">
        <v>0.76</v>
      </c>
      <c r="W1995" t="n">
        <v>0.13</v>
      </c>
      <c r="X1995" t="n">
        <v>0.15</v>
      </c>
      <c r="Y1995" t="n">
        <v>1</v>
      </c>
      <c r="Z1995" t="n">
        <v>10</v>
      </c>
    </row>
    <row r="1996">
      <c r="A1996" t="n">
        <v>44</v>
      </c>
      <c r="B1996" t="n">
        <v>145</v>
      </c>
      <c r="C1996" t="inlineStr">
        <is>
          <t xml:space="preserve">CONCLUIDO	</t>
        </is>
      </c>
      <c r="D1996" t="n">
        <v>8.692299999999999</v>
      </c>
      <c r="E1996" t="n">
        <v>11.5</v>
      </c>
      <c r="F1996" t="n">
        <v>8.02</v>
      </c>
      <c r="G1996" t="n">
        <v>48.1</v>
      </c>
      <c r="H1996" t="n">
        <v>0.6899999999999999</v>
      </c>
      <c r="I1996" t="n">
        <v>10</v>
      </c>
      <c r="J1996" t="n">
        <v>308.06</v>
      </c>
      <c r="K1996" t="n">
        <v>61.2</v>
      </c>
      <c r="L1996" t="n">
        <v>12</v>
      </c>
      <c r="M1996" t="n">
        <v>8</v>
      </c>
      <c r="N1996" t="n">
        <v>89.86</v>
      </c>
      <c r="O1996" t="n">
        <v>38228.06</v>
      </c>
      <c r="P1996" t="n">
        <v>140.08</v>
      </c>
      <c r="Q1996" t="n">
        <v>198.05</v>
      </c>
      <c r="R1996" t="n">
        <v>32.41</v>
      </c>
      <c r="S1996" t="n">
        <v>21.27</v>
      </c>
      <c r="T1996" t="n">
        <v>2841.4</v>
      </c>
      <c r="U1996" t="n">
        <v>0.66</v>
      </c>
      <c r="V1996" t="n">
        <v>0.76</v>
      </c>
      <c r="W1996" t="n">
        <v>0.12</v>
      </c>
      <c r="X1996" t="n">
        <v>0.16</v>
      </c>
      <c r="Y1996" t="n">
        <v>1</v>
      </c>
      <c r="Z1996" t="n">
        <v>10</v>
      </c>
    </row>
    <row r="1997">
      <c r="A1997" t="n">
        <v>45</v>
      </c>
      <c r="B1997" t="n">
        <v>145</v>
      </c>
      <c r="C1997" t="inlineStr">
        <is>
          <t xml:space="preserve">CONCLUIDO	</t>
        </is>
      </c>
      <c r="D1997" t="n">
        <v>8.665900000000001</v>
      </c>
      <c r="E1997" t="n">
        <v>11.54</v>
      </c>
      <c r="F1997" t="n">
        <v>8.050000000000001</v>
      </c>
      <c r="G1997" t="n">
        <v>48.31</v>
      </c>
      <c r="H1997" t="n">
        <v>0.71</v>
      </c>
      <c r="I1997" t="n">
        <v>10</v>
      </c>
      <c r="J1997" t="n">
        <v>308.6</v>
      </c>
      <c r="K1997" t="n">
        <v>61.2</v>
      </c>
      <c r="L1997" t="n">
        <v>12.25</v>
      </c>
      <c r="M1997" t="n">
        <v>8</v>
      </c>
      <c r="N1997" t="n">
        <v>90.15000000000001</v>
      </c>
      <c r="O1997" t="n">
        <v>38294.82</v>
      </c>
      <c r="P1997" t="n">
        <v>140.58</v>
      </c>
      <c r="Q1997" t="n">
        <v>198.05</v>
      </c>
      <c r="R1997" t="n">
        <v>33.56</v>
      </c>
      <c r="S1997" t="n">
        <v>21.27</v>
      </c>
      <c r="T1997" t="n">
        <v>3417.09</v>
      </c>
      <c r="U1997" t="n">
        <v>0.63</v>
      </c>
      <c r="V1997" t="n">
        <v>0.75</v>
      </c>
      <c r="W1997" t="n">
        <v>0.12</v>
      </c>
      <c r="X1997" t="n">
        <v>0.2</v>
      </c>
      <c r="Y1997" t="n">
        <v>1</v>
      </c>
      <c r="Z1997" t="n">
        <v>10</v>
      </c>
    </row>
    <row r="1998">
      <c r="A1998" t="n">
        <v>46</v>
      </c>
      <c r="B1998" t="n">
        <v>145</v>
      </c>
      <c r="C1998" t="inlineStr">
        <is>
          <t xml:space="preserve">CONCLUIDO	</t>
        </is>
      </c>
      <c r="D1998" t="n">
        <v>8.734500000000001</v>
      </c>
      <c r="E1998" t="n">
        <v>11.45</v>
      </c>
      <c r="F1998" t="n">
        <v>8.01</v>
      </c>
      <c r="G1998" t="n">
        <v>53.43</v>
      </c>
      <c r="H1998" t="n">
        <v>0.72</v>
      </c>
      <c r="I1998" t="n">
        <v>9</v>
      </c>
      <c r="J1998" t="n">
        <v>309.14</v>
      </c>
      <c r="K1998" t="n">
        <v>61.2</v>
      </c>
      <c r="L1998" t="n">
        <v>12.5</v>
      </c>
      <c r="M1998" t="n">
        <v>7</v>
      </c>
      <c r="N1998" t="n">
        <v>90.44</v>
      </c>
      <c r="O1998" t="n">
        <v>38361.7</v>
      </c>
      <c r="P1998" t="n">
        <v>139.69</v>
      </c>
      <c r="Q1998" t="n">
        <v>198.09</v>
      </c>
      <c r="R1998" t="n">
        <v>32.4</v>
      </c>
      <c r="S1998" t="n">
        <v>21.27</v>
      </c>
      <c r="T1998" t="n">
        <v>2843.85</v>
      </c>
      <c r="U1998" t="n">
        <v>0.66</v>
      </c>
      <c r="V1998" t="n">
        <v>0.76</v>
      </c>
      <c r="W1998" t="n">
        <v>0.12</v>
      </c>
      <c r="X1998" t="n">
        <v>0.16</v>
      </c>
      <c r="Y1998" t="n">
        <v>1</v>
      </c>
      <c r="Z1998" t="n">
        <v>10</v>
      </c>
    </row>
    <row r="1999">
      <c r="A1999" t="n">
        <v>47</v>
      </c>
      <c r="B1999" t="n">
        <v>145</v>
      </c>
      <c r="C1999" t="inlineStr">
        <is>
          <t xml:space="preserve">CONCLUIDO	</t>
        </is>
      </c>
      <c r="D1999" t="n">
        <v>8.7334</v>
      </c>
      <c r="E1999" t="n">
        <v>11.45</v>
      </c>
      <c r="F1999" t="n">
        <v>8.02</v>
      </c>
      <c r="G1999" t="n">
        <v>53.44</v>
      </c>
      <c r="H1999" t="n">
        <v>0.73</v>
      </c>
      <c r="I1999" t="n">
        <v>9</v>
      </c>
      <c r="J1999" t="n">
        <v>309.68</v>
      </c>
      <c r="K1999" t="n">
        <v>61.2</v>
      </c>
      <c r="L1999" t="n">
        <v>12.75</v>
      </c>
      <c r="M1999" t="n">
        <v>7</v>
      </c>
      <c r="N1999" t="n">
        <v>90.73999999999999</v>
      </c>
      <c r="O1999" t="n">
        <v>38428.72</v>
      </c>
      <c r="P1999" t="n">
        <v>139.72</v>
      </c>
      <c r="Q1999" t="n">
        <v>198.05</v>
      </c>
      <c r="R1999" t="n">
        <v>32.31</v>
      </c>
      <c r="S1999" t="n">
        <v>21.27</v>
      </c>
      <c r="T1999" t="n">
        <v>2800.35</v>
      </c>
      <c r="U1999" t="n">
        <v>0.66</v>
      </c>
      <c r="V1999" t="n">
        <v>0.76</v>
      </c>
      <c r="W1999" t="n">
        <v>0.12</v>
      </c>
      <c r="X1999" t="n">
        <v>0.16</v>
      </c>
      <c r="Y1999" t="n">
        <v>1</v>
      </c>
      <c r="Z1999" t="n">
        <v>10</v>
      </c>
    </row>
    <row r="2000">
      <c r="A2000" t="n">
        <v>48</v>
      </c>
      <c r="B2000" t="n">
        <v>145</v>
      </c>
      <c r="C2000" t="inlineStr">
        <is>
          <t xml:space="preserve">CONCLUIDO	</t>
        </is>
      </c>
      <c r="D2000" t="n">
        <v>8.729799999999999</v>
      </c>
      <c r="E2000" t="n">
        <v>11.46</v>
      </c>
      <c r="F2000" t="n">
        <v>8.02</v>
      </c>
      <c r="G2000" t="n">
        <v>53.47</v>
      </c>
      <c r="H2000" t="n">
        <v>0.75</v>
      </c>
      <c r="I2000" t="n">
        <v>9</v>
      </c>
      <c r="J2000" t="n">
        <v>310.23</v>
      </c>
      <c r="K2000" t="n">
        <v>61.2</v>
      </c>
      <c r="L2000" t="n">
        <v>13</v>
      </c>
      <c r="M2000" t="n">
        <v>7</v>
      </c>
      <c r="N2000" t="n">
        <v>91.03</v>
      </c>
      <c r="O2000" t="n">
        <v>38495.87</v>
      </c>
      <c r="P2000" t="n">
        <v>139.97</v>
      </c>
      <c r="Q2000" t="n">
        <v>198.05</v>
      </c>
      <c r="R2000" t="n">
        <v>32.48</v>
      </c>
      <c r="S2000" t="n">
        <v>21.27</v>
      </c>
      <c r="T2000" t="n">
        <v>2882.68</v>
      </c>
      <c r="U2000" t="n">
        <v>0.65</v>
      </c>
      <c r="V2000" t="n">
        <v>0.76</v>
      </c>
      <c r="W2000" t="n">
        <v>0.12</v>
      </c>
      <c r="X2000" t="n">
        <v>0.17</v>
      </c>
      <c r="Y2000" t="n">
        <v>1</v>
      </c>
      <c r="Z2000" t="n">
        <v>10</v>
      </c>
    </row>
    <row r="2001">
      <c r="A2001" t="n">
        <v>49</v>
      </c>
      <c r="B2001" t="n">
        <v>145</v>
      </c>
      <c r="C2001" t="inlineStr">
        <is>
          <t xml:space="preserve">CONCLUIDO	</t>
        </is>
      </c>
      <c r="D2001" t="n">
        <v>8.733000000000001</v>
      </c>
      <c r="E2001" t="n">
        <v>11.45</v>
      </c>
      <c r="F2001" t="n">
        <v>8.02</v>
      </c>
      <c r="G2001" t="n">
        <v>53.44</v>
      </c>
      <c r="H2001" t="n">
        <v>0.76</v>
      </c>
      <c r="I2001" t="n">
        <v>9</v>
      </c>
      <c r="J2001" t="n">
        <v>310.77</v>
      </c>
      <c r="K2001" t="n">
        <v>61.2</v>
      </c>
      <c r="L2001" t="n">
        <v>13.25</v>
      </c>
      <c r="M2001" t="n">
        <v>7</v>
      </c>
      <c r="N2001" t="n">
        <v>91.33</v>
      </c>
      <c r="O2001" t="n">
        <v>38563.14</v>
      </c>
      <c r="P2001" t="n">
        <v>140.01</v>
      </c>
      <c r="Q2001" t="n">
        <v>198.05</v>
      </c>
      <c r="R2001" t="n">
        <v>32.42</v>
      </c>
      <c r="S2001" t="n">
        <v>21.27</v>
      </c>
      <c r="T2001" t="n">
        <v>2854.99</v>
      </c>
      <c r="U2001" t="n">
        <v>0.66</v>
      </c>
      <c r="V2001" t="n">
        <v>0.76</v>
      </c>
      <c r="W2001" t="n">
        <v>0.12</v>
      </c>
      <c r="X2001" t="n">
        <v>0.16</v>
      </c>
      <c r="Y2001" t="n">
        <v>1</v>
      </c>
      <c r="Z2001" t="n">
        <v>10</v>
      </c>
    </row>
    <row r="2002">
      <c r="A2002" t="n">
        <v>50</v>
      </c>
      <c r="B2002" t="n">
        <v>145</v>
      </c>
      <c r="C2002" t="inlineStr">
        <is>
          <t xml:space="preserve">CONCLUIDO	</t>
        </is>
      </c>
      <c r="D2002" t="n">
        <v>8.7349</v>
      </c>
      <c r="E2002" t="n">
        <v>11.45</v>
      </c>
      <c r="F2002" t="n">
        <v>8.01</v>
      </c>
      <c r="G2002" t="n">
        <v>53.43</v>
      </c>
      <c r="H2002" t="n">
        <v>0.77</v>
      </c>
      <c r="I2002" t="n">
        <v>9</v>
      </c>
      <c r="J2002" t="n">
        <v>311.32</v>
      </c>
      <c r="K2002" t="n">
        <v>61.2</v>
      </c>
      <c r="L2002" t="n">
        <v>13.5</v>
      </c>
      <c r="M2002" t="n">
        <v>7</v>
      </c>
      <c r="N2002" t="n">
        <v>91.62</v>
      </c>
      <c r="O2002" t="n">
        <v>38630.55</v>
      </c>
      <c r="P2002" t="n">
        <v>139.95</v>
      </c>
      <c r="Q2002" t="n">
        <v>198.05</v>
      </c>
      <c r="R2002" t="n">
        <v>32.26</v>
      </c>
      <c r="S2002" t="n">
        <v>21.27</v>
      </c>
      <c r="T2002" t="n">
        <v>2771.83</v>
      </c>
      <c r="U2002" t="n">
        <v>0.66</v>
      </c>
      <c r="V2002" t="n">
        <v>0.76</v>
      </c>
      <c r="W2002" t="n">
        <v>0.12</v>
      </c>
      <c r="X2002" t="n">
        <v>0.16</v>
      </c>
      <c r="Y2002" t="n">
        <v>1</v>
      </c>
      <c r="Z2002" t="n">
        <v>10</v>
      </c>
    </row>
    <row r="2003">
      <c r="A2003" t="n">
        <v>51</v>
      </c>
      <c r="B2003" t="n">
        <v>145</v>
      </c>
      <c r="C2003" t="inlineStr">
        <is>
          <t xml:space="preserve">CONCLUIDO	</t>
        </is>
      </c>
      <c r="D2003" t="n">
        <v>8.7311</v>
      </c>
      <c r="E2003" t="n">
        <v>11.45</v>
      </c>
      <c r="F2003" t="n">
        <v>8.02</v>
      </c>
      <c r="G2003" t="n">
        <v>53.46</v>
      </c>
      <c r="H2003" t="n">
        <v>0.79</v>
      </c>
      <c r="I2003" t="n">
        <v>9</v>
      </c>
      <c r="J2003" t="n">
        <v>311.87</v>
      </c>
      <c r="K2003" t="n">
        <v>61.2</v>
      </c>
      <c r="L2003" t="n">
        <v>13.75</v>
      </c>
      <c r="M2003" t="n">
        <v>7</v>
      </c>
      <c r="N2003" t="n">
        <v>91.92</v>
      </c>
      <c r="O2003" t="n">
        <v>38698.21</v>
      </c>
      <c r="P2003" t="n">
        <v>139.84</v>
      </c>
      <c r="Q2003" t="n">
        <v>198.05</v>
      </c>
      <c r="R2003" t="n">
        <v>32.43</v>
      </c>
      <c r="S2003" t="n">
        <v>21.27</v>
      </c>
      <c r="T2003" t="n">
        <v>2859.04</v>
      </c>
      <c r="U2003" t="n">
        <v>0.66</v>
      </c>
      <c r="V2003" t="n">
        <v>0.76</v>
      </c>
      <c r="W2003" t="n">
        <v>0.12</v>
      </c>
      <c r="X2003" t="n">
        <v>0.17</v>
      </c>
      <c r="Y2003" t="n">
        <v>1</v>
      </c>
      <c r="Z2003" t="n">
        <v>10</v>
      </c>
    </row>
    <row r="2004">
      <c r="A2004" t="n">
        <v>52</v>
      </c>
      <c r="B2004" t="n">
        <v>145</v>
      </c>
      <c r="C2004" t="inlineStr">
        <is>
          <t xml:space="preserve">CONCLUIDO	</t>
        </is>
      </c>
      <c r="D2004" t="n">
        <v>8.733000000000001</v>
      </c>
      <c r="E2004" t="n">
        <v>11.45</v>
      </c>
      <c r="F2004" t="n">
        <v>8.02</v>
      </c>
      <c r="G2004" t="n">
        <v>53.44</v>
      </c>
      <c r="H2004" t="n">
        <v>0.8</v>
      </c>
      <c r="I2004" t="n">
        <v>9</v>
      </c>
      <c r="J2004" t="n">
        <v>312.42</v>
      </c>
      <c r="K2004" t="n">
        <v>61.2</v>
      </c>
      <c r="L2004" t="n">
        <v>14</v>
      </c>
      <c r="M2004" t="n">
        <v>7</v>
      </c>
      <c r="N2004" t="n">
        <v>92.22</v>
      </c>
      <c r="O2004" t="n">
        <v>38765.89</v>
      </c>
      <c r="P2004" t="n">
        <v>139.67</v>
      </c>
      <c r="Q2004" t="n">
        <v>198.05</v>
      </c>
      <c r="R2004" t="n">
        <v>32.4</v>
      </c>
      <c r="S2004" t="n">
        <v>21.27</v>
      </c>
      <c r="T2004" t="n">
        <v>2841.22</v>
      </c>
      <c r="U2004" t="n">
        <v>0.66</v>
      </c>
      <c r="V2004" t="n">
        <v>0.76</v>
      </c>
      <c r="W2004" t="n">
        <v>0.12</v>
      </c>
      <c r="X2004" t="n">
        <v>0.16</v>
      </c>
      <c r="Y2004" t="n">
        <v>1</v>
      </c>
      <c r="Z2004" t="n">
        <v>10</v>
      </c>
    </row>
    <row r="2005">
      <c r="A2005" t="n">
        <v>53</v>
      </c>
      <c r="B2005" t="n">
        <v>145</v>
      </c>
      <c r="C2005" t="inlineStr">
        <is>
          <t xml:space="preserve">CONCLUIDO	</t>
        </is>
      </c>
      <c r="D2005" t="n">
        <v>8.7957</v>
      </c>
      <c r="E2005" t="n">
        <v>11.37</v>
      </c>
      <c r="F2005" t="n">
        <v>7.99</v>
      </c>
      <c r="G2005" t="n">
        <v>59.92</v>
      </c>
      <c r="H2005" t="n">
        <v>0.8100000000000001</v>
      </c>
      <c r="I2005" t="n">
        <v>8</v>
      </c>
      <c r="J2005" t="n">
        <v>312.97</v>
      </c>
      <c r="K2005" t="n">
        <v>61.2</v>
      </c>
      <c r="L2005" t="n">
        <v>14.25</v>
      </c>
      <c r="M2005" t="n">
        <v>6</v>
      </c>
      <c r="N2005" t="n">
        <v>92.52</v>
      </c>
      <c r="O2005" t="n">
        <v>38833.69</v>
      </c>
      <c r="P2005" t="n">
        <v>139.04</v>
      </c>
      <c r="Q2005" t="n">
        <v>198.05</v>
      </c>
      <c r="R2005" t="n">
        <v>31.44</v>
      </c>
      <c r="S2005" t="n">
        <v>21.27</v>
      </c>
      <c r="T2005" t="n">
        <v>2365.93</v>
      </c>
      <c r="U2005" t="n">
        <v>0.68</v>
      </c>
      <c r="V2005" t="n">
        <v>0.76</v>
      </c>
      <c r="W2005" t="n">
        <v>0.12</v>
      </c>
      <c r="X2005" t="n">
        <v>0.14</v>
      </c>
      <c r="Y2005" t="n">
        <v>1</v>
      </c>
      <c r="Z2005" t="n">
        <v>10</v>
      </c>
    </row>
    <row r="2006">
      <c r="A2006" t="n">
        <v>54</v>
      </c>
      <c r="B2006" t="n">
        <v>145</v>
      </c>
      <c r="C2006" t="inlineStr">
        <is>
          <t xml:space="preserve">CONCLUIDO	</t>
        </is>
      </c>
      <c r="D2006" t="n">
        <v>8.801500000000001</v>
      </c>
      <c r="E2006" t="n">
        <v>11.36</v>
      </c>
      <c r="F2006" t="n">
        <v>7.98</v>
      </c>
      <c r="G2006" t="n">
        <v>59.86</v>
      </c>
      <c r="H2006" t="n">
        <v>0.82</v>
      </c>
      <c r="I2006" t="n">
        <v>8</v>
      </c>
      <c r="J2006" t="n">
        <v>313.52</v>
      </c>
      <c r="K2006" t="n">
        <v>61.2</v>
      </c>
      <c r="L2006" t="n">
        <v>14.5</v>
      </c>
      <c r="M2006" t="n">
        <v>6</v>
      </c>
      <c r="N2006" t="n">
        <v>92.81999999999999</v>
      </c>
      <c r="O2006" t="n">
        <v>38901.63</v>
      </c>
      <c r="P2006" t="n">
        <v>139.15</v>
      </c>
      <c r="Q2006" t="n">
        <v>198.07</v>
      </c>
      <c r="R2006" t="n">
        <v>31.11</v>
      </c>
      <c r="S2006" t="n">
        <v>21.27</v>
      </c>
      <c r="T2006" t="n">
        <v>2204.49</v>
      </c>
      <c r="U2006" t="n">
        <v>0.68</v>
      </c>
      <c r="V2006" t="n">
        <v>0.76</v>
      </c>
      <c r="W2006" t="n">
        <v>0.12</v>
      </c>
      <c r="X2006" t="n">
        <v>0.13</v>
      </c>
      <c r="Y2006" t="n">
        <v>1</v>
      </c>
      <c r="Z2006" t="n">
        <v>10</v>
      </c>
    </row>
    <row r="2007">
      <c r="A2007" t="n">
        <v>55</v>
      </c>
      <c r="B2007" t="n">
        <v>145</v>
      </c>
      <c r="C2007" t="inlineStr">
        <is>
          <t xml:space="preserve">CONCLUIDO	</t>
        </is>
      </c>
      <c r="D2007" t="n">
        <v>8.819000000000001</v>
      </c>
      <c r="E2007" t="n">
        <v>11.34</v>
      </c>
      <c r="F2007" t="n">
        <v>7.96</v>
      </c>
      <c r="G2007" t="n">
        <v>59.69</v>
      </c>
      <c r="H2007" t="n">
        <v>0.84</v>
      </c>
      <c r="I2007" t="n">
        <v>8</v>
      </c>
      <c r="J2007" t="n">
        <v>314.07</v>
      </c>
      <c r="K2007" t="n">
        <v>61.2</v>
      </c>
      <c r="L2007" t="n">
        <v>14.75</v>
      </c>
      <c r="M2007" t="n">
        <v>6</v>
      </c>
      <c r="N2007" t="n">
        <v>93.12</v>
      </c>
      <c r="O2007" t="n">
        <v>38969.71</v>
      </c>
      <c r="P2007" t="n">
        <v>138.71</v>
      </c>
      <c r="Q2007" t="n">
        <v>198.05</v>
      </c>
      <c r="R2007" t="n">
        <v>30.53</v>
      </c>
      <c r="S2007" t="n">
        <v>21.27</v>
      </c>
      <c r="T2007" t="n">
        <v>1915.45</v>
      </c>
      <c r="U2007" t="n">
        <v>0.7</v>
      </c>
      <c r="V2007" t="n">
        <v>0.76</v>
      </c>
      <c r="W2007" t="n">
        <v>0.12</v>
      </c>
      <c r="X2007" t="n">
        <v>0.11</v>
      </c>
      <c r="Y2007" t="n">
        <v>1</v>
      </c>
      <c r="Z2007" t="n">
        <v>10</v>
      </c>
    </row>
    <row r="2008">
      <c r="A2008" t="n">
        <v>56</v>
      </c>
      <c r="B2008" t="n">
        <v>145</v>
      </c>
      <c r="C2008" t="inlineStr">
        <is>
          <t xml:space="preserve">CONCLUIDO	</t>
        </is>
      </c>
      <c r="D2008" t="n">
        <v>8.790100000000001</v>
      </c>
      <c r="E2008" t="n">
        <v>11.38</v>
      </c>
      <c r="F2008" t="n">
        <v>8</v>
      </c>
      <c r="G2008" t="n">
        <v>59.97</v>
      </c>
      <c r="H2008" t="n">
        <v>0.85</v>
      </c>
      <c r="I2008" t="n">
        <v>8</v>
      </c>
      <c r="J2008" t="n">
        <v>314.62</v>
      </c>
      <c r="K2008" t="n">
        <v>61.2</v>
      </c>
      <c r="L2008" t="n">
        <v>15</v>
      </c>
      <c r="M2008" t="n">
        <v>6</v>
      </c>
      <c r="N2008" t="n">
        <v>93.43000000000001</v>
      </c>
      <c r="O2008" t="n">
        <v>39037.92</v>
      </c>
      <c r="P2008" t="n">
        <v>139.36</v>
      </c>
      <c r="Q2008" t="n">
        <v>198.05</v>
      </c>
      <c r="R2008" t="n">
        <v>31.85</v>
      </c>
      <c r="S2008" t="n">
        <v>21.27</v>
      </c>
      <c r="T2008" t="n">
        <v>2573.01</v>
      </c>
      <c r="U2008" t="n">
        <v>0.67</v>
      </c>
      <c r="V2008" t="n">
        <v>0.76</v>
      </c>
      <c r="W2008" t="n">
        <v>0.12</v>
      </c>
      <c r="X2008" t="n">
        <v>0.14</v>
      </c>
      <c r="Y2008" t="n">
        <v>1</v>
      </c>
      <c r="Z2008" t="n">
        <v>10</v>
      </c>
    </row>
    <row r="2009">
      <c r="A2009" t="n">
        <v>57</v>
      </c>
      <c r="B2009" t="n">
        <v>145</v>
      </c>
      <c r="C2009" t="inlineStr">
        <is>
          <t xml:space="preserve">CONCLUIDO	</t>
        </is>
      </c>
      <c r="D2009" t="n">
        <v>8.7858</v>
      </c>
      <c r="E2009" t="n">
        <v>11.38</v>
      </c>
      <c r="F2009" t="n">
        <v>8</v>
      </c>
      <c r="G2009" t="n">
        <v>60.01</v>
      </c>
      <c r="H2009" t="n">
        <v>0.86</v>
      </c>
      <c r="I2009" t="n">
        <v>8</v>
      </c>
      <c r="J2009" t="n">
        <v>315.18</v>
      </c>
      <c r="K2009" t="n">
        <v>61.2</v>
      </c>
      <c r="L2009" t="n">
        <v>15.25</v>
      </c>
      <c r="M2009" t="n">
        <v>6</v>
      </c>
      <c r="N2009" t="n">
        <v>93.73</v>
      </c>
      <c r="O2009" t="n">
        <v>39106.27</v>
      </c>
      <c r="P2009" t="n">
        <v>139.52</v>
      </c>
      <c r="Q2009" t="n">
        <v>198.05</v>
      </c>
      <c r="R2009" t="n">
        <v>31.96</v>
      </c>
      <c r="S2009" t="n">
        <v>21.27</v>
      </c>
      <c r="T2009" t="n">
        <v>2626.5</v>
      </c>
      <c r="U2009" t="n">
        <v>0.67</v>
      </c>
      <c r="V2009" t="n">
        <v>0.76</v>
      </c>
      <c r="W2009" t="n">
        <v>0.12</v>
      </c>
      <c r="X2009" t="n">
        <v>0.15</v>
      </c>
      <c r="Y2009" t="n">
        <v>1</v>
      </c>
      <c r="Z2009" t="n">
        <v>10</v>
      </c>
    </row>
    <row r="2010">
      <c r="A2010" t="n">
        <v>58</v>
      </c>
      <c r="B2010" t="n">
        <v>145</v>
      </c>
      <c r="C2010" t="inlineStr">
        <is>
          <t xml:space="preserve">CONCLUIDO	</t>
        </is>
      </c>
      <c r="D2010" t="n">
        <v>8.784800000000001</v>
      </c>
      <c r="E2010" t="n">
        <v>11.38</v>
      </c>
      <c r="F2010" t="n">
        <v>8</v>
      </c>
      <c r="G2010" t="n">
        <v>60.02</v>
      </c>
      <c r="H2010" t="n">
        <v>0.87</v>
      </c>
      <c r="I2010" t="n">
        <v>8</v>
      </c>
      <c r="J2010" t="n">
        <v>315.73</v>
      </c>
      <c r="K2010" t="n">
        <v>61.2</v>
      </c>
      <c r="L2010" t="n">
        <v>15.5</v>
      </c>
      <c r="M2010" t="n">
        <v>6</v>
      </c>
      <c r="N2010" t="n">
        <v>94.03</v>
      </c>
      <c r="O2010" t="n">
        <v>39174.75</v>
      </c>
      <c r="P2010" t="n">
        <v>139.48</v>
      </c>
      <c r="Q2010" t="n">
        <v>198.05</v>
      </c>
      <c r="R2010" t="n">
        <v>32</v>
      </c>
      <c r="S2010" t="n">
        <v>21.27</v>
      </c>
      <c r="T2010" t="n">
        <v>2646.52</v>
      </c>
      <c r="U2010" t="n">
        <v>0.66</v>
      </c>
      <c r="V2010" t="n">
        <v>0.76</v>
      </c>
      <c r="W2010" t="n">
        <v>0.12</v>
      </c>
      <c r="X2010" t="n">
        <v>0.15</v>
      </c>
      <c r="Y2010" t="n">
        <v>1</v>
      </c>
      <c r="Z2010" t="n">
        <v>10</v>
      </c>
    </row>
    <row r="2011">
      <c r="A2011" t="n">
        <v>59</v>
      </c>
      <c r="B2011" t="n">
        <v>145</v>
      </c>
      <c r="C2011" t="inlineStr">
        <is>
          <t xml:space="preserve">CONCLUIDO	</t>
        </is>
      </c>
      <c r="D2011" t="n">
        <v>8.787599999999999</v>
      </c>
      <c r="E2011" t="n">
        <v>11.38</v>
      </c>
      <c r="F2011" t="n">
        <v>8</v>
      </c>
      <c r="G2011" t="n">
        <v>60</v>
      </c>
      <c r="H2011" t="n">
        <v>0.89</v>
      </c>
      <c r="I2011" t="n">
        <v>8</v>
      </c>
      <c r="J2011" t="n">
        <v>316.29</v>
      </c>
      <c r="K2011" t="n">
        <v>61.2</v>
      </c>
      <c r="L2011" t="n">
        <v>15.75</v>
      </c>
      <c r="M2011" t="n">
        <v>6</v>
      </c>
      <c r="N2011" t="n">
        <v>94.34</v>
      </c>
      <c r="O2011" t="n">
        <v>39243.37</v>
      </c>
      <c r="P2011" t="n">
        <v>139.53</v>
      </c>
      <c r="Q2011" t="n">
        <v>198.05</v>
      </c>
      <c r="R2011" t="n">
        <v>31.83</v>
      </c>
      <c r="S2011" t="n">
        <v>21.27</v>
      </c>
      <c r="T2011" t="n">
        <v>2563.19</v>
      </c>
      <c r="U2011" t="n">
        <v>0.67</v>
      </c>
      <c r="V2011" t="n">
        <v>0.76</v>
      </c>
      <c r="W2011" t="n">
        <v>0.12</v>
      </c>
      <c r="X2011" t="n">
        <v>0.15</v>
      </c>
      <c r="Y2011" t="n">
        <v>1</v>
      </c>
      <c r="Z2011" t="n">
        <v>10</v>
      </c>
    </row>
    <row r="2012">
      <c r="A2012" t="n">
        <v>60</v>
      </c>
      <c r="B2012" t="n">
        <v>145</v>
      </c>
      <c r="C2012" t="inlineStr">
        <is>
          <t xml:space="preserve">CONCLUIDO	</t>
        </is>
      </c>
      <c r="D2012" t="n">
        <v>8.785</v>
      </c>
      <c r="E2012" t="n">
        <v>11.38</v>
      </c>
      <c r="F2012" t="n">
        <v>8</v>
      </c>
      <c r="G2012" t="n">
        <v>60.02</v>
      </c>
      <c r="H2012" t="n">
        <v>0.9</v>
      </c>
      <c r="I2012" t="n">
        <v>8</v>
      </c>
      <c r="J2012" t="n">
        <v>316.85</v>
      </c>
      <c r="K2012" t="n">
        <v>61.2</v>
      </c>
      <c r="L2012" t="n">
        <v>16</v>
      </c>
      <c r="M2012" t="n">
        <v>6</v>
      </c>
      <c r="N2012" t="n">
        <v>94.65000000000001</v>
      </c>
      <c r="O2012" t="n">
        <v>39312.13</v>
      </c>
      <c r="P2012" t="n">
        <v>139.2</v>
      </c>
      <c r="Q2012" t="n">
        <v>198.05</v>
      </c>
      <c r="R2012" t="n">
        <v>31.98</v>
      </c>
      <c r="S2012" t="n">
        <v>21.27</v>
      </c>
      <c r="T2012" t="n">
        <v>2639.49</v>
      </c>
      <c r="U2012" t="n">
        <v>0.66</v>
      </c>
      <c r="V2012" t="n">
        <v>0.76</v>
      </c>
      <c r="W2012" t="n">
        <v>0.12</v>
      </c>
      <c r="X2012" t="n">
        <v>0.15</v>
      </c>
      <c r="Y2012" t="n">
        <v>1</v>
      </c>
      <c r="Z2012" t="n">
        <v>10</v>
      </c>
    </row>
    <row r="2013">
      <c r="A2013" t="n">
        <v>61</v>
      </c>
      <c r="B2013" t="n">
        <v>145</v>
      </c>
      <c r="C2013" t="inlineStr">
        <is>
          <t xml:space="preserve">CONCLUIDO	</t>
        </is>
      </c>
      <c r="D2013" t="n">
        <v>8.781599999999999</v>
      </c>
      <c r="E2013" t="n">
        <v>11.39</v>
      </c>
      <c r="F2013" t="n">
        <v>8.01</v>
      </c>
      <c r="G2013" t="n">
        <v>60.05</v>
      </c>
      <c r="H2013" t="n">
        <v>0.91</v>
      </c>
      <c r="I2013" t="n">
        <v>8</v>
      </c>
      <c r="J2013" t="n">
        <v>317.41</v>
      </c>
      <c r="K2013" t="n">
        <v>61.2</v>
      </c>
      <c r="L2013" t="n">
        <v>16.25</v>
      </c>
      <c r="M2013" t="n">
        <v>6</v>
      </c>
      <c r="N2013" t="n">
        <v>94.95999999999999</v>
      </c>
      <c r="O2013" t="n">
        <v>39381.03</v>
      </c>
      <c r="P2013" t="n">
        <v>139.23</v>
      </c>
      <c r="Q2013" t="n">
        <v>198.05</v>
      </c>
      <c r="R2013" t="n">
        <v>32.08</v>
      </c>
      <c r="S2013" t="n">
        <v>21.27</v>
      </c>
      <c r="T2013" t="n">
        <v>2685.67</v>
      </c>
      <c r="U2013" t="n">
        <v>0.66</v>
      </c>
      <c r="V2013" t="n">
        <v>0.76</v>
      </c>
      <c r="W2013" t="n">
        <v>0.12</v>
      </c>
      <c r="X2013" t="n">
        <v>0.15</v>
      </c>
      <c r="Y2013" t="n">
        <v>1</v>
      </c>
      <c r="Z2013" t="n">
        <v>10</v>
      </c>
    </row>
    <row r="2014">
      <c r="A2014" t="n">
        <v>62</v>
      </c>
      <c r="B2014" t="n">
        <v>145</v>
      </c>
      <c r="C2014" t="inlineStr">
        <is>
          <t xml:space="preserve">CONCLUIDO	</t>
        </is>
      </c>
      <c r="D2014" t="n">
        <v>8.851100000000001</v>
      </c>
      <c r="E2014" t="n">
        <v>11.3</v>
      </c>
      <c r="F2014" t="n">
        <v>7.97</v>
      </c>
      <c r="G2014" t="n">
        <v>68.33</v>
      </c>
      <c r="H2014" t="n">
        <v>0.92</v>
      </c>
      <c r="I2014" t="n">
        <v>7</v>
      </c>
      <c r="J2014" t="n">
        <v>317.97</v>
      </c>
      <c r="K2014" t="n">
        <v>61.2</v>
      </c>
      <c r="L2014" t="n">
        <v>16.5</v>
      </c>
      <c r="M2014" t="n">
        <v>5</v>
      </c>
      <c r="N2014" t="n">
        <v>95.27</v>
      </c>
      <c r="O2014" t="n">
        <v>39450.07</v>
      </c>
      <c r="P2014" t="n">
        <v>138.38</v>
      </c>
      <c r="Q2014" t="n">
        <v>198.05</v>
      </c>
      <c r="R2014" t="n">
        <v>30.94</v>
      </c>
      <c r="S2014" t="n">
        <v>21.27</v>
      </c>
      <c r="T2014" t="n">
        <v>2121.7</v>
      </c>
      <c r="U2014" t="n">
        <v>0.6899999999999999</v>
      </c>
      <c r="V2014" t="n">
        <v>0.76</v>
      </c>
      <c r="W2014" t="n">
        <v>0.12</v>
      </c>
      <c r="X2014" t="n">
        <v>0.12</v>
      </c>
      <c r="Y2014" t="n">
        <v>1</v>
      </c>
      <c r="Z2014" t="n">
        <v>10</v>
      </c>
    </row>
    <row r="2015">
      <c r="A2015" t="n">
        <v>63</v>
      </c>
      <c r="B2015" t="n">
        <v>145</v>
      </c>
      <c r="C2015" t="inlineStr">
        <is>
          <t xml:space="preserve">CONCLUIDO	</t>
        </is>
      </c>
      <c r="D2015" t="n">
        <v>8.8506</v>
      </c>
      <c r="E2015" t="n">
        <v>11.3</v>
      </c>
      <c r="F2015" t="n">
        <v>7.97</v>
      </c>
      <c r="G2015" t="n">
        <v>68.33</v>
      </c>
      <c r="H2015" t="n">
        <v>0.9399999999999999</v>
      </c>
      <c r="I2015" t="n">
        <v>7</v>
      </c>
      <c r="J2015" t="n">
        <v>318.53</v>
      </c>
      <c r="K2015" t="n">
        <v>61.2</v>
      </c>
      <c r="L2015" t="n">
        <v>16.75</v>
      </c>
      <c r="M2015" t="n">
        <v>5</v>
      </c>
      <c r="N2015" t="n">
        <v>95.58</v>
      </c>
      <c r="O2015" t="n">
        <v>39519.26</v>
      </c>
      <c r="P2015" t="n">
        <v>138.5</v>
      </c>
      <c r="Q2015" t="n">
        <v>198.06</v>
      </c>
      <c r="R2015" t="n">
        <v>31</v>
      </c>
      <c r="S2015" t="n">
        <v>21.27</v>
      </c>
      <c r="T2015" t="n">
        <v>2150.92</v>
      </c>
      <c r="U2015" t="n">
        <v>0.6899999999999999</v>
      </c>
      <c r="V2015" t="n">
        <v>0.76</v>
      </c>
      <c r="W2015" t="n">
        <v>0.12</v>
      </c>
      <c r="X2015" t="n">
        <v>0.12</v>
      </c>
      <c r="Y2015" t="n">
        <v>1</v>
      </c>
      <c r="Z2015" t="n">
        <v>10</v>
      </c>
    </row>
    <row r="2016">
      <c r="A2016" t="n">
        <v>64</v>
      </c>
      <c r="B2016" t="n">
        <v>145</v>
      </c>
      <c r="C2016" t="inlineStr">
        <is>
          <t xml:space="preserve">CONCLUIDO	</t>
        </is>
      </c>
      <c r="D2016" t="n">
        <v>8.853300000000001</v>
      </c>
      <c r="E2016" t="n">
        <v>11.3</v>
      </c>
      <c r="F2016" t="n">
        <v>7.97</v>
      </c>
      <c r="G2016" t="n">
        <v>68.3</v>
      </c>
      <c r="H2016" t="n">
        <v>0.95</v>
      </c>
      <c r="I2016" t="n">
        <v>7</v>
      </c>
      <c r="J2016" t="n">
        <v>319.09</v>
      </c>
      <c r="K2016" t="n">
        <v>61.2</v>
      </c>
      <c r="L2016" t="n">
        <v>17</v>
      </c>
      <c r="M2016" t="n">
        <v>5</v>
      </c>
      <c r="N2016" t="n">
        <v>95.89</v>
      </c>
      <c r="O2016" t="n">
        <v>39588.58</v>
      </c>
      <c r="P2016" t="n">
        <v>138.59</v>
      </c>
      <c r="Q2016" t="n">
        <v>198.05</v>
      </c>
      <c r="R2016" t="n">
        <v>30.84</v>
      </c>
      <c r="S2016" t="n">
        <v>21.27</v>
      </c>
      <c r="T2016" t="n">
        <v>2073.79</v>
      </c>
      <c r="U2016" t="n">
        <v>0.6899999999999999</v>
      </c>
      <c r="V2016" t="n">
        <v>0.76</v>
      </c>
      <c r="W2016" t="n">
        <v>0.12</v>
      </c>
      <c r="X2016" t="n">
        <v>0.12</v>
      </c>
      <c r="Y2016" t="n">
        <v>1</v>
      </c>
      <c r="Z2016" t="n">
        <v>10</v>
      </c>
    </row>
    <row r="2017">
      <c r="A2017" t="n">
        <v>65</v>
      </c>
      <c r="B2017" t="n">
        <v>145</v>
      </c>
      <c r="C2017" t="inlineStr">
        <is>
          <t xml:space="preserve">CONCLUIDO	</t>
        </is>
      </c>
      <c r="D2017" t="n">
        <v>8.852399999999999</v>
      </c>
      <c r="E2017" t="n">
        <v>11.3</v>
      </c>
      <c r="F2017" t="n">
        <v>7.97</v>
      </c>
      <c r="G2017" t="n">
        <v>68.31</v>
      </c>
      <c r="H2017" t="n">
        <v>0.96</v>
      </c>
      <c r="I2017" t="n">
        <v>7</v>
      </c>
      <c r="J2017" t="n">
        <v>319.65</v>
      </c>
      <c r="K2017" t="n">
        <v>61.2</v>
      </c>
      <c r="L2017" t="n">
        <v>17.25</v>
      </c>
      <c r="M2017" t="n">
        <v>5</v>
      </c>
      <c r="N2017" t="n">
        <v>96.2</v>
      </c>
      <c r="O2017" t="n">
        <v>39658.05</v>
      </c>
      <c r="P2017" t="n">
        <v>138.71</v>
      </c>
      <c r="Q2017" t="n">
        <v>198.06</v>
      </c>
      <c r="R2017" t="n">
        <v>30.79</v>
      </c>
      <c r="S2017" t="n">
        <v>21.27</v>
      </c>
      <c r="T2017" t="n">
        <v>2048.12</v>
      </c>
      <c r="U2017" t="n">
        <v>0.6899999999999999</v>
      </c>
      <c r="V2017" t="n">
        <v>0.76</v>
      </c>
      <c r="W2017" t="n">
        <v>0.12</v>
      </c>
      <c r="X2017" t="n">
        <v>0.12</v>
      </c>
      <c r="Y2017" t="n">
        <v>1</v>
      </c>
      <c r="Z2017" t="n">
        <v>10</v>
      </c>
    </row>
    <row r="2018">
      <c r="A2018" t="n">
        <v>66</v>
      </c>
      <c r="B2018" t="n">
        <v>145</v>
      </c>
      <c r="C2018" t="inlineStr">
        <is>
          <t xml:space="preserve">CONCLUIDO	</t>
        </is>
      </c>
      <c r="D2018" t="n">
        <v>8.872199999999999</v>
      </c>
      <c r="E2018" t="n">
        <v>11.27</v>
      </c>
      <c r="F2018" t="n">
        <v>7.94</v>
      </c>
      <c r="G2018" t="n">
        <v>68.09999999999999</v>
      </c>
      <c r="H2018" t="n">
        <v>0.97</v>
      </c>
      <c r="I2018" t="n">
        <v>7</v>
      </c>
      <c r="J2018" t="n">
        <v>320.22</v>
      </c>
      <c r="K2018" t="n">
        <v>61.2</v>
      </c>
      <c r="L2018" t="n">
        <v>17.5</v>
      </c>
      <c r="M2018" t="n">
        <v>5</v>
      </c>
      <c r="N2018" t="n">
        <v>96.52</v>
      </c>
      <c r="O2018" t="n">
        <v>39727.66</v>
      </c>
      <c r="P2018" t="n">
        <v>138.19</v>
      </c>
      <c r="Q2018" t="n">
        <v>198.05</v>
      </c>
      <c r="R2018" t="n">
        <v>30.01</v>
      </c>
      <c r="S2018" t="n">
        <v>21.27</v>
      </c>
      <c r="T2018" t="n">
        <v>1658.26</v>
      </c>
      <c r="U2018" t="n">
        <v>0.71</v>
      </c>
      <c r="V2018" t="n">
        <v>0.76</v>
      </c>
      <c r="W2018" t="n">
        <v>0.12</v>
      </c>
      <c r="X2018" t="n">
        <v>0.09</v>
      </c>
      <c r="Y2018" t="n">
        <v>1</v>
      </c>
      <c r="Z2018" t="n">
        <v>10</v>
      </c>
    </row>
    <row r="2019">
      <c r="A2019" t="n">
        <v>67</v>
      </c>
      <c r="B2019" t="n">
        <v>145</v>
      </c>
      <c r="C2019" t="inlineStr">
        <is>
          <t xml:space="preserve">CONCLUIDO	</t>
        </is>
      </c>
      <c r="D2019" t="n">
        <v>8.8611</v>
      </c>
      <c r="E2019" t="n">
        <v>11.29</v>
      </c>
      <c r="F2019" t="n">
        <v>7.96</v>
      </c>
      <c r="G2019" t="n">
        <v>68.22</v>
      </c>
      <c r="H2019" t="n">
        <v>0.99</v>
      </c>
      <c r="I2019" t="n">
        <v>7</v>
      </c>
      <c r="J2019" t="n">
        <v>320.78</v>
      </c>
      <c r="K2019" t="n">
        <v>61.2</v>
      </c>
      <c r="L2019" t="n">
        <v>17.75</v>
      </c>
      <c r="M2019" t="n">
        <v>5</v>
      </c>
      <c r="N2019" t="n">
        <v>96.83</v>
      </c>
      <c r="O2019" t="n">
        <v>39797.41</v>
      </c>
      <c r="P2019" t="n">
        <v>138.53</v>
      </c>
      <c r="Q2019" t="n">
        <v>198.05</v>
      </c>
      <c r="R2019" t="n">
        <v>30.57</v>
      </c>
      <c r="S2019" t="n">
        <v>21.27</v>
      </c>
      <c r="T2019" t="n">
        <v>1937.51</v>
      </c>
      <c r="U2019" t="n">
        <v>0.7</v>
      </c>
      <c r="V2019" t="n">
        <v>0.76</v>
      </c>
      <c r="W2019" t="n">
        <v>0.12</v>
      </c>
      <c r="X2019" t="n">
        <v>0.11</v>
      </c>
      <c r="Y2019" t="n">
        <v>1</v>
      </c>
      <c r="Z2019" t="n">
        <v>10</v>
      </c>
    </row>
    <row r="2020">
      <c r="A2020" t="n">
        <v>68</v>
      </c>
      <c r="B2020" t="n">
        <v>145</v>
      </c>
      <c r="C2020" t="inlineStr">
        <is>
          <t xml:space="preserve">CONCLUIDO	</t>
        </is>
      </c>
      <c r="D2020" t="n">
        <v>8.8376</v>
      </c>
      <c r="E2020" t="n">
        <v>11.32</v>
      </c>
      <c r="F2020" t="n">
        <v>7.99</v>
      </c>
      <c r="G2020" t="n">
        <v>68.48</v>
      </c>
      <c r="H2020" t="n">
        <v>1</v>
      </c>
      <c r="I2020" t="n">
        <v>7</v>
      </c>
      <c r="J2020" t="n">
        <v>321.35</v>
      </c>
      <c r="K2020" t="n">
        <v>61.2</v>
      </c>
      <c r="L2020" t="n">
        <v>18</v>
      </c>
      <c r="M2020" t="n">
        <v>5</v>
      </c>
      <c r="N2020" t="n">
        <v>97.15000000000001</v>
      </c>
      <c r="O2020" t="n">
        <v>39867.32</v>
      </c>
      <c r="P2020" t="n">
        <v>139.11</v>
      </c>
      <c r="Q2020" t="n">
        <v>198.05</v>
      </c>
      <c r="R2020" t="n">
        <v>31.62</v>
      </c>
      <c r="S2020" t="n">
        <v>21.27</v>
      </c>
      <c r="T2020" t="n">
        <v>2462.16</v>
      </c>
      <c r="U2020" t="n">
        <v>0.67</v>
      </c>
      <c r="V2020" t="n">
        <v>0.76</v>
      </c>
      <c r="W2020" t="n">
        <v>0.12</v>
      </c>
      <c r="X2020" t="n">
        <v>0.14</v>
      </c>
      <c r="Y2020" t="n">
        <v>1</v>
      </c>
      <c r="Z2020" t="n">
        <v>10</v>
      </c>
    </row>
    <row r="2021">
      <c r="A2021" t="n">
        <v>69</v>
      </c>
      <c r="B2021" t="n">
        <v>145</v>
      </c>
      <c r="C2021" t="inlineStr">
        <is>
          <t xml:space="preserve">CONCLUIDO	</t>
        </is>
      </c>
      <c r="D2021" t="n">
        <v>8.8459</v>
      </c>
      <c r="E2021" t="n">
        <v>11.3</v>
      </c>
      <c r="F2021" t="n">
        <v>7.98</v>
      </c>
      <c r="G2021" t="n">
        <v>68.39</v>
      </c>
      <c r="H2021" t="n">
        <v>1.01</v>
      </c>
      <c r="I2021" t="n">
        <v>7</v>
      </c>
      <c r="J2021" t="n">
        <v>321.92</v>
      </c>
      <c r="K2021" t="n">
        <v>61.2</v>
      </c>
      <c r="L2021" t="n">
        <v>18.25</v>
      </c>
      <c r="M2021" t="n">
        <v>5</v>
      </c>
      <c r="N2021" t="n">
        <v>97.47</v>
      </c>
      <c r="O2021" t="n">
        <v>39937.36</v>
      </c>
      <c r="P2021" t="n">
        <v>138.98</v>
      </c>
      <c r="Q2021" t="n">
        <v>198.05</v>
      </c>
      <c r="R2021" t="n">
        <v>31.18</v>
      </c>
      <c r="S2021" t="n">
        <v>21.27</v>
      </c>
      <c r="T2021" t="n">
        <v>2241.99</v>
      </c>
      <c r="U2021" t="n">
        <v>0.68</v>
      </c>
      <c r="V2021" t="n">
        <v>0.76</v>
      </c>
      <c r="W2021" t="n">
        <v>0.12</v>
      </c>
      <c r="X2021" t="n">
        <v>0.13</v>
      </c>
      <c r="Y2021" t="n">
        <v>1</v>
      </c>
      <c r="Z2021" t="n">
        <v>10</v>
      </c>
    </row>
    <row r="2022">
      <c r="A2022" t="n">
        <v>70</v>
      </c>
      <c r="B2022" t="n">
        <v>145</v>
      </c>
      <c r="C2022" t="inlineStr">
        <is>
          <t xml:space="preserve">CONCLUIDO	</t>
        </is>
      </c>
      <c r="D2022" t="n">
        <v>8.844799999999999</v>
      </c>
      <c r="E2022" t="n">
        <v>11.31</v>
      </c>
      <c r="F2022" t="n">
        <v>7.98</v>
      </c>
      <c r="G2022" t="n">
        <v>68.40000000000001</v>
      </c>
      <c r="H2022" t="n">
        <v>1.02</v>
      </c>
      <c r="I2022" t="n">
        <v>7</v>
      </c>
      <c r="J2022" t="n">
        <v>322.49</v>
      </c>
      <c r="K2022" t="n">
        <v>61.2</v>
      </c>
      <c r="L2022" t="n">
        <v>18.5</v>
      </c>
      <c r="M2022" t="n">
        <v>5</v>
      </c>
      <c r="N2022" t="n">
        <v>97.79000000000001</v>
      </c>
      <c r="O2022" t="n">
        <v>40007.56</v>
      </c>
      <c r="P2022" t="n">
        <v>138.84</v>
      </c>
      <c r="Q2022" t="n">
        <v>198.06</v>
      </c>
      <c r="R2022" t="n">
        <v>31.26</v>
      </c>
      <c r="S2022" t="n">
        <v>21.27</v>
      </c>
      <c r="T2022" t="n">
        <v>2285.34</v>
      </c>
      <c r="U2022" t="n">
        <v>0.68</v>
      </c>
      <c r="V2022" t="n">
        <v>0.76</v>
      </c>
      <c r="W2022" t="n">
        <v>0.12</v>
      </c>
      <c r="X2022" t="n">
        <v>0.13</v>
      </c>
      <c r="Y2022" t="n">
        <v>1</v>
      </c>
      <c r="Z2022" t="n">
        <v>10</v>
      </c>
    </row>
    <row r="2023">
      <c r="A2023" t="n">
        <v>71</v>
      </c>
      <c r="B2023" t="n">
        <v>145</v>
      </c>
      <c r="C2023" t="inlineStr">
        <is>
          <t xml:space="preserve">CONCLUIDO	</t>
        </is>
      </c>
      <c r="D2023" t="n">
        <v>8.844099999999999</v>
      </c>
      <c r="E2023" t="n">
        <v>11.31</v>
      </c>
      <c r="F2023" t="n">
        <v>7.98</v>
      </c>
      <c r="G2023" t="n">
        <v>68.40000000000001</v>
      </c>
      <c r="H2023" t="n">
        <v>1.03</v>
      </c>
      <c r="I2023" t="n">
        <v>7</v>
      </c>
      <c r="J2023" t="n">
        <v>323.06</v>
      </c>
      <c r="K2023" t="n">
        <v>61.2</v>
      </c>
      <c r="L2023" t="n">
        <v>18.75</v>
      </c>
      <c r="M2023" t="n">
        <v>5</v>
      </c>
      <c r="N2023" t="n">
        <v>98.11</v>
      </c>
      <c r="O2023" t="n">
        <v>40077.9</v>
      </c>
      <c r="P2023" t="n">
        <v>138.73</v>
      </c>
      <c r="Q2023" t="n">
        <v>198.05</v>
      </c>
      <c r="R2023" t="n">
        <v>31.25</v>
      </c>
      <c r="S2023" t="n">
        <v>21.27</v>
      </c>
      <c r="T2023" t="n">
        <v>2278.57</v>
      </c>
      <c r="U2023" t="n">
        <v>0.68</v>
      </c>
      <c r="V2023" t="n">
        <v>0.76</v>
      </c>
      <c r="W2023" t="n">
        <v>0.12</v>
      </c>
      <c r="X2023" t="n">
        <v>0.13</v>
      </c>
      <c r="Y2023" t="n">
        <v>1</v>
      </c>
      <c r="Z2023" t="n">
        <v>10</v>
      </c>
    </row>
    <row r="2024">
      <c r="A2024" t="n">
        <v>72</v>
      </c>
      <c r="B2024" t="n">
        <v>145</v>
      </c>
      <c r="C2024" t="inlineStr">
        <is>
          <t xml:space="preserve">CONCLUIDO	</t>
        </is>
      </c>
      <c r="D2024" t="n">
        <v>8.842000000000001</v>
      </c>
      <c r="E2024" t="n">
        <v>11.31</v>
      </c>
      <c r="F2024" t="n">
        <v>7.98</v>
      </c>
      <c r="G2024" t="n">
        <v>68.43000000000001</v>
      </c>
      <c r="H2024" t="n">
        <v>1.05</v>
      </c>
      <c r="I2024" t="n">
        <v>7</v>
      </c>
      <c r="J2024" t="n">
        <v>323.63</v>
      </c>
      <c r="K2024" t="n">
        <v>61.2</v>
      </c>
      <c r="L2024" t="n">
        <v>19</v>
      </c>
      <c r="M2024" t="n">
        <v>5</v>
      </c>
      <c r="N2024" t="n">
        <v>98.43000000000001</v>
      </c>
      <c r="O2024" t="n">
        <v>40148.52</v>
      </c>
      <c r="P2024" t="n">
        <v>138.75</v>
      </c>
      <c r="Q2024" t="n">
        <v>198.05</v>
      </c>
      <c r="R2024" t="n">
        <v>31.39</v>
      </c>
      <c r="S2024" t="n">
        <v>21.27</v>
      </c>
      <c r="T2024" t="n">
        <v>2348.97</v>
      </c>
      <c r="U2024" t="n">
        <v>0.68</v>
      </c>
      <c r="V2024" t="n">
        <v>0.76</v>
      </c>
      <c r="W2024" t="n">
        <v>0.12</v>
      </c>
      <c r="X2024" t="n">
        <v>0.13</v>
      </c>
      <c r="Y2024" t="n">
        <v>1</v>
      </c>
      <c r="Z2024" t="n">
        <v>10</v>
      </c>
    </row>
    <row r="2025">
      <c r="A2025" t="n">
        <v>73</v>
      </c>
      <c r="B2025" t="n">
        <v>145</v>
      </c>
      <c r="C2025" t="inlineStr">
        <is>
          <t xml:space="preserve">CONCLUIDO	</t>
        </is>
      </c>
      <c r="D2025" t="n">
        <v>8.846500000000001</v>
      </c>
      <c r="E2025" t="n">
        <v>11.3</v>
      </c>
      <c r="F2025" t="n">
        <v>7.98</v>
      </c>
      <c r="G2025" t="n">
        <v>68.38</v>
      </c>
      <c r="H2025" t="n">
        <v>1.06</v>
      </c>
      <c r="I2025" t="n">
        <v>7</v>
      </c>
      <c r="J2025" t="n">
        <v>324.2</v>
      </c>
      <c r="K2025" t="n">
        <v>61.2</v>
      </c>
      <c r="L2025" t="n">
        <v>19.25</v>
      </c>
      <c r="M2025" t="n">
        <v>5</v>
      </c>
      <c r="N2025" t="n">
        <v>98.75</v>
      </c>
      <c r="O2025" t="n">
        <v>40219.17</v>
      </c>
      <c r="P2025" t="n">
        <v>138.52</v>
      </c>
      <c r="Q2025" t="n">
        <v>198.05</v>
      </c>
      <c r="R2025" t="n">
        <v>31.15</v>
      </c>
      <c r="S2025" t="n">
        <v>21.27</v>
      </c>
      <c r="T2025" t="n">
        <v>2227.89</v>
      </c>
      <c r="U2025" t="n">
        <v>0.68</v>
      </c>
      <c r="V2025" t="n">
        <v>0.76</v>
      </c>
      <c r="W2025" t="n">
        <v>0.12</v>
      </c>
      <c r="X2025" t="n">
        <v>0.12</v>
      </c>
      <c r="Y2025" t="n">
        <v>1</v>
      </c>
      <c r="Z2025" t="n">
        <v>10</v>
      </c>
    </row>
    <row r="2026">
      <c r="A2026" t="n">
        <v>74</v>
      </c>
      <c r="B2026" t="n">
        <v>145</v>
      </c>
      <c r="C2026" t="inlineStr">
        <is>
          <t xml:space="preserve">CONCLUIDO	</t>
        </is>
      </c>
      <c r="D2026" t="n">
        <v>8.846299999999999</v>
      </c>
      <c r="E2026" t="n">
        <v>11.3</v>
      </c>
      <c r="F2026" t="n">
        <v>7.98</v>
      </c>
      <c r="G2026" t="n">
        <v>68.38</v>
      </c>
      <c r="H2026" t="n">
        <v>1.07</v>
      </c>
      <c r="I2026" t="n">
        <v>7</v>
      </c>
      <c r="J2026" t="n">
        <v>324.78</v>
      </c>
      <c r="K2026" t="n">
        <v>61.2</v>
      </c>
      <c r="L2026" t="n">
        <v>19.5</v>
      </c>
      <c r="M2026" t="n">
        <v>5</v>
      </c>
      <c r="N2026" t="n">
        <v>99.08</v>
      </c>
      <c r="O2026" t="n">
        <v>40289.97</v>
      </c>
      <c r="P2026" t="n">
        <v>138.43</v>
      </c>
      <c r="Q2026" t="n">
        <v>198.05</v>
      </c>
      <c r="R2026" t="n">
        <v>31.2</v>
      </c>
      <c r="S2026" t="n">
        <v>21.27</v>
      </c>
      <c r="T2026" t="n">
        <v>2252.35</v>
      </c>
      <c r="U2026" t="n">
        <v>0.68</v>
      </c>
      <c r="V2026" t="n">
        <v>0.76</v>
      </c>
      <c r="W2026" t="n">
        <v>0.12</v>
      </c>
      <c r="X2026" t="n">
        <v>0.12</v>
      </c>
      <c r="Y2026" t="n">
        <v>1</v>
      </c>
      <c r="Z2026" t="n">
        <v>10</v>
      </c>
    </row>
    <row r="2027">
      <c r="A2027" t="n">
        <v>75</v>
      </c>
      <c r="B2027" t="n">
        <v>145</v>
      </c>
      <c r="C2027" t="inlineStr">
        <is>
          <t xml:space="preserve">CONCLUIDO	</t>
        </is>
      </c>
      <c r="D2027" t="n">
        <v>8.9093</v>
      </c>
      <c r="E2027" t="n">
        <v>11.22</v>
      </c>
      <c r="F2027" t="n">
        <v>7.95</v>
      </c>
      <c r="G2027" t="n">
        <v>79.52</v>
      </c>
      <c r="H2027" t="n">
        <v>1.08</v>
      </c>
      <c r="I2027" t="n">
        <v>6</v>
      </c>
      <c r="J2027" t="n">
        <v>325.35</v>
      </c>
      <c r="K2027" t="n">
        <v>61.2</v>
      </c>
      <c r="L2027" t="n">
        <v>19.75</v>
      </c>
      <c r="M2027" t="n">
        <v>4</v>
      </c>
      <c r="N2027" t="n">
        <v>99.40000000000001</v>
      </c>
      <c r="O2027" t="n">
        <v>40360.92</v>
      </c>
      <c r="P2027" t="n">
        <v>137.75</v>
      </c>
      <c r="Q2027" t="n">
        <v>198.05</v>
      </c>
      <c r="R2027" t="n">
        <v>30.3</v>
      </c>
      <c r="S2027" t="n">
        <v>21.27</v>
      </c>
      <c r="T2027" t="n">
        <v>1810.12</v>
      </c>
      <c r="U2027" t="n">
        <v>0.7</v>
      </c>
      <c r="V2027" t="n">
        <v>0.76</v>
      </c>
      <c r="W2027" t="n">
        <v>0.12</v>
      </c>
      <c r="X2027" t="n">
        <v>0.1</v>
      </c>
      <c r="Y2027" t="n">
        <v>1</v>
      </c>
      <c r="Z2027" t="n">
        <v>10</v>
      </c>
    </row>
    <row r="2028">
      <c r="A2028" t="n">
        <v>76</v>
      </c>
      <c r="B2028" t="n">
        <v>145</v>
      </c>
      <c r="C2028" t="inlineStr">
        <is>
          <t xml:space="preserve">CONCLUIDO	</t>
        </is>
      </c>
      <c r="D2028" t="n">
        <v>8.909800000000001</v>
      </c>
      <c r="E2028" t="n">
        <v>11.22</v>
      </c>
      <c r="F2028" t="n">
        <v>7.95</v>
      </c>
      <c r="G2028" t="n">
        <v>79.51000000000001</v>
      </c>
      <c r="H2028" t="n">
        <v>1.09</v>
      </c>
      <c r="I2028" t="n">
        <v>6</v>
      </c>
      <c r="J2028" t="n">
        <v>325.93</v>
      </c>
      <c r="K2028" t="n">
        <v>61.2</v>
      </c>
      <c r="L2028" t="n">
        <v>20</v>
      </c>
      <c r="M2028" t="n">
        <v>4</v>
      </c>
      <c r="N2028" t="n">
        <v>99.73</v>
      </c>
      <c r="O2028" t="n">
        <v>40432.03</v>
      </c>
      <c r="P2028" t="n">
        <v>137.84</v>
      </c>
      <c r="Q2028" t="n">
        <v>198.05</v>
      </c>
      <c r="R2028" t="n">
        <v>30.26</v>
      </c>
      <c r="S2028" t="n">
        <v>21.27</v>
      </c>
      <c r="T2028" t="n">
        <v>1787.82</v>
      </c>
      <c r="U2028" t="n">
        <v>0.7</v>
      </c>
      <c r="V2028" t="n">
        <v>0.76</v>
      </c>
      <c r="W2028" t="n">
        <v>0.12</v>
      </c>
      <c r="X2028" t="n">
        <v>0.1</v>
      </c>
      <c r="Y2028" t="n">
        <v>1</v>
      </c>
      <c r="Z2028" t="n">
        <v>10</v>
      </c>
    </row>
    <row r="2029">
      <c r="A2029" t="n">
        <v>77</v>
      </c>
      <c r="B2029" t="n">
        <v>145</v>
      </c>
      <c r="C2029" t="inlineStr">
        <is>
          <t xml:space="preserve">CONCLUIDO	</t>
        </is>
      </c>
      <c r="D2029" t="n">
        <v>8.9239</v>
      </c>
      <c r="E2029" t="n">
        <v>11.21</v>
      </c>
      <c r="F2029" t="n">
        <v>7.93</v>
      </c>
      <c r="G2029" t="n">
        <v>79.33</v>
      </c>
      <c r="H2029" t="n">
        <v>1.11</v>
      </c>
      <c r="I2029" t="n">
        <v>6</v>
      </c>
      <c r="J2029" t="n">
        <v>326.51</v>
      </c>
      <c r="K2029" t="n">
        <v>61.2</v>
      </c>
      <c r="L2029" t="n">
        <v>20.25</v>
      </c>
      <c r="M2029" t="n">
        <v>4</v>
      </c>
      <c r="N2029" t="n">
        <v>100.06</v>
      </c>
      <c r="O2029" t="n">
        <v>40503.29</v>
      </c>
      <c r="P2029" t="n">
        <v>137.53</v>
      </c>
      <c r="Q2029" t="n">
        <v>198.05</v>
      </c>
      <c r="R2029" t="n">
        <v>29.58</v>
      </c>
      <c r="S2029" t="n">
        <v>21.27</v>
      </c>
      <c r="T2029" t="n">
        <v>1447.09</v>
      </c>
      <c r="U2029" t="n">
        <v>0.72</v>
      </c>
      <c r="V2029" t="n">
        <v>0.77</v>
      </c>
      <c r="W2029" t="n">
        <v>0.12</v>
      </c>
      <c r="X2029" t="n">
        <v>0.08</v>
      </c>
      <c r="Y2029" t="n">
        <v>1</v>
      </c>
      <c r="Z2029" t="n">
        <v>10</v>
      </c>
    </row>
    <row r="2030">
      <c r="A2030" t="n">
        <v>78</v>
      </c>
      <c r="B2030" t="n">
        <v>145</v>
      </c>
      <c r="C2030" t="inlineStr">
        <is>
          <t xml:space="preserve">CONCLUIDO	</t>
        </is>
      </c>
      <c r="D2030" t="n">
        <v>8.926600000000001</v>
      </c>
      <c r="E2030" t="n">
        <v>11.2</v>
      </c>
      <c r="F2030" t="n">
        <v>7.93</v>
      </c>
      <c r="G2030" t="n">
        <v>79.3</v>
      </c>
      <c r="H2030" t="n">
        <v>1.12</v>
      </c>
      <c r="I2030" t="n">
        <v>6</v>
      </c>
      <c r="J2030" t="n">
        <v>327.08</v>
      </c>
      <c r="K2030" t="n">
        <v>61.2</v>
      </c>
      <c r="L2030" t="n">
        <v>20.5</v>
      </c>
      <c r="M2030" t="n">
        <v>4</v>
      </c>
      <c r="N2030" t="n">
        <v>100.39</v>
      </c>
      <c r="O2030" t="n">
        <v>40574.7</v>
      </c>
      <c r="P2030" t="n">
        <v>137.63</v>
      </c>
      <c r="Q2030" t="n">
        <v>198.07</v>
      </c>
      <c r="R2030" t="n">
        <v>29.67</v>
      </c>
      <c r="S2030" t="n">
        <v>21.27</v>
      </c>
      <c r="T2030" t="n">
        <v>1495.36</v>
      </c>
      <c r="U2030" t="n">
        <v>0.72</v>
      </c>
      <c r="V2030" t="n">
        <v>0.77</v>
      </c>
      <c r="W2030" t="n">
        <v>0.11</v>
      </c>
      <c r="X2030" t="n">
        <v>0.08</v>
      </c>
      <c r="Y2030" t="n">
        <v>1</v>
      </c>
      <c r="Z2030" t="n">
        <v>10</v>
      </c>
    </row>
    <row r="2031">
      <c r="A2031" t="n">
        <v>79</v>
      </c>
      <c r="B2031" t="n">
        <v>145</v>
      </c>
      <c r="C2031" t="inlineStr">
        <is>
          <t xml:space="preserve">CONCLUIDO	</t>
        </is>
      </c>
      <c r="D2031" t="n">
        <v>8.9107</v>
      </c>
      <c r="E2031" t="n">
        <v>11.22</v>
      </c>
      <c r="F2031" t="n">
        <v>7.95</v>
      </c>
      <c r="G2031" t="n">
        <v>79.5</v>
      </c>
      <c r="H2031" t="n">
        <v>1.13</v>
      </c>
      <c r="I2031" t="n">
        <v>6</v>
      </c>
      <c r="J2031" t="n">
        <v>327.66</v>
      </c>
      <c r="K2031" t="n">
        <v>61.2</v>
      </c>
      <c r="L2031" t="n">
        <v>20.75</v>
      </c>
      <c r="M2031" t="n">
        <v>4</v>
      </c>
      <c r="N2031" t="n">
        <v>100.72</v>
      </c>
      <c r="O2031" t="n">
        <v>40646.27</v>
      </c>
      <c r="P2031" t="n">
        <v>138.11</v>
      </c>
      <c r="Q2031" t="n">
        <v>198.05</v>
      </c>
      <c r="R2031" t="n">
        <v>30.33</v>
      </c>
      <c r="S2031" t="n">
        <v>21.27</v>
      </c>
      <c r="T2031" t="n">
        <v>1825.15</v>
      </c>
      <c r="U2031" t="n">
        <v>0.7</v>
      </c>
      <c r="V2031" t="n">
        <v>0.76</v>
      </c>
      <c r="W2031" t="n">
        <v>0.12</v>
      </c>
      <c r="X2031" t="n">
        <v>0.1</v>
      </c>
      <c r="Y2031" t="n">
        <v>1</v>
      </c>
      <c r="Z2031" t="n">
        <v>10</v>
      </c>
    </row>
    <row r="2032">
      <c r="A2032" t="n">
        <v>80</v>
      </c>
      <c r="B2032" t="n">
        <v>145</v>
      </c>
      <c r="C2032" t="inlineStr">
        <is>
          <t xml:space="preserve">CONCLUIDO	</t>
        </is>
      </c>
      <c r="D2032" t="n">
        <v>8.9008</v>
      </c>
      <c r="E2032" t="n">
        <v>11.24</v>
      </c>
      <c r="F2032" t="n">
        <v>7.96</v>
      </c>
      <c r="G2032" t="n">
        <v>79.62</v>
      </c>
      <c r="H2032" t="n">
        <v>1.14</v>
      </c>
      <c r="I2032" t="n">
        <v>6</v>
      </c>
      <c r="J2032" t="n">
        <v>328.25</v>
      </c>
      <c r="K2032" t="n">
        <v>61.2</v>
      </c>
      <c r="L2032" t="n">
        <v>21</v>
      </c>
      <c r="M2032" t="n">
        <v>4</v>
      </c>
      <c r="N2032" t="n">
        <v>101.05</v>
      </c>
      <c r="O2032" t="n">
        <v>40718</v>
      </c>
      <c r="P2032" t="n">
        <v>138.39</v>
      </c>
      <c r="Q2032" t="n">
        <v>198.05</v>
      </c>
      <c r="R2032" t="n">
        <v>30.68</v>
      </c>
      <c r="S2032" t="n">
        <v>21.27</v>
      </c>
      <c r="T2032" t="n">
        <v>1999.1</v>
      </c>
      <c r="U2032" t="n">
        <v>0.6899999999999999</v>
      </c>
      <c r="V2032" t="n">
        <v>0.76</v>
      </c>
      <c r="W2032" t="n">
        <v>0.12</v>
      </c>
      <c r="X2032" t="n">
        <v>0.11</v>
      </c>
      <c r="Y2032" t="n">
        <v>1</v>
      </c>
      <c r="Z2032" t="n">
        <v>10</v>
      </c>
    </row>
    <row r="2033">
      <c r="A2033" t="n">
        <v>81</v>
      </c>
      <c r="B2033" t="n">
        <v>145</v>
      </c>
      <c r="C2033" t="inlineStr">
        <is>
          <t xml:space="preserve">CONCLUIDO	</t>
        </is>
      </c>
      <c r="D2033" t="n">
        <v>8.9085</v>
      </c>
      <c r="E2033" t="n">
        <v>11.23</v>
      </c>
      <c r="F2033" t="n">
        <v>7.95</v>
      </c>
      <c r="G2033" t="n">
        <v>79.53</v>
      </c>
      <c r="H2033" t="n">
        <v>1.15</v>
      </c>
      <c r="I2033" t="n">
        <v>6</v>
      </c>
      <c r="J2033" t="n">
        <v>328.83</v>
      </c>
      <c r="K2033" t="n">
        <v>61.2</v>
      </c>
      <c r="L2033" t="n">
        <v>21.25</v>
      </c>
      <c r="M2033" t="n">
        <v>4</v>
      </c>
      <c r="N2033" t="n">
        <v>101.38</v>
      </c>
      <c r="O2033" t="n">
        <v>40789.89</v>
      </c>
      <c r="P2033" t="n">
        <v>138.25</v>
      </c>
      <c r="Q2033" t="n">
        <v>198.05</v>
      </c>
      <c r="R2033" t="n">
        <v>30.41</v>
      </c>
      <c r="S2033" t="n">
        <v>21.27</v>
      </c>
      <c r="T2033" t="n">
        <v>1861.45</v>
      </c>
      <c r="U2033" t="n">
        <v>0.7</v>
      </c>
      <c r="V2033" t="n">
        <v>0.76</v>
      </c>
      <c r="W2033" t="n">
        <v>0.12</v>
      </c>
      <c r="X2033" t="n">
        <v>0.1</v>
      </c>
      <c r="Y2033" t="n">
        <v>1</v>
      </c>
      <c r="Z2033" t="n">
        <v>10</v>
      </c>
    </row>
    <row r="2034">
      <c r="A2034" t="n">
        <v>82</v>
      </c>
      <c r="B2034" t="n">
        <v>145</v>
      </c>
      <c r="C2034" t="inlineStr">
        <is>
          <t xml:space="preserve">CONCLUIDO	</t>
        </is>
      </c>
      <c r="D2034" t="n">
        <v>8.9056</v>
      </c>
      <c r="E2034" t="n">
        <v>11.23</v>
      </c>
      <c r="F2034" t="n">
        <v>7.96</v>
      </c>
      <c r="G2034" t="n">
        <v>79.56</v>
      </c>
      <c r="H2034" t="n">
        <v>1.16</v>
      </c>
      <c r="I2034" t="n">
        <v>6</v>
      </c>
      <c r="J2034" t="n">
        <v>329.41</v>
      </c>
      <c r="K2034" t="n">
        <v>61.2</v>
      </c>
      <c r="L2034" t="n">
        <v>21.5</v>
      </c>
      <c r="M2034" t="n">
        <v>4</v>
      </c>
      <c r="N2034" t="n">
        <v>101.71</v>
      </c>
      <c r="O2034" t="n">
        <v>40861.93</v>
      </c>
      <c r="P2034" t="n">
        <v>138.41</v>
      </c>
      <c r="Q2034" t="n">
        <v>198.05</v>
      </c>
      <c r="R2034" t="n">
        <v>30.54</v>
      </c>
      <c r="S2034" t="n">
        <v>21.27</v>
      </c>
      <c r="T2034" t="n">
        <v>1927.35</v>
      </c>
      <c r="U2034" t="n">
        <v>0.7</v>
      </c>
      <c r="V2034" t="n">
        <v>0.76</v>
      </c>
      <c r="W2034" t="n">
        <v>0.12</v>
      </c>
      <c r="X2034" t="n">
        <v>0.1</v>
      </c>
      <c r="Y2034" t="n">
        <v>1</v>
      </c>
      <c r="Z2034" t="n">
        <v>10</v>
      </c>
    </row>
    <row r="2035">
      <c r="A2035" t="n">
        <v>83</v>
      </c>
      <c r="B2035" t="n">
        <v>145</v>
      </c>
      <c r="C2035" t="inlineStr">
        <is>
          <t xml:space="preserve">CONCLUIDO	</t>
        </is>
      </c>
      <c r="D2035" t="n">
        <v>8.9023</v>
      </c>
      <c r="E2035" t="n">
        <v>11.23</v>
      </c>
      <c r="F2035" t="n">
        <v>7.96</v>
      </c>
      <c r="G2035" t="n">
        <v>79.61</v>
      </c>
      <c r="H2035" t="n">
        <v>1.17</v>
      </c>
      <c r="I2035" t="n">
        <v>6</v>
      </c>
      <c r="J2035" t="n">
        <v>330</v>
      </c>
      <c r="K2035" t="n">
        <v>61.2</v>
      </c>
      <c r="L2035" t="n">
        <v>21.75</v>
      </c>
      <c r="M2035" t="n">
        <v>4</v>
      </c>
      <c r="N2035" t="n">
        <v>102.05</v>
      </c>
      <c r="O2035" t="n">
        <v>40934.14</v>
      </c>
      <c r="P2035" t="n">
        <v>138.68</v>
      </c>
      <c r="Q2035" t="n">
        <v>198.05</v>
      </c>
      <c r="R2035" t="n">
        <v>30.65</v>
      </c>
      <c r="S2035" t="n">
        <v>21.27</v>
      </c>
      <c r="T2035" t="n">
        <v>1983.43</v>
      </c>
      <c r="U2035" t="n">
        <v>0.6899999999999999</v>
      </c>
      <c r="V2035" t="n">
        <v>0.76</v>
      </c>
      <c r="W2035" t="n">
        <v>0.12</v>
      </c>
      <c r="X2035" t="n">
        <v>0.11</v>
      </c>
      <c r="Y2035" t="n">
        <v>1</v>
      </c>
      <c r="Z2035" t="n">
        <v>10</v>
      </c>
    </row>
    <row r="2036">
      <c r="A2036" t="n">
        <v>84</v>
      </c>
      <c r="B2036" t="n">
        <v>145</v>
      </c>
      <c r="C2036" t="inlineStr">
        <is>
          <t xml:space="preserve">CONCLUIDO	</t>
        </is>
      </c>
      <c r="D2036" t="n">
        <v>8.9054</v>
      </c>
      <c r="E2036" t="n">
        <v>11.23</v>
      </c>
      <c r="F2036" t="n">
        <v>7.96</v>
      </c>
      <c r="G2036" t="n">
        <v>79.56999999999999</v>
      </c>
      <c r="H2036" t="n">
        <v>1.19</v>
      </c>
      <c r="I2036" t="n">
        <v>6</v>
      </c>
      <c r="J2036" t="n">
        <v>330.59</v>
      </c>
      <c r="K2036" t="n">
        <v>61.2</v>
      </c>
      <c r="L2036" t="n">
        <v>22</v>
      </c>
      <c r="M2036" t="n">
        <v>4</v>
      </c>
      <c r="N2036" t="n">
        <v>102.39</v>
      </c>
      <c r="O2036" t="n">
        <v>41006.51</v>
      </c>
      <c r="P2036" t="n">
        <v>138.5</v>
      </c>
      <c r="Q2036" t="n">
        <v>198.05</v>
      </c>
      <c r="R2036" t="n">
        <v>30.48</v>
      </c>
      <c r="S2036" t="n">
        <v>21.27</v>
      </c>
      <c r="T2036" t="n">
        <v>1896.79</v>
      </c>
      <c r="U2036" t="n">
        <v>0.7</v>
      </c>
      <c r="V2036" t="n">
        <v>0.76</v>
      </c>
      <c r="W2036" t="n">
        <v>0.12</v>
      </c>
      <c r="X2036" t="n">
        <v>0.1</v>
      </c>
      <c r="Y2036" t="n">
        <v>1</v>
      </c>
      <c r="Z2036" t="n">
        <v>10</v>
      </c>
    </row>
    <row r="2037">
      <c r="A2037" t="n">
        <v>85</v>
      </c>
      <c r="B2037" t="n">
        <v>145</v>
      </c>
      <c r="C2037" t="inlineStr">
        <is>
          <t xml:space="preserve">CONCLUIDO	</t>
        </is>
      </c>
      <c r="D2037" t="n">
        <v>8.9056</v>
      </c>
      <c r="E2037" t="n">
        <v>11.23</v>
      </c>
      <c r="F2037" t="n">
        <v>7.96</v>
      </c>
      <c r="G2037" t="n">
        <v>79.56</v>
      </c>
      <c r="H2037" t="n">
        <v>1.2</v>
      </c>
      <c r="I2037" t="n">
        <v>6</v>
      </c>
      <c r="J2037" t="n">
        <v>331.17</v>
      </c>
      <c r="K2037" t="n">
        <v>61.2</v>
      </c>
      <c r="L2037" t="n">
        <v>22.25</v>
      </c>
      <c r="M2037" t="n">
        <v>4</v>
      </c>
      <c r="N2037" t="n">
        <v>102.72</v>
      </c>
      <c r="O2037" t="n">
        <v>41079.04</v>
      </c>
      <c r="P2037" t="n">
        <v>138.47</v>
      </c>
      <c r="Q2037" t="n">
        <v>198.05</v>
      </c>
      <c r="R2037" t="n">
        <v>30.51</v>
      </c>
      <c r="S2037" t="n">
        <v>21.27</v>
      </c>
      <c r="T2037" t="n">
        <v>1914.61</v>
      </c>
      <c r="U2037" t="n">
        <v>0.7</v>
      </c>
      <c r="V2037" t="n">
        <v>0.76</v>
      </c>
      <c r="W2037" t="n">
        <v>0.12</v>
      </c>
      <c r="X2037" t="n">
        <v>0.1</v>
      </c>
      <c r="Y2037" t="n">
        <v>1</v>
      </c>
      <c r="Z2037" t="n">
        <v>10</v>
      </c>
    </row>
    <row r="2038">
      <c r="A2038" t="n">
        <v>86</v>
      </c>
      <c r="B2038" t="n">
        <v>145</v>
      </c>
      <c r="C2038" t="inlineStr">
        <is>
          <t xml:space="preserve">CONCLUIDO	</t>
        </is>
      </c>
      <c r="D2038" t="n">
        <v>8.9054</v>
      </c>
      <c r="E2038" t="n">
        <v>11.23</v>
      </c>
      <c r="F2038" t="n">
        <v>7.96</v>
      </c>
      <c r="G2038" t="n">
        <v>79.56999999999999</v>
      </c>
      <c r="H2038" t="n">
        <v>1.21</v>
      </c>
      <c r="I2038" t="n">
        <v>6</v>
      </c>
      <c r="J2038" t="n">
        <v>331.76</v>
      </c>
      <c r="K2038" t="n">
        <v>61.2</v>
      </c>
      <c r="L2038" t="n">
        <v>22.5</v>
      </c>
      <c r="M2038" t="n">
        <v>4</v>
      </c>
      <c r="N2038" t="n">
        <v>103.06</v>
      </c>
      <c r="O2038" t="n">
        <v>41151.74</v>
      </c>
      <c r="P2038" t="n">
        <v>138.51</v>
      </c>
      <c r="Q2038" t="n">
        <v>198.05</v>
      </c>
      <c r="R2038" t="n">
        <v>30.53</v>
      </c>
      <c r="S2038" t="n">
        <v>21.27</v>
      </c>
      <c r="T2038" t="n">
        <v>1920.59</v>
      </c>
      <c r="U2038" t="n">
        <v>0.7</v>
      </c>
      <c r="V2038" t="n">
        <v>0.76</v>
      </c>
      <c r="W2038" t="n">
        <v>0.12</v>
      </c>
      <c r="X2038" t="n">
        <v>0.1</v>
      </c>
      <c r="Y2038" t="n">
        <v>1</v>
      </c>
      <c r="Z2038" t="n">
        <v>10</v>
      </c>
    </row>
    <row r="2039">
      <c r="A2039" t="n">
        <v>87</v>
      </c>
      <c r="B2039" t="n">
        <v>145</v>
      </c>
      <c r="C2039" t="inlineStr">
        <is>
          <t xml:space="preserve">CONCLUIDO	</t>
        </is>
      </c>
      <c r="D2039" t="n">
        <v>8.9054</v>
      </c>
      <c r="E2039" t="n">
        <v>11.23</v>
      </c>
      <c r="F2039" t="n">
        <v>7.96</v>
      </c>
      <c r="G2039" t="n">
        <v>79.56999999999999</v>
      </c>
      <c r="H2039" t="n">
        <v>1.22</v>
      </c>
      <c r="I2039" t="n">
        <v>6</v>
      </c>
      <c r="J2039" t="n">
        <v>332.35</v>
      </c>
      <c r="K2039" t="n">
        <v>61.2</v>
      </c>
      <c r="L2039" t="n">
        <v>22.75</v>
      </c>
      <c r="M2039" t="n">
        <v>4</v>
      </c>
      <c r="N2039" t="n">
        <v>103.41</v>
      </c>
      <c r="O2039" t="n">
        <v>41224.6</v>
      </c>
      <c r="P2039" t="n">
        <v>138.41</v>
      </c>
      <c r="Q2039" t="n">
        <v>198.05</v>
      </c>
      <c r="R2039" t="n">
        <v>30.49</v>
      </c>
      <c r="S2039" t="n">
        <v>21.27</v>
      </c>
      <c r="T2039" t="n">
        <v>1905.13</v>
      </c>
      <c r="U2039" t="n">
        <v>0.7</v>
      </c>
      <c r="V2039" t="n">
        <v>0.76</v>
      </c>
      <c r="W2039" t="n">
        <v>0.12</v>
      </c>
      <c r="X2039" t="n">
        <v>0.1</v>
      </c>
      <c r="Y2039" t="n">
        <v>1</v>
      </c>
      <c r="Z2039" t="n">
        <v>10</v>
      </c>
    </row>
    <row r="2040">
      <c r="A2040" t="n">
        <v>88</v>
      </c>
      <c r="B2040" t="n">
        <v>145</v>
      </c>
      <c r="C2040" t="inlineStr">
        <is>
          <t xml:space="preserve">CONCLUIDO	</t>
        </is>
      </c>
      <c r="D2040" t="n">
        <v>8.909800000000001</v>
      </c>
      <c r="E2040" t="n">
        <v>11.22</v>
      </c>
      <c r="F2040" t="n">
        <v>7.95</v>
      </c>
      <c r="G2040" t="n">
        <v>79.51000000000001</v>
      </c>
      <c r="H2040" t="n">
        <v>1.23</v>
      </c>
      <c r="I2040" t="n">
        <v>6</v>
      </c>
      <c r="J2040" t="n">
        <v>332.95</v>
      </c>
      <c r="K2040" t="n">
        <v>61.2</v>
      </c>
      <c r="L2040" t="n">
        <v>23</v>
      </c>
      <c r="M2040" t="n">
        <v>4</v>
      </c>
      <c r="N2040" t="n">
        <v>103.75</v>
      </c>
      <c r="O2040" t="n">
        <v>41297.62</v>
      </c>
      <c r="P2040" t="n">
        <v>138.3</v>
      </c>
      <c r="Q2040" t="n">
        <v>198.05</v>
      </c>
      <c r="R2040" t="n">
        <v>30.28</v>
      </c>
      <c r="S2040" t="n">
        <v>21.27</v>
      </c>
      <c r="T2040" t="n">
        <v>1800.16</v>
      </c>
      <c r="U2040" t="n">
        <v>0.7</v>
      </c>
      <c r="V2040" t="n">
        <v>0.76</v>
      </c>
      <c r="W2040" t="n">
        <v>0.12</v>
      </c>
      <c r="X2040" t="n">
        <v>0.1</v>
      </c>
      <c r="Y2040" t="n">
        <v>1</v>
      </c>
      <c r="Z2040" t="n">
        <v>10</v>
      </c>
    </row>
    <row r="2041">
      <c r="A2041" t="n">
        <v>89</v>
      </c>
      <c r="B2041" t="n">
        <v>145</v>
      </c>
      <c r="C2041" t="inlineStr">
        <is>
          <t xml:space="preserve">CONCLUIDO	</t>
        </is>
      </c>
      <c r="D2041" t="n">
        <v>8.9215</v>
      </c>
      <c r="E2041" t="n">
        <v>11.21</v>
      </c>
      <c r="F2041" t="n">
        <v>7.94</v>
      </c>
      <c r="G2041" t="n">
        <v>79.36</v>
      </c>
      <c r="H2041" t="n">
        <v>1.24</v>
      </c>
      <c r="I2041" t="n">
        <v>6</v>
      </c>
      <c r="J2041" t="n">
        <v>333.54</v>
      </c>
      <c r="K2041" t="n">
        <v>61.2</v>
      </c>
      <c r="L2041" t="n">
        <v>23.25</v>
      </c>
      <c r="M2041" t="n">
        <v>4</v>
      </c>
      <c r="N2041" t="n">
        <v>104.09</v>
      </c>
      <c r="O2041" t="n">
        <v>41370.82</v>
      </c>
      <c r="P2041" t="n">
        <v>137.91</v>
      </c>
      <c r="Q2041" t="n">
        <v>198.05</v>
      </c>
      <c r="R2041" t="n">
        <v>29.76</v>
      </c>
      <c r="S2041" t="n">
        <v>21.27</v>
      </c>
      <c r="T2041" t="n">
        <v>1538.14</v>
      </c>
      <c r="U2041" t="n">
        <v>0.71</v>
      </c>
      <c r="V2041" t="n">
        <v>0.77</v>
      </c>
      <c r="W2041" t="n">
        <v>0.12</v>
      </c>
      <c r="X2041" t="n">
        <v>0.08</v>
      </c>
      <c r="Y2041" t="n">
        <v>1</v>
      </c>
      <c r="Z2041" t="n">
        <v>10</v>
      </c>
    </row>
    <row r="2042">
      <c r="A2042" t="n">
        <v>90</v>
      </c>
      <c r="B2042" t="n">
        <v>145</v>
      </c>
      <c r="C2042" t="inlineStr">
        <is>
          <t xml:space="preserve">CONCLUIDO	</t>
        </is>
      </c>
      <c r="D2042" t="n">
        <v>8.9175</v>
      </c>
      <c r="E2042" t="n">
        <v>11.21</v>
      </c>
      <c r="F2042" t="n">
        <v>7.94</v>
      </c>
      <c r="G2042" t="n">
        <v>79.41</v>
      </c>
      <c r="H2042" t="n">
        <v>1.25</v>
      </c>
      <c r="I2042" t="n">
        <v>6</v>
      </c>
      <c r="J2042" t="n">
        <v>334.14</v>
      </c>
      <c r="K2042" t="n">
        <v>61.2</v>
      </c>
      <c r="L2042" t="n">
        <v>23.5</v>
      </c>
      <c r="M2042" t="n">
        <v>4</v>
      </c>
      <c r="N2042" t="n">
        <v>104.44</v>
      </c>
      <c r="O2042" t="n">
        <v>41444.3</v>
      </c>
      <c r="P2042" t="n">
        <v>137.83</v>
      </c>
      <c r="Q2042" t="n">
        <v>198.05</v>
      </c>
      <c r="R2042" t="n">
        <v>30.07</v>
      </c>
      <c r="S2042" t="n">
        <v>21.27</v>
      </c>
      <c r="T2042" t="n">
        <v>1694.52</v>
      </c>
      <c r="U2042" t="n">
        <v>0.71</v>
      </c>
      <c r="V2042" t="n">
        <v>0.76</v>
      </c>
      <c r="W2042" t="n">
        <v>0.12</v>
      </c>
      <c r="X2042" t="n">
        <v>0.09</v>
      </c>
      <c r="Y2042" t="n">
        <v>1</v>
      </c>
      <c r="Z2042" t="n">
        <v>10</v>
      </c>
    </row>
    <row r="2043">
      <c r="A2043" t="n">
        <v>91</v>
      </c>
      <c r="B2043" t="n">
        <v>145</v>
      </c>
      <c r="C2043" t="inlineStr">
        <is>
          <t xml:space="preserve">CONCLUIDO	</t>
        </is>
      </c>
      <c r="D2043" t="n">
        <v>8.9016</v>
      </c>
      <c r="E2043" t="n">
        <v>11.23</v>
      </c>
      <c r="F2043" t="n">
        <v>7.96</v>
      </c>
      <c r="G2043" t="n">
        <v>79.61</v>
      </c>
      <c r="H2043" t="n">
        <v>1.26</v>
      </c>
      <c r="I2043" t="n">
        <v>6</v>
      </c>
      <c r="J2043" t="n">
        <v>334.73</v>
      </c>
      <c r="K2043" t="n">
        <v>61.2</v>
      </c>
      <c r="L2043" t="n">
        <v>23.75</v>
      </c>
      <c r="M2043" t="n">
        <v>4</v>
      </c>
      <c r="N2043" t="n">
        <v>104.78</v>
      </c>
      <c r="O2043" t="n">
        <v>41517.84</v>
      </c>
      <c r="P2043" t="n">
        <v>138.18</v>
      </c>
      <c r="Q2043" t="n">
        <v>198.05</v>
      </c>
      <c r="R2043" t="n">
        <v>30.75</v>
      </c>
      <c r="S2043" t="n">
        <v>21.27</v>
      </c>
      <c r="T2043" t="n">
        <v>2034.24</v>
      </c>
      <c r="U2043" t="n">
        <v>0.6899999999999999</v>
      </c>
      <c r="V2043" t="n">
        <v>0.76</v>
      </c>
      <c r="W2043" t="n">
        <v>0.12</v>
      </c>
      <c r="X2043" t="n">
        <v>0.11</v>
      </c>
      <c r="Y2043" t="n">
        <v>1</v>
      </c>
      <c r="Z2043" t="n">
        <v>10</v>
      </c>
    </row>
    <row r="2044">
      <c r="A2044" t="n">
        <v>92</v>
      </c>
      <c r="B2044" t="n">
        <v>145</v>
      </c>
      <c r="C2044" t="inlineStr">
        <is>
          <t xml:space="preserve">CONCLUIDO	</t>
        </is>
      </c>
      <c r="D2044" t="n">
        <v>8.900499999999999</v>
      </c>
      <c r="E2044" t="n">
        <v>11.24</v>
      </c>
      <c r="F2044" t="n">
        <v>7.96</v>
      </c>
      <c r="G2044" t="n">
        <v>79.63</v>
      </c>
      <c r="H2044" t="n">
        <v>1.28</v>
      </c>
      <c r="I2044" t="n">
        <v>6</v>
      </c>
      <c r="J2044" t="n">
        <v>335.33</v>
      </c>
      <c r="K2044" t="n">
        <v>61.2</v>
      </c>
      <c r="L2044" t="n">
        <v>24</v>
      </c>
      <c r="M2044" t="n">
        <v>4</v>
      </c>
      <c r="N2044" t="n">
        <v>105.13</v>
      </c>
      <c r="O2044" t="n">
        <v>41591.55</v>
      </c>
      <c r="P2044" t="n">
        <v>138.15</v>
      </c>
      <c r="Q2044" t="n">
        <v>198.05</v>
      </c>
      <c r="R2044" t="n">
        <v>30.74</v>
      </c>
      <c r="S2044" t="n">
        <v>21.27</v>
      </c>
      <c r="T2044" t="n">
        <v>2029.68</v>
      </c>
      <c r="U2044" t="n">
        <v>0.6899999999999999</v>
      </c>
      <c r="V2044" t="n">
        <v>0.76</v>
      </c>
      <c r="W2044" t="n">
        <v>0.12</v>
      </c>
      <c r="X2044" t="n">
        <v>0.11</v>
      </c>
      <c r="Y2044" t="n">
        <v>1</v>
      </c>
      <c r="Z2044" t="n">
        <v>10</v>
      </c>
    </row>
    <row r="2045">
      <c r="A2045" t="n">
        <v>93</v>
      </c>
      <c r="B2045" t="n">
        <v>145</v>
      </c>
      <c r="C2045" t="inlineStr">
        <is>
          <t xml:space="preserve">CONCLUIDO	</t>
        </is>
      </c>
      <c r="D2045" t="n">
        <v>8.903</v>
      </c>
      <c r="E2045" t="n">
        <v>11.23</v>
      </c>
      <c r="F2045" t="n">
        <v>7.96</v>
      </c>
      <c r="G2045" t="n">
        <v>79.59999999999999</v>
      </c>
      <c r="H2045" t="n">
        <v>1.29</v>
      </c>
      <c r="I2045" t="n">
        <v>6</v>
      </c>
      <c r="J2045" t="n">
        <v>335.93</v>
      </c>
      <c r="K2045" t="n">
        <v>61.2</v>
      </c>
      <c r="L2045" t="n">
        <v>24.25</v>
      </c>
      <c r="M2045" t="n">
        <v>4</v>
      </c>
      <c r="N2045" t="n">
        <v>105.48</v>
      </c>
      <c r="O2045" t="n">
        <v>41665.42</v>
      </c>
      <c r="P2045" t="n">
        <v>137.96</v>
      </c>
      <c r="Q2045" t="n">
        <v>198.05</v>
      </c>
      <c r="R2045" t="n">
        <v>30.63</v>
      </c>
      <c r="S2045" t="n">
        <v>21.27</v>
      </c>
      <c r="T2045" t="n">
        <v>1971.74</v>
      </c>
      <c r="U2045" t="n">
        <v>0.6899999999999999</v>
      </c>
      <c r="V2045" t="n">
        <v>0.76</v>
      </c>
      <c r="W2045" t="n">
        <v>0.12</v>
      </c>
      <c r="X2045" t="n">
        <v>0.11</v>
      </c>
      <c r="Y2045" t="n">
        <v>1</v>
      </c>
      <c r="Z2045" t="n">
        <v>10</v>
      </c>
    </row>
    <row r="2046">
      <c r="A2046" t="n">
        <v>94</v>
      </c>
      <c r="B2046" t="n">
        <v>145</v>
      </c>
      <c r="C2046" t="inlineStr">
        <is>
          <t xml:space="preserve">CONCLUIDO	</t>
        </is>
      </c>
      <c r="D2046" t="n">
        <v>8.898300000000001</v>
      </c>
      <c r="E2046" t="n">
        <v>11.24</v>
      </c>
      <c r="F2046" t="n">
        <v>7.97</v>
      </c>
      <c r="G2046" t="n">
        <v>79.66</v>
      </c>
      <c r="H2046" t="n">
        <v>1.3</v>
      </c>
      <c r="I2046" t="n">
        <v>6</v>
      </c>
      <c r="J2046" t="n">
        <v>336.53</v>
      </c>
      <c r="K2046" t="n">
        <v>61.2</v>
      </c>
      <c r="L2046" t="n">
        <v>24.5</v>
      </c>
      <c r="M2046" t="n">
        <v>4</v>
      </c>
      <c r="N2046" t="n">
        <v>105.83</v>
      </c>
      <c r="O2046" t="n">
        <v>41739.48</v>
      </c>
      <c r="P2046" t="n">
        <v>137.78</v>
      </c>
      <c r="Q2046" t="n">
        <v>198.05</v>
      </c>
      <c r="R2046" t="n">
        <v>30.87</v>
      </c>
      <c r="S2046" t="n">
        <v>21.27</v>
      </c>
      <c r="T2046" t="n">
        <v>2095.27</v>
      </c>
      <c r="U2046" t="n">
        <v>0.6899999999999999</v>
      </c>
      <c r="V2046" t="n">
        <v>0.76</v>
      </c>
      <c r="W2046" t="n">
        <v>0.12</v>
      </c>
      <c r="X2046" t="n">
        <v>0.11</v>
      </c>
      <c r="Y2046" t="n">
        <v>1</v>
      </c>
      <c r="Z2046" t="n">
        <v>10</v>
      </c>
    </row>
    <row r="2047">
      <c r="A2047" t="n">
        <v>95</v>
      </c>
      <c r="B2047" t="n">
        <v>145</v>
      </c>
      <c r="C2047" t="inlineStr">
        <is>
          <t xml:space="preserve">CONCLUIDO	</t>
        </is>
      </c>
      <c r="D2047" t="n">
        <v>8.9617</v>
      </c>
      <c r="E2047" t="n">
        <v>11.16</v>
      </c>
      <c r="F2047" t="n">
        <v>7.94</v>
      </c>
      <c r="G2047" t="n">
        <v>95.28</v>
      </c>
      <c r="H2047" t="n">
        <v>1.31</v>
      </c>
      <c r="I2047" t="n">
        <v>5</v>
      </c>
      <c r="J2047" t="n">
        <v>337.13</v>
      </c>
      <c r="K2047" t="n">
        <v>61.2</v>
      </c>
      <c r="L2047" t="n">
        <v>24.75</v>
      </c>
      <c r="M2047" t="n">
        <v>3</v>
      </c>
      <c r="N2047" t="n">
        <v>106.18</v>
      </c>
      <c r="O2047" t="n">
        <v>41813.7</v>
      </c>
      <c r="P2047" t="n">
        <v>137.31</v>
      </c>
      <c r="Q2047" t="n">
        <v>198.05</v>
      </c>
      <c r="R2047" t="n">
        <v>29.99</v>
      </c>
      <c r="S2047" t="n">
        <v>21.27</v>
      </c>
      <c r="T2047" t="n">
        <v>1659.68</v>
      </c>
      <c r="U2047" t="n">
        <v>0.71</v>
      </c>
      <c r="V2047" t="n">
        <v>0.76</v>
      </c>
      <c r="W2047" t="n">
        <v>0.12</v>
      </c>
      <c r="X2047" t="n">
        <v>0.09</v>
      </c>
      <c r="Y2047" t="n">
        <v>1</v>
      </c>
      <c r="Z2047" t="n">
        <v>10</v>
      </c>
    </row>
    <row r="2048">
      <c r="A2048" t="n">
        <v>96</v>
      </c>
      <c r="B2048" t="n">
        <v>145</v>
      </c>
      <c r="C2048" t="inlineStr">
        <is>
          <t xml:space="preserve">CONCLUIDO	</t>
        </is>
      </c>
      <c r="D2048" t="n">
        <v>8.968400000000001</v>
      </c>
      <c r="E2048" t="n">
        <v>11.15</v>
      </c>
      <c r="F2048" t="n">
        <v>7.93</v>
      </c>
      <c r="G2048" t="n">
        <v>95.18000000000001</v>
      </c>
      <c r="H2048" t="n">
        <v>1.32</v>
      </c>
      <c r="I2048" t="n">
        <v>5</v>
      </c>
      <c r="J2048" t="n">
        <v>337.73</v>
      </c>
      <c r="K2048" t="n">
        <v>61.2</v>
      </c>
      <c r="L2048" t="n">
        <v>25</v>
      </c>
      <c r="M2048" t="n">
        <v>3</v>
      </c>
      <c r="N2048" t="n">
        <v>106.53</v>
      </c>
      <c r="O2048" t="n">
        <v>41888.1</v>
      </c>
      <c r="P2048" t="n">
        <v>137.25</v>
      </c>
      <c r="Q2048" t="n">
        <v>198.07</v>
      </c>
      <c r="R2048" t="n">
        <v>29.66</v>
      </c>
      <c r="S2048" t="n">
        <v>21.27</v>
      </c>
      <c r="T2048" t="n">
        <v>1495.05</v>
      </c>
      <c r="U2048" t="n">
        <v>0.72</v>
      </c>
      <c r="V2048" t="n">
        <v>0.77</v>
      </c>
      <c r="W2048" t="n">
        <v>0.12</v>
      </c>
      <c r="X2048" t="n">
        <v>0.08</v>
      </c>
      <c r="Y2048" t="n">
        <v>1</v>
      </c>
      <c r="Z2048" t="n">
        <v>10</v>
      </c>
    </row>
    <row r="2049">
      <c r="A2049" t="n">
        <v>97</v>
      </c>
      <c r="B2049" t="n">
        <v>145</v>
      </c>
      <c r="C2049" t="inlineStr">
        <is>
          <t xml:space="preserve">CONCLUIDO	</t>
        </is>
      </c>
      <c r="D2049" t="n">
        <v>8.971500000000001</v>
      </c>
      <c r="E2049" t="n">
        <v>11.15</v>
      </c>
      <c r="F2049" t="n">
        <v>7.93</v>
      </c>
      <c r="G2049" t="n">
        <v>95.13</v>
      </c>
      <c r="H2049" t="n">
        <v>1.33</v>
      </c>
      <c r="I2049" t="n">
        <v>5</v>
      </c>
      <c r="J2049" t="n">
        <v>338.34</v>
      </c>
      <c r="K2049" t="n">
        <v>61.2</v>
      </c>
      <c r="L2049" t="n">
        <v>25.25</v>
      </c>
      <c r="M2049" t="n">
        <v>3</v>
      </c>
      <c r="N2049" t="n">
        <v>106.89</v>
      </c>
      <c r="O2049" t="n">
        <v>41962.68</v>
      </c>
      <c r="P2049" t="n">
        <v>137.36</v>
      </c>
      <c r="Q2049" t="n">
        <v>198.05</v>
      </c>
      <c r="R2049" t="n">
        <v>29.59</v>
      </c>
      <c r="S2049" t="n">
        <v>21.27</v>
      </c>
      <c r="T2049" t="n">
        <v>1458.89</v>
      </c>
      <c r="U2049" t="n">
        <v>0.72</v>
      </c>
      <c r="V2049" t="n">
        <v>0.77</v>
      </c>
      <c r="W2049" t="n">
        <v>0.12</v>
      </c>
      <c r="X2049" t="n">
        <v>0.07000000000000001</v>
      </c>
      <c r="Y2049" t="n">
        <v>1</v>
      </c>
      <c r="Z2049" t="n">
        <v>10</v>
      </c>
    </row>
    <row r="2050">
      <c r="A2050" t="n">
        <v>98</v>
      </c>
      <c r="B2050" t="n">
        <v>145</v>
      </c>
      <c r="C2050" t="inlineStr">
        <is>
          <t xml:space="preserve">CONCLUIDO	</t>
        </is>
      </c>
      <c r="D2050" t="n">
        <v>8.9673</v>
      </c>
      <c r="E2050" t="n">
        <v>11.15</v>
      </c>
      <c r="F2050" t="n">
        <v>7.93</v>
      </c>
      <c r="G2050" t="n">
        <v>95.2</v>
      </c>
      <c r="H2050" t="n">
        <v>1.34</v>
      </c>
      <c r="I2050" t="n">
        <v>5</v>
      </c>
      <c r="J2050" t="n">
        <v>338.94</v>
      </c>
      <c r="K2050" t="n">
        <v>61.2</v>
      </c>
      <c r="L2050" t="n">
        <v>25.5</v>
      </c>
      <c r="M2050" t="n">
        <v>3</v>
      </c>
      <c r="N2050" t="n">
        <v>107.25</v>
      </c>
      <c r="O2050" t="n">
        <v>42037.44</v>
      </c>
      <c r="P2050" t="n">
        <v>137.63</v>
      </c>
      <c r="Q2050" t="n">
        <v>198.05</v>
      </c>
      <c r="R2050" t="n">
        <v>29.81</v>
      </c>
      <c r="S2050" t="n">
        <v>21.27</v>
      </c>
      <c r="T2050" t="n">
        <v>1569.3</v>
      </c>
      <c r="U2050" t="n">
        <v>0.71</v>
      </c>
      <c r="V2050" t="n">
        <v>0.77</v>
      </c>
      <c r="W2050" t="n">
        <v>0.12</v>
      </c>
      <c r="X2050" t="n">
        <v>0.08</v>
      </c>
      <c r="Y2050" t="n">
        <v>1</v>
      </c>
      <c r="Z2050" t="n">
        <v>10</v>
      </c>
    </row>
    <row r="2051">
      <c r="A2051" t="n">
        <v>99</v>
      </c>
      <c r="B2051" t="n">
        <v>145</v>
      </c>
      <c r="C2051" t="inlineStr">
        <is>
          <t xml:space="preserve">CONCLUIDO	</t>
        </is>
      </c>
      <c r="D2051" t="n">
        <v>8.967000000000001</v>
      </c>
      <c r="E2051" t="n">
        <v>11.15</v>
      </c>
      <c r="F2051" t="n">
        <v>7.93</v>
      </c>
      <c r="G2051" t="n">
        <v>95.2</v>
      </c>
      <c r="H2051" t="n">
        <v>1.35</v>
      </c>
      <c r="I2051" t="n">
        <v>5</v>
      </c>
      <c r="J2051" t="n">
        <v>339.55</v>
      </c>
      <c r="K2051" t="n">
        <v>61.2</v>
      </c>
      <c r="L2051" t="n">
        <v>25.75</v>
      </c>
      <c r="M2051" t="n">
        <v>3</v>
      </c>
      <c r="N2051" t="n">
        <v>107.6</v>
      </c>
      <c r="O2051" t="n">
        <v>42112.37</v>
      </c>
      <c r="P2051" t="n">
        <v>137.77</v>
      </c>
      <c r="Q2051" t="n">
        <v>198.05</v>
      </c>
      <c r="R2051" t="n">
        <v>29.69</v>
      </c>
      <c r="S2051" t="n">
        <v>21.27</v>
      </c>
      <c r="T2051" t="n">
        <v>1508.07</v>
      </c>
      <c r="U2051" t="n">
        <v>0.72</v>
      </c>
      <c r="V2051" t="n">
        <v>0.77</v>
      </c>
      <c r="W2051" t="n">
        <v>0.12</v>
      </c>
      <c r="X2051" t="n">
        <v>0.08</v>
      </c>
      <c r="Y2051" t="n">
        <v>1</v>
      </c>
      <c r="Z2051" t="n">
        <v>10</v>
      </c>
    </row>
    <row r="2052">
      <c r="A2052" t="n">
        <v>100</v>
      </c>
      <c r="B2052" t="n">
        <v>145</v>
      </c>
      <c r="C2052" t="inlineStr">
        <is>
          <t xml:space="preserve">CONCLUIDO	</t>
        </is>
      </c>
      <c r="D2052" t="n">
        <v>8.9793</v>
      </c>
      <c r="E2052" t="n">
        <v>11.14</v>
      </c>
      <c r="F2052" t="n">
        <v>7.92</v>
      </c>
      <c r="G2052" t="n">
        <v>95.02</v>
      </c>
      <c r="H2052" t="n">
        <v>1.36</v>
      </c>
      <c r="I2052" t="n">
        <v>5</v>
      </c>
      <c r="J2052" t="n">
        <v>340.16</v>
      </c>
      <c r="K2052" t="n">
        <v>61.2</v>
      </c>
      <c r="L2052" t="n">
        <v>26</v>
      </c>
      <c r="M2052" t="n">
        <v>3</v>
      </c>
      <c r="N2052" t="n">
        <v>107.96</v>
      </c>
      <c r="O2052" t="n">
        <v>42187.49</v>
      </c>
      <c r="P2052" t="n">
        <v>137.57</v>
      </c>
      <c r="Q2052" t="n">
        <v>198.05</v>
      </c>
      <c r="R2052" t="n">
        <v>29.14</v>
      </c>
      <c r="S2052" t="n">
        <v>21.27</v>
      </c>
      <c r="T2052" t="n">
        <v>1233.69</v>
      </c>
      <c r="U2052" t="n">
        <v>0.73</v>
      </c>
      <c r="V2052" t="n">
        <v>0.77</v>
      </c>
      <c r="W2052" t="n">
        <v>0.12</v>
      </c>
      <c r="X2052" t="n">
        <v>0.07000000000000001</v>
      </c>
      <c r="Y2052" t="n">
        <v>1</v>
      </c>
      <c r="Z2052" t="n">
        <v>10</v>
      </c>
    </row>
    <row r="2053">
      <c r="A2053" t="n">
        <v>101</v>
      </c>
      <c r="B2053" t="n">
        <v>145</v>
      </c>
      <c r="C2053" t="inlineStr">
        <is>
          <t xml:space="preserve">CONCLUIDO	</t>
        </is>
      </c>
      <c r="D2053" t="n">
        <v>8.9818</v>
      </c>
      <c r="E2053" t="n">
        <v>11.13</v>
      </c>
      <c r="F2053" t="n">
        <v>7.92</v>
      </c>
      <c r="G2053" t="n">
        <v>94.98</v>
      </c>
      <c r="H2053" t="n">
        <v>1.37</v>
      </c>
      <c r="I2053" t="n">
        <v>5</v>
      </c>
      <c r="J2053" t="n">
        <v>340.77</v>
      </c>
      <c r="K2053" t="n">
        <v>61.2</v>
      </c>
      <c r="L2053" t="n">
        <v>26.25</v>
      </c>
      <c r="M2053" t="n">
        <v>3</v>
      </c>
      <c r="N2053" t="n">
        <v>108.32</v>
      </c>
      <c r="O2053" t="n">
        <v>42262.79</v>
      </c>
      <c r="P2053" t="n">
        <v>137.75</v>
      </c>
      <c r="Q2053" t="n">
        <v>198.05</v>
      </c>
      <c r="R2053" t="n">
        <v>29.17</v>
      </c>
      <c r="S2053" t="n">
        <v>21.27</v>
      </c>
      <c r="T2053" t="n">
        <v>1248.13</v>
      </c>
      <c r="U2053" t="n">
        <v>0.73</v>
      </c>
      <c r="V2053" t="n">
        <v>0.77</v>
      </c>
      <c r="W2053" t="n">
        <v>0.11</v>
      </c>
      <c r="X2053" t="n">
        <v>0.06</v>
      </c>
      <c r="Y2053" t="n">
        <v>1</v>
      </c>
      <c r="Z2053" t="n">
        <v>10</v>
      </c>
    </row>
    <row r="2054">
      <c r="A2054" t="n">
        <v>102</v>
      </c>
      <c r="B2054" t="n">
        <v>145</v>
      </c>
      <c r="C2054" t="inlineStr">
        <is>
          <t xml:space="preserve">CONCLUIDO	</t>
        </is>
      </c>
      <c r="D2054" t="n">
        <v>8.9733</v>
      </c>
      <c r="E2054" t="n">
        <v>11.14</v>
      </c>
      <c r="F2054" t="n">
        <v>7.93</v>
      </c>
      <c r="G2054" t="n">
        <v>95.11</v>
      </c>
      <c r="H2054" t="n">
        <v>1.38</v>
      </c>
      <c r="I2054" t="n">
        <v>5</v>
      </c>
      <c r="J2054" t="n">
        <v>341.38</v>
      </c>
      <c r="K2054" t="n">
        <v>61.2</v>
      </c>
      <c r="L2054" t="n">
        <v>26.5</v>
      </c>
      <c r="M2054" t="n">
        <v>3</v>
      </c>
      <c r="N2054" t="n">
        <v>108.68</v>
      </c>
      <c r="O2054" t="n">
        <v>42338.27</v>
      </c>
      <c r="P2054" t="n">
        <v>137.99</v>
      </c>
      <c r="Q2054" t="n">
        <v>198.05</v>
      </c>
      <c r="R2054" t="n">
        <v>29.54</v>
      </c>
      <c r="S2054" t="n">
        <v>21.27</v>
      </c>
      <c r="T2054" t="n">
        <v>1434.23</v>
      </c>
      <c r="U2054" t="n">
        <v>0.72</v>
      </c>
      <c r="V2054" t="n">
        <v>0.77</v>
      </c>
      <c r="W2054" t="n">
        <v>0.12</v>
      </c>
      <c r="X2054" t="n">
        <v>0.07000000000000001</v>
      </c>
      <c r="Y2054" t="n">
        <v>1</v>
      </c>
      <c r="Z2054" t="n">
        <v>10</v>
      </c>
    </row>
    <row r="2055">
      <c r="A2055" t="n">
        <v>103</v>
      </c>
      <c r="B2055" t="n">
        <v>145</v>
      </c>
      <c r="C2055" t="inlineStr">
        <is>
          <t xml:space="preserve">CONCLUIDO	</t>
        </is>
      </c>
      <c r="D2055" t="n">
        <v>8.9617</v>
      </c>
      <c r="E2055" t="n">
        <v>11.16</v>
      </c>
      <c r="F2055" t="n">
        <v>7.94</v>
      </c>
      <c r="G2055" t="n">
        <v>95.28</v>
      </c>
      <c r="H2055" t="n">
        <v>1.39</v>
      </c>
      <c r="I2055" t="n">
        <v>5</v>
      </c>
      <c r="J2055" t="n">
        <v>342</v>
      </c>
      <c r="K2055" t="n">
        <v>61.2</v>
      </c>
      <c r="L2055" t="n">
        <v>26.75</v>
      </c>
      <c r="M2055" t="n">
        <v>3</v>
      </c>
      <c r="N2055" t="n">
        <v>109.05</v>
      </c>
      <c r="O2055" t="n">
        <v>42413.94</v>
      </c>
      <c r="P2055" t="n">
        <v>138.22</v>
      </c>
      <c r="Q2055" t="n">
        <v>198.05</v>
      </c>
      <c r="R2055" t="n">
        <v>30.05</v>
      </c>
      <c r="S2055" t="n">
        <v>21.27</v>
      </c>
      <c r="T2055" t="n">
        <v>1690.19</v>
      </c>
      <c r="U2055" t="n">
        <v>0.71</v>
      </c>
      <c r="V2055" t="n">
        <v>0.76</v>
      </c>
      <c r="W2055" t="n">
        <v>0.12</v>
      </c>
      <c r="X2055" t="n">
        <v>0.09</v>
      </c>
      <c r="Y2055" t="n">
        <v>1</v>
      </c>
      <c r="Z2055" t="n">
        <v>10</v>
      </c>
    </row>
    <row r="2056">
      <c r="A2056" t="n">
        <v>104</v>
      </c>
      <c r="B2056" t="n">
        <v>145</v>
      </c>
      <c r="C2056" t="inlineStr">
        <is>
          <t xml:space="preserve">CONCLUIDO	</t>
        </is>
      </c>
      <c r="D2056" t="n">
        <v>8.9621</v>
      </c>
      <c r="E2056" t="n">
        <v>11.16</v>
      </c>
      <c r="F2056" t="n">
        <v>7.94</v>
      </c>
      <c r="G2056" t="n">
        <v>95.27</v>
      </c>
      <c r="H2056" t="n">
        <v>1.4</v>
      </c>
      <c r="I2056" t="n">
        <v>5</v>
      </c>
      <c r="J2056" t="n">
        <v>342.61</v>
      </c>
      <c r="K2056" t="n">
        <v>61.2</v>
      </c>
      <c r="L2056" t="n">
        <v>27</v>
      </c>
      <c r="M2056" t="n">
        <v>3</v>
      </c>
      <c r="N2056" t="n">
        <v>109.41</v>
      </c>
      <c r="O2056" t="n">
        <v>42489.79</v>
      </c>
      <c r="P2056" t="n">
        <v>138.35</v>
      </c>
      <c r="Q2056" t="n">
        <v>198.05</v>
      </c>
      <c r="R2056" t="n">
        <v>29.96</v>
      </c>
      <c r="S2056" t="n">
        <v>21.27</v>
      </c>
      <c r="T2056" t="n">
        <v>1644.41</v>
      </c>
      <c r="U2056" t="n">
        <v>0.71</v>
      </c>
      <c r="V2056" t="n">
        <v>0.76</v>
      </c>
      <c r="W2056" t="n">
        <v>0.12</v>
      </c>
      <c r="X2056" t="n">
        <v>0.09</v>
      </c>
      <c r="Y2056" t="n">
        <v>1</v>
      </c>
      <c r="Z2056" t="n">
        <v>10</v>
      </c>
    </row>
    <row r="2057">
      <c r="A2057" t="n">
        <v>105</v>
      </c>
      <c r="B2057" t="n">
        <v>145</v>
      </c>
      <c r="C2057" t="inlineStr">
        <is>
          <t xml:space="preserve">CONCLUIDO	</t>
        </is>
      </c>
      <c r="D2057" t="n">
        <v>8.9673</v>
      </c>
      <c r="E2057" t="n">
        <v>11.15</v>
      </c>
      <c r="F2057" t="n">
        <v>7.93</v>
      </c>
      <c r="G2057" t="n">
        <v>95.2</v>
      </c>
      <c r="H2057" t="n">
        <v>1.42</v>
      </c>
      <c r="I2057" t="n">
        <v>5</v>
      </c>
      <c r="J2057" t="n">
        <v>343.23</v>
      </c>
      <c r="K2057" t="n">
        <v>61.2</v>
      </c>
      <c r="L2057" t="n">
        <v>27.25</v>
      </c>
      <c r="M2057" t="n">
        <v>3</v>
      </c>
      <c r="N2057" t="n">
        <v>109.78</v>
      </c>
      <c r="O2057" t="n">
        <v>42565.83</v>
      </c>
      <c r="P2057" t="n">
        <v>138.28</v>
      </c>
      <c r="Q2057" t="n">
        <v>198.05</v>
      </c>
      <c r="R2057" t="n">
        <v>29.77</v>
      </c>
      <c r="S2057" t="n">
        <v>21.27</v>
      </c>
      <c r="T2057" t="n">
        <v>1547.11</v>
      </c>
      <c r="U2057" t="n">
        <v>0.71</v>
      </c>
      <c r="V2057" t="n">
        <v>0.77</v>
      </c>
      <c r="W2057" t="n">
        <v>0.12</v>
      </c>
      <c r="X2057" t="n">
        <v>0.08</v>
      </c>
      <c r="Y2057" t="n">
        <v>1</v>
      </c>
      <c r="Z2057" t="n">
        <v>10</v>
      </c>
    </row>
    <row r="2058">
      <c r="A2058" t="n">
        <v>106</v>
      </c>
      <c r="B2058" t="n">
        <v>145</v>
      </c>
      <c r="C2058" t="inlineStr">
        <is>
          <t xml:space="preserve">CONCLUIDO	</t>
        </is>
      </c>
      <c r="D2058" t="n">
        <v>8.964600000000001</v>
      </c>
      <c r="E2058" t="n">
        <v>11.16</v>
      </c>
      <c r="F2058" t="n">
        <v>7.94</v>
      </c>
      <c r="G2058" t="n">
        <v>95.23999999999999</v>
      </c>
      <c r="H2058" t="n">
        <v>1.43</v>
      </c>
      <c r="I2058" t="n">
        <v>5</v>
      </c>
      <c r="J2058" t="n">
        <v>343.85</v>
      </c>
      <c r="K2058" t="n">
        <v>61.2</v>
      </c>
      <c r="L2058" t="n">
        <v>27.5</v>
      </c>
      <c r="M2058" t="n">
        <v>3</v>
      </c>
      <c r="N2058" t="n">
        <v>110.15</v>
      </c>
      <c r="O2058" t="n">
        <v>42642.18</v>
      </c>
      <c r="P2058" t="n">
        <v>138.36</v>
      </c>
      <c r="Q2058" t="n">
        <v>198.05</v>
      </c>
      <c r="R2058" t="n">
        <v>29.9</v>
      </c>
      <c r="S2058" t="n">
        <v>21.27</v>
      </c>
      <c r="T2058" t="n">
        <v>1613.58</v>
      </c>
      <c r="U2058" t="n">
        <v>0.71</v>
      </c>
      <c r="V2058" t="n">
        <v>0.77</v>
      </c>
      <c r="W2058" t="n">
        <v>0.12</v>
      </c>
      <c r="X2058" t="n">
        <v>0.08</v>
      </c>
      <c r="Y2058" t="n">
        <v>1</v>
      </c>
      <c r="Z2058" t="n">
        <v>10</v>
      </c>
    </row>
    <row r="2059">
      <c r="A2059" t="n">
        <v>107</v>
      </c>
      <c r="B2059" t="n">
        <v>145</v>
      </c>
      <c r="C2059" t="inlineStr">
        <is>
          <t xml:space="preserve">CONCLUIDO	</t>
        </is>
      </c>
      <c r="D2059" t="n">
        <v>8.9604</v>
      </c>
      <c r="E2059" t="n">
        <v>11.16</v>
      </c>
      <c r="F2059" t="n">
        <v>7.94</v>
      </c>
      <c r="G2059" t="n">
        <v>95.3</v>
      </c>
      <c r="H2059" t="n">
        <v>1.44</v>
      </c>
      <c r="I2059" t="n">
        <v>5</v>
      </c>
      <c r="J2059" t="n">
        <v>344.47</v>
      </c>
      <c r="K2059" t="n">
        <v>61.2</v>
      </c>
      <c r="L2059" t="n">
        <v>27.75</v>
      </c>
      <c r="M2059" t="n">
        <v>3</v>
      </c>
      <c r="N2059" t="n">
        <v>110.52</v>
      </c>
      <c r="O2059" t="n">
        <v>42718.61</v>
      </c>
      <c r="P2059" t="n">
        <v>138.6</v>
      </c>
      <c r="Q2059" t="n">
        <v>198.05</v>
      </c>
      <c r="R2059" t="n">
        <v>30.07</v>
      </c>
      <c r="S2059" t="n">
        <v>21.27</v>
      </c>
      <c r="T2059" t="n">
        <v>1699.75</v>
      </c>
      <c r="U2059" t="n">
        <v>0.71</v>
      </c>
      <c r="V2059" t="n">
        <v>0.76</v>
      </c>
      <c r="W2059" t="n">
        <v>0.12</v>
      </c>
      <c r="X2059" t="n">
        <v>0.09</v>
      </c>
      <c r="Y2059" t="n">
        <v>1</v>
      </c>
      <c r="Z2059" t="n">
        <v>10</v>
      </c>
    </row>
    <row r="2060">
      <c r="A2060" t="n">
        <v>108</v>
      </c>
      <c r="B2060" t="n">
        <v>145</v>
      </c>
      <c r="C2060" t="inlineStr">
        <is>
          <t xml:space="preserve">CONCLUIDO	</t>
        </is>
      </c>
      <c r="D2060" t="n">
        <v>8.9659</v>
      </c>
      <c r="E2060" t="n">
        <v>11.15</v>
      </c>
      <c r="F2060" t="n">
        <v>7.93</v>
      </c>
      <c r="G2060" t="n">
        <v>95.22</v>
      </c>
      <c r="H2060" t="n">
        <v>1.45</v>
      </c>
      <c r="I2060" t="n">
        <v>5</v>
      </c>
      <c r="J2060" t="n">
        <v>345.09</v>
      </c>
      <c r="K2060" t="n">
        <v>61.2</v>
      </c>
      <c r="L2060" t="n">
        <v>28</v>
      </c>
      <c r="M2060" t="n">
        <v>3</v>
      </c>
      <c r="N2060" t="n">
        <v>110.89</v>
      </c>
      <c r="O2060" t="n">
        <v>42795.22</v>
      </c>
      <c r="P2060" t="n">
        <v>138.58</v>
      </c>
      <c r="Q2060" t="n">
        <v>198.05</v>
      </c>
      <c r="R2060" t="n">
        <v>29.8</v>
      </c>
      <c r="S2060" t="n">
        <v>21.27</v>
      </c>
      <c r="T2060" t="n">
        <v>1563.52</v>
      </c>
      <c r="U2060" t="n">
        <v>0.71</v>
      </c>
      <c r="V2060" t="n">
        <v>0.77</v>
      </c>
      <c r="W2060" t="n">
        <v>0.12</v>
      </c>
      <c r="X2060" t="n">
        <v>0.08</v>
      </c>
      <c r="Y2060" t="n">
        <v>1</v>
      </c>
      <c r="Z2060" t="n">
        <v>10</v>
      </c>
    </row>
    <row r="2061">
      <c r="A2061" t="n">
        <v>109</v>
      </c>
      <c r="B2061" t="n">
        <v>145</v>
      </c>
      <c r="C2061" t="inlineStr">
        <is>
          <t xml:space="preserve">CONCLUIDO	</t>
        </is>
      </c>
      <c r="D2061" t="n">
        <v>8.9657</v>
      </c>
      <c r="E2061" t="n">
        <v>11.15</v>
      </c>
      <c r="F2061" t="n">
        <v>7.93</v>
      </c>
      <c r="G2061" t="n">
        <v>95.22</v>
      </c>
      <c r="H2061" t="n">
        <v>1.46</v>
      </c>
      <c r="I2061" t="n">
        <v>5</v>
      </c>
      <c r="J2061" t="n">
        <v>345.71</v>
      </c>
      <c r="K2061" t="n">
        <v>61.2</v>
      </c>
      <c r="L2061" t="n">
        <v>28.25</v>
      </c>
      <c r="M2061" t="n">
        <v>3</v>
      </c>
      <c r="N2061" t="n">
        <v>111.26</v>
      </c>
      <c r="O2061" t="n">
        <v>42872.03</v>
      </c>
      <c r="P2061" t="n">
        <v>138.69</v>
      </c>
      <c r="Q2061" t="n">
        <v>198.05</v>
      </c>
      <c r="R2061" t="n">
        <v>29.83</v>
      </c>
      <c r="S2061" t="n">
        <v>21.27</v>
      </c>
      <c r="T2061" t="n">
        <v>1577.93</v>
      </c>
      <c r="U2061" t="n">
        <v>0.71</v>
      </c>
      <c r="V2061" t="n">
        <v>0.77</v>
      </c>
      <c r="W2061" t="n">
        <v>0.12</v>
      </c>
      <c r="X2061" t="n">
        <v>0.08</v>
      </c>
      <c r="Y2061" t="n">
        <v>1</v>
      </c>
      <c r="Z2061" t="n">
        <v>10</v>
      </c>
    </row>
    <row r="2062">
      <c r="A2062" t="n">
        <v>110</v>
      </c>
      <c r="B2062" t="n">
        <v>145</v>
      </c>
      <c r="C2062" t="inlineStr">
        <is>
          <t xml:space="preserve">CONCLUIDO	</t>
        </is>
      </c>
      <c r="D2062" t="n">
        <v>8.9673</v>
      </c>
      <c r="E2062" t="n">
        <v>11.15</v>
      </c>
      <c r="F2062" t="n">
        <v>7.93</v>
      </c>
      <c r="G2062" t="n">
        <v>95.2</v>
      </c>
      <c r="H2062" t="n">
        <v>1.47</v>
      </c>
      <c r="I2062" t="n">
        <v>5</v>
      </c>
      <c r="J2062" t="n">
        <v>346.34</v>
      </c>
      <c r="K2062" t="n">
        <v>61.2</v>
      </c>
      <c r="L2062" t="n">
        <v>28.5</v>
      </c>
      <c r="M2062" t="n">
        <v>3</v>
      </c>
      <c r="N2062" t="n">
        <v>111.64</v>
      </c>
      <c r="O2062" t="n">
        <v>42949.03</v>
      </c>
      <c r="P2062" t="n">
        <v>138.71</v>
      </c>
      <c r="Q2062" t="n">
        <v>198.05</v>
      </c>
      <c r="R2062" t="n">
        <v>29.72</v>
      </c>
      <c r="S2062" t="n">
        <v>21.27</v>
      </c>
      <c r="T2062" t="n">
        <v>1525.36</v>
      </c>
      <c r="U2062" t="n">
        <v>0.72</v>
      </c>
      <c r="V2062" t="n">
        <v>0.77</v>
      </c>
      <c r="W2062" t="n">
        <v>0.12</v>
      </c>
      <c r="X2062" t="n">
        <v>0.08</v>
      </c>
      <c r="Y2062" t="n">
        <v>1</v>
      </c>
      <c r="Z2062" t="n">
        <v>10</v>
      </c>
    </row>
    <row r="2063">
      <c r="A2063" t="n">
        <v>111</v>
      </c>
      <c r="B2063" t="n">
        <v>145</v>
      </c>
      <c r="C2063" t="inlineStr">
        <is>
          <t xml:space="preserve">CONCLUIDO	</t>
        </is>
      </c>
      <c r="D2063" t="n">
        <v>8.970599999999999</v>
      </c>
      <c r="E2063" t="n">
        <v>11.15</v>
      </c>
      <c r="F2063" t="n">
        <v>7.93</v>
      </c>
      <c r="G2063" t="n">
        <v>95.15000000000001</v>
      </c>
      <c r="H2063" t="n">
        <v>1.48</v>
      </c>
      <c r="I2063" t="n">
        <v>5</v>
      </c>
      <c r="J2063" t="n">
        <v>346.96</v>
      </c>
      <c r="K2063" t="n">
        <v>61.2</v>
      </c>
      <c r="L2063" t="n">
        <v>28.75</v>
      </c>
      <c r="M2063" t="n">
        <v>3</v>
      </c>
      <c r="N2063" t="n">
        <v>112.01</v>
      </c>
      <c r="O2063" t="n">
        <v>43026.23</v>
      </c>
      <c r="P2063" t="n">
        <v>138.6</v>
      </c>
      <c r="Q2063" t="n">
        <v>198.05</v>
      </c>
      <c r="R2063" t="n">
        <v>29.56</v>
      </c>
      <c r="S2063" t="n">
        <v>21.27</v>
      </c>
      <c r="T2063" t="n">
        <v>1444.9</v>
      </c>
      <c r="U2063" t="n">
        <v>0.72</v>
      </c>
      <c r="V2063" t="n">
        <v>0.77</v>
      </c>
      <c r="W2063" t="n">
        <v>0.12</v>
      </c>
      <c r="X2063" t="n">
        <v>0.08</v>
      </c>
      <c r="Y2063" t="n">
        <v>1</v>
      </c>
      <c r="Z2063" t="n">
        <v>10</v>
      </c>
    </row>
    <row r="2064">
      <c r="A2064" t="n">
        <v>112</v>
      </c>
      <c r="B2064" t="n">
        <v>145</v>
      </c>
      <c r="C2064" t="inlineStr">
        <is>
          <t xml:space="preserve">CONCLUIDO	</t>
        </is>
      </c>
      <c r="D2064" t="n">
        <v>8.978</v>
      </c>
      <c r="E2064" t="n">
        <v>11.14</v>
      </c>
      <c r="F2064" t="n">
        <v>7.92</v>
      </c>
      <c r="G2064" t="n">
        <v>95.04000000000001</v>
      </c>
      <c r="H2064" t="n">
        <v>1.49</v>
      </c>
      <c r="I2064" t="n">
        <v>5</v>
      </c>
      <c r="J2064" t="n">
        <v>347.59</v>
      </c>
      <c r="K2064" t="n">
        <v>61.2</v>
      </c>
      <c r="L2064" t="n">
        <v>29</v>
      </c>
      <c r="M2064" t="n">
        <v>3</v>
      </c>
      <c r="N2064" t="n">
        <v>112.39</v>
      </c>
      <c r="O2064" t="n">
        <v>43103.63</v>
      </c>
      <c r="P2064" t="n">
        <v>138.4</v>
      </c>
      <c r="Q2064" t="n">
        <v>198.05</v>
      </c>
      <c r="R2064" t="n">
        <v>29.28</v>
      </c>
      <c r="S2064" t="n">
        <v>21.27</v>
      </c>
      <c r="T2064" t="n">
        <v>1303.87</v>
      </c>
      <c r="U2064" t="n">
        <v>0.73</v>
      </c>
      <c r="V2064" t="n">
        <v>0.77</v>
      </c>
      <c r="W2064" t="n">
        <v>0.12</v>
      </c>
      <c r="X2064" t="n">
        <v>0.07000000000000001</v>
      </c>
      <c r="Y2064" t="n">
        <v>1</v>
      </c>
      <c r="Z2064" t="n">
        <v>10</v>
      </c>
    </row>
    <row r="2065">
      <c r="A2065" t="n">
        <v>113</v>
      </c>
      <c r="B2065" t="n">
        <v>145</v>
      </c>
      <c r="C2065" t="inlineStr">
        <is>
          <t xml:space="preserve">CONCLUIDO	</t>
        </is>
      </c>
      <c r="D2065" t="n">
        <v>8.976699999999999</v>
      </c>
      <c r="E2065" t="n">
        <v>11.14</v>
      </c>
      <c r="F2065" t="n">
        <v>7.92</v>
      </c>
      <c r="G2065" t="n">
        <v>95.06</v>
      </c>
      <c r="H2065" t="n">
        <v>1.5</v>
      </c>
      <c r="I2065" t="n">
        <v>5</v>
      </c>
      <c r="J2065" t="n">
        <v>348.22</v>
      </c>
      <c r="K2065" t="n">
        <v>61.2</v>
      </c>
      <c r="L2065" t="n">
        <v>29.25</v>
      </c>
      <c r="M2065" t="n">
        <v>3</v>
      </c>
      <c r="N2065" t="n">
        <v>112.77</v>
      </c>
      <c r="O2065" t="n">
        <v>43181.22</v>
      </c>
      <c r="P2065" t="n">
        <v>138.42</v>
      </c>
      <c r="Q2065" t="n">
        <v>198.05</v>
      </c>
      <c r="R2065" t="n">
        <v>29.41</v>
      </c>
      <c r="S2065" t="n">
        <v>21.27</v>
      </c>
      <c r="T2065" t="n">
        <v>1366.11</v>
      </c>
      <c r="U2065" t="n">
        <v>0.72</v>
      </c>
      <c r="V2065" t="n">
        <v>0.77</v>
      </c>
      <c r="W2065" t="n">
        <v>0.11</v>
      </c>
      <c r="X2065" t="n">
        <v>0.07000000000000001</v>
      </c>
      <c r="Y2065" t="n">
        <v>1</v>
      </c>
      <c r="Z2065" t="n">
        <v>10</v>
      </c>
    </row>
    <row r="2066">
      <c r="A2066" t="n">
        <v>114</v>
      </c>
      <c r="B2066" t="n">
        <v>145</v>
      </c>
      <c r="C2066" t="inlineStr">
        <is>
          <t xml:space="preserve">CONCLUIDO	</t>
        </is>
      </c>
      <c r="D2066" t="n">
        <v>8.967700000000001</v>
      </c>
      <c r="E2066" t="n">
        <v>11.15</v>
      </c>
      <c r="F2066" t="n">
        <v>7.93</v>
      </c>
      <c r="G2066" t="n">
        <v>95.19</v>
      </c>
      <c r="H2066" t="n">
        <v>1.51</v>
      </c>
      <c r="I2066" t="n">
        <v>5</v>
      </c>
      <c r="J2066" t="n">
        <v>348.85</v>
      </c>
      <c r="K2066" t="n">
        <v>61.2</v>
      </c>
      <c r="L2066" t="n">
        <v>29.5</v>
      </c>
      <c r="M2066" t="n">
        <v>3</v>
      </c>
      <c r="N2066" t="n">
        <v>113.15</v>
      </c>
      <c r="O2066" t="n">
        <v>43259.02</v>
      </c>
      <c r="P2066" t="n">
        <v>138.58</v>
      </c>
      <c r="Q2066" t="n">
        <v>198.05</v>
      </c>
      <c r="R2066" t="n">
        <v>29.81</v>
      </c>
      <c r="S2066" t="n">
        <v>21.27</v>
      </c>
      <c r="T2066" t="n">
        <v>1569.49</v>
      </c>
      <c r="U2066" t="n">
        <v>0.71</v>
      </c>
      <c r="V2066" t="n">
        <v>0.77</v>
      </c>
      <c r="W2066" t="n">
        <v>0.11</v>
      </c>
      <c r="X2066" t="n">
        <v>0.08</v>
      </c>
      <c r="Y2066" t="n">
        <v>1</v>
      </c>
      <c r="Z2066" t="n">
        <v>10</v>
      </c>
    </row>
    <row r="2067">
      <c r="A2067" t="n">
        <v>115</v>
      </c>
      <c r="B2067" t="n">
        <v>145</v>
      </c>
      <c r="C2067" t="inlineStr">
        <is>
          <t xml:space="preserve">CONCLUIDO	</t>
        </is>
      </c>
      <c r="D2067" t="n">
        <v>8.956799999999999</v>
      </c>
      <c r="E2067" t="n">
        <v>11.16</v>
      </c>
      <c r="F2067" t="n">
        <v>7.95</v>
      </c>
      <c r="G2067" t="n">
        <v>95.34999999999999</v>
      </c>
      <c r="H2067" t="n">
        <v>1.52</v>
      </c>
      <c r="I2067" t="n">
        <v>5</v>
      </c>
      <c r="J2067" t="n">
        <v>349.48</v>
      </c>
      <c r="K2067" t="n">
        <v>61.2</v>
      </c>
      <c r="L2067" t="n">
        <v>29.75</v>
      </c>
      <c r="M2067" t="n">
        <v>3</v>
      </c>
      <c r="N2067" t="n">
        <v>113.53</v>
      </c>
      <c r="O2067" t="n">
        <v>43337.02</v>
      </c>
      <c r="P2067" t="n">
        <v>138.8</v>
      </c>
      <c r="Q2067" t="n">
        <v>198.05</v>
      </c>
      <c r="R2067" t="n">
        <v>30.26</v>
      </c>
      <c r="S2067" t="n">
        <v>21.27</v>
      </c>
      <c r="T2067" t="n">
        <v>1792.52</v>
      </c>
      <c r="U2067" t="n">
        <v>0.7</v>
      </c>
      <c r="V2067" t="n">
        <v>0.76</v>
      </c>
      <c r="W2067" t="n">
        <v>0.12</v>
      </c>
      <c r="X2067" t="n">
        <v>0.09</v>
      </c>
      <c r="Y2067" t="n">
        <v>1</v>
      </c>
      <c r="Z2067" t="n">
        <v>10</v>
      </c>
    </row>
    <row r="2068">
      <c r="A2068" t="n">
        <v>116</v>
      </c>
      <c r="B2068" t="n">
        <v>145</v>
      </c>
      <c r="C2068" t="inlineStr">
        <is>
          <t xml:space="preserve">CONCLUIDO	</t>
        </is>
      </c>
      <c r="D2068" t="n">
        <v>8.962400000000001</v>
      </c>
      <c r="E2068" t="n">
        <v>11.16</v>
      </c>
      <c r="F2068" t="n">
        <v>7.94</v>
      </c>
      <c r="G2068" t="n">
        <v>95.27</v>
      </c>
      <c r="H2068" t="n">
        <v>1.53</v>
      </c>
      <c r="I2068" t="n">
        <v>5</v>
      </c>
      <c r="J2068" t="n">
        <v>350.12</v>
      </c>
      <c r="K2068" t="n">
        <v>61.2</v>
      </c>
      <c r="L2068" t="n">
        <v>30</v>
      </c>
      <c r="M2068" t="n">
        <v>3</v>
      </c>
      <c r="N2068" t="n">
        <v>113.92</v>
      </c>
      <c r="O2068" t="n">
        <v>43415.22</v>
      </c>
      <c r="P2068" t="n">
        <v>138.61</v>
      </c>
      <c r="Q2068" t="n">
        <v>198.05</v>
      </c>
      <c r="R2068" t="n">
        <v>29.99</v>
      </c>
      <c r="S2068" t="n">
        <v>21.27</v>
      </c>
      <c r="T2068" t="n">
        <v>1656.63</v>
      </c>
      <c r="U2068" t="n">
        <v>0.71</v>
      </c>
      <c r="V2068" t="n">
        <v>0.76</v>
      </c>
      <c r="W2068" t="n">
        <v>0.12</v>
      </c>
      <c r="X2068" t="n">
        <v>0.09</v>
      </c>
      <c r="Y2068" t="n">
        <v>1</v>
      </c>
      <c r="Z2068" t="n">
        <v>10</v>
      </c>
    </row>
    <row r="2069">
      <c r="A2069" t="n">
        <v>117</v>
      </c>
      <c r="B2069" t="n">
        <v>145</v>
      </c>
      <c r="C2069" t="inlineStr">
        <is>
          <t xml:space="preserve">CONCLUIDO	</t>
        </is>
      </c>
      <c r="D2069" t="n">
        <v>8.9648</v>
      </c>
      <c r="E2069" t="n">
        <v>11.15</v>
      </c>
      <c r="F2069" t="n">
        <v>7.94</v>
      </c>
      <c r="G2069" t="n">
        <v>95.23</v>
      </c>
      <c r="H2069" t="n">
        <v>1.54</v>
      </c>
      <c r="I2069" t="n">
        <v>5</v>
      </c>
      <c r="J2069" t="n">
        <v>350.75</v>
      </c>
      <c r="K2069" t="n">
        <v>61.2</v>
      </c>
      <c r="L2069" t="n">
        <v>30.25</v>
      </c>
      <c r="M2069" t="n">
        <v>3</v>
      </c>
      <c r="N2069" t="n">
        <v>114.3</v>
      </c>
      <c r="O2069" t="n">
        <v>43493.63</v>
      </c>
      <c r="P2069" t="n">
        <v>138.5</v>
      </c>
      <c r="Q2069" t="n">
        <v>198.05</v>
      </c>
      <c r="R2069" t="n">
        <v>29.9</v>
      </c>
      <c r="S2069" t="n">
        <v>21.27</v>
      </c>
      <c r="T2069" t="n">
        <v>1611.8</v>
      </c>
      <c r="U2069" t="n">
        <v>0.71</v>
      </c>
      <c r="V2069" t="n">
        <v>0.77</v>
      </c>
      <c r="W2069" t="n">
        <v>0.12</v>
      </c>
      <c r="X2069" t="n">
        <v>0.08</v>
      </c>
      <c r="Y2069" t="n">
        <v>1</v>
      </c>
      <c r="Z2069" t="n">
        <v>10</v>
      </c>
    </row>
    <row r="2070">
      <c r="A2070" t="n">
        <v>118</v>
      </c>
      <c r="B2070" t="n">
        <v>145</v>
      </c>
      <c r="C2070" t="inlineStr">
        <is>
          <t xml:space="preserve">CONCLUIDO	</t>
        </is>
      </c>
      <c r="D2070" t="n">
        <v>8.960100000000001</v>
      </c>
      <c r="E2070" t="n">
        <v>11.16</v>
      </c>
      <c r="F2070" t="n">
        <v>7.94</v>
      </c>
      <c r="G2070" t="n">
        <v>95.3</v>
      </c>
      <c r="H2070" t="n">
        <v>1.55</v>
      </c>
      <c r="I2070" t="n">
        <v>5</v>
      </c>
      <c r="J2070" t="n">
        <v>351.39</v>
      </c>
      <c r="K2070" t="n">
        <v>61.2</v>
      </c>
      <c r="L2070" t="n">
        <v>30.5</v>
      </c>
      <c r="M2070" t="n">
        <v>3</v>
      </c>
      <c r="N2070" t="n">
        <v>114.69</v>
      </c>
      <c r="O2070" t="n">
        <v>43572.25</v>
      </c>
      <c r="P2070" t="n">
        <v>138.44</v>
      </c>
      <c r="Q2070" t="n">
        <v>198.05</v>
      </c>
      <c r="R2070" t="n">
        <v>30.08</v>
      </c>
      <c r="S2070" t="n">
        <v>21.27</v>
      </c>
      <c r="T2070" t="n">
        <v>1703.52</v>
      </c>
      <c r="U2070" t="n">
        <v>0.71</v>
      </c>
      <c r="V2070" t="n">
        <v>0.76</v>
      </c>
      <c r="W2070" t="n">
        <v>0.12</v>
      </c>
      <c r="X2070" t="n">
        <v>0.09</v>
      </c>
      <c r="Y2070" t="n">
        <v>1</v>
      </c>
      <c r="Z2070" t="n">
        <v>10</v>
      </c>
    </row>
    <row r="2071">
      <c r="A2071" t="n">
        <v>119</v>
      </c>
      <c r="B2071" t="n">
        <v>145</v>
      </c>
      <c r="C2071" t="inlineStr">
        <is>
          <t xml:space="preserve">CONCLUIDO	</t>
        </is>
      </c>
      <c r="D2071" t="n">
        <v>8.959899999999999</v>
      </c>
      <c r="E2071" t="n">
        <v>11.16</v>
      </c>
      <c r="F2071" t="n">
        <v>7.94</v>
      </c>
      <c r="G2071" t="n">
        <v>95.31</v>
      </c>
      <c r="H2071" t="n">
        <v>1.56</v>
      </c>
      <c r="I2071" t="n">
        <v>5</v>
      </c>
      <c r="J2071" t="n">
        <v>352.03</v>
      </c>
      <c r="K2071" t="n">
        <v>61.2</v>
      </c>
      <c r="L2071" t="n">
        <v>30.75</v>
      </c>
      <c r="M2071" t="n">
        <v>3</v>
      </c>
      <c r="N2071" t="n">
        <v>115.08</v>
      </c>
      <c r="O2071" t="n">
        <v>43651.07</v>
      </c>
      <c r="P2071" t="n">
        <v>138.46</v>
      </c>
      <c r="Q2071" t="n">
        <v>198.05</v>
      </c>
      <c r="R2071" t="n">
        <v>30.08</v>
      </c>
      <c r="S2071" t="n">
        <v>21.27</v>
      </c>
      <c r="T2071" t="n">
        <v>1703.25</v>
      </c>
      <c r="U2071" t="n">
        <v>0.71</v>
      </c>
      <c r="V2071" t="n">
        <v>0.76</v>
      </c>
      <c r="W2071" t="n">
        <v>0.12</v>
      </c>
      <c r="X2071" t="n">
        <v>0.09</v>
      </c>
      <c r="Y2071" t="n">
        <v>1</v>
      </c>
      <c r="Z2071" t="n">
        <v>10</v>
      </c>
    </row>
    <row r="2072">
      <c r="A2072" t="n">
        <v>120</v>
      </c>
      <c r="B2072" t="n">
        <v>145</v>
      </c>
      <c r="C2072" t="inlineStr">
        <is>
          <t xml:space="preserve">CONCLUIDO	</t>
        </is>
      </c>
      <c r="D2072" t="n">
        <v>8.963699999999999</v>
      </c>
      <c r="E2072" t="n">
        <v>11.16</v>
      </c>
      <c r="F2072" t="n">
        <v>7.94</v>
      </c>
      <c r="G2072" t="n">
        <v>95.25</v>
      </c>
      <c r="H2072" t="n">
        <v>1.57</v>
      </c>
      <c r="I2072" t="n">
        <v>5</v>
      </c>
      <c r="J2072" t="n">
        <v>352.67</v>
      </c>
      <c r="K2072" t="n">
        <v>61.2</v>
      </c>
      <c r="L2072" t="n">
        <v>31</v>
      </c>
      <c r="M2072" t="n">
        <v>3</v>
      </c>
      <c r="N2072" t="n">
        <v>115.47</v>
      </c>
      <c r="O2072" t="n">
        <v>43730.1</v>
      </c>
      <c r="P2072" t="n">
        <v>138.35</v>
      </c>
      <c r="Q2072" t="n">
        <v>198.05</v>
      </c>
      <c r="R2072" t="n">
        <v>29.89</v>
      </c>
      <c r="S2072" t="n">
        <v>21.27</v>
      </c>
      <c r="T2072" t="n">
        <v>1607.03</v>
      </c>
      <c r="U2072" t="n">
        <v>0.71</v>
      </c>
      <c r="V2072" t="n">
        <v>0.77</v>
      </c>
      <c r="W2072" t="n">
        <v>0.12</v>
      </c>
      <c r="X2072" t="n">
        <v>0.08</v>
      </c>
      <c r="Y2072" t="n">
        <v>1</v>
      </c>
      <c r="Z2072" t="n">
        <v>10</v>
      </c>
    </row>
    <row r="2073">
      <c r="A2073" t="n">
        <v>121</v>
      </c>
      <c r="B2073" t="n">
        <v>145</v>
      </c>
      <c r="C2073" t="inlineStr">
        <is>
          <t xml:space="preserve">CONCLUIDO	</t>
        </is>
      </c>
      <c r="D2073" t="n">
        <v>8.962400000000001</v>
      </c>
      <c r="E2073" t="n">
        <v>11.16</v>
      </c>
      <c r="F2073" t="n">
        <v>7.94</v>
      </c>
      <c r="G2073" t="n">
        <v>95.27</v>
      </c>
      <c r="H2073" t="n">
        <v>1.58</v>
      </c>
      <c r="I2073" t="n">
        <v>5</v>
      </c>
      <c r="J2073" t="n">
        <v>353.31</v>
      </c>
      <c r="K2073" t="n">
        <v>61.2</v>
      </c>
      <c r="L2073" t="n">
        <v>31.25</v>
      </c>
      <c r="M2073" t="n">
        <v>3</v>
      </c>
      <c r="N2073" t="n">
        <v>115.86</v>
      </c>
      <c r="O2073" t="n">
        <v>43809.48</v>
      </c>
      <c r="P2073" t="n">
        <v>138.25</v>
      </c>
      <c r="Q2073" t="n">
        <v>198.05</v>
      </c>
      <c r="R2073" t="n">
        <v>29.95</v>
      </c>
      <c r="S2073" t="n">
        <v>21.27</v>
      </c>
      <c r="T2073" t="n">
        <v>1638.82</v>
      </c>
      <c r="U2073" t="n">
        <v>0.71</v>
      </c>
      <c r="V2073" t="n">
        <v>0.76</v>
      </c>
      <c r="W2073" t="n">
        <v>0.12</v>
      </c>
      <c r="X2073" t="n">
        <v>0.09</v>
      </c>
      <c r="Y2073" t="n">
        <v>1</v>
      </c>
      <c r="Z2073" t="n">
        <v>10</v>
      </c>
    </row>
    <row r="2074">
      <c r="A2074" t="n">
        <v>122</v>
      </c>
      <c r="B2074" t="n">
        <v>145</v>
      </c>
      <c r="C2074" t="inlineStr">
        <is>
          <t xml:space="preserve">CONCLUIDO	</t>
        </is>
      </c>
      <c r="D2074" t="n">
        <v>8.9655</v>
      </c>
      <c r="E2074" t="n">
        <v>11.15</v>
      </c>
      <c r="F2074" t="n">
        <v>7.94</v>
      </c>
      <c r="G2074" t="n">
        <v>95.22</v>
      </c>
      <c r="H2074" t="n">
        <v>1.59</v>
      </c>
      <c r="I2074" t="n">
        <v>5</v>
      </c>
      <c r="J2074" t="n">
        <v>353.96</v>
      </c>
      <c r="K2074" t="n">
        <v>61.2</v>
      </c>
      <c r="L2074" t="n">
        <v>31.5</v>
      </c>
      <c r="M2074" t="n">
        <v>3</v>
      </c>
      <c r="N2074" t="n">
        <v>116.26</v>
      </c>
      <c r="O2074" t="n">
        <v>43888.94</v>
      </c>
      <c r="P2074" t="n">
        <v>137.85</v>
      </c>
      <c r="Q2074" t="n">
        <v>198.05</v>
      </c>
      <c r="R2074" t="n">
        <v>29.81</v>
      </c>
      <c r="S2074" t="n">
        <v>21.27</v>
      </c>
      <c r="T2074" t="n">
        <v>1566.05</v>
      </c>
      <c r="U2074" t="n">
        <v>0.71</v>
      </c>
      <c r="V2074" t="n">
        <v>0.77</v>
      </c>
      <c r="W2074" t="n">
        <v>0.12</v>
      </c>
      <c r="X2074" t="n">
        <v>0.08</v>
      </c>
      <c r="Y2074" t="n">
        <v>1</v>
      </c>
      <c r="Z2074" t="n">
        <v>10</v>
      </c>
    </row>
    <row r="2075">
      <c r="A2075" t="n">
        <v>123</v>
      </c>
      <c r="B2075" t="n">
        <v>145</v>
      </c>
      <c r="C2075" t="inlineStr">
        <is>
          <t xml:space="preserve">CONCLUIDO	</t>
        </is>
      </c>
      <c r="D2075" t="n">
        <v>8.970599999999999</v>
      </c>
      <c r="E2075" t="n">
        <v>11.15</v>
      </c>
      <c r="F2075" t="n">
        <v>7.93</v>
      </c>
      <c r="G2075" t="n">
        <v>95.15000000000001</v>
      </c>
      <c r="H2075" t="n">
        <v>1.6</v>
      </c>
      <c r="I2075" t="n">
        <v>5</v>
      </c>
      <c r="J2075" t="n">
        <v>354.6</v>
      </c>
      <c r="K2075" t="n">
        <v>61.2</v>
      </c>
      <c r="L2075" t="n">
        <v>31.75</v>
      </c>
      <c r="M2075" t="n">
        <v>3</v>
      </c>
      <c r="N2075" t="n">
        <v>116.65</v>
      </c>
      <c r="O2075" t="n">
        <v>43968.62</v>
      </c>
      <c r="P2075" t="n">
        <v>137.74</v>
      </c>
      <c r="Q2075" t="n">
        <v>198.05</v>
      </c>
      <c r="R2075" t="n">
        <v>29.54</v>
      </c>
      <c r="S2075" t="n">
        <v>21.27</v>
      </c>
      <c r="T2075" t="n">
        <v>1435.06</v>
      </c>
      <c r="U2075" t="n">
        <v>0.72</v>
      </c>
      <c r="V2075" t="n">
        <v>0.77</v>
      </c>
      <c r="W2075" t="n">
        <v>0.12</v>
      </c>
      <c r="X2075" t="n">
        <v>0.08</v>
      </c>
      <c r="Y2075" t="n">
        <v>1</v>
      </c>
      <c r="Z2075" t="n">
        <v>10</v>
      </c>
    </row>
    <row r="2076">
      <c r="A2076" t="n">
        <v>124</v>
      </c>
      <c r="B2076" t="n">
        <v>145</v>
      </c>
      <c r="C2076" t="inlineStr">
        <is>
          <t xml:space="preserve">CONCLUIDO	</t>
        </is>
      </c>
      <c r="D2076" t="n">
        <v>8.975099999999999</v>
      </c>
      <c r="E2076" t="n">
        <v>11.14</v>
      </c>
      <c r="F2076" t="n">
        <v>7.92</v>
      </c>
      <c r="G2076" t="n">
        <v>95.08</v>
      </c>
      <c r="H2076" t="n">
        <v>1.61</v>
      </c>
      <c r="I2076" t="n">
        <v>5</v>
      </c>
      <c r="J2076" t="n">
        <v>355.25</v>
      </c>
      <c r="K2076" t="n">
        <v>61.2</v>
      </c>
      <c r="L2076" t="n">
        <v>32</v>
      </c>
      <c r="M2076" t="n">
        <v>3</v>
      </c>
      <c r="N2076" t="n">
        <v>117.05</v>
      </c>
      <c r="O2076" t="n">
        <v>44048.52</v>
      </c>
      <c r="P2076" t="n">
        <v>137.51</v>
      </c>
      <c r="Q2076" t="n">
        <v>198.05</v>
      </c>
      <c r="R2076" t="n">
        <v>29.43</v>
      </c>
      <c r="S2076" t="n">
        <v>21.27</v>
      </c>
      <c r="T2076" t="n">
        <v>1378.81</v>
      </c>
      <c r="U2076" t="n">
        <v>0.72</v>
      </c>
      <c r="V2076" t="n">
        <v>0.77</v>
      </c>
      <c r="W2076" t="n">
        <v>0.12</v>
      </c>
      <c r="X2076" t="n">
        <v>0.07000000000000001</v>
      </c>
      <c r="Y2076" t="n">
        <v>1</v>
      </c>
      <c r="Z2076" t="n">
        <v>10</v>
      </c>
    </row>
    <row r="2077">
      <c r="A2077" t="n">
        <v>125</v>
      </c>
      <c r="B2077" t="n">
        <v>145</v>
      </c>
      <c r="C2077" t="inlineStr">
        <is>
          <t xml:space="preserve">CONCLUIDO	</t>
        </is>
      </c>
      <c r="D2077" t="n">
        <v>8.971500000000001</v>
      </c>
      <c r="E2077" t="n">
        <v>11.15</v>
      </c>
      <c r="F2077" t="n">
        <v>7.93</v>
      </c>
      <c r="G2077" t="n">
        <v>95.13</v>
      </c>
      <c r="H2077" t="n">
        <v>1.62</v>
      </c>
      <c r="I2077" t="n">
        <v>5</v>
      </c>
      <c r="J2077" t="n">
        <v>355.9</v>
      </c>
      <c r="K2077" t="n">
        <v>61.2</v>
      </c>
      <c r="L2077" t="n">
        <v>32.25</v>
      </c>
      <c r="M2077" t="n">
        <v>3</v>
      </c>
      <c r="N2077" t="n">
        <v>117.45</v>
      </c>
      <c r="O2077" t="n">
        <v>44128.64</v>
      </c>
      <c r="P2077" t="n">
        <v>137.51</v>
      </c>
      <c r="Q2077" t="n">
        <v>198.05</v>
      </c>
      <c r="R2077" t="n">
        <v>29.64</v>
      </c>
      <c r="S2077" t="n">
        <v>21.27</v>
      </c>
      <c r="T2077" t="n">
        <v>1484.03</v>
      </c>
      <c r="U2077" t="n">
        <v>0.72</v>
      </c>
      <c r="V2077" t="n">
        <v>0.77</v>
      </c>
      <c r="W2077" t="n">
        <v>0.11</v>
      </c>
      <c r="X2077" t="n">
        <v>0.07000000000000001</v>
      </c>
      <c r="Y2077" t="n">
        <v>1</v>
      </c>
      <c r="Z2077" t="n">
        <v>10</v>
      </c>
    </row>
    <row r="2078">
      <c r="A2078" t="n">
        <v>126</v>
      </c>
      <c r="B2078" t="n">
        <v>145</v>
      </c>
      <c r="C2078" t="inlineStr">
        <is>
          <t xml:space="preserve">CONCLUIDO	</t>
        </is>
      </c>
      <c r="D2078" t="n">
        <v>8.9617</v>
      </c>
      <c r="E2078" t="n">
        <v>11.16</v>
      </c>
      <c r="F2078" t="n">
        <v>7.94</v>
      </c>
      <c r="G2078" t="n">
        <v>95.28</v>
      </c>
      <c r="H2078" t="n">
        <v>1.63</v>
      </c>
      <c r="I2078" t="n">
        <v>5</v>
      </c>
      <c r="J2078" t="n">
        <v>356.55</v>
      </c>
      <c r="K2078" t="n">
        <v>61.2</v>
      </c>
      <c r="L2078" t="n">
        <v>32.5</v>
      </c>
      <c r="M2078" t="n">
        <v>3</v>
      </c>
      <c r="N2078" t="n">
        <v>117.85</v>
      </c>
      <c r="O2078" t="n">
        <v>44208.97</v>
      </c>
      <c r="P2078" t="n">
        <v>137.62</v>
      </c>
      <c r="Q2078" t="n">
        <v>198.05</v>
      </c>
      <c r="R2078" t="n">
        <v>30.07</v>
      </c>
      <c r="S2078" t="n">
        <v>21.27</v>
      </c>
      <c r="T2078" t="n">
        <v>1698.37</v>
      </c>
      <c r="U2078" t="n">
        <v>0.71</v>
      </c>
      <c r="V2078" t="n">
        <v>0.76</v>
      </c>
      <c r="W2078" t="n">
        <v>0.11</v>
      </c>
      <c r="X2078" t="n">
        <v>0.09</v>
      </c>
      <c r="Y2078" t="n">
        <v>1</v>
      </c>
      <c r="Z2078" t="n">
        <v>10</v>
      </c>
    </row>
    <row r="2079">
      <c r="A2079" t="n">
        <v>127</v>
      </c>
      <c r="B2079" t="n">
        <v>145</v>
      </c>
      <c r="C2079" t="inlineStr">
        <is>
          <t xml:space="preserve">CONCLUIDO	</t>
        </is>
      </c>
      <c r="D2079" t="n">
        <v>9.0246</v>
      </c>
      <c r="E2079" t="n">
        <v>11.08</v>
      </c>
      <c r="F2079" t="n">
        <v>7.92</v>
      </c>
      <c r="G2079" t="n">
        <v>118.74</v>
      </c>
      <c r="H2079" t="n">
        <v>1.63</v>
      </c>
      <c r="I2079" t="n">
        <v>4</v>
      </c>
      <c r="J2079" t="n">
        <v>357.2</v>
      </c>
      <c r="K2079" t="n">
        <v>61.2</v>
      </c>
      <c r="L2079" t="n">
        <v>32.75</v>
      </c>
      <c r="M2079" t="n">
        <v>2</v>
      </c>
      <c r="N2079" t="n">
        <v>118.26</v>
      </c>
      <c r="O2079" t="n">
        <v>44289.53</v>
      </c>
      <c r="P2079" t="n">
        <v>137.04</v>
      </c>
      <c r="Q2079" t="n">
        <v>198.05</v>
      </c>
      <c r="R2079" t="n">
        <v>29.24</v>
      </c>
      <c r="S2079" t="n">
        <v>21.27</v>
      </c>
      <c r="T2079" t="n">
        <v>1287.06</v>
      </c>
      <c r="U2079" t="n">
        <v>0.73</v>
      </c>
      <c r="V2079" t="n">
        <v>0.77</v>
      </c>
      <c r="W2079" t="n">
        <v>0.11</v>
      </c>
      <c r="X2079" t="n">
        <v>0.06</v>
      </c>
      <c r="Y2079" t="n">
        <v>1</v>
      </c>
      <c r="Z2079" t="n">
        <v>10</v>
      </c>
    </row>
    <row r="2080">
      <c r="A2080" t="n">
        <v>128</v>
      </c>
      <c r="B2080" t="n">
        <v>145</v>
      </c>
      <c r="C2080" t="inlineStr">
        <is>
          <t xml:space="preserve">CONCLUIDO	</t>
        </is>
      </c>
      <c r="D2080" t="n">
        <v>9.026899999999999</v>
      </c>
      <c r="E2080" t="n">
        <v>11.08</v>
      </c>
      <c r="F2080" t="n">
        <v>7.91</v>
      </c>
      <c r="G2080" t="n">
        <v>118.7</v>
      </c>
      <c r="H2080" t="n">
        <v>1.64</v>
      </c>
      <c r="I2080" t="n">
        <v>4</v>
      </c>
      <c r="J2080" t="n">
        <v>357.86</v>
      </c>
      <c r="K2080" t="n">
        <v>61.2</v>
      </c>
      <c r="L2080" t="n">
        <v>33</v>
      </c>
      <c r="M2080" t="n">
        <v>2</v>
      </c>
      <c r="N2080" t="n">
        <v>118.66</v>
      </c>
      <c r="O2080" t="n">
        <v>44370.32</v>
      </c>
      <c r="P2080" t="n">
        <v>137.18</v>
      </c>
      <c r="Q2080" t="n">
        <v>198.05</v>
      </c>
      <c r="R2080" t="n">
        <v>29.14</v>
      </c>
      <c r="S2080" t="n">
        <v>21.27</v>
      </c>
      <c r="T2080" t="n">
        <v>1239.97</v>
      </c>
      <c r="U2080" t="n">
        <v>0.73</v>
      </c>
      <c r="V2080" t="n">
        <v>0.77</v>
      </c>
      <c r="W2080" t="n">
        <v>0.11</v>
      </c>
      <c r="X2080" t="n">
        <v>0.06</v>
      </c>
      <c r="Y2080" t="n">
        <v>1</v>
      </c>
      <c r="Z2080" t="n">
        <v>10</v>
      </c>
    </row>
    <row r="2081">
      <c r="A2081" t="n">
        <v>129</v>
      </c>
      <c r="B2081" t="n">
        <v>145</v>
      </c>
      <c r="C2081" t="inlineStr">
        <is>
          <t xml:space="preserve">CONCLUIDO	</t>
        </is>
      </c>
      <c r="D2081" t="n">
        <v>9.026899999999999</v>
      </c>
      <c r="E2081" t="n">
        <v>11.08</v>
      </c>
      <c r="F2081" t="n">
        <v>7.91</v>
      </c>
      <c r="G2081" t="n">
        <v>118.7</v>
      </c>
      <c r="H2081" t="n">
        <v>1.65</v>
      </c>
      <c r="I2081" t="n">
        <v>4</v>
      </c>
      <c r="J2081" t="n">
        <v>358.52</v>
      </c>
      <c r="K2081" t="n">
        <v>61.2</v>
      </c>
      <c r="L2081" t="n">
        <v>33.25</v>
      </c>
      <c r="M2081" t="n">
        <v>2</v>
      </c>
      <c r="N2081" t="n">
        <v>119.07</v>
      </c>
      <c r="O2081" t="n">
        <v>44451.33</v>
      </c>
      <c r="P2081" t="n">
        <v>137.42</v>
      </c>
      <c r="Q2081" t="n">
        <v>198.05</v>
      </c>
      <c r="R2081" t="n">
        <v>29.16</v>
      </c>
      <c r="S2081" t="n">
        <v>21.27</v>
      </c>
      <c r="T2081" t="n">
        <v>1245.82</v>
      </c>
      <c r="U2081" t="n">
        <v>0.73</v>
      </c>
      <c r="V2081" t="n">
        <v>0.77</v>
      </c>
      <c r="W2081" t="n">
        <v>0.11</v>
      </c>
      <c r="X2081" t="n">
        <v>0.06</v>
      </c>
      <c r="Y2081" t="n">
        <v>1</v>
      </c>
      <c r="Z2081" t="n">
        <v>10</v>
      </c>
    </row>
    <row r="2082">
      <c r="A2082" t="n">
        <v>130</v>
      </c>
      <c r="B2082" t="n">
        <v>145</v>
      </c>
      <c r="C2082" t="inlineStr">
        <is>
          <t xml:space="preserve">CONCLUIDO	</t>
        </is>
      </c>
      <c r="D2082" t="n">
        <v>9.027100000000001</v>
      </c>
      <c r="E2082" t="n">
        <v>11.08</v>
      </c>
      <c r="F2082" t="n">
        <v>7.91</v>
      </c>
      <c r="G2082" t="n">
        <v>118.7</v>
      </c>
      <c r="H2082" t="n">
        <v>1.66</v>
      </c>
      <c r="I2082" t="n">
        <v>4</v>
      </c>
      <c r="J2082" t="n">
        <v>359.17</v>
      </c>
      <c r="K2082" t="n">
        <v>61.2</v>
      </c>
      <c r="L2082" t="n">
        <v>33.5</v>
      </c>
      <c r="M2082" t="n">
        <v>2</v>
      </c>
      <c r="N2082" t="n">
        <v>119.48</v>
      </c>
      <c r="O2082" t="n">
        <v>44532.57</v>
      </c>
      <c r="P2082" t="n">
        <v>137.52</v>
      </c>
      <c r="Q2082" t="n">
        <v>198.05</v>
      </c>
      <c r="R2082" t="n">
        <v>29.16</v>
      </c>
      <c r="S2082" t="n">
        <v>21.27</v>
      </c>
      <c r="T2082" t="n">
        <v>1246.85</v>
      </c>
      <c r="U2082" t="n">
        <v>0.73</v>
      </c>
      <c r="V2082" t="n">
        <v>0.77</v>
      </c>
      <c r="W2082" t="n">
        <v>0.11</v>
      </c>
      <c r="X2082" t="n">
        <v>0.06</v>
      </c>
      <c r="Y2082" t="n">
        <v>1</v>
      </c>
      <c r="Z2082" t="n">
        <v>10</v>
      </c>
    </row>
    <row r="2083">
      <c r="A2083" t="n">
        <v>131</v>
      </c>
      <c r="B2083" t="n">
        <v>145</v>
      </c>
      <c r="C2083" t="inlineStr">
        <is>
          <t xml:space="preserve">CONCLUIDO	</t>
        </is>
      </c>
      <c r="D2083" t="n">
        <v>9.0273</v>
      </c>
      <c r="E2083" t="n">
        <v>11.08</v>
      </c>
      <c r="F2083" t="n">
        <v>7.91</v>
      </c>
      <c r="G2083" t="n">
        <v>118.69</v>
      </c>
      <c r="H2083" t="n">
        <v>1.67</v>
      </c>
      <c r="I2083" t="n">
        <v>4</v>
      </c>
      <c r="J2083" t="n">
        <v>359.84</v>
      </c>
      <c r="K2083" t="n">
        <v>61.2</v>
      </c>
      <c r="L2083" t="n">
        <v>33.75</v>
      </c>
      <c r="M2083" t="n">
        <v>2</v>
      </c>
      <c r="N2083" t="n">
        <v>119.89</v>
      </c>
      <c r="O2083" t="n">
        <v>44614.04</v>
      </c>
      <c r="P2083" t="n">
        <v>137.61</v>
      </c>
      <c r="Q2083" t="n">
        <v>198.07</v>
      </c>
      <c r="R2083" t="n">
        <v>29.13</v>
      </c>
      <c r="S2083" t="n">
        <v>21.27</v>
      </c>
      <c r="T2083" t="n">
        <v>1234.37</v>
      </c>
      <c r="U2083" t="n">
        <v>0.73</v>
      </c>
      <c r="V2083" t="n">
        <v>0.77</v>
      </c>
      <c r="W2083" t="n">
        <v>0.11</v>
      </c>
      <c r="X2083" t="n">
        <v>0.06</v>
      </c>
      <c r="Y2083" t="n">
        <v>1</v>
      </c>
      <c r="Z2083" t="n">
        <v>10</v>
      </c>
    </row>
    <row r="2084">
      <c r="A2084" t="n">
        <v>132</v>
      </c>
      <c r="B2084" t="n">
        <v>145</v>
      </c>
      <c r="C2084" t="inlineStr">
        <is>
          <t xml:space="preserve">CONCLUIDO	</t>
        </is>
      </c>
      <c r="D2084" t="n">
        <v>9.0259</v>
      </c>
      <c r="E2084" t="n">
        <v>11.08</v>
      </c>
      <c r="F2084" t="n">
        <v>7.91</v>
      </c>
      <c r="G2084" t="n">
        <v>118.72</v>
      </c>
      <c r="H2084" t="n">
        <v>1.68</v>
      </c>
      <c r="I2084" t="n">
        <v>4</v>
      </c>
      <c r="J2084" t="n">
        <v>360.5</v>
      </c>
      <c r="K2084" t="n">
        <v>61.2</v>
      </c>
      <c r="L2084" t="n">
        <v>34</v>
      </c>
      <c r="M2084" t="n">
        <v>2</v>
      </c>
      <c r="N2084" t="n">
        <v>120.3</v>
      </c>
      <c r="O2084" t="n">
        <v>44695.75</v>
      </c>
      <c r="P2084" t="n">
        <v>137.83</v>
      </c>
      <c r="Q2084" t="n">
        <v>198.05</v>
      </c>
      <c r="R2084" t="n">
        <v>29.18</v>
      </c>
      <c r="S2084" t="n">
        <v>21.27</v>
      </c>
      <c r="T2084" t="n">
        <v>1259.83</v>
      </c>
      <c r="U2084" t="n">
        <v>0.73</v>
      </c>
      <c r="V2084" t="n">
        <v>0.77</v>
      </c>
      <c r="W2084" t="n">
        <v>0.11</v>
      </c>
      <c r="X2084" t="n">
        <v>0.06</v>
      </c>
      <c r="Y2084" t="n">
        <v>1</v>
      </c>
      <c r="Z2084" t="n">
        <v>10</v>
      </c>
    </row>
    <row r="2085">
      <c r="A2085" t="n">
        <v>133</v>
      </c>
      <c r="B2085" t="n">
        <v>145</v>
      </c>
      <c r="C2085" t="inlineStr">
        <is>
          <t xml:space="preserve">CONCLUIDO	</t>
        </is>
      </c>
      <c r="D2085" t="n">
        <v>9.027799999999999</v>
      </c>
      <c r="E2085" t="n">
        <v>11.08</v>
      </c>
      <c r="F2085" t="n">
        <v>7.91</v>
      </c>
      <c r="G2085" t="n">
        <v>118.68</v>
      </c>
      <c r="H2085" t="n">
        <v>1.69</v>
      </c>
      <c r="I2085" t="n">
        <v>4</v>
      </c>
      <c r="J2085" t="n">
        <v>361.16</v>
      </c>
      <c r="K2085" t="n">
        <v>61.2</v>
      </c>
      <c r="L2085" t="n">
        <v>34.25</v>
      </c>
      <c r="M2085" t="n">
        <v>2</v>
      </c>
      <c r="N2085" t="n">
        <v>120.71</v>
      </c>
      <c r="O2085" t="n">
        <v>44777.68</v>
      </c>
      <c r="P2085" t="n">
        <v>137.94</v>
      </c>
      <c r="Q2085" t="n">
        <v>198.06</v>
      </c>
      <c r="R2085" t="n">
        <v>29.05</v>
      </c>
      <c r="S2085" t="n">
        <v>21.27</v>
      </c>
      <c r="T2085" t="n">
        <v>1191.83</v>
      </c>
      <c r="U2085" t="n">
        <v>0.73</v>
      </c>
      <c r="V2085" t="n">
        <v>0.77</v>
      </c>
      <c r="W2085" t="n">
        <v>0.12</v>
      </c>
      <c r="X2085" t="n">
        <v>0.06</v>
      </c>
      <c r="Y2085" t="n">
        <v>1</v>
      </c>
      <c r="Z2085" t="n">
        <v>10</v>
      </c>
    </row>
    <row r="2086">
      <c r="A2086" t="n">
        <v>134</v>
      </c>
      <c r="B2086" t="n">
        <v>145</v>
      </c>
      <c r="C2086" t="inlineStr">
        <is>
          <t xml:space="preserve">CONCLUIDO	</t>
        </is>
      </c>
      <c r="D2086" t="n">
        <v>9.035500000000001</v>
      </c>
      <c r="E2086" t="n">
        <v>11.07</v>
      </c>
      <c r="F2086" t="n">
        <v>7.9</v>
      </c>
      <c r="G2086" t="n">
        <v>118.54</v>
      </c>
      <c r="H2086" t="n">
        <v>1.7</v>
      </c>
      <c r="I2086" t="n">
        <v>4</v>
      </c>
      <c r="J2086" t="n">
        <v>361.83</v>
      </c>
      <c r="K2086" t="n">
        <v>61.2</v>
      </c>
      <c r="L2086" t="n">
        <v>34.5</v>
      </c>
      <c r="M2086" t="n">
        <v>2</v>
      </c>
      <c r="N2086" t="n">
        <v>121.13</v>
      </c>
      <c r="O2086" t="n">
        <v>44859.98</v>
      </c>
      <c r="P2086" t="n">
        <v>137.81</v>
      </c>
      <c r="Q2086" t="n">
        <v>198.05</v>
      </c>
      <c r="R2086" t="n">
        <v>28.73</v>
      </c>
      <c r="S2086" t="n">
        <v>21.27</v>
      </c>
      <c r="T2086" t="n">
        <v>1034.76</v>
      </c>
      <c r="U2086" t="n">
        <v>0.74</v>
      </c>
      <c r="V2086" t="n">
        <v>0.77</v>
      </c>
      <c r="W2086" t="n">
        <v>0.12</v>
      </c>
      <c r="X2086" t="n">
        <v>0.05</v>
      </c>
      <c r="Y2086" t="n">
        <v>1</v>
      </c>
      <c r="Z2086" t="n">
        <v>10</v>
      </c>
    </row>
    <row r="2087">
      <c r="A2087" t="n">
        <v>135</v>
      </c>
      <c r="B2087" t="n">
        <v>145</v>
      </c>
      <c r="C2087" t="inlineStr">
        <is>
          <t xml:space="preserve">CONCLUIDO	</t>
        </is>
      </c>
      <c r="D2087" t="n">
        <v>9.039099999999999</v>
      </c>
      <c r="E2087" t="n">
        <v>11.06</v>
      </c>
      <c r="F2087" t="n">
        <v>7.9</v>
      </c>
      <c r="G2087" t="n">
        <v>118.47</v>
      </c>
      <c r="H2087" t="n">
        <v>1.71</v>
      </c>
      <c r="I2087" t="n">
        <v>4</v>
      </c>
      <c r="J2087" t="n">
        <v>362.5</v>
      </c>
      <c r="K2087" t="n">
        <v>61.2</v>
      </c>
      <c r="L2087" t="n">
        <v>34.75</v>
      </c>
      <c r="M2087" t="n">
        <v>2</v>
      </c>
      <c r="N2087" t="n">
        <v>121.55</v>
      </c>
      <c r="O2087" t="n">
        <v>44942.4</v>
      </c>
      <c r="P2087" t="n">
        <v>137.82</v>
      </c>
      <c r="Q2087" t="n">
        <v>198.05</v>
      </c>
      <c r="R2087" t="n">
        <v>28.67</v>
      </c>
      <c r="S2087" t="n">
        <v>21.27</v>
      </c>
      <c r="T2087" t="n">
        <v>1001.98</v>
      </c>
      <c r="U2087" t="n">
        <v>0.74</v>
      </c>
      <c r="V2087" t="n">
        <v>0.77</v>
      </c>
      <c r="W2087" t="n">
        <v>0.11</v>
      </c>
      <c r="X2087" t="n">
        <v>0.05</v>
      </c>
      <c r="Y2087" t="n">
        <v>1</v>
      </c>
      <c r="Z2087" t="n">
        <v>10</v>
      </c>
    </row>
    <row r="2088">
      <c r="A2088" t="n">
        <v>136</v>
      </c>
      <c r="B2088" t="n">
        <v>145</v>
      </c>
      <c r="C2088" t="inlineStr">
        <is>
          <t xml:space="preserve">CONCLUIDO	</t>
        </is>
      </c>
      <c r="D2088" t="n">
        <v>9.037100000000001</v>
      </c>
      <c r="E2088" t="n">
        <v>11.07</v>
      </c>
      <c r="F2088" t="n">
        <v>7.9</v>
      </c>
      <c r="G2088" t="n">
        <v>118.51</v>
      </c>
      <c r="H2088" t="n">
        <v>1.72</v>
      </c>
      <c r="I2088" t="n">
        <v>4</v>
      </c>
      <c r="J2088" t="n">
        <v>363.17</v>
      </c>
      <c r="K2088" t="n">
        <v>61.2</v>
      </c>
      <c r="L2088" t="n">
        <v>35</v>
      </c>
      <c r="M2088" t="n">
        <v>2</v>
      </c>
      <c r="N2088" t="n">
        <v>121.97</v>
      </c>
      <c r="O2088" t="n">
        <v>45025.06</v>
      </c>
      <c r="P2088" t="n">
        <v>137.97</v>
      </c>
      <c r="Q2088" t="n">
        <v>198.05</v>
      </c>
      <c r="R2088" t="n">
        <v>28.76</v>
      </c>
      <c r="S2088" t="n">
        <v>21.27</v>
      </c>
      <c r="T2088" t="n">
        <v>1046.22</v>
      </c>
      <c r="U2088" t="n">
        <v>0.74</v>
      </c>
      <c r="V2088" t="n">
        <v>0.77</v>
      </c>
      <c r="W2088" t="n">
        <v>0.11</v>
      </c>
      <c r="X2088" t="n">
        <v>0.05</v>
      </c>
      <c r="Y2088" t="n">
        <v>1</v>
      </c>
      <c r="Z2088" t="n">
        <v>10</v>
      </c>
    </row>
    <row r="2089">
      <c r="A2089" t="n">
        <v>137</v>
      </c>
      <c r="B2089" t="n">
        <v>145</v>
      </c>
      <c r="C2089" t="inlineStr">
        <is>
          <t xml:space="preserve">CONCLUIDO	</t>
        </is>
      </c>
      <c r="D2089" t="n">
        <v>9.0314</v>
      </c>
      <c r="E2089" t="n">
        <v>11.07</v>
      </c>
      <c r="F2089" t="n">
        <v>7.91</v>
      </c>
      <c r="G2089" t="n">
        <v>118.62</v>
      </c>
      <c r="H2089" t="n">
        <v>1.73</v>
      </c>
      <c r="I2089" t="n">
        <v>4</v>
      </c>
      <c r="J2089" t="n">
        <v>363.84</v>
      </c>
      <c r="K2089" t="n">
        <v>61.2</v>
      </c>
      <c r="L2089" t="n">
        <v>35.25</v>
      </c>
      <c r="M2089" t="n">
        <v>2</v>
      </c>
      <c r="N2089" t="n">
        <v>122.39</v>
      </c>
      <c r="O2089" t="n">
        <v>45107.96</v>
      </c>
      <c r="P2089" t="n">
        <v>138.14</v>
      </c>
      <c r="Q2089" t="n">
        <v>198.05</v>
      </c>
      <c r="R2089" t="n">
        <v>28.98</v>
      </c>
      <c r="S2089" t="n">
        <v>21.27</v>
      </c>
      <c r="T2089" t="n">
        <v>1157.64</v>
      </c>
      <c r="U2089" t="n">
        <v>0.73</v>
      </c>
      <c r="V2089" t="n">
        <v>0.77</v>
      </c>
      <c r="W2089" t="n">
        <v>0.11</v>
      </c>
      <c r="X2089" t="n">
        <v>0.06</v>
      </c>
      <c r="Y2089" t="n">
        <v>1</v>
      </c>
      <c r="Z2089" t="n">
        <v>10</v>
      </c>
    </row>
    <row r="2090">
      <c r="A2090" t="n">
        <v>138</v>
      </c>
      <c r="B2090" t="n">
        <v>145</v>
      </c>
      <c r="C2090" t="inlineStr">
        <is>
          <t xml:space="preserve">CONCLUIDO	</t>
        </is>
      </c>
      <c r="D2090" t="n">
        <v>9.025700000000001</v>
      </c>
      <c r="E2090" t="n">
        <v>11.08</v>
      </c>
      <c r="F2090" t="n">
        <v>7.91</v>
      </c>
      <c r="G2090" t="n">
        <v>118.72</v>
      </c>
      <c r="H2090" t="n">
        <v>1.74</v>
      </c>
      <c r="I2090" t="n">
        <v>4</v>
      </c>
      <c r="J2090" t="n">
        <v>364.51</v>
      </c>
      <c r="K2090" t="n">
        <v>61.2</v>
      </c>
      <c r="L2090" t="n">
        <v>35.5</v>
      </c>
      <c r="M2090" t="n">
        <v>2</v>
      </c>
      <c r="N2090" t="n">
        <v>122.82</v>
      </c>
      <c r="O2090" t="n">
        <v>45191.1</v>
      </c>
      <c r="P2090" t="n">
        <v>138.39</v>
      </c>
      <c r="Q2090" t="n">
        <v>198.05</v>
      </c>
      <c r="R2090" t="n">
        <v>29.25</v>
      </c>
      <c r="S2090" t="n">
        <v>21.27</v>
      </c>
      <c r="T2090" t="n">
        <v>1295.47</v>
      </c>
      <c r="U2090" t="n">
        <v>0.73</v>
      </c>
      <c r="V2090" t="n">
        <v>0.77</v>
      </c>
      <c r="W2090" t="n">
        <v>0.11</v>
      </c>
      <c r="X2090" t="n">
        <v>0.06</v>
      </c>
      <c r="Y2090" t="n">
        <v>1</v>
      </c>
      <c r="Z2090" t="n">
        <v>10</v>
      </c>
    </row>
    <row r="2091">
      <c r="A2091" t="n">
        <v>139</v>
      </c>
      <c r="B2091" t="n">
        <v>145</v>
      </c>
      <c r="C2091" t="inlineStr">
        <is>
          <t xml:space="preserve">CONCLUIDO	</t>
        </is>
      </c>
      <c r="D2091" t="n">
        <v>9.025</v>
      </c>
      <c r="E2091" t="n">
        <v>11.08</v>
      </c>
      <c r="F2091" t="n">
        <v>7.92</v>
      </c>
      <c r="G2091" t="n">
        <v>118.73</v>
      </c>
      <c r="H2091" t="n">
        <v>1.75</v>
      </c>
      <c r="I2091" t="n">
        <v>4</v>
      </c>
      <c r="J2091" t="n">
        <v>365.19</v>
      </c>
      <c r="K2091" t="n">
        <v>61.2</v>
      </c>
      <c r="L2091" t="n">
        <v>35.75</v>
      </c>
      <c r="M2091" t="n">
        <v>2</v>
      </c>
      <c r="N2091" t="n">
        <v>123.24</v>
      </c>
      <c r="O2091" t="n">
        <v>45274.49</v>
      </c>
      <c r="P2091" t="n">
        <v>138.54</v>
      </c>
      <c r="Q2091" t="n">
        <v>198.05</v>
      </c>
      <c r="R2091" t="n">
        <v>29.21</v>
      </c>
      <c r="S2091" t="n">
        <v>21.27</v>
      </c>
      <c r="T2091" t="n">
        <v>1274.43</v>
      </c>
      <c r="U2091" t="n">
        <v>0.73</v>
      </c>
      <c r="V2091" t="n">
        <v>0.77</v>
      </c>
      <c r="W2091" t="n">
        <v>0.11</v>
      </c>
      <c r="X2091" t="n">
        <v>0.06</v>
      </c>
      <c r="Y2091" t="n">
        <v>1</v>
      </c>
      <c r="Z2091" t="n">
        <v>10</v>
      </c>
    </row>
    <row r="2092">
      <c r="A2092" t="n">
        <v>140</v>
      </c>
      <c r="B2092" t="n">
        <v>145</v>
      </c>
      <c r="C2092" t="inlineStr">
        <is>
          <t xml:space="preserve">CONCLUIDO	</t>
        </is>
      </c>
      <c r="D2092" t="n">
        <v>9.027100000000001</v>
      </c>
      <c r="E2092" t="n">
        <v>11.08</v>
      </c>
      <c r="F2092" t="n">
        <v>7.91</v>
      </c>
      <c r="G2092" t="n">
        <v>118.7</v>
      </c>
      <c r="H2092" t="n">
        <v>1.75</v>
      </c>
      <c r="I2092" t="n">
        <v>4</v>
      </c>
      <c r="J2092" t="n">
        <v>365.87</v>
      </c>
      <c r="K2092" t="n">
        <v>61.2</v>
      </c>
      <c r="L2092" t="n">
        <v>36</v>
      </c>
      <c r="M2092" t="n">
        <v>2</v>
      </c>
      <c r="N2092" t="n">
        <v>123.67</v>
      </c>
      <c r="O2092" t="n">
        <v>45358.13</v>
      </c>
      <c r="P2092" t="n">
        <v>138.58</v>
      </c>
      <c r="Q2092" t="n">
        <v>198.05</v>
      </c>
      <c r="R2092" t="n">
        <v>29.16</v>
      </c>
      <c r="S2092" t="n">
        <v>21.27</v>
      </c>
      <c r="T2092" t="n">
        <v>1247.45</v>
      </c>
      <c r="U2092" t="n">
        <v>0.73</v>
      </c>
      <c r="V2092" t="n">
        <v>0.77</v>
      </c>
      <c r="W2092" t="n">
        <v>0.11</v>
      </c>
      <c r="X2092" t="n">
        <v>0.06</v>
      </c>
      <c r="Y2092" t="n">
        <v>1</v>
      </c>
      <c r="Z2092" t="n">
        <v>10</v>
      </c>
    </row>
    <row r="2093">
      <c r="A2093" t="n">
        <v>141</v>
      </c>
      <c r="B2093" t="n">
        <v>145</v>
      </c>
      <c r="C2093" t="inlineStr">
        <is>
          <t xml:space="preserve">CONCLUIDO	</t>
        </is>
      </c>
      <c r="D2093" t="n">
        <v>9.025499999999999</v>
      </c>
      <c r="E2093" t="n">
        <v>11.08</v>
      </c>
      <c r="F2093" t="n">
        <v>7.92</v>
      </c>
      <c r="G2093" t="n">
        <v>118.72</v>
      </c>
      <c r="H2093" t="n">
        <v>1.76</v>
      </c>
      <c r="I2093" t="n">
        <v>4</v>
      </c>
      <c r="J2093" t="n">
        <v>366.55</v>
      </c>
      <c r="K2093" t="n">
        <v>61.2</v>
      </c>
      <c r="L2093" t="n">
        <v>36.25</v>
      </c>
      <c r="M2093" t="n">
        <v>2</v>
      </c>
      <c r="N2093" t="n">
        <v>124.1</v>
      </c>
      <c r="O2093" t="n">
        <v>45442.03</v>
      </c>
      <c r="P2093" t="n">
        <v>138.69</v>
      </c>
      <c r="Q2093" t="n">
        <v>198.05</v>
      </c>
      <c r="R2093" t="n">
        <v>29.22</v>
      </c>
      <c r="S2093" t="n">
        <v>21.27</v>
      </c>
      <c r="T2093" t="n">
        <v>1275.79</v>
      </c>
      <c r="U2093" t="n">
        <v>0.73</v>
      </c>
      <c r="V2093" t="n">
        <v>0.77</v>
      </c>
      <c r="W2093" t="n">
        <v>0.11</v>
      </c>
      <c r="X2093" t="n">
        <v>0.06</v>
      </c>
      <c r="Y2093" t="n">
        <v>1</v>
      </c>
      <c r="Z2093" t="n">
        <v>10</v>
      </c>
    </row>
    <row r="2094">
      <c r="A2094" t="n">
        <v>142</v>
      </c>
      <c r="B2094" t="n">
        <v>145</v>
      </c>
      <c r="C2094" t="inlineStr">
        <is>
          <t xml:space="preserve">CONCLUIDO	</t>
        </is>
      </c>
      <c r="D2094" t="n">
        <v>9.025700000000001</v>
      </c>
      <c r="E2094" t="n">
        <v>11.08</v>
      </c>
      <c r="F2094" t="n">
        <v>7.91</v>
      </c>
      <c r="G2094" t="n">
        <v>118.72</v>
      </c>
      <c r="H2094" t="n">
        <v>1.77</v>
      </c>
      <c r="I2094" t="n">
        <v>4</v>
      </c>
      <c r="J2094" t="n">
        <v>367.23</v>
      </c>
      <c r="K2094" t="n">
        <v>61.2</v>
      </c>
      <c r="L2094" t="n">
        <v>36.5</v>
      </c>
      <c r="M2094" t="n">
        <v>2</v>
      </c>
      <c r="N2094" t="n">
        <v>124.53</v>
      </c>
      <c r="O2094" t="n">
        <v>45526.17</v>
      </c>
      <c r="P2094" t="n">
        <v>138.68</v>
      </c>
      <c r="Q2094" t="n">
        <v>198.05</v>
      </c>
      <c r="R2094" t="n">
        <v>29.22</v>
      </c>
      <c r="S2094" t="n">
        <v>21.27</v>
      </c>
      <c r="T2094" t="n">
        <v>1277.87</v>
      </c>
      <c r="U2094" t="n">
        <v>0.73</v>
      </c>
      <c r="V2094" t="n">
        <v>0.77</v>
      </c>
      <c r="W2094" t="n">
        <v>0.11</v>
      </c>
      <c r="X2094" t="n">
        <v>0.06</v>
      </c>
      <c r="Y2094" t="n">
        <v>1</v>
      </c>
      <c r="Z2094" t="n">
        <v>10</v>
      </c>
    </row>
    <row r="2095">
      <c r="A2095" t="n">
        <v>143</v>
      </c>
      <c r="B2095" t="n">
        <v>145</v>
      </c>
      <c r="C2095" t="inlineStr">
        <is>
          <t xml:space="preserve">CONCLUIDO	</t>
        </is>
      </c>
      <c r="D2095" t="n">
        <v>9.024800000000001</v>
      </c>
      <c r="E2095" t="n">
        <v>11.08</v>
      </c>
      <c r="F2095" t="n">
        <v>7.92</v>
      </c>
      <c r="G2095" t="n">
        <v>118.74</v>
      </c>
      <c r="H2095" t="n">
        <v>1.78</v>
      </c>
      <c r="I2095" t="n">
        <v>4</v>
      </c>
      <c r="J2095" t="n">
        <v>367.92</v>
      </c>
      <c r="K2095" t="n">
        <v>61.2</v>
      </c>
      <c r="L2095" t="n">
        <v>36.75</v>
      </c>
      <c r="M2095" t="n">
        <v>2</v>
      </c>
      <c r="N2095" t="n">
        <v>124.97</v>
      </c>
      <c r="O2095" t="n">
        <v>45610.57</v>
      </c>
      <c r="P2095" t="n">
        <v>138.78</v>
      </c>
      <c r="Q2095" t="n">
        <v>198.05</v>
      </c>
      <c r="R2095" t="n">
        <v>29.23</v>
      </c>
      <c r="S2095" t="n">
        <v>21.27</v>
      </c>
      <c r="T2095" t="n">
        <v>1284.61</v>
      </c>
      <c r="U2095" t="n">
        <v>0.73</v>
      </c>
      <c r="V2095" t="n">
        <v>0.77</v>
      </c>
      <c r="W2095" t="n">
        <v>0.11</v>
      </c>
      <c r="X2095" t="n">
        <v>0.06</v>
      </c>
      <c r="Y2095" t="n">
        <v>1</v>
      </c>
      <c r="Z2095" t="n">
        <v>10</v>
      </c>
    </row>
    <row r="2096">
      <c r="A2096" t="n">
        <v>144</v>
      </c>
      <c r="B2096" t="n">
        <v>145</v>
      </c>
      <c r="C2096" t="inlineStr">
        <is>
          <t xml:space="preserve">CONCLUIDO	</t>
        </is>
      </c>
      <c r="D2096" t="n">
        <v>9.0221</v>
      </c>
      <c r="E2096" t="n">
        <v>11.08</v>
      </c>
      <c r="F2096" t="n">
        <v>7.92</v>
      </c>
      <c r="G2096" t="n">
        <v>118.79</v>
      </c>
      <c r="H2096" t="n">
        <v>1.79</v>
      </c>
      <c r="I2096" t="n">
        <v>4</v>
      </c>
      <c r="J2096" t="n">
        <v>368.6</v>
      </c>
      <c r="K2096" t="n">
        <v>61.2</v>
      </c>
      <c r="L2096" t="n">
        <v>37</v>
      </c>
      <c r="M2096" t="n">
        <v>2</v>
      </c>
      <c r="N2096" t="n">
        <v>125.4</v>
      </c>
      <c r="O2096" t="n">
        <v>45695.24</v>
      </c>
      <c r="P2096" t="n">
        <v>138.93</v>
      </c>
      <c r="Q2096" t="n">
        <v>198.05</v>
      </c>
      <c r="R2096" t="n">
        <v>29.3</v>
      </c>
      <c r="S2096" t="n">
        <v>21.27</v>
      </c>
      <c r="T2096" t="n">
        <v>1317.41</v>
      </c>
      <c r="U2096" t="n">
        <v>0.73</v>
      </c>
      <c r="V2096" t="n">
        <v>0.77</v>
      </c>
      <c r="W2096" t="n">
        <v>0.12</v>
      </c>
      <c r="X2096" t="n">
        <v>0.07000000000000001</v>
      </c>
      <c r="Y2096" t="n">
        <v>1</v>
      </c>
      <c r="Z2096" t="n">
        <v>10</v>
      </c>
    </row>
    <row r="2097">
      <c r="A2097" t="n">
        <v>145</v>
      </c>
      <c r="B2097" t="n">
        <v>145</v>
      </c>
      <c r="C2097" t="inlineStr">
        <is>
          <t xml:space="preserve">CONCLUIDO	</t>
        </is>
      </c>
      <c r="D2097" t="n">
        <v>9.029999999999999</v>
      </c>
      <c r="E2097" t="n">
        <v>11.07</v>
      </c>
      <c r="F2097" t="n">
        <v>7.91</v>
      </c>
      <c r="G2097" t="n">
        <v>118.64</v>
      </c>
      <c r="H2097" t="n">
        <v>1.8</v>
      </c>
      <c r="I2097" t="n">
        <v>4</v>
      </c>
      <c r="J2097" t="n">
        <v>369.29</v>
      </c>
      <c r="K2097" t="n">
        <v>61.2</v>
      </c>
      <c r="L2097" t="n">
        <v>37.25</v>
      </c>
      <c r="M2097" t="n">
        <v>2</v>
      </c>
      <c r="N2097" t="n">
        <v>125.84</v>
      </c>
      <c r="O2097" t="n">
        <v>45780.16</v>
      </c>
      <c r="P2097" t="n">
        <v>138.81</v>
      </c>
      <c r="Q2097" t="n">
        <v>198.05</v>
      </c>
      <c r="R2097" t="n">
        <v>28.95</v>
      </c>
      <c r="S2097" t="n">
        <v>21.27</v>
      </c>
      <c r="T2097" t="n">
        <v>1142.48</v>
      </c>
      <c r="U2097" t="n">
        <v>0.73</v>
      </c>
      <c r="V2097" t="n">
        <v>0.77</v>
      </c>
      <c r="W2097" t="n">
        <v>0.12</v>
      </c>
      <c r="X2097" t="n">
        <v>0.06</v>
      </c>
      <c r="Y2097" t="n">
        <v>1</v>
      </c>
      <c r="Z2097" t="n">
        <v>10</v>
      </c>
    </row>
    <row r="2098">
      <c r="A2098" t="n">
        <v>146</v>
      </c>
      <c r="B2098" t="n">
        <v>145</v>
      </c>
      <c r="C2098" t="inlineStr">
        <is>
          <t xml:space="preserve">CONCLUIDO	</t>
        </is>
      </c>
      <c r="D2098" t="n">
        <v>9.034800000000001</v>
      </c>
      <c r="E2098" t="n">
        <v>11.07</v>
      </c>
      <c r="F2098" t="n">
        <v>7.9</v>
      </c>
      <c r="G2098" t="n">
        <v>118.55</v>
      </c>
      <c r="H2098" t="n">
        <v>1.81</v>
      </c>
      <c r="I2098" t="n">
        <v>4</v>
      </c>
      <c r="J2098" t="n">
        <v>369.98</v>
      </c>
      <c r="K2098" t="n">
        <v>61.2</v>
      </c>
      <c r="L2098" t="n">
        <v>37.5</v>
      </c>
      <c r="M2098" t="n">
        <v>2</v>
      </c>
      <c r="N2098" t="n">
        <v>126.28</v>
      </c>
      <c r="O2098" t="n">
        <v>45865.47</v>
      </c>
      <c r="P2098" t="n">
        <v>138.73</v>
      </c>
      <c r="Q2098" t="n">
        <v>198.05</v>
      </c>
      <c r="R2098" t="n">
        <v>28.74</v>
      </c>
      <c r="S2098" t="n">
        <v>21.27</v>
      </c>
      <c r="T2098" t="n">
        <v>1040.11</v>
      </c>
      <c r="U2098" t="n">
        <v>0.74</v>
      </c>
      <c r="V2098" t="n">
        <v>0.77</v>
      </c>
      <c r="W2098" t="n">
        <v>0.12</v>
      </c>
      <c r="X2098" t="n">
        <v>0.05</v>
      </c>
      <c r="Y2098" t="n">
        <v>1</v>
      </c>
      <c r="Z2098" t="n">
        <v>10</v>
      </c>
    </row>
    <row r="2099">
      <c r="A2099" t="n">
        <v>147</v>
      </c>
      <c r="B2099" t="n">
        <v>145</v>
      </c>
      <c r="C2099" t="inlineStr">
        <is>
          <t xml:space="preserve">CONCLUIDO	</t>
        </is>
      </c>
      <c r="D2099" t="n">
        <v>9.0366</v>
      </c>
      <c r="E2099" t="n">
        <v>11.07</v>
      </c>
      <c r="F2099" t="n">
        <v>7.9</v>
      </c>
      <c r="G2099" t="n">
        <v>118.52</v>
      </c>
      <c r="H2099" t="n">
        <v>1.82</v>
      </c>
      <c r="I2099" t="n">
        <v>4</v>
      </c>
      <c r="J2099" t="n">
        <v>370.67</v>
      </c>
      <c r="K2099" t="n">
        <v>61.2</v>
      </c>
      <c r="L2099" t="n">
        <v>37.75</v>
      </c>
      <c r="M2099" t="n">
        <v>2</v>
      </c>
      <c r="N2099" t="n">
        <v>126.73</v>
      </c>
      <c r="O2099" t="n">
        <v>45950.92</v>
      </c>
      <c r="P2099" t="n">
        <v>138.83</v>
      </c>
      <c r="Q2099" t="n">
        <v>198.05</v>
      </c>
      <c r="R2099" t="n">
        <v>28.76</v>
      </c>
      <c r="S2099" t="n">
        <v>21.27</v>
      </c>
      <c r="T2099" t="n">
        <v>1045.88</v>
      </c>
      <c r="U2099" t="n">
        <v>0.74</v>
      </c>
      <c r="V2099" t="n">
        <v>0.77</v>
      </c>
      <c r="W2099" t="n">
        <v>0.11</v>
      </c>
      <c r="X2099" t="n">
        <v>0.05</v>
      </c>
      <c r="Y2099" t="n">
        <v>1</v>
      </c>
      <c r="Z2099" t="n">
        <v>10</v>
      </c>
    </row>
    <row r="2100">
      <c r="A2100" t="n">
        <v>148</v>
      </c>
      <c r="B2100" t="n">
        <v>145</v>
      </c>
      <c r="C2100" t="inlineStr">
        <is>
          <t xml:space="preserve">CONCLUIDO	</t>
        </is>
      </c>
      <c r="D2100" t="n">
        <v>9.0341</v>
      </c>
      <c r="E2100" t="n">
        <v>11.07</v>
      </c>
      <c r="F2100" t="n">
        <v>7.9</v>
      </c>
      <c r="G2100" t="n">
        <v>118.57</v>
      </c>
      <c r="H2100" t="n">
        <v>1.82</v>
      </c>
      <c r="I2100" t="n">
        <v>4</v>
      </c>
      <c r="J2100" t="n">
        <v>371.37</v>
      </c>
      <c r="K2100" t="n">
        <v>61.2</v>
      </c>
      <c r="L2100" t="n">
        <v>38</v>
      </c>
      <c r="M2100" t="n">
        <v>2</v>
      </c>
      <c r="N2100" t="n">
        <v>127.17</v>
      </c>
      <c r="O2100" t="n">
        <v>46036.65</v>
      </c>
      <c r="P2100" t="n">
        <v>139.02</v>
      </c>
      <c r="Q2100" t="n">
        <v>198.05</v>
      </c>
      <c r="R2100" t="n">
        <v>28.87</v>
      </c>
      <c r="S2100" t="n">
        <v>21.27</v>
      </c>
      <c r="T2100" t="n">
        <v>1103.58</v>
      </c>
      <c r="U2100" t="n">
        <v>0.74</v>
      </c>
      <c r="V2100" t="n">
        <v>0.77</v>
      </c>
      <c r="W2100" t="n">
        <v>0.11</v>
      </c>
      <c r="X2100" t="n">
        <v>0.05</v>
      </c>
      <c r="Y2100" t="n">
        <v>1</v>
      </c>
      <c r="Z2100" t="n">
        <v>10</v>
      </c>
    </row>
    <row r="2101">
      <c r="A2101" t="n">
        <v>149</v>
      </c>
      <c r="B2101" t="n">
        <v>145</v>
      </c>
      <c r="C2101" t="inlineStr">
        <is>
          <t xml:space="preserve">CONCLUIDO	</t>
        </is>
      </c>
      <c r="D2101" t="n">
        <v>9.0282</v>
      </c>
      <c r="E2101" t="n">
        <v>11.08</v>
      </c>
      <c r="F2101" t="n">
        <v>7.91</v>
      </c>
      <c r="G2101" t="n">
        <v>118.67</v>
      </c>
      <c r="H2101" t="n">
        <v>1.83</v>
      </c>
      <c r="I2101" t="n">
        <v>4</v>
      </c>
      <c r="J2101" t="n">
        <v>372.07</v>
      </c>
      <c r="K2101" t="n">
        <v>61.2</v>
      </c>
      <c r="L2101" t="n">
        <v>38.25</v>
      </c>
      <c r="M2101" t="n">
        <v>2</v>
      </c>
      <c r="N2101" t="n">
        <v>127.62</v>
      </c>
      <c r="O2101" t="n">
        <v>46122.64</v>
      </c>
      <c r="P2101" t="n">
        <v>139.21</v>
      </c>
      <c r="Q2101" t="n">
        <v>198.05</v>
      </c>
      <c r="R2101" t="n">
        <v>29.1</v>
      </c>
      <c r="S2101" t="n">
        <v>21.27</v>
      </c>
      <c r="T2101" t="n">
        <v>1218.17</v>
      </c>
      <c r="U2101" t="n">
        <v>0.73</v>
      </c>
      <c r="V2101" t="n">
        <v>0.77</v>
      </c>
      <c r="W2101" t="n">
        <v>0.11</v>
      </c>
      <c r="X2101" t="n">
        <v>0.06</v>
      </c>
      <c r="Y2101" t="n">
        <v>1</v>
      </c>
      <c r="Z2101" t="n">
        <v>10</v>
      </c>
    </row>
    <row r="2102">
      <c r="A2102" t="n">
        <v>150</v>
      </c>
      <c r="B2102" t="n">
        <v>145</v>
      </c>
      <c r="C2102" t="inlineStr">
        <is>
          <t xml:space="preserve">CONCLUIDO	</t>
        </is>
      </c>
      <c r="D2102" t="n">
        <v>9.0228</v>
      </c>
      <c r="E2102" t="n">
        <v>11.08</v>
      </c>
      <c r="F2102" t="n">
        <v>7.92</v>
      </c>
      <c r="G2102" t="n">
        <v>118.78</v>
      </c>
      <c r="H2102" t="n">
        <v>1.84</v>
      </c>
      <c r="I2102" t="n">
        <v>4</v>
      </c>
      <c r="J2102" t="n">
        <v>372.77</v>
      </c>
      <c r="K2102" t="n">
        <v>61.2</v>
      </c>
      <c r="L2102" t="n">
        <v>38.5</v>
      </c>
      <c r="M2102" t="n">
        <v>2</v>
      </c>
      <c r="N2102" t="n">
        <v>128.07</v>
      </c>
      <c r="O2102" t="n">
        <v>46208.91</v>
      </c>
      <c r="P2102" t="n">
        <v>139.47</v>
      </c>
      <c r="Q2102" t="n">
        <v>198.05</v>
      </c>
      <c r="R2102" t="n">
        <v>29.32</v>
      </c>
      <c r="S2102" t="n">
        <v>21.27</v>
      </c>
      <c r="T2102" t="n">
        <v>1327.44</v>
      </c>
      <c r="U2102" t="n">
        <v>0.73</v>
      </c>
      <c r="V2102" t="n">
        <v>0.77</v>
      </c>
      <c r="W2102" t="n">
        <v>0.11</v>
      </c>
      <c r="X2102" t="n">
        <v>0.07000000000000001</v>
      </c>
      <c r="Y2102" t="n">
        <v>1</v>
      </c>
      <c r="Z2102" t="n">
        <v>10</v>
      </c>
    </row>
    <row r="2103">
      <c r="A2103" t="n">
        <v>151</v>
      </c>
      <c r="B2103" t="n">
        <v>145</v>
      </c>
      <c r="C2103" t="inlineStr">
        <is>
          <t xml:space="preserve">CONCLUIDO	</t>
        </is>
      </c>
      <c r="D2103" t="n">
        <v>9.0253</v>
      </c>
      <c r="E2103" t="n">
        <v>11.08</v>
      </c>
      <c r="F2103" t="n">
        <v>7.92</v>
      </c>
      <c r="G2103" t="n">
        <v>118.73</v>
      </c>
      <c r="H2103" t="n">
        <v>1.85</v>
      </c>
      <c r="I2103" t="n">
        <v>4</v>
      </c>
      <c r="J2103" t="n">
        <v>373.47</v>
      </c>
      <c r="K2103" t="n">
        <v>61.2</v>
      </c>
      <c r="L2103" t="n">
        <v>38.75</v>
      </c>
      <c r="M2103" t="n">
        <v>2</v>
      </c>
      <c r="N2103" t="n">
        <v>128.52</v>
      </c>
      <c r="O2103" t="n">
        <v>46295.45</v>
      </c>
      <c r="P2103" t="n">
        <v>139.47</v>
      </c>
      <c r="Q2103" t="n">
        <v>198.05</v>
      </c>
      <c r="R2103" t="n">
        <v>29.22</v>
      </c>
      <c r="S2103" t="n">
        <v>21.27</v>
      </c>
      <c r="T2103" t="n">
        <v>1277.73</v>
      </c>
      <c r="U2103" t="n">
        <v>0.73</v>
      </c>
      <c r="V2103" t="n">
        <v>0.77</v>
      </c>
      <c r="W2103" t="n">
        <v>0.11</v>
      </c>
      <c r="X2103" t="n">
        <v>0.06</v>
      </c>
      <c r="Y2103" t="n">
        <v>1</v>
      </c>
      <c r="Z2103" t="n">
        <v>10</v>
      </c>
    </row>
    <row r="2104">
      <c r="A2104" t="n">
        <v>152</v>
      </c>
      <c r="B2104" t="n">
        <v>145</v>
      </c>
      <c r="C2104" t="inlineStr">
        <is>
          <t xml:space="preserve">CONCLUIDO	</t>
        </is>
      </c>
      <c r="D2104" t="n">
        <v>9.025700000000001</v>
      </c>
      <c r="E2104" t="n">
        <v>11.08</v>
      </c>
      <c r="F2104" t="n">
        <v>7.91</v>
      </c>
      <c r="G2104" t="n">
        <v>118.72</v>
      </c>
      <c r="H2104" t="n">
        <v>1.86</v>
      </c>
      <c r="I2104" t="n">
        <v>4</v>
      </c>
      <c r="J2104" t="n">
        <v>374.17</v>
      </c>
      <c r="K2104" t="n">
        <v>61.2</v>
      </c>
      <c r="L2104" t="n">
        <v>39</v>
      </c>
      <c r="M2104" t="n">
        <v>2</v>
      </c>
      <c r="N2104" t="n">
        <v>128.97</v>
      </c>
      <c r="O2104" t="n">
        <v>46382.28</v>
      </c>
      <c r="P2104" t="n">
        <v>139.61</v>
      </c>
      <c r="Q2104" t="n">
        <v>198.05</v>
      </c>
      <c r="R2104" t="n">
        <v>29.22</v>
      </c>
      <c r="S2104" t="n">
        <v>21.27</v>
      </c>
      <c r="T2104" t="n">
        <v>1277.69</v>
      </c>
      <c r="U2104" t="n">
        <v>0.73</v>
      </c>
      <c r="V2104" t="n">
        <v>0.77</v>
      </c>
      <c r="W2104" t="n">
        <v>0.11</v>
      </c>
      <c r="X2104" t="n">
        <v>0.06</v>
      </c>
      <c r="Y2104" t="n">
        <v>1</v>
      </c>
      <c r="Z2104" t="n">
        <v>10</v>
      </c>
    </row>
    <row r="2105">
      <c r="A2105" t="n">
        <v>153</v>
      </c>
      <c r="B2105" t="n">
        <v>145</v>
      </c>
      <c r="C2105" t="inlineStr">
        <is>
          <t xml:space="preserve">CONCLUIDO	</t>
        </is>
      </c>
      <c r="D2105" t="n">
        <v>9.0237</v>
      </c>
      <c r="E2105" t="n">
        <v>11.08</v>
      </c>
      <c r="F2105" t="n">
        <v>7.92</v>
      </c>
      <c r="G2105" t="n">
        <v>118.76</v>
      </c>
      <c r="H2105" t="n">
        <v>1.87</v>
      </c>
      <c r="I2105" t="n">
        <v>4</v>
      </c>
      <c r="J2105" t="n">
        <v>374.88</v>
      </c>
      <c r="K2105" t="n">
        <v>61.2</v>
      </c>
      <c r="L2105" t="n">
        <v>39.25</v>
      </c>
      <c r="M2105" t="n">
        <v>2</v>
      </c>
      <c r="N2105" t="n">
        <v>129.43</v>
      </c>
      <c r="O2105" t="n">
        <v>46469.38</v>
      </c>
      <c r="P2105" t="n">
        <v>139.67</v>
      </c>
      <c r="Q2105" t="n">
        <v>198.05</v>
      </c>
      <c r="R2105" t="n">
        <v>29.28</v>
      </c>
      <c r="S2105" t="n">
        <v>21.27</v>
      </c>
      <c r="T2105" t="n">
        <v>1306.96</v>
      </c>
      <c r="U2105" t="n">
        <v>0.73</v>
      </c>
      <c r="V2105" t="n">
        <v>0.77</v>
      </c>
      <c r="W2105" t="n">
        <v>0.11</v>
      </c>
      <c r="X2105" t="n">
        <v>0.06</v>
      </c>
      <c r="Y2105" t="n">
        <v>1</v>
      </c>
      <c r="Z2105" t="n">
        <v>10</v>
      </c>
    </row>
    <row r="2106">
      <c r="A2106" t="n">
        <v>154</v>
      </c>
      <c r="B2106" t="n">
        <v>145</v>
      </c>
      <c r="C2106" t="inlineStr">
        <is>
          <t xml:space="preserve">CONCLUIDO	</t>
        </is>
      </c>
      <c r="D2106" t="n">
        <v>9.0246</v>
      </c>
      <c r="E2106" t="n">
        <v>11.08</v>
      </c>
      <c r="F2106" t="n">
        <v>7.92</v>
      </c>
      <c r="G2106" t="n">
        <v>118.74</v>
      </c>
      <c r="H2106" t="n">
        <v>1.88</v>
      </c>
      <c r="I2106" t="n">
        <v>4</v>
      </c>
      <c r="J2106" t="n">
        <v>375.59</v>
      </c>
      <c r="K2106" t="n">
        <v>61.2</v>
      </c>
      <c r="L2106" t="n">
        <v>39.5</v>
      </c>
      <c r="M2106" t="n">
        <v>2</v>
      </c>
      <c r="N2106" t="n">
        <v>129.89</v>
      </c>
      <c r="O2106" t="n">
        <v>46556.77</v>
      </c>
      <c r="P2106" t="n">
        <v>139.65</v>
      </c>
      <c r="Q2106" t="n">
        <v>198.05</v>
      </c>
      <c r="R2106" t="n">
        <v>29.27</v>
      </c>
      <c r="S2106" t="n">
        <v>21.27</v>
      </c>
      <c r="T2106" t="n">
        <v>1301.03</v>
      </c>
      <c r="U2106" t="n">
        <v>0.73</v>
      </c>
      <c r="V2106" t="n">
        <v>0.77</v>
      </c>
      <c r="W2106" t="n">
        <v>0.11</v>
      </c>
      <c r="X2106" t="n">
        <v>0.06</v>
      </c>
      <c r="Y2106" t="n">
        <v>1</v>
      </c>
      <c r="Z2106" t="n">
        <v>10</v>
      </c>
    </row>
    <row r="2107">
      <c r="A2107" t="n">
        <v>155</v>
      </c>
      <c r="B2107" t="n">
        <v>145</v>
      </c>
      <c r="C2107" t="inlineStr">
        <is>
          <t xml:space="preserve">CONCLUIDO	</t>
        </is>
      </c>
      <c r="D2107" t="n">
        <v>9.023899999999999</v>
      </c>
      <c r="E2107" t="n">
        <v>11.08</v>
      </c>
      <c r="F2107" t="n">
        <v>7.92</v>
      </c>
      <c r="G2107" t="n">
        <v>118.75</v>
      </c>
      <c r="H2107" t="n">
        <v>1.88</v>
      </c>
      <c r="I2107" t="n">
        <v>4</v>
      </c>
      <c r="J2107" t="n">
        <v>376.3</v>
      </c>
      <c r="K2107" t="n">
        <v>61.2</v>
      </c>
      <c r="L2107" t="n">
        <v>39.75</v>
      </c>
      <c r="M2107" t="n">
        <v>2</v>
      </c>
      <c r="N2107" t="n">
        <v>130.35</v>
      </c>
      <c r="O2107" t="n">
        <v>46644.44</v>
      </c>
      <c r="P2107" t="n">
        <v>139.79</v>
      </c>
      <c r="Q2107" t="n">
        <v>198.05</v>
      </c>
      <c r="R2107" t="n">
        <v>29.26</v>
      </c>
      <c r="S2107" t="n">
        <v>21.27</v>
      </c>
      <c r="T2107" t="n">
        <v>1299.47</v>
      </c>
      <c r="U2107" t="n">
        <v>0.73</v>
      </c>
      <c r="V2107" t="n">
        <v>0.77</v>
      </c>
      <c r="W2107" t="n">
        <v>0.11</v>
      </c>
      <c r="X2107" t="n">
        <v>0.06</v>
      </c>
      <c r="Y2107" t="n">
        <v>1</v>
      </c>
      <c r="Z2107" t="n">
        <v>10</v>
      </c>
    </row>
    <row r="2108">
      <c r="A2108" t="n">
        <v>156</v>
      </c>
      <c r="B2108" t="n">
        <v>145</v>
      </c>
      <c r="C2108" t="inlineStr">
        <is>
          <t xml:space="preserve">CONCLUIDO	</t>
        </is>
      </c>
      <c r="D2108" t="n">
        <v>9.023</v>
      </c>
      <c r="E2108" t="n">
        <v>11.08</v>
      </c>
      <c r="F2108" t="n">
        <v>7.92</v>
      </c>
      <c r="G2108" t="n">
        <v>118.77</v>
      </c>
      <c r="H2108" t="n">
        <v>1.89</v>
      </c>
      <c r="I2108" t="n">
        <v>4</v>
      </c>
      <c r="J2108" t="n">
        <v>377.01</v>
      </c>
      <c r="K2108" t="n">
        <v>61.2</v>
      </c>
      <c r="L2108" t="n">
        <v>40</v>
      </c>
      <c r="M2108" t="n">
        <v>2</v>
      </c>
      <c r="N2108" t="n">
        <v>130.81</v>
      </c>
      <c r="O2108" t="n">
        <v>46732.41</v>
      </c>
      <c r="P2108" t="n">
        <v>139.85</v>
      </c>
      <c r="Q2108" t="n">
        <v>198.05</v>
      </c>
      <c r="R2108" t="n">
        <v>29.33</v>
      </c>
      <c r="S2108" t="n">
        <v>21.27</v>
      </c>
      <c r="T2108" t="n">
        <v>1331.95</v>
      </c>
      <c r="U2108" t="n">
        <v>0.73</v>
      </c>
      <c r="V2108" t="n">
        <v>0.77</v>
      </c>
      <c r="W2108" t="n">
        <v>0.11</v>
      </c>
      <c r="X2108" t="n">
        <v>0.07000000000000001</v>
      </c>
      <c r="Y2108" t="n">
        <v>1</v>
      </c>
      <c r="Z2108" t="n">
        <v>10</v>
      </c>
    </row>
    <row r="2109">
      <c r="A2109" t="n">
        <v>0</v>
      </c>
      <c r="B2109" t="n">
        <v>65</v>
      </c>
      <c r="C2109" t="inlineStr">
        <is>
          <t xml:space="preserve">CONCLUIDO	</t>
        </is>
      </c>
      <c r="D2109" t="n">
        <v>7.3884</v>
      </c>
      <c r="E2109" t="n">
        <v>13.53</v>
      </c>
      <c r="F2109" t="n">
        <v>9.34</v>
      </c>
      <c r="G2109" t="n">
        <v>7.57</v>
      </c>
      <c r="H2109" t="n">
        <v>0.13</v>
      </c>
      <c r="I2109" t="n">
        <v>74</v>
      </c>
      <c r="J2109" t="n">
        <v>133.21</v>
      </c>
      <c r="K2109" t="n">
        <v>46.47</v>
      </c>
      <c r="L2109" t="n">
        <v>1</v>
      </c>
      <c r="M2109" t="n">
        <v>72</v>
      </c>
      <c r="N2109" t="n">
        <v>20.75</v>
      </c>
      <c r="O2109" t="n">
        <v>16663.42</v>
      </c>
      <c r="P2109" t="n">
        <v>101</v>
      </c>
      <c r="Q2109" t="n">
        <v>198.11</v>
      </c>
      <c r="R2109" t="n">
        <v>73.63</v>
      </c>
      <c r="S2109" t="n">
        <v>21.27</v>
      </c>
      <c r="T2109" t="n">
        <v>23132.34</v>
      </c>
      <c r="U2109" t="n">
        <v>0.29</v>
      </c>
      <c r="V2109" t="n">
        <v>0.65</v>
      </c>
      <c r="W2109" t="n">
        <v>0.23</v>
      </c>
      <c r="X2109" t="n">
        <v>1.49</v>
      </c>
      <c r="Y2109" t="n">
        <v>1</v>
      </c>
      <c r="Z2109" t="n">
        <v>10</v>
      </c>
    </row>
    <row r="2110">
      <c r="A2110" t="n">
        <v>1</v>
      </c>
      <c r="B2110" t="n">
        <v>65</v>
      </c>
      <c r="C2110" t="inlineStr">
        <is>
          <t xml:space="preserve">CONCLUIDO	</t>
        </is>
      </c>
      <c r="D2110" t="n">
        <v>7.8627</v>
      </c>
      <c r="E2110" t="n">
        <v>12.72</v>
      </c>
      <c r="F2110" t="n">
        <v>8.99</v>
      </c>
      <c r="G2110" t="n">
        <v>9.460000000000001</v>
      </c>
      <c r="H2110" t="n">
        <v>0.17</v>
      </c>
      <c r="I2110" t="n">
        <v>57</v>
      </c>
      <c r="J2110" t="n">
        <v>133.55</v>
      </c>
      <c r="K2110" t="n">
        <v>46.47</v>
      </c>
      <c r="L2110" t="n">
        <v>1.25</v>
      </c>
      <c r="M2110" t="n">
        <v>55</v>
      </c>
      <c r="N2110" t="n">
        <v>20.83</v>
      </c>
      <c r="O2110" t="n">
        <v>16704.7</v>
      </c>
      <c r="P2110" t="n">
        <v>96.90000000000001</v>
      </c>
      <c r="Q2110" t="n">
        <v>198.09</v>
      </c>
      <c r="R2110" t="n">
        <v>62.53</v>
      </c>
      <c r="S2110" t="n">
        <v>21.27</v>
      </c>
      <c r="T2110" t="n">
        <v>17665.67</v>
      </c>
      <c r="U2110" t="n">
        <v>0.34</v>
      </c>
      <c r="V2110" t="n">
        <v>0.68</v>
      </c>
      <c r="W2110" t="n">
        <v>0.2</v>
      </c>
      <c r="X2110" t="n">
        <v>1.13</v>
      </c>
      <c r="Y2110" t="n">
        <v>1</v>
      </c>
      <c r="Z2110" t="n">
        <v>10</v>
      </c>
    </row>
    <row r="2111">
      <c r="A2111" t="n">
        <v>2</v>
      </c>
      <c r="B2111" t="n">
        <v>65</v>
      </c>
      <c r="C2111" t="inlineStr">
        <is>
          <t xml:space="preserve">CONCLUIDO	</t>
        </is>
      </c>
      <c r="D2111" t="n">
        <v>8.210000000000001</v>
      </c>
      <c r="E2111" t="n">
        <v>12.18</v>
      </c>
      <c r="F2111" t="n">
        <v>8.75</v>
      </c>
      <c r="G2111" t="n">
        <v>11.41</v>
      </c>
      <c r="H2111" t="n">
        <v>0.2</v>
      </c>
      <c r="I2111" t="n">
        <v>46</v>
      </c>
      <c r="J2111" t="n">
        <v>133.88</v>
      </c>
      <c r="K2111" t="n">
        <v>46.47</v>
      </c>
      <c r="L2111" t="n">
        <v>1.5</v>
      </c>
      <c r="M2111" t="n">
        <v>44</v>
      </c>
      <c r="N2111" t="n">
        <v>20.91</v>
      </c>
      <c r="O2111" t="n">
        <v>16746.01</v>
      </c>
      <c r="P2111" t="n">
        <v>94.01000000000001</v>
      </c>
      <c r="Q2111" t="n">
        <v>198.06</v>
      </c>
      <c r="R2111" t="n">
        <v>54.99</v>
      </c>
      <c r="S2111" t="n">
        <v>21.27</v>
      </c>
      <c r="T2111" t="n">
        <v>13953.44</v>
      </c>
      <c r="U2111" t="n">
        <v>0.39</v>
      </c>
      <c r="V2111" t="n">
        <v>0.6899999999999999</v>
      </c>
      <c r="W2111" t="n">
        <v>0.18</v>
      </c>
      <c r="X2111" t="n">
        <v>0.89</v>
      </c>
      <c r="Y2111" t="n">
        <v>1</v>
      </c>
      <c r="Z2111" t="n">
        <v>10</v>
      </c>
    </row>
    <row r="2112">
      <c r="A2112" t="n">
        <v>3</v>
      </c>
      <c r="B2112" t="n">
        <v>65</v>
      </c>
      <c r="C2112" t="inlineStr">
        <is>
          <t xml:space="preserve">CONCLUIDO	</t>
        </is>
      </c>
      <c r="D2112" t="n">
        <v>8.4549</v>
      </c>
      <c r="E2112" t="n">
        <v>11.83</v>
      </c>
      <c r="F2112" t="n">
        <v>8.59</v>
      </c>
      <c r="G2112" t="n">
        <v>13.21</v>
      </c>
      <c r="H2112" t="n">
        <v>0.23</v>
      </c>
      <c r="I2112" t="n">
        <v>39</v>
      </c>
      <c r="J2112" t="n">
        <v>134.22</v>
      </c>
      <c r="K2112" t="n">
        <v>46.47</v>
      </c>
      <c r="L2112" t="n">
        <v>1.75</v>
      </c>
      <c r="M2112" t="n">
        <v>37</v>
      </c>
      <c r="N2112" t="n">
        <v>21</v>
      </c>
      <c r="O2112" t="n">
        <v>16787.35</v>
      </c>
      <c r="P2112" t="n">
        <v>91.98999999999999</v>
      </c>
      <c r="Q2112" t="n">
        <v>198.16</v>
      </c>
      <c r="R2112" t="n">
        <v>49.83</v>
      </c>
      <c r="S2112" t="n">
        <v>21.27</v>
      </c>
      <c r="T2112" t="n">
        <v>11408.29</v>
      </c>
      <c r="U2112" t="n">
        <v>0.43</v>
      </c>
      <c r="V2112" t="n">
        <v>0.71</v>
      </c>
      <c r="W2112" t="n">
        <v>0.17</v>
      </c>
      <c r="X2112" t="n">
        <v>0.73</v>
      </c>
      <c r="Y2112" t="n">
        <v>1</v>
      </c>
      <c r="Z2112" t="n">
        <v>10</v>
      </c>
    </row>
    <row r="2113">
      <c r="A2113" t="n">
        <v>4</v>
      </c>
      <c r="B2113" t="n">
        <v>65</v>
      </c>
      <c r="C2113" t="inlineStr">
        <is>
          <t xml:space="preserve">CONCLUIDO	</t>
        </is>
      </c>
      <c r="D2113" t="n">
        <v>8.4664</v>
      </c>
      <c r="E2113" t="n">
        <v>11.81</v>
      </c>
      <c r="F2113" t="n">
        <v>8.68</v>
      </c>
      <c r="G2113" t="n">
        <v>14.88</v>
      </c>
      <c r="H2113" t="n">
        <v>0.26</v>
      </c>
      <c r="I2113" t="n">
        <v>35</v>
      </c>
      <c r="J2113" t="n">
        <v>134.55</v>
      </c>
      <c r="K2113" t="n">
        <v>46.47</v>
      </c>
      <c r="L2113" t="n">
        <v>2</v>
      </c>
      <c r="M2113" t="n">
        <v>33</v>
      </c>
      <c r="N2113" t="n">
        <v>21.09</v>
      </c>
      <c r="O2113" t="n">
        <v>16828.84</v>
      </c>
      <c r="P2113" t="n">
        <v>92.79000000000001</v>
      </c>
      <c r="Q2113" t="n">
        <v>198.05</v>
      </c>
      <c r="R2113" t="n">
        <v>54.41</v>
      </c>
      <c r="S2113" t="n">
        <v>21.27</v>
      </c>
      <c r="T2113" t="n">
        <v>13716.16</v>
      </c>
      <c r="U2113" t="n">
        <v>0.39</v>
      </c>
      <c r="V2113" t="n">
        <v>0.7</v>
      </c>
      <c r="W2113" t="n">
        <v>0.14</v>
      </c>
      <c r="X2113" t="n">
        <v>0.82</v>
      </c>
      <c r="Y2113" t="n">
        <v>1</v>
      </c>
      <c r="Z2113" t="n">
        <v>10</v>
      </c>
    </row>
    <row r="2114">
      <c r="A2114" t="n">
        <v>5</v>
      </c>
      <c r="B2114" t="n">
        <v>65</v>
      </c>
      <c r="C2114" t="inlineStr">
        <is>
          <t xml:space="preserve">CONCLUIDO	</t>
        </is>
      </c>
      <c r="D2114" t="n">
        <v>8.728300000000001</v>
      </c>
      <c r="E2114" t="n">
        <v>11.46</v>
      </c>
      <c r="F2114" t="n">
        <v>8.460000000000001</v>
      </c>
      <c r="G2114" t="n">
        <v>16.92</v>
      </c>
      <c r="H2114" t="n">
        <v>0.29</v>
      </c>
      <c r="I2114" t="n">
        <v>30</v>
      </c>
      <c r="J2114" t="n">
        <v>134.89</v>
      </c>
      <c r="K2114" t="n">
        <v>46.47</v>
      </c>
      <c r="L2114" t="n">
        <v>2.25</v>
      </c>
      <c r="M2114" t="n">
        <v>28</v>
      </c>
      <c r="N2114" t="n">
        <v>21.17</v>
      </c>
      <c r="O2114" t="n">
        <v>16870.25</v>
      </c>
      <c r="P2114" t="n">
        <v>90.17</v>
      </c>
      <c r="Q2114" t="n">
        <v>198.1</v>
      </c>
      <c r="R2114" t="n">
        <v>46.26</v>
      </c>
      <c r="S2114" t="n">
        <v>21.27</v>
      </c>
      <c r="T2114" t="n">
        <v>9666.4</v>
      </c>
      <c r="U2114" t="n">
        <v>0.46</v>
      </c>
      <c r="V2114" t="n">
        <v>0.72</v>
      </c>
      <c r="W2114" t="n">
        <v>0.16</v>
      </c>
      <c r="X2114" t="n">
        <v>0.61</v>
      </c>
      <c r="Y2114" t="n">
        <v>1</v>
      </c>
      <c r="Z2114" t="n">
        <v>10</v>
      </c>
    </row>
    <row r="2115">
      <c r="A2115" t="n">
        <v>6</v>
      </c>
      <c r="B2115" t="n">
        <v>65</v>
      </c>
      <c r="C2115" t="inlineStr">
        <is>
          <t xml:space="preserve">CONCLUIDO	</t>
        </is>
      </c>
      <c r="D2115" t="n">
        <v>8.8552</v>
      </c>
      <c r="E2115" t="n">
        <v>11.29</v>
      </c>
      <c r="F2115" t="n">
        <v>8.380000000000001</v>
      </c>
      <c r="G2115" t="n">
        <v>18.62</v>
      </c>
      <c r="H2115" t="n">
        <v>0.33</v>
      </c>
      <c r="I2115" t="n">
        <v>27</v>
      </c>
      <c r="J2115" t="n">
        <v>135.22</v>
      </c>
      <c r="K2115" t="n">
        <v>46.47</v>
      </c>
      <c r="L2115" t="n">
        <v>2.5</v>
      </c>
      <c r="M2115" t="n">
        <v>25</v>
      </c>
      <c r="N2115" t="n">
        <v>21.26</v>
      </c>
      <c r="O2115" t="n">
        <v>16911.68</v>
      </c>
      <c r="P2115" t="n">
        <v>89.06</v>
      </c>
      <c r="Q2115" t="n">
        <v>198.08</v>
      </c>
      <c r="R2115" t="n">
        <v>43.65</v>
      </c>
      <c r="S2115" t="n">
        <v>21.27</v>
      </c>
      <c r="T2115" t="n">
        <v>8378.299999999999</v>
      </c>
      <c r="U2115" t="n">
        <v>0.49</v>
      </c>
      <c r="V2115" t="n">
        <v>0.72</v>
      </c>
      <c r="W2115" t="n">
        <v>0.15</v>
      </c>
      <c r="X2115" t="n">
        <v>0.52</v>
      </c>
      <c r="Y2115" t="n">
        <v>1</v>
      </c>
      <c r="Z2115" t="n">
        <v>10</v>
      </c>
    </row>
    <row r="2116">
      <c r="A2116" t="n">
        <v>7</v>
      </c>
      <c r="B2116" t="n">
        <v>65</v>
      </c>
      <c r="C2116" t="inlineStr">
        <is>
          <t xml:space="preserve">CONCLUIDO	</t>
        </is>
      </c>
      <c r="D2116" t="n">
        <v>8.967700000000001</v>
      </c>
      <c r="E2116" t="n">
        <v>11.15</v>
      </c>
      <c r="F2116" t="n">
        <v>8.32</v>
      </c>
      <c r="G2116" t="n">
        <v>20.79</v>
      </c>
      <c r="H2116" t="n">
        <v>0.36</v>
      </c>
      <c r="I2116" t="n">
        <v>24</v>
      </c>
      <c r="J2116" t="n">
        <v>135.56</v>
      </c>
      <c r="K2116" t="n">
        <v>46.47</v>
      </c>
      <c r="L2116" t="n">
        <v>2.75</v>
      </c>
      <c r="M2116" t="n">
        <v>22</v>
      </c>
      <c r="N2116" t="n">
        <v>21.34</v>
      </c>
      <c r="O2116" t="n">
        <v>16953.14</v>
      </c>
      <c r="P2116" t="n">
        <v>88.13</v>
      </c>
      <c r="Q2116" t="n">
        <v>198.05</v>
      </c>
      <c r="R2116" t="n">
        <v>41.69</v>
      </c>
      <c r="S2116" t="n">
        <v>21.27</v>
      </c>
      <c r="T2116" t="n">
        <v>7415.24</v>
      </c>
      <c r="U2116" t="n">
        <v>0.51</v>
      </c>
      <c r="V2116" t="n">
        <v>0.73</v>
      </c>
      <c r="W2116" t="n">
        <v>0.15</v>
      </c>
      <c r="X2116" t="n">
        <v>0.46</v>
      </c>
      <c r="Y2116" t="n">
        <v>1</v>
      </c>
      <c r="Z2116" t="n">
        <v>10</v>
      </c>
    </row>
    <row r="2117">
      <c r="A2117" t="n">
        <v>8</v>
      </c>
      <c r="B2117" t="n">
        <v>65</v>
      </c>
      <c r="C2117" t="inlineStr">
        <is>
          <t xml:space="preserve">CONCLUIDO	</t>
        </is>
      </c>
      <c r="D2117" t="n">
        <v>9.046099999999999</v>
      </c>
      <c r="E2117" t="n">
        <v>11.05</v>
      </c>
      <c r="F2117" t="n">
        <v>8.279999999999999</v>
      </c>
      <c r="G2117" t="n">
        <v>22.57</v>
      </c>
      <c r="H2117" t="n">
        <v>0.39</v>
      </c>
      <c r="I2117" t="n">
        <v>22</v>
      </c>
      <c r="J2117" t="n">
        <v>135.9</v>
      </c>
      <c r="K2117" t="n">
        <v>46.47</v>
      </c>
      <c r="L2117" t="n">
        <v>3</v>
      </c>
      <c r="M2117" t="n">
        <v>20</v>
      </c>
      <c r="N2117" t="n">
        <v>21.43</v>
      </c>
      <c r="O2117" t="n">
        <v>16994.64</v>
      </c>
      <c r="P2117" t="n">
        <v>87.40000000000001</v>
      </c>
      <c r="Q2117" t="n">
        <v>198.07</v>
      </c>
      <c r="R2117" t="n">
        <v>40.37</v>
      </c>
      <c r="S2117" t="n">
        <v>21.27</v>
      </c>
      <c r="T2117" t="n">
        <v>6763.14</v>
      </c>
      <c r="U2117" t="n">
        <v>0.53</v>
      </c>
      <c r="V2117" t="n">
        <v>0.73</v>
      </c>
      <c r="W2117" t="n">
        <v>0.14</v>
      </c>
      <c r="X2117" t="n">
        <v>0.42</v>
      </c>
      <c r="Y2117" t="n">
        <v>1</v>
      </c>
      <c r="Z2117" t="n">
        <v>10</v>
      </c>
    </row>
    <row r="2118">
      <c r="A2118" t="n">
        <v>9</v>
      </c>
      <c r="B2118" t="n">
        <v>65</v>
      </c>
      <c r="C2118" t="inlineStr">
        <is>
          <t xml:space="preserve">CONCLUIDO	</t>
        </is>
      </c>
      <c r="D2118" t="n">
        <v>9.082000000000001</v>
      </c>
      <c r="E2118" t="n">
        <v>11.01</v>
      </c>
      <c r="F2118" t="n">
        <v>8.26</v>
      </c>
      <c r="G2118" t="n">
        <v>23.6</v>
      </c>
      <c r="H2118" t="n">
        <v>0.42</v>
      </c>
      <c r="I2118" t="n">
        <v>21</v>
      </c>
      <c r="J2118" t="n">
        <v>136.23</v>
      </c>
      <c r="K2118" t="n">
        <v>46.47</v>
      </c>
      <c r="L2118" t="n">
        <v>3.25</v>
      </c>
      <c r="M2118" t="n">
        <v>19</v>
      </c>
      <c r="N2118" t="n">
        <v>21.52</v>
      </c>
      <c r="O2118" t="n">
        <v>17036.16</v>
      </c>
      <c r="P2118" t="n">
        <v>87.06</v>
      </c>
      <c r="Q2118" t="n">
        <v>198.07</v>
      </c>
      <c r="R2118" t="n">
        <v>39.88</v>
      </c>
      <c r="S2118" t="n">
        <v>21.27</v>
      </c>
      <c r="T2118" t="n">
        <v>6522.51</v>
      </c>
      <c r="U2118" t="n">
        <v>0.53</v>
      </c>
      <c r="V2118" t="n">
        <v>0.74</v>
      </c>
      <c r="W2118" t="n">
        <v>0.14</v>
      </c>
      <c r="X2118" t="n">
        <v>0.41</v>
      </c>
      <c r="Y2118" t="n">
        <v>1</v>
      </c>
      <c r="Z2118" t="n">
        <v>10</v>
      </c>
    </row>
    <row r="2119">
      <c r="A2119" t="n">
        <v>10</v>
      </c>
      <c r="B2119" t="n">
        <v>65</v>
      </c>
      <c r="C2119" t="inlineStr">
        <is>
          <t xml:space="preserve">CONCLUIDO	</t>
        </is>
      </c>
      <c r="D2119" t="n">
        <v>9.182</v>
      </c>
      <c r="E2119" t="n">
        <v>10.89</v>
      </c>
      <c r="F2119" t="n">
        <v>8.19</v>
      </c>
      <c r="G2119" t="n">
        <v>25.87</v>
      </c>
      <c r="H2119" t="n">
        <v>0.45</v>
      </c>
      <c r="I2119" t="n">
        <v>19</v>
      </c>
      <c r="J2119" t="n">
        <v>136.57</v>
      </c>
      <c r="K2119" t="n">
        <v>46.47</v>
      </c>
      <c r="L2119" t="n">
        <v>3.5</v>
      </c>
      <c r="M2119" t="n">
        <v>17</v>
      </c>
      <c r="N2119" t="n">
        <v>21.6</v>
      </c>
      <c r="O2119" t="n">
        <v>17077.72</v>
      </c>
      <c r="P2119" t="n">
        <v>86.15000000000001</v>
      </c>
      <c r="Q2119" t="n">
        <v>198.09</v>
      </c>
      <c r="R2119" t="n">
        <v>37.57</v>
      </c>
      <c r="S2119" t="n">
        <v>21.27</v>
      </c>
      <c r="T2119" t="n">
        <v>5376.11</v>
      </c>
      <c r="U2119" t="n">
        <v>0.57</v>
      </c>
      <c r="V2119" t="n">
        <v>0.74</v>
      </c>
      <c r="W2119" t="n">
        <v>0.14</v>
      </c>
      <c r="X2119" t="n">
        <v>0.34</v>
      </c>
      <c r="Y2119" t="n">
        <v>1</v>
      </c>
      <c r="Z2119" t="n">
        <v>10</v>
      </c>
    </row>
    <row r="2120">
      <c r="A2120" t="n">
        <v>11</v>
      </c>
      <c r="B2120" t="n">
        <v>65</v>
      </c>
      <c r="C2120" t="inlineStr">
        <is>
          <t xml:space="preserve">CONCLUIDO	</t>
        </is>
      </c>
      <c r="D2120" t="n">
        <v>9.143599999999999</v>
      </c>
      <c r="E2120" t="n">
        <v>10.94</v>
      </c>
      <c r="F2120" t="n">
        <v>8.27</v>
      </c>
      <c r="G2120" t="n">
        <v>27.55</v>
      </c>
      <c r="H2120" t="n">
        <v>0.48</v>
      </c>
      <c r="I2120" t="n">
        <v>18</v>
      </c>
      <c r="J2120" t="n">
        <v>136.91</v>
      </c>
      <c r="K2120" t="n">
        <v>46.47</v>
      </c>
      <c r="L2120" t="n">
        <v>3.75</v>
      </c>
      <c r="M2120" t="n">
        <v>16</v>
      </c>
      <c r="N2120" t="n">
        <v>21.69</v>
      </c>
      <c r="O2120" t="n">
        <v>17119.3</v>
      </c>
      <c r="P2120" t="n">
        <v>86.65000000000001</v>
      </c>
      <c r="Q2120" t="n">
        <v>198.07</v>
      </c>
      <c r="R2120" t="n">
        <v>40.48</v>
      </c>
      <c r="S2120" t="n">
        <v>21.27</v>
      </c>
      <c r="T2120" t="n">
        <v>6840.33</v>
      </c>
      <c r="U2120" t="n">
        <v>0.53</v>
      </c>
      <c r="V2120" t="n">
        <v>0.73</v>
      </c>
      <c r="W2120" t="n">
        <v>0.14</v>
      </c>
      <c r="X2120" t="n">
        <v>0.41</v>
      </c>
      <c r="Y2120" t="n">
        <v>1</v>
      </c>
      <c r="Z2120" t="n">
        <v>10</v>
      </c>
    </row>
    <row r="2121">
      <c r="A2121" t="n">
        <v>12</v>
      </c>
      <c r="B2121" t="n">
        <v>65</v>
      </c>
      <c r="C2121" t="inlineStr">
        <is>
          <t xml:space="preserve">CONCLUIDO	</t>
        </is>
      </c>
      <c r="D2121" t="n">
        <v>9.231</v>
      </c>
      <c r="E2121" t="n">
        <v>10.83</v>
      </c>
      <c r="F2121" t="n">
        <v>8.19</v>
      </c>
      <c r="G2121" t="n">
        <v>28.91</v>
      </c>
      <c r="H2121" t="n">
        <v>0.52</v>
      </c>
      <c r="I2121" t="n">
        <v>17</v>
      </c>
      <c r="J2121" t="n">
        <v>137.25</v>
      </c>
      <c r="K2121" t="n">
        <v>46.47</v>
      </c>
      <c r="L2121" t="n">
        <v>4</v>
      </c>
      <c r="M2121" t="n">
        <v>15</v>
      </c>
      <c r="N2121" t="n">
        <v>21.78</v>
      </c>
      <c r="O2121" t="n">
        <v>17160.92</v>
      </c>
      <c r="P2121" t="n">
        <v>85.52</v>
      </c>
      <c r="Q2121" t="n">
        <v>198.08</v>
      </c>
      <c r="R2121" t="n">
        <v>37.77</v>
      </c>
      <c r="S2121" t="n">
        <v>21.27</v>
      </c>
      <c r="T2121" t="n">
        <v>5485.82</v>
      </c>
      <c r="U2121" t="n">
        <v>0.5600000000000001</v>
      </c>
      <c r="V2121" t="n">
        <v>0.74</v>
      </c>
      <c r="W2121" t="n">
        <v>0.14</v>
      </c>
      <c r="X2121" t="n">
        <v>0.34</v>
      </c>
      <c r="Y2121" t="n">
        <v>1</v>
      </c>
      <c r="Z2121" t="n">
        <v>10</v>
      </c>
    </row>
    <row r="2122">
      <c r="A2122" t="n">
        <v>13</v>
      </c>
      <c r="B2122" t="n">
        <v>65</v>
      </c>
      <c r="C2122" t="inlineStr">
        <is>
          <t xml:space="preserve">CONCLUIDO	</t>
        </is>
      </c>
      <c r="D2122" t="n">
        <v>9.2805</v>
      </c>
      <c r="E2122" t="n">
        <v>10.78</v>
      </c>
      <c r="F2122" t="n">
        <v>8.16</v>
      </c>
      <c r="G2122" t="n">
        <v>30.6</v>
      </c>
      <c r="H2122" t="n">
        <v>0.55</v>
      </c>
      <c r="I2122" t="n">
        <v>16</v>
      </c>
      <c r="J2122" t="n">
        <v>137.58</v>
      </c>
      <c r="K2122" t="n">
        <v>46.47</v>
      </c>
      <c r="L2122" t="n">
        <v>4.25</v>
      </c>
      <c r="M2122" t="n">
        <v>14</v>
      </c>
      <c r="N2122" t="n">
        <v>21.87</v>
      </c>
      <c r="O2122" t="n">
        <v>17202.57</v>
      </c>
      <c r="P2122" t="n">
        <v>84.94</v>
      </c>
      <c r="Q2122" t="n">
        <v>198.05</v>
      </c>
      <c r="R2122" t="n">
        <v>36.8</v>
      </c>
      <c r="S2122" t="n">
        <v>21.27</v>
      </c>
      <c r="T2122" t="n">
        <v>5009.98</v>
      </c>
      <c r="U2122" t="n">
        <v>0.58</v>
      </c>
      <c r="V2122" t="n">
        <v>0.74</v>
      </c>
      <c r="W2122" t="n">
        <v>0.13</v>
      </c>
      <c r="X2122" t="n">
        <v>0.31</v>
      </c>
      <c r="Y2122" t="n">
        <v>1</v>
      </c>
      <c r="Z2122" t="n">
        <v>10</v>
      </c>
    </row>
    <row r="2123">
      <c r="A2123" t="n">
        <v>14</v>
      </c>
      <c r="B2123" t="n">
        <v>65</v>
      </c>
      <c r="C2123" t="inlineStr">
        <is>
          <t xml:space="preserve">CONCLUIDO	</t>
        </is>
      </c>
      <c r="D2123" t="n">
        <v>9.319699999999999</v>
      </c>
      <c r="E2123" t="n">
        <v>10.73</v>
      </c>
      <c r="F2123" t="n">
        <v>8.140000000000001</v>
      </c>
      <c r="G2123" t="n">
        <v>32.57</v>
      </c>
      <c r="H2123" t="n">
        <v>0.58</v>
      </c>
      <c r="I2123" t="n">
        <v>15</v>
      </c>
      <c r="J2123" t="n">
        <v>137.92</v>
      </c>
      <c r="K2123" t="n">
        <v>46.47</v>
      </c>
      <c r="L2123" t="n">
        <v>4.5</v>
      </c>
      <c r="M2123" t="n">
        <v>13</v>
      </c>
      <c r="N2123" t="n">
        <v>21.95</v>
      </c>
      <c r="O2123" t="n">
        <v>17244.24</v>
      </c>
      <c r="P2123" t="n">
        <v>84.45999999999999</v>
      </c>
      <c r="Q2123" t="n">
        <v>198.07</v>
      </c>
      <c r="R2123" t="n">
        <v>36.24</v>
      </c>
      <c r="S2123" t="n">
        <v>21.27</v>
      </c>
      <c r="T2123" t="n">
        <v>4731.58</v>
      </c>
      <c r="U2123" t="n">
        <v>0.59</v>
      </c>
      <c r="V2123" t="n">
        <v>0.75</v>
      </c>
      <c r="W2123" t="n">
        <v>0.13</v>
      </c>
      <c r="X2123" t="n">
        <v>0.29</v>
      </c>
      <c r="Y2123" t="n">
        <v>1</v>
      </c>
      <c r="Z2123" t="n">
        <v>10</v>
      </c>
    </row>
    <row r="2124">
      <c r="A2124" t="n">
        <v>15</v>
      </c>
      <c r="B2124" t="n">
        <v>65</v>
      </c>
      <c r="C2124" t="inlineStr">
        <is>
          <t xml:space="preserve">CONCLUIDO	</t>
        </is>
      </c>
      <c r="D2124" t="n">
        <v>9.372299999999999</v>
      </c>
      <c r="E2124" t="n">
        <v>10.67</v>
      </c>
      <c r="F2124" t="n">
        <v>8.109999999999999</v>
      </c>
      <c r="G2124" t="n">
        <v>34.75</v>
      </c>
      <c r="H2124" t="n">
        <v>0.61</v>
      </c>
      <c r="I2124" t="n">
        <v>14</v>
      </c>
      <c r="J2124" t="n">
        <v>138.26</v>
      </c>
      <c r="K2124" t="n">
        <v>46.47</v>
      </c>
      <c r="L2124" t="n">
        <v>4.75</v>
      </c>
      <c r="M2124" t="n">
        <v>12</v>
      </c>
      <c r="N2124" t="n">
        <v>22.04</v>
      </c>
      <c r="O2124" t="n">
        <v>17285.95</v>
      </c>
      <c r="P2124" t="n">
        <v>84.05</v>
      </c>
      <c r="Q2124" t="n">
        <v>198.07</v>
      </c>
      <c r="R2124" t="n">
        <v>35.23</v>
      </c>
      <c r="S2124" t="n">
        <v>21.27</v>
      </c>
      <c r="T2124" t="n">
        <v>4232.64</v>
      </c>
      <c r="U2124" t="n">
        <v>0.6</v>
      </c>
      <c r="V2124" t="n">
        <v>0.75</v>
      </c>
      <c r="W2124" t="n">
        <v>0.13</v>
      </c>
      <c r="X2124" t="n">
        <v>0.26</v>
      </c>
      <c r="Y2124" t="n">
        <v>1</v>
      </c>
      <c r="Z2124" t="n">
        <v>10</v>
      </c>
    </row>
    <row r="2125">
      <c r="A2125" t="n">
        <v>16</v>
      </c>
      <c r="B2125" t="n">
        <v>65</v>
      </c>
      <c r="C2125" t="inlineStr">
        <is>
          <t xml:space="preserve">CONCLUIDO	</t>
        </is>
      </c>
      <c r="D2125" t="n">
        <v>9.419600000000001</v>
      </c>
      <c r="E2125" t="n">
        <v>10.62</v>
      </c>
      <c r="F2125" t="n">
        <v>8.08</v>
      </c>
      <c r="G2125" t="n">
        <v>37.3</v>
      </c>
      <c r="H2125" t="n">
        <v>0.64</v>
      </c>
      <c r="I2125" t="n">
        <v>13</v>
      </c>
      <c r="J2125" t="n">
        <v>138.6</v>
      </c>
      <c r="K2125" t="n">
        <v>46.47</v>
      </c>
      <c r="L2125" t="n">
        <v>5</v>
      </c>
      <c r="M2125" t="n">
        <v>11</v>
      </c>
      <c r="N2125" t="n">
        <v>22.13</v>
      </c>
      <c r="O2125" t="n">
        <v>17327.69</v>
      </c>
      <c r="P2125" t="n">
        <v>83.34</v>
      </c>
      <c r="Q2125" t="n">
        <v>198.07</v>
      </c>
      <c r="R2125" t="n">
        <v>34.35</v>
      </c>
      <c r="S2125" t="n">
        <v>21.27</v>
      </c>
      <c r="T2125" t="n">
        <v>3800.35</v>
      </c>
      <c r="U2125" t="n">
        <v>0.62</v>
      </c>
      <c r="V2125" t="n">
        <v>0.75</v>
      </c>
      <c r="W2125" t="n">
        <v>0.13</v>
      </c>
      <c r="X2125" t="n">
        <v>0.23</v>
      </c>
      <c r="Y2125" t="n">
        <v>1</v>
      </c>
      <c r="Z2125" t="n">
        <v>10</v>
      </c>
    </row>
    <row r="2126">
      <c r="A2126" t="n">
        <v>17</v>
      </c>
      <c r="B2126" t="n">
        <v>65</v>
      </c>
      <c r="C2126" t="inlineStr">
        <is>
          <t xml:space="preserve">CONCLUIDO	</t>
        </is>
      </c>
      <c r="D2126" t="n">
        <v>9.452999999999999</v>
      </c>
      <c r="E2126" t="n">
        <v>10.58</v>
      </c>
      <c r="F2126" t="n">
        <v>8.039999999999999</v>
      </c>
      <c r="G2126" t="n">
        <v>37.13</v>
      </c>
      <c r="H2126" t="n">
        <v>0.67</v>
      </c>
      <c r="I2126" t="n">
        <v>13</v>
      </c>
      <c r="J2126" t="n">
        <v>138.94</v>
      </c>
      <c r="K2126" t="n">
        <v>46.47</v>
      </c>
      <c r="L2126" t="n">
        <v>5.25</v>
      </c>
      <c r="M2126" t="n">
        <v>11</v>
      </c>
      <c r="N2126" t="n">
        <v>22.22</v>
      </c>
      <c r="O2126" t="n">
        <v>17369.47</v>
      </c>
      <c r="P2126" t="n">
        <v>82.59</v>
      </c>
      <c r="Q2126" t="n">
        <v>198.05</v>
      </c>
      <c r="R2126" t="n">
        <v>33.13</v>
      </c>
      <c r="S2126" t="n">
        <v>21.27</v>
      </c>
      <c r="T2126" t="n">
        <v>3188.46</v>
      </c>
      <c r="U2126" t="n">
        <v>0.64</v>
      </c>
      <c r="V2126" t="n">
        <v>0.75</v>
      </c>
      <c r="W2126" t="n">
        <v>0.12</v>
      </c>
      <c r="X2126" t="n">
        <v>0.19</v>
      </c>
      <c r="Y2126" t="n">
        <v>1</v>
      </c>
      <c r="Z2126" t="n">
        <v>10</v>
      </c>
    </row>
    <row r="2127">
      <c r="A2127" t="n">
        <v>18</v>
      </c>
      <c r="B2127" t="n">
        <v>65</v>
      </c>
      <c r="C2127" t="inlineStr">
        <is>
          <t xml:space="preserve">CONCLUIDO	</t>
        </is>
      </c>
      <c r="D2127" t="n">
        <v>9.4533</v>
      </c>
      <c r="E2127" t="n">
        <v>10.58</v>
      </c>
      <c r="F2127" t="n">
        <v>8.07</v>
      </c>
      <c r="G2127" t="n">
        <v>40.36</v>
      </c>
      <c r="H2127" t="n">
        <v>0.7</v>
      </c>
      <c r="I2127" t="n">
        <v>12</v>
      </c>
      <c r="J2127" t="n">
        <v>139.28</v>
      </c>
      <c r="K2127" t="n">
        <v>46.47</v>
      </c>
      <c r="L2127" t="n">
        <v>5.5</v>
      </c>
      <c r="M2127" t="n">
        <v>10</v>
      </c>
      <c r="N2127" t="n">
        <v>22.31</v>
      </c>
      <c r="O2127" t="n">
        <v>17411.27</v>
      </c>
      <c r="P2127" t="n">
        <v>82.66</v>
      </c>
      <c r="Q2127" t="n">
        <v>198.05</v>
      </c>
      <c r="R2127" t="n">
        <v>34.2</v>
      </c>
      <c r="S2127" t="n">
        <v>21.27</v>
      </c>
      <c r="T2127" t="n">
        <v>3728.73</v>
      </c>
      <c r="U2127" t="n">
        <v>0.62</v>
      </c>
      <c r="V2127" t="n">
        <v>0.75</v>
      </c>
      <c r="W2127" t="n">
        <v>0.12</v>
      </c>
      <c r="X2127" t="n">
        <v>0.22</v>
      </c>
      <c r="Y2127" t="n">
        <v>1</v>
      </c>
      <c r="Z2127" t="n">
        <v>10</v>
      </c>
    </row>
    <row r="2128">
      <c r="A2128" t="n">
        <v>19</v>
      </c>
      <c r="B2128" t="n">
        <v>65</v>
      </c>
      <c r="C2128" t="inlineStr">
        <is>
          <t xml:space="preserve">CONCLUIDO	</t>
        </is>
      </c>
      <c r="D2128" t="n">
        <v>9.4397</v>
      </c>
      <c r="E2128" t="n">
        <v>10.59</v>
      </c>
      <c r="F2128" t="n">
        <v>8.09</v>
      </c>
      <c r="G2128" t="n">
        <v>40.43</v>
      </c>
      <c r="H2128" t="n">
        <v>0.73</v>
      </c>
      <c r="I2128" t="n">
        <v>12</v>
      </c>
      <c r="J2128" t="n">
        <v>139.61</v>
      </c>
      <c r="K2128" t="n">
        <v>46.47</v>
      </c>
      <c r="L2128" t="n">
        <v>5.75</v>
      </c>
      <c r="M2128" t="n">
        <v>10</v>
      </c>
      <c r="N2128" t="n">
        <v>22.4</v>
      </c>
      <c r="O2128" t="n">
        <v>17453.1</v>
      </c>
      <c r="P2128" t="n">
        <v>82.73</v>
      </c>
      <c r="Q2128" t="n">
        <v>198.05</v>
      </c>
      <c r="R2128" t="n">
        <v>34.58</v>
      </c>
      <c r="S2128" t="n">
        <v>21.27</v>
      </c>
      <c r="T2128" t="n">
        <v>3920.36</v>
      </c>
      <c r="U2128" t="n">
        <v>0.61</v>
      </c>
      <c r="V2128" t="n">
        <v>0.75</v>
      </c>
      <c r="W2128" t="n">
        <v>0.13</v>
      </c>
      <c r="X2128" t="n">
        <v>0.23</v>
      </c>
      <c r="Y2128" t="n">
        <v>1</v>
      </c>
      <c r="Z2128" t="n">
        <v>10</v>
      </c>
    </row>
    <row r="2129">
      <c r="A2129" t="n">
        <v>20</v>
      </c>
      <c r="B2129" t="n">
        <v>65</v>
      </c>
      <c r="C2129" t="inlineStr">
        <is>
          <t xml:space="preserve">CONCLUIDO	</t>
        </is>
      </c>
      <c r="D2129" t="n">
        <v>9.492699999999999</v>
      </c>
      <c r="E2129" t="n">
        <v>10.53</v>
      </c>
      <c r="F2129" t="n">
        <v>8.050000000000001</v>
      </c>
      <c r="G2129" t="n">
        <v>43.93</v>
      </c>
      <c r="H2129" t="n">
        <v>0.76</v>
      </c>
      <c r="I2129" t="n">
        <v>11</v>
      </c>
      <c r="J2129" t="n">
        <v>139.95</v>
      </c>
      <c r="K2129" t="n">
        <v>46.47</v>
      </c>
      <c r="L2129" t="n">
        <v>6</v>
      </c>
      <c r="M2129" t="n">
        <v>9</v>
      </c>
      <c r="N2129" t="n">
        <v>22.49</v>
      </c>
      <c r="O2129" t="n">
        <v>17494.97</v>
      </c>
      <c r="P2129" t="n">
        <v>81.93000000000001</v>
      </c>
      <c r="Q2129" t="n">
        <v>198.05</v>
      </c>
      <c r="R2129" t="n">
        <v>33.55</v>
      </c>
      <c r="S2129" t="n">
        <v>21.27</v>
      </c>
      <c r="T2129" t="n">
        <v>3405.6</v>
      </c>
      <c r="U2129" t="n">
        <v>0.63</v>
      </c>
      <c r="V2129" t="n">
        <v>0.75</v>
      </c>
      <c r="W2129" t="n">
        <v>0.13</v>
      </c>
      <c r="X2129" t="n">
        <v>0.2</v>
      </c>
      <c r="Y2129" t="n">
        <v>1</v>
      </c>
      <c r="Z2129" t="n">
        <v>10</v>
      </c>
    </row>
    <row r="2130">
      <c r="A2130" t="n">
        <v>21</v>
      </c>
      <c r="B2130" t="n">
        <v>65</v>
      </c>
      <c r="C2130" t="inlineStr">
        <is>
          <t xml:space="preserve">CONCLUIDO	</t>
        </is>
      </c>
      <c r="D2130" t="n">
        <v>9.4907</v>
      </c>
      <c r="E2130" t="n">
        <v>10.54</v>
      </c>
      <c r="F2130" t="n">
        <v>8.06</v>
      </c>
      <c r="G2130" t="n">
        <v>43.95</v>
      </c>
      <c r="H2130" t="n">
        <v>0.79</v>
      </c>
      <c r="I2130" t="n">
        <v>11</v>
      </c>
      <c r="J2130" t="n">
        <v>140.29</v>
      </c>
      <c r="K2130" t="n">
        <v>46.47</v>
      </c>
      <c r="L2130" t="n">
        <v>6.25</v>
      </c>
      <c r="M2130" t="n">
        <v>9</v>
      </c>
      <c r="N2130" t="n">
        <v>22.58</v>
      </c>
      <c r="O2130" t="n">
        <v>17536.87</v>
      </c>
      <c r="P2130" t="n">
        <v>81.83</v>
      </c>
      <c r="Q2130" t="n">
        <v>198.05</v>
      </c>
      <c r="R2130" t="n">
        <v>33.66</v>
      </c>
      <c r="S2130" t="n">
        <v>21.27</v>
      </c>
      <c r="T2130" t="n">
        <v>3461.64</v>
      </c>
      <c r="U2130" t="n">
        <v>0.63</v>
      </c>
      <c r="V2130" t="n">
        <v>0.75</v>
      </c>
      <c r="W2130" t="n">
        <v>0.12</v>
      </c>
      <c r="X2130" t="n">
        <v>0.2</v>
      </c>
      <c r="Y2130" t="n">
        <v>1</v>
      </c>
      <c r="Z2130" t="n">
        <v>10</v>
      </c>
    </row>
    <row r="2131">
      <c r="A2131" t="n">
        <v>22</v>
      </c>
      <c r="B2131" t="n">
        <v>65</v>
      </c>
      <c r="C2131" t="inlineStr">
        <is>
          <t xml:space="preserve">CONCLUIDO	</t>
        </is>
      </c>
      <c r="D2131" t="n">
        <v>9.5425</v>
      </c>
      <c r="E2131" t="n">
        <v>10.48</v>
      </c>
      <c r="F2131" t="n">
        <v>8.029999999999999</v>
      </c>
      <c r="G2131" t="n">
        <v>48.16</v>
      </c>
      <c r="H2131" t="n">
        <v>0.82</v>
      </c>
      <c r="I2131" t="n">
        <v>10</v>
      </c>
      <c r="J2131" t="n">
        <v>140.63</v>
      </c>
      <c r="K2131" t="n">
        <v>46.47</v>
      </c>
      <c r="L2131" t="n">
        <v>6.5</v>
      </c>
      <c r="M2131" t="n">
        <v>8</v>
      </c>
      <c r="N2131" t="n">
        <v>22.67</v>
      </c>
      <c r="O2131" t="n">
        <v>17578.8</v>
      </c>
      <c r="P2131" t="n">
        <v>81.22</v>
      </c>
      <c r="Q2131" t="n">
        <v>198.05</v>
      </c>
      <c r="R2131" t="n">
        <v>32.64</v>
      </c>
      <c r="S2131" t="n">
        <v>21.27</v>
      </c>
      <c r="T2131" t="n">
        <v>2958.89</v>
      </c>
      <c r="U2131" t="n">
        <v>0.65</v>
      </c>
      <c r="V2131" t="n">
        <v>0.76</v>
      </c>
      <c r="W2131" t="n">
        <v>0.12</v>
      </c>
      <c r="X2131" t="n">
        <v>0.17</v>
      </c>
      <c r="Y2131" t="n">
        <v>1</v>
      </c>
      <c r="Z2131" t="n">
        <v>10</v>
      </c>
    </row>
    <row r="2132">
      <c r="A2132" t="n">
        <v>23</v>
      </c>
      <c r="B2132" t="n">
        <v>65</v>
      </c>
      <c r="C2132" t="inlineStr">
        <is>
          <t xml:space="preserve">CONCLUIDO	</t>
        </is>
      </c>
      <c r="D2132" t="n">
        <v>9.5511</v>
      </c>
      <c r="E2132" t="n">
        <v>10.47</v>
      </c>
      <c r="F2132" t="n">
        <v>8.02</v>
      </c>
      <c r="G2132" t="n">
        <v>48.11</v>
      </c>
      <c r="H2132" t="n">
        <v>0.85</v>
      </c>
      <c r="I2132" t="n">
        <v>10</v>
      </c>
      <c r="J2132" t="n">
        <v>140.97</v>
      </c>
      <c r="K2132" t="n">
        <v>46.47</v>
      </c>
      <c r="L2132" t="n">
        <v>6.75</v>
      </c>
      <c r="M2132" t="n">
        <v>8</v>
      </c>
      <c r="N2132" t="n">
        <v>22.76</v>
      </c>
      <c r="O2132" t="n">
        <v>17620.76</v>
      </c>
      <c r="P2132" t="n">
        <v>81.17</v>
      </c>
      <c r="Q2132" t="n">
        <v>198.05</v>
      </c>
      <c r="R2132" t="n">
        <v>32.18</v>
      </c>
      <c r="S2132" t="n">
        <v>21.27</v>
      </c>
      <c r="T2132" t="n">
        <v>2728.11</v>
      </c>
      <c r="U2132" t="n">
        <v>0.66</v>
      </c>
      <c r="V2132" t="n">
        <v>0.76</v>
      </c>
      <c r="W2132" t="n">
        <v>0.13</v>
      </c>
      <c r="X2132" t="n">
        <v>0.16</v>
      </c>
      <c r="Y2132" t="n">
        <v>1</v>
      </c>
      <c r="Z2132" t="n">
        <v>10</v>
      </c>
    </row>
    <row r="2133">
      <c r="A2133" t="n">
        <v>24</v>
      </c>
      <c r="B2133" t="n">
        <v>65</v>
      </c>
      <c r="C2133" t="inlineStr">
        <is>
          <t xml:space="preserve">CONCLUIDO	</t>
        </is>
      </c>
      <c r="D2133" t="n">
        <v>9.510999999999999</v>
      </c>
      <c r="E2133" t="n">
        <v>10.51</v>
      </c>
      <c r="F2133" t="n">
        <v>8.06</v>
      </c>
      <c r="G2133" t="n">
        <v>48.37</v>
      </c>
      <c r="H2133" t="n">
        <v>0.88</v>
      </c>
      <c r="I2133" t="n">
        <v>10</v>
      </c>
      <c r="J2133" t="n">
        <v>141.31</v>
      </c>
      <c r="K2133" t="n">
        <v>46.47</v>
      </c>
      <c r="L2133" t="n">
        <v>7</v>
      </c>
      <c r="M2133" t="n">
        <v>8</v>
      </c>
      <c r="N2133" t="n">
        <v>22.85</v>
      </c>
      <c r="O2133" t="n">
        <v>17662.75</v>
      </c>
      <c r="P2133" t="n">
        <v>81.19</v>
      </c>
      <c r="Q2133" t="n">
        <v>198.05</v>
      </c>
      <c r="R2133" t="n">
        <v>33.97</v>
      </c>
      <c r="S2133" t="n">
        <v>21.27</v>
      </c>
      <c r="T2133" t="n">
        <v>3623.36</v>
      </c>
      <c r="U2133" t="n">
        <v>0.63</v>
      </c>
      <c r="V2133" t="n">
        <v>0.75</v>
      </c>
      <c r="W2133" t="n">
        <v>0.12</v>
      </c>
      <c r="X2133" t="n">
        <v>0.21</v>
      </c>
      <c r="Y2133" t="n">
        <v>1</v>
      </c>
      <c r="Z2133" t="n">
        <v>10</v>
      </c>
    </row>
    <row r="2134">
      <c r="A2134" t="n">
        <v>25</v>
      </c>
      <c r="B2134" t="n">
        <v>65</v>
      </c>
      <c r="C2134" t="inlineStr">
        <is>
          <t xml:space="preserve">CONCLUIDO	</t>
        </is>
      </c>
      <c r="D2134" t="n">
        <v>9.5684</v>
      </c>
      <c r="E2134" t="n">
        <v>10.45</v>
      </c>
      <c r="F2134" t="n">
        <v>8.029999999999999</v>
      </c>
      <c r="G2134" t="n">
        <v>53.51</v>
      </c>
      <c r="H2134" t="n">
        <v>0.91</v>
      </c>
      <c r="I2134" t="n">
        <v>9</v>
      </c>
      <c r="J2134" t="n">
        <v>141.66</v>
      </c>
      <c r="K2134" t="n">
        <v>46.47</v>
      </c>
      <c r="L2134" t="n">
        <v>7.25</v>
      </c>
      <c r="M2134" t="n">
        <v>7</v>
      </c>
      <c r="N2134" t="n">
        <v>22.94</v>
      </c>
      <c r="O2134" t="n">
        <v>17704.77</v>
      </c>
      <c r="P2134" t="n">
        <v>80.29000000000001</v>
      </c>
      <c r="Q2134" t="n">
        <v>198.05</v>
      </c>
      <c r="R2134" t="n">
        <v>32.68</v>
      </c>
      <c r="S2134" t="n">
        <v>21.27</v>
      </c>
      <c r="T2134" t="n">
        <v>2983.88</v>
      </c>
      <c r="U2134" t="n">
        <v>0.65</v>
      </c>
      <c r="V2134" t="n">
        <v>0.76</v>
      </c>
      <c r="W2134" t="n">
        <v>0.12</v>
      </c>
      <c r="X2134" t="n">
        <v>0.17</v>
      </c>
      <c r="Y2134" t="n">
        <v>1</v>
      </c>
      <c r="Z2134" t="n">
        <v>10</v>
      </c>
    </row>
    <row r="2135">
      <c r="A2135" t="n">
        <v>26</v>
      </c>
      <c r="B2135" t="n">
        <v>65</v>
      </c>
      <c r="C2135" t="inlineStr">
        <is>
          <t xml:space="preserve">CONCLUIDO	</t>
        </is>
      </c>
      <c r="D2135" t="n">
        <v>9.573700000000001</v>
      </c>
      <c r="E2135" t="n">
        <v>10.45</v>
      </c>
      <c r="F2135" t="n">
        <v>8.02</v>
      </c>
      <c r="G2135" t="n">
        <v>53.47</v>
      </c>
      <c r="H2135" t="n">
        <v>0.93</v>
      </c>
      <c r="I2135" t="n">
        <v>9</v>
      </c>
      <c r="J2135" t="n">
        <v>142</v>
      </c>
      <c r="K2135" t="n">
        <v>46.47</v>
      </c>
      <c r="L2135" t="n">
        <v>7.5</v>
      </c>
      <c r="M2135" t="n">
        <v>7</v>
      </c>
      <c r="N2135" t="n">
        <v>23.03</v>
      </c>
      <c r="O2135" t="n">
        <v>17746.83</v>
      </c>
      <c r="P2135" t="n">
        <v>80.28</v>
      </c>
      <c r="Q2135" t="n">
        <v>198.05</v>
      </c>
      <c r="R2135" t="n">
        <v>32.46</v>
      </c>
      <c r="S2135" t="n">
        <v>21.27</v>
      </c>
      <c r="T2135" t="n">
        <v>2871.86</v>
      </c>
      <c r="U2135" t="n">
        <v>0.66</v>
      </c>
      <c r="V2135" t="n">
        <v>0.76</v>
      </c>
      <c r="W2135" t="n">
        <v>0.12</v>
      </c>
      <c r="X2135" t="n">
        <v>0.17</v>
      </c>
      <c r="Y2135" t="n">
        <v>1</v>
      </c>
      <c r="Z2135" t="n">
        <v>10</v>
      </c>
    </row>
    <row r="2136">
      <c r="A2136" t="n">
        <v>27</v>
      </c>
      <c r="B2136" t="n">
        <v>65</v>
      </c>
      <c r="C2136" t="inlineStr">
        <is>
          <t xml:space="preserve">CONCLUIDO	</t>
        </is>
      </c>
      <c r="D2136" t="n">
        <v>9.5763</v>
      </c>
      <c r="E2136" t="n">
        <v>10.44</v>
      </c>
      <c r="F2136" t="n">
        <v>8.02</v>
      </c>
      <c r="G2136" t="n">
        <v>53.45</v>
      </c>
      <c r="H2136" t="n">
        <v>0.96</v>
      </c>
      <c r="I2136" t="n">
        <v>9</v>
      </c>
      <c r="J2136" t="n">
        <v>142.34</v>
      </c>
      <c r="K2136" t="n">
        <v>46.47</v>
      </c>
      <c r="L2136" t="n">
        <v>7.75</v>
      </c>
      <c r="M2136" t="n">
        <v>7</v>
      </c>
      <c r="N2136" t="n">
        <v>23.12</v>
      </c>
      <c r="O2136" t="n">
        <v>17788.92</v>
      </c>
      <c r="P2136" t="n">
        <v>79.92</v>
      </c>
      <c r="Q2136" t="n">
        <v>198.05</v>
      </c>
      <c r="R2136" t="n">
        <v>32.48</v>
      </c>
      <c r="S2136" t="n">
        <v>21.27</v>
      </c>
      <c r="T2136" t="n">
        <v>2882</v>
      </c>
      <c r="U2136" t="n">
        <v>0.65</v>
      </c>
      <c r="V2136" t="n">
        <v>0.76</v>
      </c>
      <c r="W2136" t="n">
        <v>0.12</v>
      </c>
      <c r="X2136" t="n">
        <v>0.16</v>
      </c>
      <c r="Y2136" t="n">
        <v>1</v>
      </c>
      <c r="Z2136" t="n">
        <v>10</v>
      </c>
    </row>
    <row r="2137">
      <c r="A2137" t="n">
        <v>28</v>
      </c>
      <c r="B2137" t="n">
        <v>65</v>
      </c>
      <c r="C2137" t="inlineStr">
        <is>
          <t xml:space="preserve">CONCLUIDO	</t>
        </is>
      </c>
      <c r="D2137" t="n">
        <v>9.573700000000001</v>
      </c>
      <c r="E2137" t="n">
        <v>10.45</v>
      </c>
      <c r="F2137" t="n">
        <v>8.02</v>
      </c>
      <c r="G2137" t="n">
        <v>53.47</v>
      </c>
      <c r="H2137" t="n">
        <v>0.99</v>
      </c>
      <c r="I2137" t="n">
        <v>9</v>
      </c>
      <c r="J2137" t="n">
        <v>142.68</v>
      </c>
      <c r="K2137" t="n">
        <v>46.47</v>
      </c>
      <c r="L2137" t="n">
        <v>8</v>
      </c>
      <c r="M2137" t="n">
        <v>7</v>
      </c>
      <c r="N2137" t="n">
        <v>23.21</v>
      </c>
      <c r="O2137" t="n">
        <v>17831.04</v>
      </c>
      <c r="P2137" t="n">
        <v>79.45999999999999</v>
      </c>
      <c r="Q2137" t="n">
        <v>198.05</v>
      </c>
      <c r="R2137" t="n">
        <v>32.46</v>
      </c>
      <c r="S2137" t="n">
        <v>21.27</v>
      </c>
      <c r="T2137" t="n">
        <v>2873.03</v>
      </c>
      <c r="U2137" t="n">
        <v>0.66</v>
      </c>
      <c r="V2137" t="n">
        <v>0.76</v>
      </c>
      <c r="W2137" t="n">
        <v>0.12</v>
      </c>
      <c r="X2137" t="n">
        <v>0.17</v>
      </c>
      <c r="Y2137" t="n">
        <v>1</v>
      </c>
      <c r="Z2137" t="n">
        <v>10</v>
      </c>
    </row>
    <row r="2138">
      <c r="A2138" t="n">
        <v>29</v>
      </c>
      <c r="B2138" t="n">
        <v>65</v>
      </c>
      <c r="C2138" t="inlineStr">
        <is>
          <t xml:space="preserve">CONCLUIDO	</t>
        </is>
      </c>
      <c r="D2138" t="n">
        <v>9.6432</v>
      </c>
      <c r="E2138" t="n">
        <v>10.37</v>
      </c>
      <c r="F2138" t="n">
        <v>7.97</v>
      </c>
      <c r="G2138" t="n">
        <v>59.79</v>
      </c>
      <c r="H2138" t="n">
        <v>1.02</v>
      </c>
      <c r="I2138" t="n">
        <v>8</v>
      </c>
      <c r="J2138" t="n">
        <v>143.02</v>
      </c>
      <c r="K2138" t="n">
        <v>46.47</v>
      </c>
      <c r="L2138" t="n">
        <v>8.25</v>
      </c>
      <c r="M2138" t="n">
        <v>6</v>
      </c>
      <c r="N2138" t="n">
        <v>23.3</v>
      </c>
      <c r="O2138" t="n">
        <v>17873.19</v>
      </c>
      <c r="P2138" t="n">
        <v>78.98999999999999</v>
      </c>
      <c r="Q2138" t="n">
        <v>198.05</v>
      </c>
      <c r="R2138" t="n">
        <v>30.76</v>
      </c>
      <c r="S2138" t="n">
        <v>21.27</v>
      </c>
      <c r="T2138" t="n">
        <v>2029.74</v>
      </c>
      <c r="U2138" t="n">
        <v>0.6899999999999999</v>
      </c>
      <c r="V2138" t="n">
        <v>0.76</v>
      </c>
      <c r="W2138" t="n">
        <v>0.12</v>
      </c>
      <c r="X2138" t="n">
        <v>0.12</v>
      </c>
      <c r="Y2138" t="n">
        <v>1</v>
      </c>
      <c r="Z2138" t="n">
        <v>10</v>
      </c>
    </row>
    <row r="2139">
      <c r="A2139" t="n">
        <v>30</v>
      </c>
      <c r="B2139" t="n">
        <v>65</v>
      </c>
      <c r="C2139" t="inlineStr">
        <is>
          <t xml:space="preserve">CONCLUIDO	</t>
        </is>
      </c>
      <c r="D2139" t="n">
        <v>9.6074</v>
      </c>
      <c r="E2139" t="n">
        <v>10.41</v>
      </c>
      <c r="F2139" t="n">
        <v>8.01</v>
      </c>
      <c r="G2139" t="n">
        <v>60.08</v>
      </c>
      <c r="H2139" t="n">
        <v>1.05</v>
      </c>
      <c r="I2139" t="n">
        <v>8</v>
      </c>
      <c r="J2139" t="n">
        <v>143.36</v>
      </c>
      <c r="K2139" t="n">
        <v>46.47</v>
      </c>
      <c r="L2139" t="n">
        <v>8.5</v>
      </c>
      <c r="M2139" t="n">
        <v>6</v>
      </c>
      <c r="N2139" t="n">
        <v>23.4</v>
      </c>
      <c r="O2139" t="n">
        <v>17915.37</v>
      </c>
      <c r="P2139" t="n">
        <v>79.05</v>
      </c>
      <c r="Q2139" t="n">
        <v>198.06</v>
      </c>
      <c r="R2139" t="n">
        <v>32.34</v>
      </c>
      <c r="S2139" t="n">
        <v>21.27</v>
      </c>
      <c r="T2139" t="n">
        <v>2817.71</v>
      </c>
      <c r="U2139" t="n">
        <v>0.66</v>
      </c>
      <c r="V2139" t="n">
        <v>0.76</v>
      </c>
      <c r="W2139" t="n">
        <v>0.12</v>
      </c>
      <c r="X2139" t="n">
        <v>0.16</v>
      </c>
      <c r="Y2139" t="n">
        <v>1</v>
      </c>
      <c r="Z2139" t="n">
        <v>10</v>
      </c>
    </row>
    <row r="2140">
      <c r="A2140" t="n">
        <v>31</v>
      </c>
      <c r="B2140" t="n">
        <v>65</v>
      </c>
      <c r="C2140" t="inlineStr">
        <is>
          <t xml:space="preserve">CONCLUIDO	</t>
        </is>
      </c>
      <c r="D2140" t="n">
        <v>9.6113</v>
      </c>
      <c r="E2140" t="n">
        <v>10.4</v>
      </c>
      <c r="F2140" t="n">
        <v>8.01</v>
      </c>
      <c r="G2140" t="n">
        <v>60.05</v>
      </c>
      <c r="H2140" t="n">
        <v>1.08</v>
      </c>
      <c r="I2140" t="n">
        <v>8</v>
      </c>
      <c r="J2140" t="n">
        <v>143.7</v>
      </c>
      <c r="K2140" t="n">
        <v>46.47</v>
      </c>
      <c r="L2140" t="n">
        <v>8.75</v>
      </c>
      <c r="M2140" t="n">
        <v>6</v>
      </c>
      <c r="N2140" t="n">
        <v>23.49</v>
      </c>
      <c r="O2140" t="n">
        <v>17957.59</v>
      </c>
      <c r="P2140" t="n">
        <v>78.88</v>
      </c>
      <c r="Q2140" t="n">
        <v>198.06</v>
      </c>
      <c r="R2140" t="n">
        <v>32.12</v>
      </c>
      <c r="S2140" t="n">
        <v>21.27</v>
      </c>
      <c r="T2140" t="n">
        <v>2708.36</v>
      </c>
      <c r="U2140" t="n">
        <v>0.66</v>
      </c>
      <c r="V2140" t="n">
        <v>0.76</v>
      </c>
      <c r="W2140" t="n">
        <v>0.12</v>
      </c>
      <c r="X2140" t="n">
        <v>0.15</v>
      </c>
      <c r="Y2140" t="n">
        <v>1</v>
      </c>
      <c r="Z2140" t="n">
        <v>10</v>
      </c>
    </row>
    <row r="2141">
      <c r="A2141" t="n">
        <v>32</v>
      </c>
      <c r="B2141" t="n">
        <v>65</v>
      </c>
      <c r="C2141" t="inlineStr">
        <is>
          <t xml:space="preserve">CONCLUIDO	</t>
        </is>
      </c>
      <c r="D2141" t="n">
        <v>9.615399999999999</v>
      </c>
      <c r="E2141" t="n">
        <v>10.4</v>
      </c>
      <c r="F2141" t="n">
        <v>8</v>
      </c>
      <c r="G2141" t="n">
        <v>60.01</v>
      </c>
      <c r="H2141" t="n">
        <v>1.11</v>
      </c>
      <c r="I2141" t="n">
        <v>8</v>
      </c>
      <c r="J2141" t="n">
        <v>144.05</v>
      </c>
      <c r="K2141" t="n">
        <v>46.47</v>
      </c>
      <c r="L2141" t="n">
        <v>9</v>
      </c>
      <c r="M2141" t="n">
        <v>6</v>
      </c>
      <c r="N2141" t="n">
        <v>23.58</v>
      </c>
      <c r="O2141" t="n">
        <v>17999.83</v>
      </c>
      <c r="P2141" t="n">
        <v>78.23999999999999</v>
      </c>
      <c r="Q2141" t="n">
        <v>198.05</v>
      </c>
      <c r="R2141" t="n">
        <v>31.95</v>
      </c>
      <c r="S2141" t="n">
        <v>21.27</v>
      </c>
      <c r="T2141" t="n">
        <v>2623.37</v>
      </c>
      <c r="U2141" t="n">
        <v>0.67</v>
      </c>
      <c r="V2141" t="n">
        <v>0.76</v>
      </c>
      <c r="W2141" t="n">
        <v>0.12</v>
      </c>
      <c r="X2141" t="n">
        <v>0.15</v>
      </c>
      <c r="Y2141" t="n">
        <v>1</v>
      </c>
      <c r="Z2141" t="n">
        <v>10</v>
      </c>
    </row>
    <row r="2142">
      <c r="A2142" t="n">
        <v>33</v>
      </c>
      <c r="B2142" t="n">
        <v>65</v>
      </c>
      <c r="C2142" t="inlineStr">
        <is>
          <t xml:space="preserve">CONCLUIDO	</t>
        </is>
      </c>
      <c r="D2142" t="n">
        <v>9.6722</v>
      </c>
      <c r="E2142" t="n">
        <v>10.34</v>
      </c>
      <c r="F2142" t="n">
        <v>7.97</v>
      </c>
      <c r="G2142" t="n">
        <v>68.3</v>
      </c>
      <c r="H2142" t="n">
        <v>1.13</v>
      </c>
      <c r="I2142" t="n">
        <v>7</v>
      </c>
      <c r="J2142" t="n">
        <v>144.39</v>
      </c>
      <c r="K2142" t="n">
        <v>46.47</v>
      </c>
      <c r="L2142" t="n">
        <v>9.25</v>
      </c>
      <c r="M2142" t="n">
        <v>5</v>
      </c>
      <c r="N2142" t="n">
        <v>23.67</v>
      </c>
      <c r="O2142" t="n">
        <v>18042.12</v>
      </c>
      <c r="P2142" t="n">
        <v>77.29000000000001</v>
      </c>
      <c r="Q2142" t="n">
        <v>198.05</v>
      </c>
      <c r="R2142" t="n">
        <v>30.81</v>
      </c>
      <c r="S2142" t="n">
        <v>21.27</v>
      </c>
      <c r="T2142" t="n">
        <v>2056.75</v>
      </c>
      <c r="U2142" t="n">
        <v>0.6899999999999999</v>
      </c>
      <c r="V2142" t="n">
        <v>0.76</v>
      </c>
      <c r="W2142" t="n">
        <v>0.12</v>
      </c>
      <c r="X2142" t="n">
        <v>0.12</v>
      </c>
      <c r="Y2142" t="n">
        <v>1</v>
      </c>
      <c r="Z2142" t="n">
        <v>10</v>
      </c>
    </row>
    <row r="2143">
      <c r="A2143" t="n">
        <v>34</v>
      </c>
      <c r="B2143" t="n">
        <v>65</v>
      </c>
      <c r="C2143" t="inlineStr">
        <is>
          <t xml:space="preserve">CONCLUIDO	</t>
        </is>
      </c>
      <c r="D2143" t="n">
        <v>9.6699</v>
      </c>
      <c r="E2143" t="n">
        <v>10.34</v>
      </c>
      <c r="F2143" t="n">
        <v>7.97</v>
      </c>
      <c r="G2143" t="n">
        <v>68.31999999999999</v>
      </c>
      <c r="H2143" t="n">
        <v>1.16</v>
      </c>
      <c r="I2143" t="n">
        <v>7</v>
      </c>
      <c r="J2143" t="n">
        <v>144.73</v>
      </c>
      <c r="K2143" t="n">
        <v>46.47</v>
      </c>
      <c r="L2143" t="n">
        <v>9.5</v>
      </c>
      <c r="M2143" t="n">
        <v>5</v>
      </c>
      <c r="N2143" t="n">
        <v>23.77</v>
      </c>
      <c r="O2143" t="n">
        <v>18084.43</v>
      </c>
      <c r="P2143" t="n">
        <v>77.39</v>
      </c>
      <c r="Q2143" t="n">
        <v>198.05</v>
      </c>
      <c r="R2143" t="n">
        <v>30.91</v>
      </c>
      <c r="S2143" t="n">
        <v>21.27</v>
      </c>
      <c r="T2143" t="n">
        <v>2105.91</v>
      </c>
      <c r="U2143" t="n">
        <v>0.6899999999999999</v>
      </c>
      <c r="V2143" t="n">
        <v>0.76</v>
      </c>
      <c r="W2143" t="n">
        <v>0.12</v>
      </c>
      <c r="X2143" t="n">
        <v>0.12</v>
      </c>
      <c r="Y2143" t="n">
        <v>1</v>
      </c>
      <c r="Z2143" t="n">
        <v>10</v>
      </c>
    </row>
    <row r="2144">
      <c r="A2144" t="n">
        <v>35</v>
      </c>
      <c r="B2144" t="n">
        <v>65</v>
      </c>
      <c r="C2144" t="inlineStr">
        <is>
          <t xml:space="preserve">CONCLUIDO	</t>
        </is>
      </c>
      <c r="D2144" t="n">
        <v>9.6904</v>
      </c>
      <c r="E2144" t="n">
        <v>10.32</v>
      </c>
      <c r="F2144" t="n">
        <v>7.95</v>
      </c>
      <c r="G2144" t="n">
        <v>68.13</v>
      </c>
      <c r="H2144" t="n">
        <v>1.19</v>
      </c>
      <c r="I2144" t="n">
        <v>7</v>
      </c>
      <c r="J2144" t="n">
        <v>145.08</v>
      </c>
      <c r="K2144" t="n">
        <v>46.47</v>
      </c>
      <c r="L2144" t="n">
        <v>9.75</v>
      </c>
      <c r="M2144" t="n">
        <v>5</v>
      </c>
      <c r="N2144" t="n">
        <v>23.86</v>
      </c>
      <c r="O2144" t="n">
        <v>18126.77</v>
      </c>
      <c r="P2144" t="n">
        <v>77.09</v>
      </c>
      <c r="Q2144" t="n">
        <v>198.05</v>
      </c>
      <c r="R2144" t="n">
        <v>30.19</v>
      </c>
      <c r="S2144" t="n">
        <v>21.27</v>
      </c>
      <c r="T2144" t="n">
        <v>1750.45</v>
      </c>
      <c r="U2144" t="n">
        <v>0.7</v>
      </c>
      <c r="V2144" t="n">
        <v>0.76</v>
      </c>
      <c r="W2144" t="n">
        <v>0.12</v>
      </c>
      <c r="X2144" t="n">
        <v>0.1</v>
      </c>
      <c r="Y2144" t="n">
        <v>1</v>
      </c>
      <c r="Z2144" t="n">
        <v>10</v>
      </c>
    </row>
    <row r="2145">
      <c r="A2145" t="n">
        <v>36</v>
      </c>
      <c r="B2145" t="n">
        <v>65</v>
      </c>
      <c r="C2145" t="inlineStr">
        <is>
          <t xml:space="preserve">CONCLUIDO	</t>
        </is>
      </c>
      <c r="D2145" t="n">
        <v>9.6564</v>
      </c>
      <c r="E2145" t="n">
        <v>10.36</v>
      </c>
      <c r="F2145" t="n">
        <v>7.99</v>
      </c>
      <c r="G2145" t="n">
        <v>68.44</v>
      </c>
      <c r="H2145" t="n">
        <v>1.22</v>
      </c>
      <c r="I2145" t="n">
        <v>7</v>
      </c>
      <c r="J2145" t="n">
        <v>145.42</v>
      </c>
      <c r="K2145" t="n">
        <v>46.47</v>
      </c>
      <c r="L2145" t="n">
        <v>10</v>
      </c>
      <c r="M2145" t="n">
        <v>5</v>
      </c>
      <c r="N2145" t="n">
        <v>23.95</v>
      </c>
      <c r="O2145" t="n">
        <v>18169.15</v>
      </c>
      <c r="P2145" t="n">
        <v>77.28</v>
      </c>
      <c r="Q2145" t="n">
        <v>198.05</v>
      </c>
      <c r="R2145" t="n">
        <v>31.42</v>
      </c>
      <c r="S2145" t="n">
        <v>21.27</v>
      </c>
      <c r="T2145" t="n">
        <v>2361.78</v>
      </c>
      <c r="U2145" t="n">
        <v>0.68</v>
      </c>
      <c r="V2145" t="n">
        <v>0.76</v>
      </c>
      <c r="W2145" t="n">
        <v>0.12</v>
      </c>
      <c r="X2145" t="n">
        <v>0.13</v>
      </c>
      <c r="Y2145" t="n">
        <v>1</v>
      </c>
      <c r="Z2145" t="n">
        <v>10</v>
      </c>
    </row>
    <row r="2146">
      <c r="A2146" t="n">
        <v>37</v>
      </c>
      <c r="B2146" t="n">
        <v>65</v>
      </c>
      <c r="C2146" t="inlineStr">
        <is>
          <t xml:space="preserve">CONCLUIDO	</t>
        </is>
      </c>
      <c r="D2146" t="n">
        <v>9.658200000000001</v>
      </c>
      <c r="E2146" t="n">
        <v>10.35</v>
      </c>
      <c r="F2146" t="n">
        <v>7.98</v>
      </c>
      <c r="G2146" t="n">
        <v>68.43000000000001</v>
      </c>
      <c r="H2146" t="n">
        <v>1.24</v>
      </c>
      <c r="I2146" t="n">
        <v>7</v>
      </c>
      <c r="J2146" t="n">
        <v>145.76</v>
      </c>
      <c r="K2146" t="n">
        <v>46.47</v>
      </c>
      <c r="L2146" t="n">
        <v>10.25</v>
      </c>
      <c r="M2146" t="n">
        <v>5</v>
      </c>
      <c r="N2146" t="n">
        <v>24.05</v>
      </c>
      <c r="O2146" t="n">
        <v>18211.56</v>
      </c>
      <c r="P2146" t="n">
        <v>76.77</v>
      </c>
      <c r="Q2146" t="n">
        <v>198.05</v>
      </c>
      <c r="R2146" t="n">
        <v>31.38</v>
      </c>
      <c r="S2146" t="n">
        <v>21.27</v>
      </c>
      <c r="T2146" t="n">
        <v>2345.32</v>
      </c>
      <c r="U2146" t="n">
        <v>0.68</v>
      </c>
      <c r="V2146" t="n">
        <v>0.76</v>
      </c>
      <c r="W2146" t="n">
        <v>0.12</v>
      </c>
      <c r="X2146" t="n">
        <v>0.13</v>
      </c>
      <c r="Y2146" t="n">
        <v>1</v>
      </c>
      <c r="Z2146" t="n">
        <v>10</v>
      </c>
    </row>
    <row r="2147">
      <c r="A2147" t="n">
        <v>38</v>
      </c>
      <c r="B2147" t="n">
        <v>65</v>
      </c>
      <c r="C2147" t="inlineStr">
        <is>
          <t xml:space="preserve">CONCLUIDO	</t>
        </is>
      </c>
      <c r="D2147" t="n">
        <v>9.6595</v>
      </c>
      <c r="E2147" t="n">
        <v>10.35</v>
      </c>
      <c r="F2147" t="n">
        <v>7.98</v>
      </c>
      <c r="G2147" t="n">
        <v>68.41</v>
      </c>
      <c r="H2147" t="n">
        <v>1.27</v>
      </c>
      <c r="I2147" t="n">
        <v>7</v>
      </c>
      <c r="J2147" t="n">
        <v>146.11</v>
      </c>
      <c r="K2147" t="n">
        <v>46.47</v>
      </c>
      <c r="L2147" t="n">
        <v>10.5</v>
      </c>
      <c r="M2147" t="n">
        <v>5</v>
      </c>
      <c r="N2147" t="n">
        <v>24.14</v>
      </c>
      <c r="O2147" t="n">
        <v>18254.01</v>
      </c>
      <c r="P2147" t="n">
        <v>76.34</v>
      </c>
      <c r="Q2147" t="n">
        <v>198.06</v>
      </c>
      <c r="R2147" t="n">
        <v>31.27</v>
      </c>
      <c r="S2147" t="n">
        <v>21.27</v>
      </c>
      <c r="T2147" t="n">
        <v>2288.95</v>
      </c>
      <c r="U2147" t="n">
        <v>0.68</v>
      </c>
      <c r="V2147" t="n">
        <v>0.76</v>
      </c>
      <c r="W2147" t="n">
        <v>0.12</v>
      </c>
      <c r="X2147" t="n">
        <v>0.13</v>
      </c>
      <c r="Y2147" t="n">
        <v>1</v>
      </c>
      <c r="Z2147" t="n">
        <v>10</v>
      </c>
    </row>
    <row r="2148">
      <c r="A2148" t="n">
        <v>39</v>
      </c>
      <c r="B2148" t="n">
        <v>65</v>
      </c>
      <c r="C2148" t="inlineStr">
        <is>
          <t xml:space="preserve">CONCLUIDO	</t>
        </is>
      </c>
      <c r="D2148" t="n">
        <v>9.658200000000001</v>
      </c>
      <c r="E2148" t="n">
        <v>10.35</v>
      </c>
      <c r="F2148" t="n">
        <v>7.98</v>
      </c>
      <c r="G2148" t="n">
        <v>68.43000000000001</v>
      </c>
      <c r="H2148" t="n">
        <v>1.3</v>
      </c>
      <c r="I2148" t="n">
        <v>7</v>
      </c>
      <c r="J2148" t="n">
        <v>146.45</v>
      </c>
      <c r="K2148" t="n">
        <v>46.47</v>
      </c>
      <c r="L2148" t="n">
        <v>10.75</v>
      </c>
      <c r="M2148" t="n">
        <v>5</v>
      </c>
      <c r="N2148" t="n">
        <v>24.24</v>
      </c>
      <c r="O2148" t="n">
        <v>18296.48</v>
      </c>
      <c r="P2148" t="n">
        <v>75.83</v>
      </c>
      <c r="Q2148" t="n">
        <v>198.05</v>
      </c>
      <c r="R2148" t="n">
        <v>31.39</v>
      </c>
      <c r="S2148" t="n">
        <v>21.27</v>
      </c>
      <c r="T2148" t="n">
        <v>2346.29</v>
      </c>
      <c r="U2148" t="n">
        <v>0.68</v>
      </c>
      <c r="V2148" t="n">
        <v>0.76</v>
      </c>
      <c r="W2148" t="n">
        <v>0.12</v>
      </c>
      <c r="X2148" t="n">
        <v>0.13</v>
      </c>
      <c r="Y2148" t="n">
        <v>1</v>
      </c>
      <c r="Z2148" t="n">
        <v>10</v>
      </c>
    </row>
    <row r="2149">
      <c r="A2149" t="n">
        <v>40</v>
      </c>
      <c r="B2149" t="n">
        <v>65</v>
      </c>
      <c r="C2149" t="inlineStr">
        <is>
          <t xml:space="preserve">CONCLUIDO	</t>
        </is>
      </c>
      <c r="D2149" t="n">
        <v>9.7326</v>
      </c>
      <c r="E2149" t="n">
        <v>10.27</v>
      </c>
      <c r="F2149" t="n">
        <v>7.93</v>
      </c>
      <c r="G2149" t="n">
        <v>79.31</v>
      </c>
      <c r="H2149" t="n">
        <v>1.33</v>
      </c>
      <c r="I2149" t="n">
        <v>6</v>
      </c>
      <c r="J2149" t="n">
        <v>146.8</v>
      </c>
      <c r="K2149" t="n">
        <v>46.47</v>
      </c>
      <c r="L2149" t="n">
        <v>11</v>
      </c>
      <c r="M2149" t="n">
        <v>4</v>
      </c>
      <c r="N2149" t="n">
        <v>24.33</v>
      </c>
      <c r="O2149" t="n">
        <v>18338.99</v>
      </c>
      <c r="P2149" t="n">
        <v>74.92</v>
      </c>
      <c r="Q2149" t="n">
        <v>198.05</v>
      </c>
      <c r="R2149" t="n">
        <v>29.53</v>
      </c>
      <c r="S2149" t="n">
        <v>21.27</v>
      </c>
      <c r="T2149" t="n">
        <v>1421.69</v>
      </c>
      <c r="U2149" t="n">
        <v>0.72</v>
      </c>
      <c r="V2149" t="n">
        <v>0.77</v>
      </c>
      <c r="W2149" t="n">
        <v>0.12</v>
      </c>
      <c r="X2149" t="n">
        <v>0.08</v>
      </c>
      <c r="Y2149" t="n">
        <v>1</v>
      </c>
      <c r="Z2149" t="n">
        <v>10</v>
      </c>
    </row>
    <row r="2150">
      <c r="A2150" t="n">
        <v>41</v>
      </c>
      <c r="B2150" t="n">
        <v>65</v>
      </c>
      <c r="C2150" t="inlineStr">
        <is>
          <t xml:space="preserve">CONCLUIDO	</t>
        </is>
      </c>
      <c r="D2150" t="n">
        <v>9.709300000000001</v>
      </c>
      <c r="E2150" t="n">
        <v>10.3</v>
      </c>
      <c r="F2150" t="n">
        <v>7.96</v>
      </c>
      <c r="G2150" t="n">
        <v>79.56</v>
      </c>
      <c r="H2150" t="n">
        <v>1.35</v>
      </c>
      <c r="I2150" t="n">
        <v>6</v>
      </c>
      <c r="J2150" t="n">
        <v>147.14</v>
      </c>
      <c r="K2150" t="n">
        <v>46.47</v>
      </c>
      <c r="L2150" t="n">
        <v>11.25</v>
      </c>
      <c r="M2150" t="n">
        <v>4</v>
      </c>
      <c r="N2150" t="n">
        <v>24.43</v>
      </c>
      <c r="O2150" t="n">
        <v>18381.53</v>
      </c>
      <c r="P2150" t="n">
        <v>75.27</v>
      </c>
      <c r="Q2150" t="n">
        <v>198.05</v>
      </c>
      <c r="R2150" t="n">
        <v>30.57</v>
      </c>
      <c r="S2150" t="n">
        <v>21.27</v>
      </c>
      <c r="T2150" t="n">
        <v>1942.48</v>
      </c>
      <c r="U2150" t="n">
        <v>0.7</v>
      </c>
      <c r="V2150" t="n">
        <v>0.76</v>
      </c>
      <c r="W2150" t="n">
        <v>0.12</v>
      </c>
      <c r="X2150" t="n">
        <v>0.1</v>
      </c>
      <c r="Y2150" t="n">
        <v>1</v>
      </c>
      <c r="Z2150" t="n">
        <v>10</v>
      </c>
    </row>
    <row r="2151">
      <c r="A2151" t="n">
        <v>42</v>
      </c>
      <c r="B2151" t="n">
        <v>65</v>
      </c>
      <c r="C2151" t="inlineStr">
        <is>
          <t xml:space="preserve">CONCLUIDO	</t>
        </is>
      </c>
      <c r="D2151" t="n">
        <v>9.712400000000001</v>
      </c>
      <c r="E2151" t="n">
        <v>10.3</v>
      </c>
      <c r="F2151" t="n">
        <v>7.95</v>
      </c>
      <c r="G2151" t="n">
        <v>79.53</v>
      </c>
      <c r="H2151" t="n">
        <v>1.38</v>
      </c>
      <c r="I2151" t="n">
        <v>6</v>
      </c>
      <c r="J2151" t="n">
        <v>147.49</v>
      </c>
      <c r="K2151" t="n">
        <v>46.47</v>
      </c>
      <c r="L2151" t="n">
        <v>11.5</v>
      </c>
      <c r="M2151" t="n">
        <v>4</v>
      </c>
      <c r="N2151" t="n">
        <v>24.52</v>
      </c>
      <c r="O2151" t="n">
        <v>18424.11</v>
      </c>
      <c r="P2151" t="n">
        <v>75.17</v>
      </c>
      <c r="Q2151" t="n">
        <v>198.05</v>
      </c>
      <c r="R2151" t="n">
        <v>30.38</v>
      </c>
      <c r="S2151" t="n">
        <v>21.27</v>
      </c>
      <c r="T2151" t="n">
        <v>1845.64</v>
      </c>
      <c r="U2151" t="n">
        <v>0.7</v>
      </c>
      <c r="V2151" t="n">
        <v>0.76</v>
      </c>
      <c r="W2151" t="n">
        <v>0.12</v>
      </c>
      <c r="X2151" t="n">
        <v>0.1</v>
      </c>
      <c r="Y2151" t="n">
        <v>1</v>
      </c>
      <c r="Z2151" t="n">
        <v>10</v>
      </c>
    </row>
    <row r="2152">
      <c r="A2152" t="n">
        <v>43</v>
      </c>
      <c r="B2152" t="n">
        <v>65</v>
      </c>
      <c r="C2152" t="inlineStr">
        <is>
          <t xml:space="preserve">CONCLUIDO	</t>
        </is>
      </c>
      <c r="D2152" t="n">
        <v>9.705299999999999</v>
      </c>
      <c r="E2152" t="n">
        <v>10.3</v>
      </c>
      <c r="F2152" t="n">
        <v>7.96</v>
      </c>
      <c r="G2152" t="n">
        <v>79.59999999999999</v>
      </c>
      <c r="H2152" t="n">
        <v>1.41</v>
      </c>
      <c r="I2152" t="n">
        <v>6</v>
      </c>
      <c r="J2152" t="n">
        <v>147.83</v>
      </c>
      <c r="K2152" t="n">
        <v>46.47</v>
      </c>
      <c r="L2152" t="n">
        <v>11.75</v>
      </c>
      <c r="M2152" t="n">
        <v>4</v>
      </c>
      <c r="N2152" t="n">
        <v>24.62</v>
      </c>
      <c r="O2152" t="n">
        <v>18466.71</v>
      </c>
      <c r="P2152" t="n">
        <v>75.11</v>
      </c>
      <c r="Q2152" t="n">
        <v>198.05</v>
      </c>
      <c r="R2152" t="n">
        <v>30.6</v>
      </c>
      <c r="S2152" t="n">
        <v>21.27</v>
      </c>
      <c r="T2152" t="n">
        <v>1959.51</v>
      </c>
      <c r="U2152" t="n">
        <v>0.6899999999999999</v>
      </c>
      <c r="V2152" t="n">
        <v>0.76</v>
      </c>
      <c r="W2152" t="n">
        <v>0.12</v>
      </c>
      <c r="X2152" t="n">
        <v>0.11</v>
      </c>
      <c r="Y2152" t="n">
        <v>1</v>
      </c>
      <c r="Z2152" t="n">
        <v>10</v>
      </c>
    </row>
    <row r="2153">
      <c r="A2153" t="n">
        <v>44</v>
      </c>
      <c r="B2153" t="n">
        <v>65</v>
      </c>
      <c r="C2153" t="inlineStr">
        <is>
          <t xml:space="preserve">CONCLUIDO	</t>
        </is>
      </c>
      <c r="D2153" t="n">
        <v>9.704599999999999</v>
      </c>
      <c r="E2153" t="n">
        <v>10.3</v>
      </c>
      <c r="F2153" t="n">
        <v>7.96</v>
      </c>
      <c r="G2153" t="n">
        <v>79.61</v>
      </c>
      <c r="H2153" t="n">
        <v>1.43</v>
      </c>
      <c r="I2153" t="n">
        <v>6</v>
      </c>
      <c r="J2153" t="n">
        <v>148.18</v>
      </c>
      <c r="K2153" t="n">
        <v>46.47</v>
      </c>
      <c r="L2153" t="n">
        <v>12</v>
      </c>
      <c r="M2153" t="n">
        <v>4</v>
      </c>
      <c r="N2153" t="n">
        <v>24.71</v>
      </c>
      <c r="O2153" t="n">
        <v>18509.36</v>
      </c>
      <c r="P2153" t="n">
        <v>74.78</v>
      </c>
      <c r="Q2153" t="n">
        <v>198.08</v>
      </c>
      <c r="R2153" t="n">
        <v>30.67</v>
      </c>
      <c r="S2153" t="n">
        <v>21.27</v>
      </c>
      <c r="T2153" t="n">
        <v>1993.78</v>
      </c>
      <c r="U2153" t="n">
        <v>0.6899999999999999</v>
      </c>
      <c r="V2153" t="n">
        <v>0.76</v>
      </c>
      <c r="W2153" t="n">
        <v>0.12</v>
      </c>
      <c r="X2153" t="n">
        <v>0.11</v>
      </c>
      <c r="Y2153" t="n">
        <v>1</v>
      </c>
      <c r="Z2153" t="n">
        <v>10</v>
      </c>
    </row>
    <row r="2154">
      <c r="A2154" t="n">
        <v>45</v>
      </c>
      <c r="B2154" t="n">
        <v>65</v>
      </c>
      <c r="C2154" t="inlineStr">
        <is>
          <t xml:space="preserve">CONCLUIDO	</t>
        </is>
      </c>
      <c r="D2154" t="n">
        <v>9.7166</v>
      </c>
      <c r="E2154" t="n">
        <v>10.29</v>
      </c>
      <c r="F2154" t="n">
        <v>7.95</v>
      </c>
      <c r="G2154" t="n">
        <v>79.48</v>
      </c>
      <c r="H2154" t="n">
        <v>1.46</v>
      </c>
      <c r="I2154" t="n">
        <v>6</v>
      </c>
      <c r="J2154" t="n">
        <v>148.52</v>
      </c>
      <c r="K2154" t="n">
        <v>46.47</v>
      </c>
      <c r="L2154" t="n">
        <v>12.25</v>
      </c>
      <c r="M2154" t="n">
        <v>4</v>
      </c>
      <c r="N2154" t="n">
        <v>24.81</v>
      </c>
      <c r="O2154" t="n">
        <v>18552.03</v>
      </c>
      <c r="P2154" t="n">
        <v>74.34</v>
      </c>
      <c r="Q2154" t="n">
        <v>198.05</v>
      </c>
      <c r="R2154" t="n">
        <v>30.15</v>
      </c>
      <c r="S2154" t="n">
        <v>21.27</v>
      </c>
      <c r="T2154" t="n">
        <v>1731.45</v>
      </c>
      <c r="U2154" t="n">
        <v>0.71</v>
      </c>
      <c r="V2154" t="n">
        <v>0.76</v>
      </c>
      <c r="W2154" t="n">
        <v>0.12</v>
      </c>
      <c r="X2154" t="n">
        <v>0.1</v>
      </c>
      <c r="Y2154" t="n">
        <v>1</v>
      </c>
      <c r="Z2154" t="n">
        <v>10</v>
      </c>
    </row>
    <row r="2155">
      <c r="A2155" t="n">
        <v>46</v>
      </c>
      <c r="B2155" t="n">
        <v>65</v>
      </c>
      <c r="C2155" t="inlineStr">
        <is>
          <t xml:space="preserve">CONCLUIDO	</t>
        </is>
      </c>
      <c r="D2155" t="n">
        <v>9.720000000000001</v>
      </c>
      <c r="E2155" t="n">
        <v>10.29</v>
      </c>
      <c r="F2155" t="n">
        <v>7.94</v>
      </c>
      <c r="G2155" t="n">
        <v>79.44</v>
      </c>
      <c r="H2155" t="n">
        <v>1.49</v>
      </c>
      <c r="I2155" t="n">
        <v>6</v>
      </c>
      <c r="J2155" t="n">
        <v>148.87</v>
      </c>
      <c r="K2155" t="n">
        <v>46.47</v>
      </c>
      <c r="L2155" t="n">
        <v>12.5</v>
      </c>
      <c r="M2155" t="n">
        <v>4</v>
      </c>
      <c r="N2155" t="n">
        <v>24.9</v>
      </c>
      <c r="O2155" t="n">
        <v>18594.74</v>
      </c>
      <c r="P2155" t="n">
        <v>73.75</v>
      </c>
      <c r="Q2155" t="n">
        <v>198.05</v>
      </c>
      <c r="R2155" t="n">
        <v>30.15</v>
      </c>
      <c r="S2155" t="n">
        <v>21.27</v>
      </c>
      <c r="T2155" t="n">
        <v>1731.25</v>
      </c>
      <c r="U2155" t="n">
        <v>0.71</v>
      </c>
      <c r="V2155" t="n">
        <v>0.76</v>
      </c>
      <c r="W2155" t="n">
        <v>0.12</v>
      </c>
      <c r="X2155" t="n">
        <v>0.09</v>
      </c>
      <c r="Y2155" t="n">
        <v>1</v>
      </c>
      <c r="Z2155" t="n">
        <v>10</v>
      </c>
    </row>
    <row r="2156">
      <c r="A2156" t="n">
        <v>47</v>
      </c>
      <c r="B2156" t="n">
        <v>65</v>
      </c>
      <c r="C2156" t="inlineStr">
        <is>
          <t xml:space="preserve">CONCLUIDO	</t>
        </is>
      </c>
      <c r="D2156" t="n">
        <v>9.705299999999999</v>
      </c>
      <c r="E2156" t="n">
        <v>10.3</v>
      </c>
      <c r="F2156" t="n">
        <v>7.96</v>
      </c>
      <c r="G2156" t="n">
        <v>79.59999999999999</v>
      </c>
      <c r="H2156" t="n">
        <v>1.51</v>
      </c>
      <c r="I2156" t="n">
        <v>6</v>
      </c>
      <c r="J2156" t="n">
        <v>149.22</v>
      </c>
      <c r="K2156" t="n">
        <v>46.47</v>
      </c>
      <c r="L2156" t="n">
        <v>12.75</v>
      </c>
      <c r="M2156" t="n">
        <v>4</v>
      </c>
      <c r="N2156" t="n">
        <v>25</v>
      </c>
      <c r="O2156" t="n">
        <v>18637.48</v>
      </c>
      <c r="P2156" t="n">
        <v>73.39</v>
      </c>
      <c r="Q2156" t="n">
        <v>198.05</v>
      </c>
      <c r="R2156" t="n">
        <v>30.64</v>
      </c>
      <c r="S2156" t="n">
        <v>21.27</v>
      </c>
      <c r="T2156" t="n">
        <v>1979.75</v>
      </c>
      <c r="U2156" t="n">
        <v>0.6899999999999999</v>
      </c>
      <c r="V2156" t="n">
        <v>0.76</v>
      </c>
      <c r="W2156" t="n">
        <v>0.12</v>
      </c>
      <c r="X2156" t="n">
        <v>0.11</v>
      </c>
      <c r="Y2156" t="n">
        <v>1</v>
      </c>
      <c r="Z2156" t="n">
        <v>10</v>
      </c>
    </row>
    <row r="2157">
      <c r="A2157" t="n">
        <v>48</v>
      </c>
      <c r="B2157" t="n">
        <v>65</v>
      </c>
      <c r="C2157" t="inlineStr">
        <is>
          <t xml:space="preserve">CONCLUIDO	</t>
        </is>
      </c>
      <c r="D2157" t="n">
        <v>9.7484</v>
      </c>
      <c r="E2157" t="n">
        <v>10.26</v>
      </c>
      <c r="F2157" t="n">
        <v>7.94</v>
      </c>
      <c r="G2157" t="n">
        <v>95.3</v>
      </c>
      <c r="H2157" t="n">
        <v>1.54</v>
      </c>
      <c r="I2157" t="n">
        <v>5</v>
      </c>
      <c r="J2157" t="n">
        <v>149.56</v>
      </c>
      <c r="K2157" t="n">
        <v>46.47</v>
      </c>
      <c r="L2157" t="n">
        <v>13</v>
      </c>
      <c r="M2157" t="n">
        <v>3</v>
      </c>
      <c r="N2157" t="n">
        <v>25.1</v>
      </c>
      <c r="O2157" t="n">
        <v>18680.25</v>
      </c>
      <c r="P2157" t="n">
        <v>72.40000000000001</v>
      </c>
      <c r="Q2157" t="n">
        <v>198.05</v>
      </c>
      <c r="R2157" t="n">
        <v>30.04</v>
      </c>
      <c r="S2157" t="n">
        <v>21.27</v>
      </c>
      <c r="T2157" t="n">
        <v>1682.61</v>
      </c>
      <c r="U2157" t="n">
        <v>0.71</v>
      </c>
      <c r="V2157" t="n">
        <v>0.76</v>
      </c>
      <c r="W2157" t="n">
        <v>0.12</v>
      </c>
      <c r="X2157" t="n">
        <v>0.09</v>
      </c>
      <c r="Y2157" t="n">
        <v>1</v>
      </c>
      <c r="Z2157" t="n">
        <v>10</v>
      </c>
    </row>
    <row r="2158">
      <c r="A2158" t="n">
        <v>49</v>
      </c>
      <c r="B2158" t="n">
        <v>65</v>
      </c>
      <c r="C2158" t="inlineStr">
        <is>
          <t xml:space="preserve">CONCLUIDO	</t>
        </is>
      </c>
      <c r="D2158" t="n">
        <v>9.761699999999999</v>
      </c>
      <c r="E2158" t="n">
        <v>10.24</v>
      </c>
      <c r="F2158" t="n">
        <v>7.93</v>
      </c>
      <c r="G2158" t="n">
        <v>95.13</v>
      </c>
      <c r="H2158" t="n">
        <v>1.56</v>
      </c>
      <c r="I2158" t="n">
        <v>5</v>
      </c>
      <c r="J2158" t="n">
        <v>149.91</v>
      </c>
      <c r="K2158" t="n">
        <v>46.47</v>
      </c>
      <c r="L2158" t="n">
        <v>13.25</v>
      </c>
      <c r="M2158" t="n">
        <v>3</v>
      </c>
      <c r="N2158" t="n">
        <v>25.19</v>
      </c>
      <c r="O2158" t="n">
        <v>18723.06</v>
      </c>
      <c r="P2158" t="n">
        <v>72.22</v>
      </c>
      <c r="Q2158" t="n">
        <v>198.05</v>
      </c>
      <c r="R2158" t="n">
        <v>29.58</v>
      </c>
      <c r="S2158" t="n">
        <v>21.27</v>
      </c>
      <c r="T2158" t="n">
        <v>1452.48</v>
      </c>
      <c r="U2158" t="n">
        <v>0.72</v>
      </c>
      <c r="V2158" t="n">
        <v>0.77</v>
      </c>
      <c r="W2158" t="n">
        <v>0.12</v>
      </c>
      <c r="X2158" t="n">
        <v>0.07000000000000001</v>
      </c>
      <c r="Y2158" t="n">
        <v>1</v>
      </c>
      <c r="Z2158" t="n">
        <v>10</v>
      </c>
    </row>
    <row r="2159">
      <c r="A2159" t="n">
        <v>50</v>
      </c>
      <c r="B2159" t="n">
        <v>65</v>
      </c>
      <c r="C2159" t="inlineStr">
        <is>
          <t xml:space="preserve">CONCLUIDO	</t>
        </is>
      </c>
      <c r="D2159" t="n">
        <v>9.768800000000001</v>
      </c>
      <c r="E2159" t="n">
        <v>10.24</v>
      </c>
      <c r="F2159" t="n">
        <v>7.92</v>
      </c>
      <c r="G2159" t="n">
        <v>95.04000000000001</v>
      </c>
      <c r="H2159" t="n">
        <v>1.59</v>
      </c>
      <c r="I2159" t="n">
        <v>5</v>
      </c>
      <c r="J2159" t="n">
        <v>150.26</v>
      </c>
      <c r="K2159" t="n">
        <v>46.47</v>
      </c>
      <c r="L2159" t="n">
        <v>13.5</v>
      </c>
      <c r="M2159" t="n">
        <v>3</v>
      </c>
      <c r="N2159" t="n">
        <v>25.29</v>
      </c>
      <c r="O2159" t="n">
        <v>18765.9</v>
      </c>
      <c r="P2159" t="n">
        <v>72.19</v>
      </c>
      <c r="Q2159" t="n">
        <v>198.05</v>
      </c>
      <c r="R2159" t="n">
        <v>29.21</v>
      </c>
      <c r="S2159" t="n">
        <v>21.27</v>
      </c>
      <c r="T2159" t="n">
        <v>1269.18</v>
      </c>
      <c r="U2159" t="n">
        <v>0.73</v>
      </c>
      <c r="V2159" t="n">
        <v>0.77</v>
      </c>
      <c r="W2159" t="n">
        <v>0.12</v>
      </c>
      <c r="X2159" t="n">
        <v>0.07000000000000001</v>
      </c>
      <c r="Y2159" t="n">
        <v>1</v>
      </c>
      <c r="Z2159" t="n">
        <v>10</v>
      </c>
    </row>
    <row r="2160">
      <c r="A2160" t="n">
        <v>51</v>
      </c>
      <c r="B2160" t="n">
        <v>65</v>
      </c>
      <c r="C2160" t="inlineStr">
        <is>
          <t xml:space="preserve">CONCLUIDO	</t>
        </is>
      </c>
      <c r="D2160" t="n">
        <v>9.761100000000001</v>
      </c>
      <c r="E2160" t="n">
        <v>10.24</v>
      </c>
      <c r="F2160" t="n">
        <v>7.93</v>
      </c>
      <c r="G2160" t="n">
        <v>95.14</v>
      </c>
      <c r="H2160" t="n">
        <v>1.62</v>
      </c>
      <c r="I2160" t="n">
        <v>5</v>
      </c>
      <c r="J2160" t="n">
        <v>150.61</v>
      </c>
      <c r="K2160" t="n">
        <v>46.47</v>
      </c>
      <c r="L2160" t="n">
        <v>13.75</v>
      </c>
      <c r="M2160" t="n">
        <v>3</v>
      </c>
      <c r="N2160" t="n">
        <v>25.39</v>
      </c>
      <c r="O2160" t="n">
        <v>18808.78</v>
      </c>
      <c r="P2160" t="n">
        <v>72.36</v>
      </c>
      <c r="Q2160" t="n">
        <v>198.05</v>
      </c>
      <c r="R2160" t="n">
        <v>29.64</v>
      </c>
      <c r="S2160" t="n">
        <v>21.27</v>
      </c>
      <c r="T2160" t="n">
        <v>1480.56</v>
      </c>
      <c r="U2160" t="n">
        <v>0.72</v>
      </c>
      <c r="V2160" t="n">
        <v>0.77</v>
      </c>
      <c r="W2160" t="n">
        <v>0.11</v>
      </c>
      <c r="X2160" t="n">
        <v>0.08</v>
      </c>
      <c r="Y2160" t="n">
        <v>1</v>
      </c>
      <c r="Z2160" t="n">
        <v>10</v>
      </c>
    </row>
    <row r="2161">
      <c r="A2161" t="n">
        <v>52</v>
      </c>
      <c r="B2161" t="n">
        <v>65</v>
      </c>
      <c r="C2161" t="inlineStr">
        <is>
          <t xml:space="preserve">CONCLUIDO	</t>
        </is>
      </c>
      <c r="D2161" t="n">
        <v>9.754799999999999</v>
      </c>
      <c r="E2161" t="n">
        <v>10.25</v>
      </c>
      <c r="F2161" t="n">
        <v>7.93</v>
      </c>
      <c r="G2161" t="n">
        <v>95.22</v>
      </c>
      <c r="H2161" t="n">
        <v>1.64</v>
      </c>
      <c r="I2161" t="n">
        <v>5</v>
      </c>
      <c r="J2161" t="n">
        <v>150.95</v>
      </c>
      <c r="K2161" t="n">
        <v>46.47</v>
      </c>
      <c r="L2161" t="n">
        <v>14</v>
      </c>
      <c r="M2161" t="n">
        <v>3</v>
      </c>
      <c r="N2161" t="n">
        <v>25.49</v>
      </c>
      <c r="O2161" t="n">
        <v>18851.69</v>
      </c>
      <c r="P2161" t="n">
        <v>72.28</v>
      </c>
      <c r="Q2161" t="n">
        <v>198.06</v>
      </c>
      <c r="R2161" t="n">
        <v>29.79</v>
      </c>
      <c r="S2161" t="n">
        <v>21.27</v>
      </c>
      <c r="T2161" t="n">
        <v>1557.71</v>
      </c>
      <c r="U2161" t="n">
        <v>0.71</v>
      </c>
      <c r="V2161" t="n">
        <v>0.77</v>
      </c>
      <c r="W2161" t="n">
        <v>0.12</v>
      </c>
      <c r="X2161" t="n">
        <v>0.08</v>
      </c>
      <c r="Y2161" t="n">
        <v>1</v>
      </c>
      <c r="Z2161" t="n">
        <v>10</v>
      </c>
    </row>
    <row r="2162">
      <c r="A2162" t="n">
        <v>53</v>
      </c>
      <c r="B2162" t="n">
        <v>65</v>
      </c>
      <c r="C2162" t="inlineStr">
        <is>
          <t xml:space="preserve">CONCLUIDO	</t>
        </is>
      </c>
      <c r="D2162" t="n">
        <v>9.7484</v>
      </c>
      <c r="E2162" t="n">
        <v>10.26</v>
      </c>
      <c r="F2162" t="n">
        <v>7.94</v>
      </c>
      <c r="G2162" t="n">
        <v>95.3</v>
      </c>
      <c r="H2162" t="n">
        <v>1.67</v>
      </c>
      <c r="I2162" t="n">
        <v>5</v>
      </c>
      <c r="J2162" t="n">
        <v>151.3</v>
      </c>
      <c r="K2162" t="n">
        <v>46.47</v>
      </c>
      <c r="L2162" t="n">
        <v>14.25</v>
      </c>
      <c r="M2162" t="n">
        <v>3</v>
      </c>
      <c r="N2162" t="n">
        <v>25.59</v>
      </c>
      <c r="O2162" t="n">
        <v>18894.63</v>
      </c>
      <c r="P2162" t="n">
        <v>72.15000000000001</v>
      </c>
      <c r="Q2162" t="n">
        <v>198.05</v>
      </c>
      <c r="R2162" t="n">
        <v>30.09</v>
      </c>
      <c r="S2162" t="n">
        <v>21.27</v>
      </c>
      <c r="T2162" t="n">
        <v>1708.82</v>
      </c>
      <c r="U2162" t="n">
        <v>0.71</v>
      </c>
      <c r="V2162" t="n">
        <v>0.76</v>
      </c>
      <c r="W2162" t="n">
        <v>0.12</v>
      </c>
      <c r="X2162" t="n">
        <v>0.09</v>
      </c>
      <c r="Y2162" t="n">
        <v>1</v>
      </c>
      <c r="Z2162" t="n">
        <v>10</v>
      </c>
    </row>
    <row r="2163">
      <c r="A2163" t="n">
        <v>54</v>
      </c>
      <c r="B2163" t="n">
        <v>65</v>
      </c>
      <c r="C2163" t="inlineStr">
        <is>
          <t xml:space="preserve">CONCLUIDO	</t>
        </is>
      </c>
      <c r="D2163" t="n">
        <v>9.7593</v>
      </c>
      <c r="E2163" t="n">
        <v>10.25</v>
      </c>
      <c r="F2163" t="n">
        <v>7.93</v>
      </c>
      <c r="G2163" t="n">
        <v>95.16</v>
      </c>
      <c r="H2163" t="n">
        <v>1.69</v>
      </c>
      <c r="I2163" t="n">
        <v>5</v>
      </c>
      <c r="J2163" t="n">
        <v>151.65</v>
      </c>
      <c r="K2163" t="n">
        <v>46.47</v>
      </c>
      <c r="L2163" t="n">
        <v>14.5</v>
      </c>
      <c r="M2163" t="n">
        <v>3</v>
      </c>
      <c r="N2163" t="n">
        <v>25.68</v>
      </c>
      <c r="O2163" t="n">
        <v>18937.61</v>
      </c>
      <c r="P2163" t="n">
        <v>72.02</v>
      </c>
      <c r="Q2163" t="n">
        <v>198.05</v>
      </c>
      <c r="R2163" t="n">
        <v>29.61</v>
      </c>
      <c r="S2163" t="n">
        <v>21.27</v>
      </c>
      <c r="T2163" t="n">
        <v>1467.24</v>
      </c>
      <c r="U2163" t="n">
        <v>0.72</v>
      </c>
      <c r="V2163" t="n">
        <v>0.77</v>
      </c>
      <c r="W2163" t="n">
        <v>0.12</v>
      </c>
      <c r="X2163" t="n">
        <v>0.08</v>
      </c>
      <c r="Y2163" t="n">
        <v>1</v>
      </c>
      <c r="Z2163" t="n">
        <v>10</v>
      </c>
    </row>
    <row r="2164">
      <c r="A2164" t="n">
        <v>55</v>
      </c>
      <c r="B2164" t="n">
        <v>65</v>
      </c>
      <c r="C2164" t="inlineStr">
        <is>
          <t xml:space="preserve">CONCLUIDO	</t>
        </is>
      </c>
      <c r="D2164" t="n">
        <v>9.767200000000001</v>
      </c>
      <c r="E2164" t="n">
        <v>10.24</v>
      </c>
      <c r="F2164" t="n">
        <v>7.92</v>
      </c>
      <c r="G2164" t="n">
        <v>95.06</v>
      </c>
      <c r="H2164" t="n">
        <v>1.72</v>
      </c>
      <c r="I2164" t="n">
        <v>5</v>
      </c>
      <c r="J2164" t="n">
        <v>152</v>
      </c>
      <c r="K2164" t="n">
        <v>46.47</v>
      </c>
      <c r="L2164" t="n">
        <v>14.75</v>
      </c>
      <c r="M2164" t="n">
        <v>3</v>
      </c>
      <c r="N2164" t="n">
        <v>25.78</v>
      </c>
      <c r="O2164" t="n">
        <v>18980.62</v>
      </c>
      <c r="P2164" t="n">
        <v>71.56</v>
      </c>
      <c r="Q2164" t="n">
        <v>198.05</v>
      </c>
      <c r="R2164" t="n">
        <v>29.38</v>
      </c>
      <c r="S2164" t="n">
        <v>21.27</v>
      </c>
      <c r="T2164" t="n">
        <v>1354.26</v>
      </c>
      <c r="U2164" t="n">
        <v>0.72</v>
      </c>
      <c r="V2164" t="n">
        <v>0.77</v>
      </c>
      <c r="W2164" t="n">
        <v>0.12</v>
      </c>
      <c r="X2164" t="n">
        <v>0.07000000000000001</v>
      </c>
      <c r="Y2164" t="n">
        <v>1</v>
      </c>
      <c r="Z2164" t="n">
        <v>10</v>
      </c>
    </row>
    <row r="2165">
      <c r="A2165" t="n">
        <v>56</v>
      </c>
      <c r="B2165" t="n">
        <v>65</v>
      </c>
      <c r="C2165" t="inlineStr">
        <is>
          <t xml:space="preserve">CONCLUIDO	</t>
        </is>
      </c>
      <c r="D2165" t="n">
        <v>9.7484</v>
      </c>
      <c r="E2165" t="n">
        <v>10.26</v>
      </c>
      <c r="F2165" t="n">
        <v>7.94</v>
      </c>
      <c r="G2165" t="n">
        <v>95.3</v>
      </c>
      <c r="H2165" t="n">
        <v>1.74</v>
      </c>
      <c r="I2165" t="n">
        <v>5</v>
      </c>
      <c r="J2165" t="n">
        <v>152.35</v>
      </c>
      <c r="K2165" t="n">
        <v>46.47</v>
      </c>
      <c r="L2165" t="n">
        <v>15</v>
      </c>
      <c r="M2165" t="n">
        <v>3</v>
      </c>
      <c r="N2165" t="n">
        <v>25.88</v>
      </c>
      <c r="O2165" t="n">
        <v>19023.66</v>
      </c>
      <c r="P2165" t="n">
        <v>71.34999999999999</v>
      </c>
      <c r="Q2165" t="n">
        <v>198.06</v>
      </c>
      <c r="R2165" t="n">
        <v>30.14</v>
      </c>
      <c r="S2165" t="n">
        <v>21.27</v>
      </c>
      <c r="T2165" t="n">
        <v>1731.71</v>
      </c>
      <c r="U2165" t="n">
        <v>0.71</v>
      </c>
      <c r="V2165" t="n">
        <v>0.76</v>
      </c>
      <c r="W2165" t="n">
        <v>0.11</v>
      </c>
      <c r="X2165" t="n">
        <v>0.09</v>
      </c>
      <c r="Y2165" t="n">
        <v>1</v>
      </c>
      <c r="Z2165" t="n">
        <v>10</v>
      </c>
    </row>
    <row r="2166">
      <c r="A2166" t="n">
        <v>57</v>
      </c>
      <c r="B2166" t="n">
        <v>65</v>
      </c>
      <c r="C2166" t="inlineStr">
        <is>
          <t xml:space="preserve">CONCLUIDO	</t>
        </is>
      </c>
      <c r="D2166" t="n">
        <v>9.7529</v>
      </c>
      <c r="E2166" t="n">
        <v>10.25</v>
      </c>
      <c r="F2166" t="n">
        <v>7.94</v>
      </c>
      <c r="G2166" t="n">
        <v>95.23999999999999</v>
      </c>
      <c r="H2166" t="n">
        <v>1.77</v>
      </c>
      <c r="I2166" t="n">
        <v>5</v>
      </c>
      <c r="J2166" t="n">
        <v>152.7</v>
      </c>
      <c r="K2166" t="n">
        <v>46.47</v>
      </c>
      <c r="L2166" t="n">
        <v>15.25</v>
      </c>
      <c r="M2166" t="n">
        <v>3</v>
      </c>
      <c r="N2166" t="n">
        <v>25.98</v>
      </c>
      <c r="O2166" t="n">
        <v>19066.74</v>
      </c>
      <c r="P2166" t="n">
        <v>70.73999999999999</v>
      </c>
      <c r="Q2166" t="n">
        <v>198.05</v>
      </c>
      <c r="R2166" t="n">
        <v>29.92</v>
      </c>
      <c r="S2166" t="n">
        <v>21.27</v>
      </c>
      <c r="T2166" t="n">
        <v>1621.78</v>
      </c>
      <c r="U2166" t="n">
        <v>0.71</v>
      </c>
      <c r="V2166" t="n">
        <v>0.77</v>
      </c>
      <c r="W2166" t="n">
        <v>0.12</v>
      </c>
      <c r="X2166" t="n">
        <v>0.08</v>
      </c>
      <c r="Y2166" t="n">
        <v>1</v>
      </c>
      <c r="Z2166" t="n">
        <v>10</v>
      </c>
    </row>
    <row r="2167">
      <c r="A2167" t="n">
        <v>58</v>
      </c>
      <c r="B2167" t="n">
        <v>65</v>
      </c>
      <c r="C2167" t="inlineStr">
        <is>
          <t xml:space="preserve">CONCLUIDO	</t>
        </is>
      </c>
      <c r="D2167" t="n">
        <v>9.748699999999999</v>
      </c>
      <c r="E2167" t="n">
        <v>10.26</v>
      </c>
      <c r="F2167" t="n">
        <v>7.94</v>
      </c>
      <c r="G2167" t="n">
        <v>95.3</v>
      </c>
      <c r="H2167" t="n">
        <v>1.79</v>
      </c>
      <c r="I2167" t="n">
        <v>5</v>
      </c>
      <c r="J2167" t="n">
        <v>153.05</v>
      </c>
      <c r="K2167" t="n">
        <v>46.47</v>
      </c>
      <c r="L2167" t="n">
        <v>15.5</v>
      </c>
      <c r="M2167" t="n">
        <v>1</v>
      </c>
      <c r="N2167" t="n">
        <v>26.08</v>
      </c>
      <c r="O2167" t="n">
        <v>19109.85</v>
      </c>
      <c r="P2167" t="n">
        <v>70.66</v>
      </c>
      <c r="Q2167" t="n">
        <v>198.05</v>
      </c>
      <c r="R2167" t="n">
        <v>29.97</v>
      </c>
      <c r="S2167" t="n">
        <v>21.27</v>
      </c>
      <c r="T2167" t="n">
        <v>1648.85</v>
      </c>
      <c r="U2167" t="n">
        <v>0.71</v>
      </c>
      <c r="V2167" t="n">
        <v>0.76</v>
      </c>
      <c r="W2167" t="n">
        <v>0.12</v>
      </c>
      <c r="X2167" t="n">
        <v>0.09</v>
      </c>
      <c r="Y2167" t="n">
        <v>1</v>
      </c>
      <c r="Z2167" t="n">
        <v>10</v>
      </c>
    </row>
    <row r="2168">
      <c r="A2168" t="n">
        <v>59</v>
      </c>
      <c r="B2168" t="n">
        <v>65</v>
      </c>
      <c r="C2168" t="inlineStr">
        <is>
          <t xml:space="preserve">CONCLUIDO	</t>
        </is>
      </c>
      <c r="D2168" t="n">
        <v>9.7508</v>
      </c>
      <c r="E2168" t="n">
        <v>10.26</v>
      </c>
      <c r="F2168" t="n">
        <v>7.94</v>
      </c>
      <c r="G2168" t="n">
        <v>95.27</v>
      </c>
      <c r="H2168" t="n">
        <v>1.82</v>
      </c>
      <c r="I2168" t="n">
        <v>5</v>
      </c>
      <c r="J2168" t="n">
        <v>153.4</v>
      </c>
      <c r="K2168" t="n">
        <v>46.47</v>
      </c>
      <c r="L2168" t="n">
        <v>15.75</v>
      </c>
      <c r="M2168" t="n">
        <v>1</v>
      </c>
      <c r="N2168" t="n">
        <v>26.18</v>
      </c>
      <c r="O2168" t="n">
        <v>19153</v>
      </c>
      <c r="P2168" t="n">
        <v>70.51000000000001</v>
      </c>
      <c r="Q2168" t="n">
        <v>198.05</v>
      </c>
      <c r="R2168" t="n">
        <v>29.84</v>
      </c>
      <c r="S2168" t="n">
        <v>21.27</v>
      </c>
      <c r="T2168" t="n">
        <v>1584.52</v>
      </c>
      <c r="U2168" t="n">
        <v>0.71</v>
      </c>
      <c r="V2168" t="n">
        <v>0.76</v>
      </c>
      <c r="W2168" t="n">
        <v>0.12</v>
      </c>
      <c r="X2168" t="n">
        <v>0.09</v>
      </c>
      <c r="Y2168" t="n">
        <v>1</v>
      </c>
      <c r="Z2168" t="n">
        <v>10</v>
      </c>
    </row>
    <row r="2169">
      <c r="A2169" t="n">
        <v>60</v>
      </c>
      <c r="B2169" t="n">
        <v>65</v>
      </c>
      <c r="C2169" t="inlineStr">
        <is>
          <t xml:space="preserve">CONCLUIDO	</t>
        </is>
      </c>
      <c r="D2169" t="n">
        <v>9.7553</v>
      </c>
      <c r="E2169" t="n">
        <v>10.25</v>
      </c>
      <c r="F2169" t="n">
        <v>7.93</v>
      </c>
      <c r="G2169" t="n">
        <v>95.20999999999999</v>
      </c>
      <c r="H2169" t="n">
        <v>1.84</v>
      </c>
      <c r="I2169" t="n">
        <v>5</v>
      </c>
      <c r="J2169" t="n">
        <v>153.75</v>
      </c>
      <c r="K2169" t="n">
        <v>46.47</v>
      </c>
      <c r="L2169" t="n">
        <v>16</v>
      </c>
      <c r="M2169" t="n">
        <v>1</v>
      </c>
      <c r="N2169" t="n">
        <v>26.28</v>
      </c>
      <c r="O2169" t="n">
        <v>19196.18</v>
      </c>
      <c r="P2169" t="n">
        <v>70.33</v>
      </c>
      <c r="Q2169" t="n">
        <v>198.05</v>
      </c>
      <c r="R2169" t="n">
        <v>29.7</v>
      </c>
      <c r="S2169" t="n">
        <v>21.27</v>
      </c>
      <c r="T2169" t="n">
        <v>1511.36</v>
      </c>
      <c r="U2169" t="n">
        <v>0.72</v>
      </c>
      <c r="V2169" t="n">
        <v>0.77</v>
      </c>
      <c r="W2169" t="n">
        <v>0.12</v>
      </c>
      <c r="X2169" t="n">
        <v>0.08</v>
      </c>
      <c r="Y2169" t="n">
        <v>1</v>
      </c>
      <c r="Z2169" t="n">
        <v>10</v>
      </c>
    </row>
    <row r="2170">
      <c r="A2170" t="n">
        <v>61</v>
      </c>
      <c r="B2170" t="n">
        <v>65</v>
      </c>
      <c r="C2170" t="inlineStr">
        <is>
          <t xml:space="preserve">CONCLUIDO	</t>
        </is>
      </c>
      <c r="D2170" t="n">
        <v>9.755800000000001</v>
      </c>
      <c r="E2170" t="n">
        <v>10.25</v>
      </c>
      <c r="F2170" t="n">
        <v>7.93</v>
      </c>
      <c r="G2170" t="n">
        <v>95.20999999999999</v>
      </c>
      <c r="H2170" t="n">
        <v>1.87</v>
      </c>
      <c r="I2170" t="n">
        <v>5</v>
      </c>
      <c r="J2170" t="n">
        <v>154.1</v>
      </c>
      <c r="K2170" t="n">
        <v>46.47</v>
      </c>
      <c r="L2170" t="n">
        <v>16.25</v>
      </c>
      <c r="M2170" t="n">
        <v>1</v>
      </c>
      <c r="N2170" t="n">
        <v>26.38</v>
      </c>
      <c r="O2170" t="n">
        <v>19239.4</v>
      </c>
      <c r="P2170" t="n">
        <v>70.19</v>
      </c>
      <c r="Q2170" t="n">
        <v>198.05</v>
      </c>
      <c r="R2170" t="n">
        <v>29.72</v>
      </c>
      <c r="S2170" t="n">
        <v>21.27</v>
      </c>
      <c r="T2170" t="n">
        <v>1523.76</v>
      </c>
      <c r="U2170" t="n">
        <v>0.72</v>
      </c>
      <c r="V2170" t="n">
        <v>0.77</v>
      </c>
      <c r="W2170" t="n">
        <v>0.12</v>
      </c>
      <c r="X2170" t="n">
        <v>0.08</v>
      </c>
      <c r="Y2170" t="n">
        <v>1</v>
      </c>
      <c r="Z2170" t="n">
        <v>10</v>
      </c>
    </row>
    <row r="2171">
      <c r="A2171" t="n">
        <v>62</v>
      </c>
      <c r="B2171" t="n">
        <v>65</v>
      </c>
      <c r="C2171" t="inlineStr">
        <is>
          <t xml:space="preserve">CONCLUIDO	</t>
        </is>
      </c>
      <c r="D2171" t="n">
        <v>9.751899999999999</v>
      </c>
      <c r="E2171" t="n">
        <v>10.25</v>
      </c>
      <c r="F2171" t="n">
        <v>7.94</v>
      </c>
      <c r="G2171" t="n">
        <v>95.26000000000001</v>
      </c>
      <c r="H2171" t="n">
        <v>1.89</v>
      </c>
      <c r="I2171" t="n">
        <v>5</v>
      </c>
      <c r="J2171" t="n">
        <v>154.45</v>
      </c>
      <c r="K2171" t="n">
        <v>46.47</v>
      </c>
      <c r="L2171" t="n">
        <v>16.5</v>
      </c>
      <c r="M2171" t="n">
        <v>1</v>
      </c>
      <c r="N2171" t="n">
        <v>26.48</v>
      </c>
      <c r="O2171" t="n">
        <v>19282.65</v>
      </c>
      <c r="P2171" t="n">
        <v>70.13</v>
      </c>
      <c r="Q2171" t="n">
        <v>198.05</v>
      </c>
      <c r="R2171" t="n">
        <v>29.87</v>
      </c>
      <c r="S2171" t="n">
        <v>21.27</v>
      </c>
      <c r="T2171" t="n">
        <v>1599.59</v>
      </c>
      <c r="U2171" t="n">
        <v>0.71</v>
      </c>
      <c r="V2171" t="n">
        <v>0.76</v>
      </c>
      <c r="W2171" t="n">
        <v>0.12</v>
      </c>
      <c r="X2171" t="n">
        <v>0.09</v>
      </c>
      <c r="Y2171" t="n">
        <v>1</v>
      </c>
      <c r="Z2171" t="n">
        <v>10</v>
      </c>
    </row>
    <row r="2172">
      <c r="A2172" t="n">
        <v>63</v>
      </c>
      <c r="B2172" t="n">
        <v>65</v>
      </c>
      <c r="C2172" t="inlineStr">
        <is>
          <t xml:space="preserve">CONCLUIDO	</t>
        </is>
      </c>
      <c r="D2172" t="n">
        <v>9.747400000000001</v>
      </c>
      <c r="E2172" t="n">
        <v>10.26</v>
      </c>
      <c r="F2172" t="n">
        <v>7.94</v>
      </c>
      <c r="G2172" t="n">
        <v>95.31</v>
      </c>
      <c r="H2172" t="n">
        <v>1.92</v>
      </c>
      <c r="I2172" t="n">
        <v>5</v>
      </c>
      <c r="J2172" t="n">
        <v>154.8</v>
      </c>
      <c r="K2172" t="n">
        <v>46.47</v>
      </c>
      <c r="L2172" t="n">
        <v>16.75</v>
      </c>
      <c r="M2172" t="n">
        <v>1</v>
      </c>
      <c r="N2172" t="n">
        <v>26.58</v>
      </c>
      <c r="O2172" t="n">
        <v>19325.94</v>
      </c>
      <c r="P2172" t="n">
        <v>70.02</v>
      </c>
      <c r="Q2172" t="n">
        <v>198.05</v>
      </c>
      <c r="R2172" t="n">
        <v>29.98</v>
      </c>
      <c r="S2172" t="n">
        <v>21.27</v>
      </c>
      <c r="T2172" t="n">
        <v>1654.41</v>
      </c>
      <c r="U2172" t="n">
        <v>0.71</v>
      </c>
      <c r="V2172" t="n">
        <v>0.76</v>
      </c>
      <c r="W2172" t="n">
        <v>0.12</v>
      </c>
      <c r="X2172" t="n">
        <v>0.09</v>
      </c>
      <c r="Y2172" t="n">
        <v>1</v>
      </c>
      <c r="Z2172" t="n">
        <v>10</v>
      </c>
    </row>
    <row r="2173">
      <c r="A2173" t="n">
        <v>64</v>
      </c>
      <c r="B2173" t="n">
        <v>65</v>
      </c>
      <c r="C2173" t="inlineStr">
        <is>
          <t xml:space="preserve">CONCLUIDO	</t>
        </is>
      </c>
      <c r="D2173" t="n">
        <v>9.753500000000001</v>
      </c>
      <c r="E2173" t="n">
        <v>10.25</v>
      </c>
      <c r="F2173" t="n">
        <v>7.94</v>
      </c>
      <c r="G2173" t="n">
        <v>95.23999999999999</v>
      </c>
      <c r="H2173" t="n">
        <v>1.94</v>
      </c>
      <c r="I2173" t="n">
        <v>5</v>
      </c>
      <c r="J2173" t="n">
        <v>155.15</v>
      </c>
      <c r="K2173" t="n">
        <v>46.47</v>
      </c>
      <c r="L2173" t="n">
        <v>17</v>
      </c>
      <c r="M2173" t="n">
        <v>1</v>
      </c>
      <c r="N2173" t="n">
        <v>26.68</v>
      </c>
      <c r="O2173" t="n">
        <v>19369.26</v>
      </c>
      <c r="P2173" t="n">
        <v>69.76000000000001</v>
      </c>
      <c r="Q2173" t="n">
        <v>198.05</v>
      </c>
      <c r="R2173" t="n">
        <v>29.77</v>
      </c>
      <c r="S2173" t="n">
        <v>21.27</v>
      </c>
      <c r="T2173" t="n">
        <v>1545.56</v>
      </c>
      <c r="U2173" t="n">
        <v>0.71</v>
      </c>
      <c r="V2173" t="n">
        <v>0.77</v>
      </c>
      <c r="W2173" t="n">
        <v>0.12</v>
      </c>
      <c r="X2173" t="n">
        <v>0.08</v>
      </c>
      <c r="Y2173" t="n">
        <v>1</v>
      </c>
      <c r="Z2173" t="n">
        <v>10</v>
      </c>
    </row>
    <row r="2174">
      <c r="A2174" t="n">
        <v>65</v>
      </c>
      <c r="B2174" t="n">
        <v>65</v>
      </c>
      <c r="C2174" t="inlineStr">
        <is>
          <t xml:space="preserve">CONCLUIDO	</t>
        </is>
      </c>
      <c r="D2174" t="n">
        <v>9.754799999999999</v>
      </c>
      <c r="E2174" t="n">
        <v>10.25</v>
      </c>
      <c r="F2174" t="n">
        <v>7.93</v>
      </c>
      <c r="G2174" t="n">
        <v>95.22</v>
      </c>
      <c r="H2174" t="n">
        <v>1.96</v>
      </c>
      <c r="I2174" t="n">
        <v>5</v>
      </c>
      <c r="J2174" t="n">
        <v>155.5</v>
      </c>
      <c r="K2174" t="n">
        <v>46.47</v>
      </c>
      <c r="L2174" t="n">
        <v>17.25</v>
      </c>
      <c r="M2174" t="n">
        <v>1</v>
      </c>
      <c r="N2174" t="n">
        <v>26.79</v>
      </c>
      <c r="O2174" t="n">
        <v>19412.61</v>
      </c>
      <c r="P2174" t="n">
        <v>69.55</v>
      </c>
      <c r="Q2174" t="n">
        <v>198.05</v>
      </c>
      <c r="R2174" t="n">
        <v>29.72</v>
      </c>
      <c r="S2174" t="n">
        <v>21.27</v>
      </c>
      <c r="T2174" t="n">
        <v>1524.23</v>
      </c>
      <c r="U2174" t="n">
        <v>0.72</v>
      </c>
      <c r="V2174" t="n">
        <v>0.77</v>
      </c>
      <c r="W2174" t="n">
        <v>0.12</v>
      </c>
      <c r="X2174" t="n">
        <v>0.08</v>
      </c>
      <c r="Y2174" t="n">
        <v>1</v>
      </c>
      <c r="Z2174" t="n">
        <v>10</v>
      </c>
    </row>
    <row r="2175">
      <c r="A2175" t="n">
        <v>66</v>
      </c>
      <c r="B2175" t="n">
        <v>65</v>
      </c>
      <c r="C2175" t="inlineStr">
        <is>
          <t xml:space="preserve">CONCLUIDO	</t>
        </is>
      </c>
      <c r="D2175" t="n">
        <v>9.754200000000001</v>
      </c>
      <c r="E2175" t="n">
        <v>10.25</v>
      </c>
      <c r="F2175" t="n">
        <v>7.94</v>
      </c>
      <c r="G2175" t="n">
        <v>95.23</v>
      </c>
      <c r="H2175" t="n">
        <v>1.99</v>
      </c>
      <c r="I2175" t="n">
        <v>5</v>
      </c>
      <c r="J2175" t="n">
        <v>155.85</v>
      </c>
      <c r="K2175" t="n">
        <v>46.47</v>
      </c>
      <c r="L2175" t="n">
        <v>17.5</v>
      </c>
      <c r="M2175" t="n">
        <v>0</v>
      </c>
      <c r="N2175" t="n">
        <v>26.89</v>
      </c>
      <c r="O2175" t="n">
        <v>19456</v>
      </c>
      <c r="P2175" t="n">
        <v>69.63</v>
      </c>
      <c r="Q2175" t="n">
        <v>198.05</v>
      </c>
      <c r="R2175" t="n">
        <v>29.73</v>
      </c>
      <c r="S2175" t="n">
        <v>21.27</v>
      </c>
      <c r="T2175" t="n">
        <v>1529.47</v>
      </c>
      <c r="U2175" t="n">
        <v>0.72</v>
      </c>
      <c r="V2175" t="n">
        <v>0.77</v>
      </c>
      <c r="W2175" t="n">
        <v>0.12</v>
      </c>
      <c r="X2175" t="n">
        <v>0.08</v>
      </c>
      <c r="Y2175" t="n">
        <v>1</v>
      </c>
      <c r="Z2175" t="n">
        <v>10</v>
      </c>
    </row>
    <row r="2176">
      <c r="A2176" t="n">
        <v>0</v>
      </c>
      <c r="B2176" t="n">
        <v>130</v>
      </c>
      <c r="C2176" t="inlineStr">
        <is>
          <t xml:space="preserve">CONCLUIDO	</t>
        </is>
      </c>
      <c r="D2176" t="n">
        <v>5.2115</v>
      </c>
      <c r="E2176" t="n">
        <v>19.19</v>
      </c>
      <c r="F2176" t="n">
        <v>10.37</v>
      </c>
      <c r="G2176" t="n">
        <v>5.06</v>
      </c>
      <c r="H2176" t="n">
        <v>0.07000000000000001</v>
      </c>
      <c r="I2176" t="n">
        <v>123</v>
      </c>
      <c r="J2176" t="n">
        <v>252.85</v>
      </c>
      <c r="K2176" t="n">
        <v>59.19</v>
      </c>
      <c r="L2176" t="n">
        <v>1</v>
      </c>
      <c r="M2176" t="n">
        <v>121</v>
      </c>
      <c r="N2176" t="n">
        <v>62.65</v>
      </c>
      <c r="O2176" t="n">
        <v>31418.63</v>
      </c>
      <c r="P2176" t="n">
        <v>170.07</v>
      </c>
      <c r="Q2176" t="n">
        <v>198.13</v>
      </c>
      <c r="R2176" t="n">
        <v>105.78</v>
      </c>
      <c r="S2176" t="n">
        <v>21.27</v>
      </c>
      <c r="T2176" t="n">
        <v>38965.4</v>
      </c>
      <c r="U2176" t="n">
        <v>0.2</v>
      </c>
      <c r="V2176" t="n">
        <v>0.59</v>
      </c>
      <c r="W2176" t="n">
        <v>0.3</v>
      </c>
      <c r="X2176" t="n">
        <v>2.51</v>
      </c>
      <c r="Y2176" t="n">
        <v>1</v>
      </c>
      <c r="Z2176" t="n">
        <v>10</v>
      </c>
    </row>
    <row r="2177">
      <c r="A2177" t="n">
        <v>1</v>
      </c>
      <c r="B2177" t="n">
        <v>130</v>
      </c>
      <c r="C2177" t="inlineStr">
        <is>
          <t xml:space="preserve">CONCLUIDO	</t>
        </is>
      </c>
      <c r="D2177" t="n">
        <v>5.852</v>
      </c>
      <c r="E2177" t="n">
        <v>17.09</v>
      </c>
      <c r="F2177" t="n">
        <v>9.74</v>
      </c>
      <c r="G2177" t="n">
        <v>6.28</v>
      </c>
      <c r="H2177" t="n">
        <v>0.09</v>
      </c>
      <c r="I2177" t="n">
        <v>93</v>
      </c>
      <c r="J2177" t="n">
        <v>253.3</v>
      </c>
      <c r="K2177" t="n">
        <v>59.19</v>
      </c>
      <c r="L2177" t="n">
        <v>1.25</v>
      </c>
      <c r="M2177" t="n">
        <v>91</v>
      </c>
      <c r="N2177" t="n">
        <v>62.86</v>
      </c>
      <c r="O2177" t="n">
        <v>31474.5</v>
      </c>
      <c r="P2177" t="n">
        <v>159.52</v>
      </c>
      <c r="Q2177" t="n">
        <v>198.11</v>
      </c>
      <c r="R2177" t="n">
        <v>86.2</v>
      </c>
      <c r="S2177" t="n">
        <v>21.27</v>
      </c>
      <c r="T2177" t="n">
        <v>29322.69</v>
      </c>
      <c r="U2177" t="n">
        <v>0.25</v>
      </c>
      <c r="V2177" t="n">
        <v>0.62</v>
      </c>
      <c r="W2177" t="n">
        <v>0.25</v>
      </c>
      <c r="X2177" t="n">
        <v>1.88</v>
      </c>
      <c r="Y2177" t="n">
        <v>1</v>
      </c>
      <c r="Z2177" t="n">
        <v>10</v>
      </c>
    </row>
    <row r="2178">
      <c r="A2178" t="n">
        <v>2</v>
      </c>
      <c r="B2178" t="n">
        <v>130</v>
      </c>
      <c r="C2178" t="inlineStr">
        <is>
          <t xml:space="preserve">CONCLUIDO	</t>
        </is>
      </c>
      <c r="D2178" t="n">
        <v>6.348</v>
      </c>
      <c r="E2178" t="n">
        <v>15.75</v>
      </c>
      <c r="F2178" t="n">
        <v>9.33</v>
      </c>
      <c r="G2178" t="n">
        <v>7.57</v>
      </c>
      <c r="H2178" t="n">
        <v>0.11</v>
      </c>
      <c r="I2178" t="n">
        <v>74</v>
      </c>
      <c r="J2178" t="n">
        <v>253.75</v>
      </c>
      <c r="K2178" t="n">
        <v>59.19</v>
      </c>
      <c r="L2178" t="n">
        <v>1.5</v>
      </c>
      <c r="M2178" t="n">
        <v>72</v>
      </c>
      <c r="N2178" t="n">
        <v>63.06</v>
      </c>
      <c r="O2178" t="n">
        <v>31530.44</v>
      </c>
      <c r="P2178" t="n">
        <v>152.76</v>
      </c>
      <c r="Q2178" t="n">
        <v>198.1</v>
      </c>
      <c r="R2178" t="n">
        <v>73.2</v>
      </c>
      <c r="S2178" t="n">
        <v>21.27</v>
      </c>
      <c r="T2178" t="n">
        <v>22918.65</v>
      </c>
      <c r="U2178" t="n">
        <v>0.29</v>
      </c>
      <c r="V2178" t="n">
        <v>0.65</v>
      </c>
      <c r="W2178" t="n">
        <v>0.23</v>
      </c>
      <c r="X2178" t="n">
        <v>1.48</v>
      </c>
      <c r="Y2178" t="n">
        <v>1</v>
      </c>
      <c r="Z2178" t="n">
        <v>10</v>
      </c>
    </row>
    <row r="2179">
      <c r="A2179" t="n">
        <v>3</v>
      </c>
      <c r="B2179" t="n">
        <v>130</v>
      </c>
      <c r="C2179" t="inlineStr">
        <is>
          <t xml:space="preserve">CONCLUIDO	</t>
        </is>
      </c>
      <c r="D2179" t="n">
        <v>6.6994</v>
      </c>
      <c r="E2179" t="n">
        <v>14.93</v>
      </c>
      <c r="F2179" t="n">
        <v>9.09</v>
      </c>
      <c r="G2179" t="n">
        <v>8.800000000000001</v>
      </c>
      <c r="H2179" t="n">
        <v>0.12</v>
      </c>
      <c r="I2179" t="n">
        <v>62</v>
      </c>
      <c r="J2179" t="n">
        <v>254.21</v>
      </c>
      <c r="K2179" t="n">
        <v>59.19</v>
      </c>
      <c r="L2179" t="n">
        <v>1.75</v>
      </c>
      <c r="M2179" t="n">
        <v>60</v>
      </c>
      <c r="N2179" t="n">
        <v>63.26</v>
      </c>
      <c r="O2179" t="n">
        <v>31586.46</v>
      </c>
      <c r="P2179" t="n">
        <v>148.72</v>
      </c>
      <c r="Q2179" t="n">
        <v>198.07</v>
      </c>
      <c r="R2179" t="n">
        <v>65.95</v>
      </c>
      <c r="S2179" t="n">
        <v>21.27</v>
      </c>
      <c r="T2179" t="n">
        <v>19352.62</v>
      </c>
      <c r="U2179" t="n">
        <v>0.32</v>
      </c>
      <c r="V2179" t="n">
        <v>0.67</v>
      </c>
      <c r="W2179" t="n">
        <v>0.21</v>
      </c>
      <c r="X2179" t="n">
        <v>1.24</v>
      </c>
      <c r="Y2179" t="n">
        <v>1</v>
      </c>
      <c r="Z2179" t="n">
        <v>10</v>
      </c>
    </row>
    <row r="2180">
      <c r="A2180" t="n">
        <v>4</v>
      </c>
      <c r="B2180" t="n">
        <v>130</v>
      </c>
      <c r="C2180" t="inlineStr">
        <is>
          <t xml:space="preserve">CONCLUIDO	</t>
        </is>
      </c>
      <c r="D2180" t="n">
        <v>7.0036</v>
      </c>
      <c r="E2180" t="n">
        <v>14.28</v>
      </c>
      <c r="F2180" t="n">
        <v>8.880000000000001</v>
      </c>
      <c r="G2180" t="n">
        <v>10.06</v>
      </c>
      <c r="H2180" t="n">
        <v>0.14</v>
      </c>
      <c r="I2180" t="n">
        <v>53</v>
      </c>
      <c r="J2180" t="n">
        <v>254.66</v>
      </c>
      <c r="K2180" t="n">
        <v>59.19</v>
      </c>
      <c r="L2180" t="n">
        <v>2</v>
      </c>
      <c r="M2180" t="n">
        <v>51</v>
      </c>
      <c r="N2180" t="n">
        <v>63.47</v>
      </c>
      <c r="O2180" t="n">
        <v>31642.55</v>
      </c>
      <c r="P2180" t="n">
        <v>145.18</v>
      </c>
      <c r="Q2180" t="n">
        <v>198.05</v>
      </c>
      <c r="R2180" t="n">
        <v>59.39</v>
      </c>
      <c r="S2180" t="n">
        <v>21.27</v>
      </c>
      <c r="T2180" t="n">
        <v>16117.71</v>
      </c>
      <c r="U2180" t="n">
        <v>0.36</v>
      </c>
      <c r="V2180" t="n">
        <v>0.68</v>
      </c>
      <c r="W2180" t="n">
        <v>0.19</v>
      </c>
      <c r="X2180" t="n">
        <v>1.03</v>
      </c>
      <c r="Y2180" t="n">
        <v>1</v>
      </c>
      <c r="Z2180" t="n">
        <v>10</v>
      </c>
    </row>
    <row r="2181">
      <c r="A2181" t="n">
        <v>5</v>
      </c>
      <c r="B2181" t="n">
        <v>130</v>
      </c>
      <c r="C2181" t="inlineStr">
        <is>
          <t xml:space="preserve">CONCLUIDO	</t>
        </is>
      </c>
      <c r="D2181" t="n">
        <v>7.2071</v>
      </c>
      <c r="E2181" t="n">
        <v>13.88</v>
      </c>
      <c r="F2181" t="n">
        <v>8.77</v>
      </c>
      <c r="G2181" t="n">
        <v>11.2</v>
      </c>
      <c r="H2181" t="n">
        <v>0.16</v>
      </c>
      <c r="I2181" t="n">
        <v>47</v>
      </c>
      <c r="J2181" t="n">
        <v>255.12</v>
      </c>
      <c r="K2181" t="n">
        <v>59.19</v>
      </c>
      <c r="L2181" t="n">
        <v>2.25</v>
      </c>
      <c r="M2181" t="n">
        <v>45</v>
      </c>
      <c r="N2181" t="n">
        <v>63.67</v>
      </c>
      <c r="O2181" t="n">
        <v>31698.72</v>
      </c>
      <c r="P2181" t="n">
        <v>143.32</v>
      </c>
      <c r="Q2181" t="n">
        <v>198.06</v>
      </c>
      <c r="R2181" t="n">
        <v>55.79</v>
      </c>
      <c r="S2181" t="n">
        <v>21.27</v>
      </c>
      <c r="T2181" t="n">
        <v>14347.48</v>
      </c>
      <c r="U2181" t="n">
        <v>0.38</v>
      </c>
      <c r="V2181" t="n">
        <v>0.6899999999999999</v>
      </c>
      <c r="W2181" t="n">
        <v>0.19</v>
      </c>
      <c r="X2181" t="n">
        <v>0.92</v>
      </c>
      <c r="Y2181" t="n">
        <v>1</v>
      </c>
      <c r="Z2181" t="n">
        <v>10</v>
      </c>
    </row>
    <row r="2182">
      <c r="A2182" t="n">
        <v>6</v>
      </c>
      <c r="B2182" t="n">
        <v>130</v>
      </c>
      <c r="C2182" t="inlineStr">
        <is>
          <t xml:space="preserve">CONCLUIDO	</t>
        </is>
      </c>
      <c r="D2182" t="n">
        <v>7.3957</v>
      </c>
      <c r="E2182" t="n">
        <v>13.52</v>
      </c>
      <c r="F2182" t="n">
        <v>8.66</v>
      </c>
      <c r="G2182" t="n">
        <v>12.38</v>
      </c>
      <c r="H2182" t="n">
        <v>0.17</v>
      </c>
      <c r="I2182" t="n">
        <v>42</v>
      </c>
      <c r="J2182" t="n">
        <v>255.57</v>
      </c>
      <c r="K2182" t="n">
        <v>59.19</v>
      </c>
      <c r="L2182" t="n">
        <v>2.5</v>
      </c>
      <c r="M2182" t="n">
        <v>40</v>
      </c>
      <c r="N2182" t="n">
        <v>63.88</v>
      </c>
      <c r="O2182" t="n">
        <v>31754.97</v>
      </c>
      <c r="P2182" t="n">
        <v>141.43</v>
      </c>
      <c r="Q2182" t="n">
        <v>198.07</v>
      </c>
      <c r="R2182" t="n">
        <v>52.44</v>
      </c>
      <c r="S2182" t="n">
        <v>21.27</v>
      </c>
      <c r="T2182" t="n">
        <v>12699.68</v>
      </c>
      <c r="U2182" t="n">
        <v>0.41</v>
      </c>
      <c r="V2182" t="n">
        <v>0.7</v>
      </c>
      <c r="W2182" t="n">
        <v>0.17</v>
      </c>
      <c r="X2182" t="n">
        <v>0.8100000000000001</v>
      </c>
      <c r="Y2182" t="n">
        <v>1</v>
      </c>
      <c r="Z2182" t="n">
        <v>10</v>
      </c>
    </row>
    <row r="2183">
      <c r="A2183" t="n">
        <v>7</v>
      </c>
      <c r="B2183" t="n">
        <v>130</v>
      </c>
      <c r="C2183" t="inlineStr">
        <is>
          <t xml:space="preserve">CONCLUIDO	</t>
        </is>
      </c>
      <c r="D2183" t="n">
        <v>7.5801</v>
      </c>
      <c r="E2183" t="n">
        <v>13.19</v>
      </c>
      <c r="F2183" t="n">
        <v>8.529999999999999</v>
      </c>
      <c r="G2183" t="n">
        <v>13.47</v>
      </c>
      <c r="H2183" t="n">
        <v>0.19</v>
      </c>
      <c r="I2183" t="n">
        <v>38</v>
      </c>
      <c r="J2183" t="n">
        <v>256.03</v>
      </c>
      <c r="K2183" t="n">
        <v>59.19</v>
      </c>
      <c r="L2183" t="n">
        <v>2.75</v>
      </c>
      <c r="M2183" t="n">
        <v>36</v>
      </c>
      <c r="N2183" t="n">
        <v>64.09</v>
      </c>
      <c r="O2183" t="n">
        <v>31811.29</v>
      </c>
      <c r="P2183" t="n">
        <v>139.12</v>
      </c>
      <c r="Q2183" t="n">
        <v>198.05</v>
      </c>
      <c r="R2183" t="n">
        <v>47.85</v>
      </c>
      <c r="S2183" t="n">
        <v>21.27</v>
      </c>
      <c r="T2183" t="n">
        <v>10420.6</v>
      </c>
      <c r="U2183" t="n">
        <v>0.44</v>
      </c>
      <c r="V2183" t="n">
        <v>0.71</v>
      </c>
      <c r="W2183" t="n">
        <v>0.17</v>
      </c>
      <c r="X2183" t="n">
        <v>0.68</v>
      </c>
      <c r="Y2183" t="n">
        <v>1</v>
      </c>
      <c r="Z2183" t="n">
        <v>10</v>
      </c>
    </row>
    <row r="2184">
      <c r="A2184" t="n">
        <v>8</v>
      </c>
      <c r="B2184" t="n">
        <v>130</v>
      </c>
      <c r="C2184" t="inlineStr">
        <is>
          <t xml:space="preserve">CONCLUIDO	</t>
        </is>
      </c>
      <c r="D2184" t="n">
        <v>7.6396</v>
      </c>
      <c r="E2184" t="n">
        <v>13.09</v>
      </c>
      <c r="F2184" t="n">
        <v>8.57</v>
      </c>
      <c r="G2184" t="n">
        <v>14.7</v>
      </c>
      <c r="H2184" t="n">
        <v>0.21</v>
      </c>
      <c r="I2184" t="n">
        <v>35</v>
      </c>
      <c r="J2184" t="n">
        <v>256.49</v>
      </c>
      <c r="K2184" t="n">
        <v>59.19</v>
      </c>
      <c r="L2184" t="n">
        <v>3</v>
      </c>
      <c r="M2184" t="n">
        <v>33</v>
      </c>
      <c r="N2184" t="n">
        <v>64.29000000000001</v>
      </c>
      <c r="O2184" t="n">
        <v>31867.69</v>
      </c>
      <c r="P2184" t="n">
        <v>139.78</v>
      </c>
      <c r="Q2184" t="n">
        <v>198.06</v>
      </c>
      <c r="R2184" t="n">
        <v>50.7</v>
      </c>
      <c r="S2184" t="n">
        <v>21.27</v>
      </c>
      <c r="T2184" t="n">
        <v>11862.6</v>
      </c>
      <c r="U2184" t="n">
        <v>0.42</v>
      </c>
      <c r="V2184" t="n">
        <v>0.71</v>
      </c>
      <c r="W2184" t="n">
        <v>0.14</v>
      </c>
      <c r="X2184" t="n">
        <v>0.72</v>
      </c>
      <c r="Y2184" t="n">
        <v>1</v>
      </c>
      <c r="Z2184" t="n">
        <v>10</v>
      </c>
    </row>
    <row r="2185">
      <c r="A2185" t="n">
        <v>9</v>
      </c>
      <c r="B2185" t="n">
        <v>130</v>
      </c>
      <c r="C2185" t="inlineStr">
        <is>
          <t xml:space="preserve">CONCLUIDO	</t>
        </is>
      </c>
      <c r="D2185" t="n">
        <v>7.7625</v>
      </c>
      <c r="E2185" t="n">
        <v>12.88</v>
      </c>
      <c r="F2185" t="n">
        <v>8.51</v>
      </c>
      <c r="G2185" t="n">
        <v>15.96</v>
      </c>
      <c r="H2185" t="n">
        <v>0.23</v>
      </c>
      <c r="I2185" t="n">
        <v>32</v>
      </c>
      <c r="J2185" t="n">
        <v>256.95</v>
      </c>
      <c r="K2185" t="n">
        <v>59.19</v>
      </c>
      <c r="L2185" t="n">
        <v>3.25</v>
      </c>
      <c r="M2185" t="n">
        <v>30</v>
      </c>
      <c r="N2185" t="n">
        <v>64.5</v>
      </c>
      <c r="O2185" t="n">
        <v>31924.29</v>
      </c>
      <c r="P2185" t="n">
        <v>138.72</v>
      </c>
      <c r="Q2185" t="n">
        <v>198.06</v>
      </c>
      <c r="R2185" t="n">
        <v>47.93</v>
      </c>
      <c r="S2185" t="n">
        <v>21.27</v>
      </c>
      <c r="T2185" t="n">
        <v>10494.17</v>
      </c>
      <c r="U2185" t="n">
        <v>0.44</v>
      </c>
      <c r="V2185" t="n">
        <v>0.71</v>
      </c>
      <c r="W2185" t="n">
        <v>0.16</v>
      </c>
      <c r="X2185" t="n">
        <v>0.66</v>
      </c>
      <c r="Y2185" t="n">
        <v>1</v>
      </c>
      <c r="Z2185" t="n">
        <v>10</v>
      </c>
    </row>
    <row r="2186">
      <c r="A2186" t="n">
        <v>10</v>
      </c>
      <c r="B2186" t="n">
        <v>130</v>
      </c>
      <c r="C2186" t="inlineStr">
        <is>
          <t xml:space="preserve">CONCLUIDO	</t>
        </is>
      </c>
      <c r="D2186" t="n">
        <v>7.8568</v>
      </c>
      <c r="E2186" t="n">
        <v>12.73</v>
      </c>
      <c r="F2186" t="n">
        <v>8.460000000000001</v>
      </c>
      <c r="G2186" t="n">
        <v>16.91</v>
      </c>
      <c r="H2186" t="n">
        <v>0.24</v>
      </c>
      <c r="I2186" t="n">
        <v>30</v>
      </c>
      <c r="J2186" t="n">
        <v>257.41</v>
      </c>
      <c r="K2186" t="n">
        <v>59.19</v>
      </c>
      <c r="L2186" t="n">
        <v>3.5</v>
      </c>
      <c r="M2186" t="n">
        <v>28</v>
      </c>
      <c r="N2186" t="n">
        <v>64.70999999999999</v>
      </c>
      <c r="O2186" t="n">
        <v>31980.84</v>
      </c>
      <c r="P2186" t="n">
        <v>137.7</v>
      </c>
      <c r="Q2186" t="n">
        <v>198.06</v>
      </c>
      <c r="R2186" t="n">
        <v>46.16</v>
      </c>
      <c r="S2186" t="n">
        <v>21.27</v>
      </c>
      <c r="T2186" t="n">
        <v>9620.459999999999</v>
      </c>
      <c r="U2186" t="n">
        <v>0.46</v>
      </c>
      <c r="V2186" t="n">
        <v>0.72</v>
      </c>
      <c r="W2186" t="n">
        <v>0.16</v>
      </c>
      <c r="X2186" t="n">
        <v>0.6</v>
      </c>
      <c r="Y2186" t="n">
        <v>1</v>
      </c>
      <c r="Z2186" t="n">
        <v>10</v>
      </c>
    </row>
    <row r="2187">
      <c r="A2187" t="n">
        <v>11</v>
      </c>
      <c r="B2187" t="n">
        <v>130</v>
      </c>
      <c r="C2187" t="inlineStr">
        <is>
          <t xml:space="preserve">CONCLUIDO	</t>
        </is>
      </c>
      <c r="D2187" t="n">
        <v>7.9449</v>
      </c>
      <c r="E2187" t="n">
        <v>12.59</v>
      </c>
      <c r="F2187" t="n">
        <v>8.41</v>
      </c>
      <c r="G2187" t="n">
        <v>18.03</v>
      </c>
      <c r="H2187" t="n">
        <v>0.26</v>
      </c>
      <c r="I2187" t="n">
        <v>28</v>
      </c>
      <c r="J2187" t="n">
        <v>257.86</v>
      </c>
      <c r="K2187" t="n">
        <v>59.19</v>
      </c>
      <c r="L2187" t="n">
        <v>3.75</v>
      </c>
      <c r="M2187" t="n">
        <v>26</v>
      </c>
      <c r="N2187" t="n">
        <v>64.92</v>
      </c>
      <c r="O2187" t="n">
        <v>32037.48</v>
      </c>
      <c r="P2187" t="n">
        <v>136.94</v>
      </c>
      <c r="Q2187" t="n">
        <v>198.08</v>
      </c>
      <c r="R2187" t="n">
        <v>44.72</v>
      </c>
      <c r="S2187" t="n">
        <v>21.27</v>
      </c>
      <c r="T2187" t="n">
        <v>8910.18</v>
      </c>
      <c r="U2187" t="n">
        <v>0.48</v>
      </c>
      <c r="V2187" t="n">
        <v>0.72</v>
      </c>
      <c r="W2187" t="n">
        <v>0.15</v>
      </c>
      <c r="X2187" t="n">
        <v>0.5600000000000001</v>
      </c>
      <c r="Y2187" t="n">
        <v>1</v>
      </c>
      <c r="Z2187" t="n">
        <v>10</v>
      </c>
    </row>
    <row r="2188">
      <c r="A2188" t="n">
        <v>12</v>
      </c>
      <c r="B2188" t="n">
        <v>130</v>
      </c>
      <c r="C2188" t="inlineStr">
        <is>
          <t xml:space="preserve">CONCLUIDO	</t>
        </is>
      </c>
      <c r="D2188" t="n">
        <v>8.0411</v>
      </c>
      <c r="E2188" t="n">
        <v>12.44</v>
      </c>
      <c r="F2188" t="n">
        <v>8.359999999999999</v>
      </c>
      <c r="G2188" t="n">
        <v>19.29</v>
      </c>
      <c r="H2188" t="n">
        <v>0.28</v>
      </c>
      <c r="I2188" t="n">
        <v>26</v>
      </c>
      <c r="J2188" t="n">
        <v>258.32</v>
      </c>
      <c r="K2188" t="n">
        <v>59.19</v>
      </c>
      <c r="L2188" t="n">
        <v>4</v>
      </c>
      <c r="M2188" t="n">
        <v>24</v>
      </c>
      <c r="N2188" t="n">
        <v>65.13</v>
      </c>
      <c r="O2188" t="n">
        <v>32094.19</v>
      </c>
      <c r="P2188" t="n">
        <v>136.01</v>
      </c>
      <c r="Q2188" t="n">
        <v>198.05</v>
      </c>
      <c r="R2188" t="n">
        <v>43.14</v>
      </c>
      <c r="S2188" t="n">
        <v>21.27</v>
      </c>
      <c r="T2188" t="n">
        <v>8127.24</v>
      </c>
      <c r="U2188" t="n">
        <v>0.49</v>
      </c>
      <c r="V2188" t="n">
        <v>0.73</v>
      </c>
      <c r="W2188" t="n">
        <v>0.15</v>
      </c>
      <c r="X2188" t="n">
        <v>0.51</v>
      </c>
      <c r="Y2188" t="n">
        <v>1</v>
      </c>
      <c r="Z2188" t="n">
        <v>10</v>
      </c>
    </row>
    <row r="2189">
      <c r="A2189" t="n">
        <v>13</v>
      </c>
      <c r="B2189" t="n">
        <v>130</v>
      </c>
      <c r="C2189" t="inlineStr">
        <is>
          <t xml:space="preserve">CONCLUIDO	</t>
        </is>
      </c>
      <c r="D2189" t="n">
        <v>8.129899999999999</v>
      </c>
      <c r="E2189" t="n">
        <v>12.3</v>
      </c>
      <c r="F2189" t="n">
        <v>8.32</v>
      </c>
      <c r="G2189" t="n">
        <v>20.8</v>
      </c>
      <c r="H2189" t="n">
        <v>0.29</v>
      </c>
      <c r="I2189" t="n">
        <v>24</v>
      </c>
      <c r="J2189" t="n">
        <v>258.78</v>
      </c>
      <c r="K2189" t="n">
        <v>59.19</v>
      </c>
      <c r="L2189" t="n">
        <v>4.25</v>
      </c>
      <c r="M2189" t="n">
        <v>22</v>
      </c>
      <c r="N2189" t="n">
        <v>65.34</v>
      </c>
      <c r="O2189" t="n">
        <v>32150.98</v>
      </c>
      <c r="P2189" t="n">
        <v>135.32</v>
      </c>
      <c r="Q2189" t="n">
        <v>198.07</v>
      </c>
      <c r="R2189" t="n">
        <v>42.03</v>
      </c>
      <c r="S2189" t="n">
        <v>21.27</v>
      </c>
      <c r="T2189" t="n">
        <v>7585.09</v>
      </c>
      <c r="U2189" t="n">
        <v>0.51</v>
      </c>
      <c r="V2189" t="n">
        <v>0.73</v>
      </c>
      <c r="W2189" t="n">
        <v>0.14</v>
      </c>
      <c r="X2189" t="n">
        <v>0.47</v>
      </c>
      <c r="Y2189" t="n">
        <v>1</v>
      </c>
      <c r="Z2189" t="n">
        <v>10</v>
      </c>
    </row>
    <row r="2190">
      <c r="A2190" t="n">
        <v>14</v>
      </c>
      <c r="B2190" t="n">
        <v>130</v>
      </c>
      <c r="C2190" t="inlineStr">
        <is>
          <t xml:space="preserve">CONCLUIDO	</t>
        </is>
      </c>
      <c r="D2190" t="n">
        <v>8.181100000000001</v>
      </c>
      <c r="E2190" t="n">
        <v>12.22</v>
      </c>
      <c r="F2190" t="n">
        <v>8.289999999999999</v>
      </c>
      <c r="G2190" t="n">
        <v>21.64</v>
      </c>
      <c r="H2190" t="n">
        <v>0.31</v>
      </c>
      <c r="I2190" t="n">
        <v>23</v>
      </c>
      <c r="J2190" t="n">
        <v>259.25</v>
      </c>
      <c r="K2190" t="n">
        <v>59.19</v>
      </c>
      <c r="L2190" t="n">
        <v>4.5</v>
      </c>
      <c r="M2190" t="n">
        <v>21</v>
      </c>
      <c r="N2190" t="n">
        <v>65.55</v>
      </c>
      <c r="O2190" t="n">
        <v>32207.85</v>
      </c>
      <c r="P2190" t="n">
        <v>134.77</v>
      </c>
      <c r="Q2190" t="n">
        <v>198.05</v>
      </c>
      <c r="R2190" t="n">
        <v>41.02</v>
      </c>
      <c r="S2190" t="n">
        <v>21.27</v>
      </c>
      <c r="T2190" t="n">
        <v>7082.35</v>
      </c>
      <c r="U2190" t="n">
        <v>0.52</v>
      </c>
      <c r="V2190" t="n">
        <v>0.73</v>
      </c>
      <c r="W2190" t="n">
        <v>0.15</v>
      </c>
      <c r="X2190" t="n">
        <v>0.44</v>
      </c>
      <c r="Y2190" t="n">
        <v>1</v>
      </c>
      <c r="Z2190" t="n">
        <v>10</v>
      </c>
    </row>
    <row r="2191">
      <c r="A2191" t="n">
        <v>15</v>
      </c>
      <c r="B2191" t="n">
        <v>130</v>
      </c>
      <c r="C2191" t="inlineStr">
        <is>
          <t xml:space="preserve">CONCLUIDO	</t>
        </is>
      </c>
      <c r="D2191" t="n">
        <v>8.2254</v>
      </c>
      <c r="E2191" t="n">
        <v>12.16</v>
      </c>
      <c r="F2191" t="n">
        <v>8.279999999999999</v>
      </c>
      <c r="G2191" t="n">
        <v>22.57</v>
      </c>
      <c r="H2191" t="n">
        <v>0.33</v>
      </c>
      <c r="I2191" t="n">
        <v>22</v>
      </c>
      <c r="J2191" t="n">
        <v>259.71</v>
      </c>
      <c r="K2191" t="n">
        <v>59.19</v>
      </c>
      <c r="L2191" t="n">
        <v>4.75</v>
      </c>
      <c r="M2191" t="n">
        <v>20</v>
      </c>
      <c r="N2191" t="n">
        <v>65.76000000000001</v>
      </c>
      <c r="O2191" t="n">
        <v>32264.79</v>
      </c>
      <c r="P2191" t="n">
        <v>134.49</v>
      </c>
      <c r="Q2191" t="n">
        <v>198.1</v>
      </c>
      <c r="R2191" t="n">
        <v>40.52</v>
      </c>
      <c r="S2191" t="n">
        <v>21.27</v>
      </c>
      <c r="T2191" t="n">
        <v>6835.87</v>
      </c>
      <c r="U2191" t="n">
        <v>0.52</v>
      </c>
      <c r="V2191" t="n">
        <v>0.73</v>
      </c>
      <c r="W2191" t="n">
        <v>0.14</v>
      </c>
      <c r="X2191" t="n">
        <v>0.42</v>
      </c>
      <c r="Y2191" t="n">
        <v>1</v>
      </c>
      <c r="Z2191" t="n">
        <v>10</v>
      </c>
    </row>
    <row r="2192">
      <c r="A2192" t="n">
        <v>16</v>
      </c>
      <c r="B2192" t="n">
        <v>130</v>
      </c>
      <c r="C2192" t="inlineStr">
        <is>
          <t xml:space="preserve">CONCLUIDO	</t>
        </is>
      </c>
      <c r="D2192" t="n">
        <v>8.2722</v>
      </c>
      <c r="E2192" t="n">
        <v>12.09</v>
      </c>
      <c r="F2192" t="n">
        <v>8.26</v>
      </c>
      <c r="G2192" t="n">
        <v>23.59</v>
      </c>
      <c r="H2192" t="n">
        <v>0.34</v>
      </c>
      <c r="I2192" t="n">
        <v>21</v>
      </c>
      <c r="J2192" t="n">
        <v>260.17</v>
      </c>
      <c r="K2192" t="n">
        <v>59.19</v>
      </c>
      <c r="L2192" t="n">
        <v>5</v>
      </c>
      <c r="M2192" t="n">
        <v>19</v>
      </c>
      <c r="N2192" t="n">
        <v>65.98</v>
      </c>
      <c r="O2192" t="n">
        <v>32321.82</v>
      </c>
      <c r="P2192" t="n">
        <v>134.05</v>
      </c>
      <c r="Q2192" t="n">
        <v>198.05</v>
      </c>
      <c r="R2192" t="n">
        <v>39.87</v>
      </c>
      <c r="S2192" t="n">
        <v>21.27</v>
      </c>
      <c r="T2192" t="n">
        <v>6519.38</v>
      </c>
      <c r="U2192" t="n">
        <v>0.53</v>
      </c>
      <c r="V2192" t="n">
        <v>0.74</v>
      </c>
      <c r="W2192" t="n">
        <v>0.14</v>
      </c>
      <c r="X2192" t="n">
        <v>0.4</v>
      </c>
      <c r="Y2192" t="n">
        <v>1</v>
      </c>
      <c r="Z2192" t="n">
        <v>10</v>
      </c>
    </row>
    <row r="2193">
      <c r="A2193" t="n">
        <v>17</v>
      </c>
      <c r="B2193" t="n">
        <v>130</v>
      </c>
      <c r="C2193" t="inlineStr">
        <is>
          <t xml:space="preserve">CONCLUIDO	</t>
        </is>
      </c>
      <c r="D2193" t="n">
        <v>8.3224</v>
      </c>
      <c r="E2193" t="n">
        <v>12.02</v>
      </c>
      <c r="F2193" t="n">
        <v>8.23</v>
      </c>
      <c r="G2193" t="n">
        <v>24.7</v>
      </c>
      <c r="H2193" t="n">
        <v>0.36</v>
      </c>
      <c r="I2193" t="n">
        <v>20</v>
      </c>
      <c r="J2193" t="n">
        <v>260.63</v>
      </c>
      <c r="K2193" t="n">
        <v>59.19</v>
      </c>
      <c r="L2193" t="n">
        <v>5.25</v>
      </c>
      <c r="M2193" t="n">
        <v>18</v>
      </c>
      <c r="N2193" t="n">
        <v>66.19</v>
      </c>
      <c r="O2193" t="n">
        <v>32378.93</v>
      </c>
      <c r="P2193" t="n">
        <v>133.55</v>
      </c>
      <c r="Q2193" t="n">
        <v>198.05</v>
      </c>
      <c r="R2193" t="n">
        <v>39.08</v>
      </c>
      <c r="S2193" t="n">
        <v>21.27</v>
      </c>
      <c r="T2193" t="n">
        <v>6126.75</v>
      </c>
      <c r="U2193" t="n">
        <v>0.54</v>
      </c>
      <c r="V2193" t="n">
        <v>0.74</v>
      </c>
      <c r="W2193" t="n">
        <v>0.14</v>
      </c>
      <c r="X2193" t="n">
        <v>0.38</v>
      </c>
      <c r="Y2193" t="n">
        <v>1</v>
      </c>
      <c r="Z2193" t="n">
        <v>10</v>
      </c>
    </row>
    <row r="2194">
      <c r="A2194" t="n">
        <v>18</v>
      </c>
      <c r="B2194" t="n">
        <v>130</v>
      </c>
      <c r="C2194" t="inlineStr">
        <is>
          <t xml:space="preserve">CONCLUIDO	</t>
        </is>
      </c>
      <c r="D2194" t="n">
        <v>8.4079</v>
      </c>
      <c r="E2194" t="n">
        <v>11.89</v>
      </c>
      <c r="F2194" t="n">
        <v>8.16</v>
      </c>
      <c r="G2194" t="n">
        <v>25.77</v>
      </c>
      <c r="H2194" t="n">
        <v>0.37</v>
      </c>
      <c r="I2194" t="n">
        <v>19</v>
      </c>
      <c r="J2194" t="n">
        <v>261.1</v>
      </c>
      <c r="K2194" t="n">
        <v>59.19</v>
      </c>
      <c r="L2194" t="n">
        <v>5.5</v>
      </c>
      <c r="M2194" t="n">
        <v>17</v>
      </c>
      <c r="N2194" t="n">
        <v>66.40000000000001</v>
      </c>
      <c r="O2194" t="n">
        <v>32436.11</v>
      </c>
      <c r="P2194" t="n">
        <v>132.26</v>
      </c>
      <c r="Q2194" t="n">
        <v>198.05</v>
      </c>
      <c r="R2194" t="n">
        <v>36.55</v>
      </c>
      <c r="S2194" t="n">
        <v>21.27</v>
      </c>
      <c r="T2194" t="n">
        <v>4869.25</v>
      </c>
      <c r="U2194" t="n">
        <v>0.58</v>
      </c>
      <c r="V2194" t="n">
        <v>0.74</v>
      </c>
      <c r="W2194" t="n">
        <v>0.14</v>
      </c>
      <c r="X2194" t="n">
        <v>0.31</v>
      </c>
      <c r="Y2194" t="n">
        <v>1</v>
      </c>
      <c r="Z2194" t="n">
        <v>10</v>
      </c>
    </row>
    <row r="2195">
      <c r="A2195" t="n">
        <v>19</v>
      </c>
      <c r="B2195" t="n">
        <v>130</v>
      </c>
      <c r="C2195" t="inlineStr">
        <is>
          <t xml:space="preserve">CONCLUIDO	</t>
        </is>
      </c>
      <c r="D2195" t="n">
        <v>8.393800000000001</v>
      </c>
      <c r="E2195" t="n">
        <v>11.91</v>
      </c>
      <c r="F2195" t="n">
        <v>8.23</v>
      </c>
      <c r="G2195" t="n">
        <v>27.43</v>
      </c>
      <c r="H2195" t="n">
        <v>0.39</v>
      </c>
      <c r="I2195" t="n">
        <v>18</v>
      </c>
      <c r="J2195" t="n">
        <v>261.56</v>
      </c>
      <c r="K2195" t="n">
        <v>59.19</v>
      </c>
      <c r="L2195" t="n">
        <v>5.75</v>
      </c>
      <c r="M2195" t="n">
        <v>16</v>
      </c>
      <c r="N2195" t="n">
        <v>66.62</v>
      </c>
      <c r="O2195" t="n">
        <v>32493.38</v>
      </c>
      <c r="P2195" t="n">
        <v>133.35</v>
      </c>
      <c r="Q2195" t="n">
        <v>198.05</v>
      </c>
      <c r="R2195" t="n">
        <v>39.49</v>
      </c>
      <c r="S2195" t="n">
        <v>21.27</v>
      </c>
      <c r="T2195" t="n">
        <v>6345.44</v>
      </c>
      <c r="U2195" t="n">
        <v>0.54</v>
      </c>
      <c r="V2195" t="n">
        <v>0.74</v>
      </c>
      <c r="W2195" t="n">
        <v>0.13</v>
      </c>
      <c r="X2195" t="n">
        <v>0.38</v>
      </c>
      <c r="Y2195" t="n">
        <v>1</v>
      </c>
      <c r="Z2195" t="n">
        <v>10</v>
      </c>
    </row>
    <row r="2196">
      <c r="A2196" t="n">
        <v>20</v>
      </c>
      <c r="B2196" t="n">
        <v>130</v>
      </c>
      <c r="C2196" t="inlineStr">
        <is>
          <t xml:space="preserve">CONCLUIDO	</t>
        </is>
      </c>
      <c r="D2196" t="n">
        <v>8.4519</v>
      </c>
      <c r="E2196" t="n">
        <v>11.83</v>
      </c>
      <c r="F2196" t="n">
        <v>8.199999999999999</v>
      </c>
      <c r="G2196" t="n">
        <v>28.93</v>
      </c>
      <c r="H2196" t="n">
        <v>0.41</v>
      </c>
      <c r="I2196" t="n">
        <v>17</v>
      </c>
      <c r="J2196" t="n">
        <v>262.03</v>
      </c>
      <c r="K2196" t="n">
        <v>59.19</v>
      </c>
      <c r="L2196" t="n">
        <v>6</v>
      </c>
      <c r="M2196" t="n">
        <v>15</v>
      </c>
      <c r="N2196" t="n">
        <v>66.83</v>
      </c>
      <c r="O2196" t="n">
        <v>32550.72</v>
      </c>
      <c r="P2196" t="n">
        <v>132.7</v>
      </c>
      <c r="Q2196" t="n">
        <v>198.07</v>
      </c>
      <c r="R2196" t="n">
        <v>38</v>
      </c>
      <c r="S2196" t="n">
        <v>21.27</v>
      </c>
      <c r="T2196" t="n">
        <v>5601.41</v>
      </c>
      <c r="U2196" t="n">
        <v>0.5600000000000001</v>
      </c>
      <c r="V2196" t="n">
        <v>0.74</v>
      </c>
      <c r="W2196" t="n">
        <v>0.14</v>
      </c>
      <c r="X2196" t="n">
        <v>0.34</v>
      </c>
      <c r="Y2196" t="n">
        <v>1</v>
      </c>
      <c r="Z2196" t="n">
        <v>10</v>
      </c>
    </row>
    <row r="2197">
      <c r="A2197" t="n">
        <v>21</v>
      </c>
      <c r="B2197" t="n">
        <v>130</v>
      </c>
      <c r="C2197" t="inlineStr">
        <is>
          <t xml:space="preserve">CONCLUIDO	</t>
        </is>
      </c>
      <c r="D2197" t="n">
        <v>8.457700000000001</v>
      </c>
      <c r="E2197" t="n">
        <v>11.82</v>
      </c>
      <c r="F2197" t="n">
        <v>8.19</v>
      </c>
      <c r="G2197" t="n">
        <v>28.9</v>
      </c>
      <c r="H2197" t="n">
        <v>0.42</v>
      </c>
      <c r="I2197" t="n">
        <v>17</v>
      </c>
      <c r="J2197" t="n">
        <v>262.49</v>
      </c>
      <c r="K2197" t="n">
        <v>59.19</v>
      </c>
      <c r="L2197" t="n">
        <v>6.25</v>
      </c>
      <c r="M2197" t="n">
        <v>15</v>
      </c>
      <c r="N2197" t="n">
        <v>67.05</v>
      </c>
      <c r="O2197" t="n">
        <v>32608.15</v>
      </c>
      <c r="P2197" t="n">
        <v>132.56</v>
      </c>
      <c r="Q2197" t="n">
        <v>198.07</v>
      </c>
      <c r="R2197" t="n">
        <v>37.72</v>
      </c>
      <c r="S2197" t="n">
        <v>21.27</v>
      </c>
      <c r="T2197" t="n">
        <v>5463.98</v>
      </c>
      <c r="U2197" t="n">
        <v>0.5600000000000001</v>
      </c>
      <c r="V2197" t="n">
        <v>0.74</v>
      </c>
      <c r="W2197" t="n">
        <v>0.14</v>
      </c>
      <c r="X2197" t="n">
        <v>0.33</v>
      </c>
      <c r="Y2197" t="n">
        <v>1</v>
      </c>
      <c r="Z2197" t="n">
        <v>10</v>
      </c>
    </row>
    <row r="2198">
      <c r="A2198" t="n">
        <v>22</v>
      </c>
      <c r="B2198" t="n">
        <v>130</v>
      </c>
      <c r="C2198" t="inlineStr">
        <is>
          <t xml:space="preserve">CONCLUIDO	</t>
        </is>
      </c>
      <c r="D2198" t="n">
        <v>8.514699999999999</v>
      </c>
      <c r="E2198" t="n">
        <v>11.74</v>
      </c>
      <c r="F2198" t="n">
        <v>8.16</v>
      </c>
      <c r="G2198" t="n">
        <v>30.59</v>
      </c>
      <c r="H2198" t="n">
        <v>0.44</v>
      </c>
      <c r="I2198" t="n">
        <v>16</v>
      </c>
      <c r="J2198" t="n">
        <v>262.96</v>
      </c>
      <c r="K2198" t="n">
        <v>59.19</v>
      </c>
      <c r="L2198" t="n">
        <v>6.5</v>
      </c>
      <c r="M2198" t="n">
        <v>14</v>
      </c>
      <c r="N2198" t="n">
        <v>67.26000000000001</v>
      </c>
      <c r="O2198" t="n">
        <v>32665.66</v>
      </c>
      <c r="P2198" t="n">
        <v>131.9</v>
      </c>
      <c r="Q2198" t="n">
        <v>198.05</v>
      </c>
      <c r="R2198" t="n">
        <v>36.8</v>
      </c>
      <c r="S2198" t="n">
        <v>21.27</v>
      </c>
      <c r="T2198" t="n">
        <v>5009.82</v>
      </c>
      <c r="U2198" t="n">
        <v>0.58</v>
      </c>
      <c r="V2198" t="n">
        <v>0.74</v>
      </c>
      <c r="W2198" t="n">
        <v>0.13</v>
      </c>
      <c r="X2198" t="n">
        <v>0.3</v>
      </c>
      <c r="Y2198" t="n">
        <v>1</v>
      </c>
      <c r="Z2198" t="n">
        <v>10</v>
      </c>
    </row>
    <row r="2199">
      <c r="A2199" t="n">
        <v>23</v>
      </c>
      <c r="B2199" t="n">
        <v>130</v>
      </c>
      <c r="C2199" t="inlineStr">
        <is>
          <t xml:space="preserve">CONCLUIDO	</t>
        </is>
      </c>
      <c r="D2199" t="n">
        <v>8.565300000000001</v>
      </c>
      <c r="E2199" t="n">
        <v>11.68</v>
      </c>
      <c r="F2199" t="n">
        <v>8.140000000000001</v>
      </c>
      <c r="G2199" t="n">
        <v>32.55</v>
      </c>
      <c r="H2199" t="n">
        <v>0.46</v>
      </c>
      <c r="I2199" t="n">
        <v>15</v>
      </c>
      <c r="J2199" t="n">
        <v>263.42</v>
      </c>
      <c r="K2199" t="n">
        <v>59.19</v>
      </c>
      <c r="L2199" t="n">
        <v>6.75</v>
      </c>
      <c r="M2199" t="n">
        <v>13</v>
      </c>
      <c r="N2199" t="n">
        <v>67.48</v>
      </c>
      <c r="O2199" t="n">
        <v>32723.25</v>
      </c>
      <c r="P2199" t="n">
        <v>131.5</v>
      </c>
      <c r="Q2199" t="n">
        <v>198.06</v>
      </c>
      <c r="R2199" t="n">
        <v>36.07</v>
      </c>
      <c r="S2199" t="n">
        <v>21.27</v>
      </c>
      <c r="T2199" t="n">
        <v>4646.03</v>
      </c>
      <c r="U2199" t="n">
        <v>0.59</v>
      </c>
      <c r="V2199" t="n">
        <v>0.75</v>
      </c>
      <c r="W2199" t="n">
        <v>0.13</v>
      </c>
      <c r="X2199" t="n">
        <v>0.28</v>
      </c>
      <c r="Y2199" t="n">
        <v>1</v>
      </c>
      <c r="Z2199" t="n">
        <v>10</v>
      </c>
    </row>
    <row r="2200">
      <c r="A2200" t="n">
        <v>24</v>
      </c>
      <c r="B2200" t="n">
        <v>130</v>
      </c>
      <c r="C2200" t="inlineStr">
        <is>
          <t xml:space="preserve">CONCLUIDO	</t>
        </is>
      </c>
      <c r="D2200" t="n">
        <v>8.5596</v>
      </c>
      <c r="E2200" t="n">
        <v>11.68</v>
      </c>
      <c r="F2200" t="n">
        <v>8.140000000000001</v>
      </c>
      <c r="G2200" t="n">
        <v>32.58</v>
      </c>
      <c r="H2200" t="n">
        <v>0.47</v>
      </c>
      <c r="I2200" t="n">
        <v>15</v>
      </c>
      <c r="J2200" t="n">
        <v>263.89</v>
      </c>
      <c r="K2200" t="n">
        <v>59.19</v>
      </c>
      <c r="L2200" t="n">
        <v>7</v>
      </c>
      <c r="M2200" t="n">
        <v>13</v>
      </c>
      <c r="N2200" t="n">
        <v>67.7</v>
      </c>
      <c r="O2200" t="n">
        <v>32780.92</v>
      </c>
      <c r="P2200" t="n">
        <v>131.58</v>
      </c>
      <c r="Q2200" t="n">
        <v>198.05</v>
      </c>
      <c r="R2200" t="n">
        <v>36.42</v>
      </c>
      <c r="S2200" t="n">
        <v>21.27</v>
      </c>
      <c r="T2200" t="n">
        <v>4821.47</v>
      </c>
      <c r="U2200" t="n">
        <v>0.58</v>
      </c>
      <c r="V2200" t="n">
        <v>0.75</v>
      </c>
      <c r="W2200" t="n">
        <v>0.13</v>
      </c>
      <c r="X2200" t="n">
        <v>0.29</v>
      </c>
      <c r="Y2200" t="n">
        <v>1</v>
      </c>
      <c r="Z2200" t="n">
        <v>10</v>
      </c>
    </row>
    <row r="2201">
      <c r="A2201" t="n">
        <v>25</v>
      </c>
      <c r="B2201" t="n">
        <v>130</v>
      </c>
      <c r="C2201" t="inlineStr">
        <is>
          <t xml:space="preserve">CONCLUIDO	</t>
        </is>
      </c>
      <c r="D2201" t="n">
        <v>8.6172</v>
      </c>
      <c r="E2201" t="n">
        <v>11.6</v>
      </c>
      <c r="F2201" t="n">
        <v>8.119999999999999</v>
      </c>
      <c r="G2201" t="n">
        <v>34.78</v>
      </c>
      <c r="H2201" t="n">
        <v>0.49</v>
      </c>
      <c r="I2201" t="n">
        <v>14</v>
      </c>
      <c r="J2201" t="n">
        <v>264.36</v>
      </c>
      <c r="K2201" t="n">
        <v>59.19</v>
      </c>
      <c r="L2201" t="n">
        <v>7.25</v>
      </c>
      <c r="M2201" t="n">
        <v>12</v>
      </c>
      <c r="N2201" t="n">
        <v>67.92</v>
      </c>
      <c r="O2201" t="n">
        <v>32838.68</v>
      </c>
      <c r="P2201" t="n">
        <v>131.01</v>
      </c>
      <c r="Q2201" t="n">
        <v>198.07</v>
      </c>
      <c r="R2201" t="n">
        <v>35.44</v>
      </c>
      <c r="S2201" t="n">
        <v>21.27</v>
      </c>
      <c r="T2201" t="n">
        <v>4339.22</v>
      </c>
      <c r="U2201" t="n">
        <v>0.6</v>
      </c>
      <c r="V2201" t="n">
        <v>0.75</v>
      </c>
      <c r="W2201" t="n">
        <v>0.13</v>
      </c>
      <c r="X2201" t="n">
        <v>0.26</v>
      </c>
      <c r="Y2201" t="n">
        <v>1</v>
      </c>
      <c r="Z2201" t="n">
        <v>10</v>
      </c>
    </row>
    <row r="2202">
      <c r="A2202" t="n">
        <v>26</v>
      </c>
      <c r="B2202" t="n">
        <v>130</v>
      </c>
      <c r="C2202" t="inlineStr">
        <is>
          <t xml:space="preserve">CONCLUIDO	</t>
        </is>
      </c>
      <c r="D2202" t="n">
        <v>8.614699999999999</v>
      </c>
      <c r="E2202" t="n">
        <v>11.61</v>
      </c>
      <c r="F2202" t="n">
        <v>8.119999999999999</v>
      </c>
      <c r="G2202" t="n">
        <v>34.79</v>
      </c>
      <c r="H2202" t="n">
        <v>0.5</v>
      </c>
      <c r="I2202" t="n">
        <v>14</v>
      </c>
      <c r="J2202" t="n">
        <v>264.83</v>
      </c>
      <c r="K2202" t="n">
        <v>59.19</v>
      </c>
      <c r="L2202" t="n">
        <v>7.5</v>
      </c>
      <c r="M2202" t="n">
        <v>12</v>
      </c>
      <c r="N2202" t="n">
        <v>68.14</v>
      </c>
      <c r="O2202" t="n">
        <v>32896.51</v>
      </c>
      <c r="P2202" t="n">
        <v>131.15</v>
      </c>
      <c r="Q2202" t="n">
        <v>198.05</v>
      </c>
      <c r="R2202" t="n">
        <v>35.48</v>
      </c>
      <c r="S2202" t="n">
        <v>21.27</v>
      </c>
      <c r="T2202" t="n">
        <v>4355.58</v>
      </c>
      <c r="U2202" t="n">
        <v>0.6</v>
      </c>
      <c r="V2202" t="n">
        <v>0.75</v>
      </c>
      <c r="W2202" t="n">
        <v>0.13</v>
      </c>
      <c r="X2202" t="n">
        <v>0.27</v>
      </c>
      <c r="Y2202" t="n">
        <v>1</v>
      </c>
      <c r="Z2202" t="n">
        <v>10</v>
      </c>
    </row>
    <row r="2203">
      <c r="A2203" t="n">
        <v>27</v>
      </c>
      <c r="B2203" t="n">
        <v>130</v>
      </c>
      <c r="C2203" t="inlineStr">
        <is>
          <t xml:space="preserve">CONCLUIDO	</t>
        </is>
      </c>
      <c r="D2203" t="n">
        <v>8.6157</v>
      </c>
      <c r="E2203" t="n">
        <v>11.61</v>
      </c>
      <c r="F2203" t="n">
        <v>8.119999999999999</v>
      </c>
      <c r="G2203" t="n">
        <v>34.79</v>
      </c>
      <c r="H2203" t="n">
        <v>0.52</v>
      </c>
      <c r="I2203" t="n">
        <v>14</v>
      </c>
      <c r="J2203" t="n">
        <v>265.3</v>
      </c>
      <c r="K2203" t="n">
        <v>59.19</v>
      </c>
      <c r="L2203" t="n">
        <v>7.75</v>
      </c>
      <c r="M2203" t="n">
        <v>12</v>
      </c>
      <c r="N2203" t="n">
        <v>68.36</v>
      </c>
      <c r="O2203" t="n">
        <v>32954.43</v>
      </c>
      <c r="P2203" t="n">
        <v>131.01</v>
      </c>
      <c r="Q2203" t="n">
        <v>198.05</v>
      </c>
      <c r="R2203" t="n">
        <v>35.51</v>
      </c>
      <c r="S2203" t="n">
        <v>21.27</v>
      </c>
      <c r="T2203" t="n">
        <v>4372.77</v>
      </c>
      <c r="U2203" t="n">
        <v>0.6</v>
      </c>
      <c r="V2203" t="n">
        <v>0.75</v>
      </c>
      <c r="W2203" t="n">
        <v>0.13</v>
      </c>
      <c r="X2203" t="n">
        <v>0.26</v>
      </c>
      <c r="Y2203" t="n">
        <v>1</v>
      </c>
      <c r="Z2203" t="n">
        <v>10</v>
      </c>
    </row>
    <row r="2204">
      <c r="A2204" t="n">
        <v>28</v>
      </c>
      <c r="B2204" t="n">
        <v>130</v>
      </c>
      <c r="C2204" t="inlineStr">
        <is>
          <t xml:space="preserve">CONCLUIDO	</t>
        </is>
      </c>
      <c r="D2204" t="n">
        <v>8.6806</v>
      </c>
      <c r="E2204" t="n">
        <v>11.52</v>
      </c>
      <c r="F2204" t="n">
        <v>8.08</v>
      </c>
      <c r="G2204" t="n">
        <v>37.29</v>
      </c>
      <c r="H2204" t="n">
        <v>0.54</v>
      </c>
      <c r="I2204" t="n">
        <v>13</v>
      </c>
      <c r="J2204" t="n">
        <v>265.77</v>
      </c>
      <c r="K2204" t="n">
        <v>59.19</v>
      </c>
      <c r="L2204" t="n">
        <v>8</v>
      </c>
      <c r="M2204" t="n">
        <v>11</v>
      </c>
      <c r="N2204" t="n">
        <v>68.58</v>
      </c>
      <c r="O2204" t="n">
        <v>33012.44</v>
      </c>
      <c r="P2204" t="n">
        <v>130.32</v>
      </c>
      <c r="Q2204" t="n">
        <v>198.05</v>
      </c>
      <c r="R2204" t="n">
        <v>34.18</v>
      </c>
      <c r="S2204" t="n">
        <v>21.27</v>
      </c>
      <c r="T2204" t="n">
        <v>3710.87</v>
      </c>
      <c r="U2204" t="n">
        <v>0.62</v>
      </c>
      <c r="V2204" t="n">
        <v>0.75</v>
      </c>
      <c r="W2204" t="n">
        <v>0.13</v>
      </c>
      <c r="X2204" t="n">
        <v>0.23</v>
      </c>
      <c r="Y2204" t="n">
        <v>1</v>
      </c>
      <c r="Z2204" t="n">
        <v>10</v>
      </c>
    </row>
    <row r="2205">
      <c r="A2205" t="n">
        <v>29</v>
      </c>
      <c r="B2205" t="n">
        <v>130</v>
      </c>
      <c r="C2205" t="inlineStr">
        <is>
          <t xml:space="preserve">CONCLUIDO	</t>
        </is>
      </c>
      <c r="D2205" t="n">
        <v>8.7081</v>
      </c>
      <c r="E2205" t="n">
        <v>11.48</v>
      </c>
      <c r="F2205" t="n">
        <v>8.039999999999999</v>
      </c>
      <c r="G2205" t="n">
        <v>37.12</v>
      </c>
      <c r="H2205" t="n">
        <v>0.55</v>
      </c>
      <c r="I2205" t="n">
        <v>13</v>
      </c>
      <c r="J2205" t="n">
        <v>266.24</v>
      </c>
      <c r="K2205" t="n">
        <v>59.19</v>
      </c>
      <c r="L2205" t="n">
        <v>8.25</v>
      </c>
      <c r="M2205" t="n">
        <v>11</v>
      </c>
      <c r="N2205" t="n">
        <v>68.8</v>
      </c>
      <c r="O2205" t="n">
        <v>33070.52</v>
      </c>
      <c r="P2205" t="n">
        <v>129.53</v>
      </c>
      <c r="Q2205" t="n">
        <v>198.05</v>
      </c>
      <c r="R2205" t="n">
        <v>33.07</v>
      </c>
      <c r="S2205" t="n">
        <v>21.27</v>
      </c>
      <c r="T2205" t="n">
        <v>3160.23</v>
      </c>
      <c r="U2205" t="n">
        <v>0.64</v>
      </c>
      <c r="V2205" t="n">
        <v>0.75</v>
      </c>
      <c r="W2205" t="n">
        <v>0.12</v>
      </c>
      <c r="X2205" t="n">
        <v>0.19</v>
      </c>
      <c r="Y2205" t="n">
        <v>1</v>
      </c>
      <c r="Z2205" t="n">
        <v>10</v>
      </c>
    </row>
    <row r="2206">
      <c r="A2206" t="n">
        <v>30</v>
      </c>
      <c r="B2206" t="n">
        <v>130</v>
      </c>
      <c r="C2206" t="inlineStr">
        <is>
          <t xml:space="preserve">CONCLUIDO	</t>
        </is>
      </c>
      <c r="D2206" t="n">
        <v>8.6967</v>
      </c>
      <c r="E2206" t="n">
        <v>11.5</v>
      </c>
      <c r="F2206" t="n">
        <v>8.109999999999999</v>
      </c>
      <c r="G2206" t="n">
        <v>40.53</v>
      </c>
      <c r="H2206" t="n">
        <v>0.57</v>
      </c>
      <c r="I2206" t="n">
        <v>12</v>
      </c>
      <c r="J2206" t="n">
        <v>266.71</v>
      </c>
      <c r="K2206" t="n">
        <v>59.19</v>
      </c>
      <c r="L2206" t="n">
        <v>8.5</v>
      </c>
      <c r="M2206" t="n">
        <v>10</v>
      </c>
      <c r="N2206" t="n">
        <v>69.02</v>
      </c>
      <c r="O2206" t="n">
        <v>33128.7</v>
      </c>
      <c r="P2206" t="n">
        <v>130.43</v>
      </c>
      <c r="Q2206" t="n">
        <v>198.05</v>
      </c>
      <c r="R2206" t="n">
        <v>35.42</v>
      </c>
      <c r="S2206" t="n">
        <v>21.27</v>
      </c>
      <c r="T2206" t="n">
        <v>4339.84</v>
      </c>
      <c r="U2206" t="n">
        <v>0.6</v>
      </c>
      <c r="V2206" t="n">
        <v>0.75</v>
      </c>
      <c r="W2206" t="n">
        <v>0.13</v>
      </c>
      <c r="X2206" t="n">
        <v>0.25</v>
      </c>
      <c r="Y2206" t="n">
        <v>1</v>
      </c>
      <c r="Z2206" t="n">
        <v>10</v>
      </c>
    </row>
    <row r="2207">
      <c r="A2207" t="n">
        <v>31</v>
      </c>
      <c r="B2207" t="n">
        <v>130</v>
      </c>
      <c r="C2207" t="inlineStr">
        <is>
          <t xml:space="preserve">CONCLUIDO	</t>
        </is>
      </c>
      <c r="D2207" t="n">
        <v>8.7119</v>
      </c>
      <c r="E2207" t="n">
        <v>11.48</v>
      </c>
      <c r="F2207" t="n">
        <v>8.09</v>
      </c>
      <c r="G2207" t="n">
        <v>40.43</v>
      </c>
      <c r="H2207" t="n">
        <v>0.58</v>
      </c>
      <c r="I2207" t="n">
        <v>12</v>
      </c>
      <c r="J2207" t="n">
        <v>267.18</v>
      </c>
      <c r="K2207" t="n">
        <v>59.19</v>
      </c>
      <c r="L2207" t="n">
        <v>8.75</v>
      </c>
      <c r="M2207" t="n">
        <v>10</v>
      </c>
      <c r="N2207" t="n">
        <v>69.23999999999999</v>
      </c>
      <c r="O2207" t="n">
        <v>33186.95</v>
      </c>
      <c r="P2207" t="n">
        <v>130.19</v>
      </c>
      <c r="Q2207" t="n">
        <v>198.05</v>
      </c>
      <c r="R2207" t="n">
        <v>34.69</v>
      </c>
      <c r="S2207" t="n">
        <v>21.27</v>
      </c>
      <c r="T2207" t="n">
        <v>3974.34</v>
      </c>
      <c r="U2207" t="n">
        <v>0.61</v>
      </c>
      <c r="V2207" t="n">
        <v>0.75</v>
      </c>
      <c r="W2207" t="n">
        <v>0.13</v>
      </c>
      <c r="X2207" t="n">
        <v>0.23</v>
      </c>
      <c r="Y2207" t="n">
        <v>1</v>
      </c>
      <c r="Z2207" t="n">
        <v>10</v>
      </c>
    </row>
    <row r="2208">
      <c r="A2208" t="n">
        <v>32</v>
      </c>
      <c r="B2208" t="n">
        <v>130</v>
      </c>
      <c r="C2208" t="inlineStr">
        <is>
          <t xml:space="preserve">CONCLUIDO	</t>
        </is>
      </c>
      <c r="D2208" t="n">
        <v>8.713800000000001</v>
      </c>
      <c r="E2208" t="n">
        <v>11.48</v>
      </c>
      <c r="F2208" t="n">
        <v>8.08</v>
      </c>
      <c r="G2208" t="n">
        <v>40.42</v>
      </c>
      <c r="H2208" t="n">
        <v>0.6</v>
      </c>
      <c r="I2208" t="n">
        <v>12</v>
      </c>
      <c r="J2208" t="n">
        <v>267.66</v>
      </c>
      <c r="K2208" t="n">
        <v>59.19</v>
      </c>
      <c r="L2208" t="n">
        <v>9</v>
      </c>
      <c r="M2208" t="n">
        <v>10</v>
      </c>
      <c r="N2208" t="n">
        <v>69.45999999999999</v>
      </c>
      <c r="O2208" t="n">
        <v>33245.29</v>
      </c>
      <c r="P2208" t="n">
        <v>130.17</v>
      </c>
      <c r="Q2208" t="n">
        <v>198.05</v>
      </c>
      <c r="R2208" t="n">
        <v>34.52</v>
      </c>
      <c r="S2208" t="n">
        <v>21.27</v>
      </c>
      <c r="T2208" t="n">
        <v>3888.92</v>
      </c>
      <c r="U2208" t="n">
        <v>0.62</v>
      </c>
      <c r="V2208" t="n">
        <v>0.75</v>
      </c>
      <c r="W2208" t="n">
        <v>0.13</v>
      </c>
      <c r="X2208" t="n">
        <v>0.23</v>
      </c>
      <c r="Y2208" t="n">
        <v>1</v>
      </c>
      <c r="Z2208" t="n">
        <v>10</v>
      </c>
    </row>
    <row r="2209">
      <c r="A2209" t="n">
        <v>33</v>
      </c>
      <c r="B2209" t="n">
        <v>130</v>
      </c>
      <c r="C2209" t="inlineStr">
        <is>
          <t xml:space="preserve">CONCLUIDO	</t>
        </is>
      </c>
      <c r="D2209" t="n">
        <v>8.7112</v>
      </c>
      <c r="E2209" t="n">
        <v>11.48</v>
      </c>
      <c r="F2209" t="n">
        <v>8.09</v>
      </c>
      <c r="G2209" t="n">
        <v>40.44</v>
      </c>
      <c r="H2209" t="n">
        <v>0.61</v>
      </c>
      <c r="I2209" t="n">
        <v>12</v>
      </c>
      <c r="J2209" t="n">
        <v>268.13</v>
      </c>
      <c r="K2209" t="n">
        <v>59.19</v>
      </c>
      <c r="L2209" t="n">
        <v>9.25</v>
      </c>
      <c r="M2209" t="n">
        <v>10</v>
      </c>
      <c r="N2209" t="n">
        <v>69.69</v>
      </c>
      <c r="O2209" t="n">
        <v>33303.72</v>
      </c>
      <c r="P2209" t="n">
        <v>130.03</v>
      </c>
      <c r="Q2209" t="n">
        <v>198.07</v>
      </c>
      <c r="R2209" t="n">
        <v>34.69</v>
      </c>
      <c r="S2209" t="n">
        <v>21.27</v>
      </c>
      <c r="T2209" t="n">
        <v>3975.03</v>
      </c>
      <c r="U2209" t="n">
        <v>0.61</v>
      </c>
      <c r="V2209" t="n">
        <v>0.75</v>
      </c>
      <c r="W2209" t="n">
        <v>0.13</v>
      </c>
      <c r="X2209" t="n">
        <v>0.23</v>
      </c>
      <c r="Y2209" t="n">
        <v>1</v>
      </c>
      <c r="Z2209" t="n">
        <v>10</v>
      </c>
    </row>
    <row r="2210">
      <c r="A2210" t="n">
        <v>34</v>
      </c>
      <c r="B2210" t="n">
        <v>130</v>
      </c>
      <c r="C2210" t="inlineStr">
        <is>
          <t xml:space="preserve">CONCLUIDO	</t>
        </is>
      </c>
      <c r="D2210" t="n">
        <v>8.774900000000001</v>
      </c>
      <c r="E2210" t="n">
        <v>11.4</v>
      </c>
      <c r="F2210" t="n">
        <v>8.050000000000001</v>
      </c>
      <c r="G2210" t="n">
        <v>43.93</v>
      </c>
      <c r="H2210" t="n">
        <v>0.63</v>
      </c>
      <c r="I2210" t="n">
        <v>11</v>
      </c>
      <c r="J2210" t="n">
        <v>268.61</v>
      </c>
      <c r="K2210" t="n">
        <v>59.19</v>
      </c>
      <c r="L2210" t="n">
        <v>9.5</v>
      </c>
      <c r="M2210" t="n">
        <v>9</v>
      </c>
      <c r="N2210" t="n">
        <v>69.91</v>
      </c>
      <c r="O2210" t="n">
        <v>33362.23</v>
      </c>
      <c r="P2210" t="n">
        <v>129.38</v>
      </c>
      <c r="Q2210" t="n">
        <v>198.05</v>
      </c>
      <c r="R2210" t="n">
        <v>33.53</v>
      </c>
      <c r="S2210" t="n">
        <v>21.27</v>
      </c>
      <c r="T2210" t="n">
        <v>3396.17</v>
      </c>
      <c r="U2210" t="n">
        <v>0.63</v>
      </c>
      <c r="V2210" t="n">
        <v>0.75</v>
      </c>
      <c r="W2210" t="n">
        <v>0.13</v>
      </c>
      <c r="X2210" t="n">
        <v>0.2</v>
      </c>
      <c r="Y2210" t="n">
        <v>1</v>
      </c>
      <c r="Z2210" t="n">
        <v>10</v>
      </c>
    </row>
    <row r="2211">
      <c r="A2211" t="n">
        <v>35</v>
      </c>
      <c r="B2211" t="n">
        <v>130</v>
      </c>
      <c r="C2211" t="inlineStr">
        <is>
          <t xml:space="preserve">CONCLUIDO	</t>
        </is>
      </c>
      <c r="D2211" t="n">
        <v>8.773400000000001</v>
      </c>
      <c r="E2211" t="n">
        <v>11.4</v>
      </c>
      <c r="F2211" t="n">
        <v>8.06</v>
      </c>
      <c r="G2211" t="n">
        <v>43.94</v>
      </c>
      <c r="H2211" t="n">
        <v>0.64</v>
      </c>
      <c r="I2211" t="n">
        <v>11</v>
      </c>
      <c r="J2211" t="n">
        <v>269.08</v>
      </c>
      <c r="K2211" t="n">
        <v>59.19</v>
      </c>
      <c r="L2211" t="n">
        <v>9.75</v>
      </c>
      <c r="M2211" t="n">
        <v>9</v>
      </c>
      <c r="N2211" t="n">
        <v>70.14</v>
      </c>
      <c r="O2211" t="n">
        <v>33420.83</v>
      </c>
      <c r="P2211" t="n">
        <v>129.46</v>
      </c>
      <c r="Q2211" t="n">
        <v>198.05</v>
      </c>
      <c r="R2211" t="n">
        <v>33.48</v>
      </c>
      <c r="S2211" t="n">
        <v>21.27</v>
      </c>
      <c r="T2211" t="n">
        <v>3373.22</v>
      </c>
      <c r="U2211" t="n">
        <v>0.64</v>
      </c>
      <c r="V2211" t="n">
        <v>0.75</v>
      </c>
      <c r="W2211" t="n">
        <v>0.13</v>
      </c>
      <c r="X2211" t="n">
        <v>0.2</v>
      </c>
      <c r="Y2211" t="n">
        <v>1</v>
      </c>
      <c r="Z2211" t="n">
        <v>10</v>
      </c>
    </row>
    <row r="2212">
      <c r="A2212" t="n">
        <v>36</v>
      </c>
      <c r="B2212" t="n">
        <v>130</v>
      </c>
      <c r="C2212" t="inlineStr">
        <is>
          <t xml:space="preserve">CONCLUIDO	</t>
        </is>
      </c>
      <c r="D2212" t="n">
        <v>8.772399999999999</v>
      </c>
      <c r="E2212" t="n">
        <v>11.4</v>
      </c>
      <c r="F2212" t="n">
        <v>8.06</v>
      </c>
      <c r="G2212" t="n">
        <v>43.95</v>
      </c>
      <c r="H2212" t="n">
        <v>0.66</v>
      </c>
      <c r="I2212" t="n">
        <v>11</v>
      </c>
      <c r="J2212" t="n">
        <v>269.56</v>
      </c>
      <c r="K2212" t="n">
        <v>59.19</v>
      </c>
      <c r="L2212" t="n">
        <v>10</v>
      </c>
      <c r="M2212" t="n">
        <v>9</v>
      </c>
      <c r="N2212" t="n">
        <v>70.36</v>
      </c>
      <c r="O2212" t="n">
        <v>33479.51</v>
      </c>
      <c r="P2212" t="n">
        <v>129.45</v>
      </c>
      <c r="Q2212" t="n">
        <v>198.05</v>
      </c>
      <c r="R2212" t="n">
        <v>33.62</v>
      </c>
      <c r="S2212" t="n">
        <v>21.27</v>
      </c>
      <c r="T2212" t="n">
        <v>3441.01</v>
      </c>
      <c r="U2212" t="n">
        <v>0.63</v>
      </c>
      <c r="V2212" t="n">
        <v>0.75</v>
      </c>
      <c r="W2212" t="n">
        <v>0.13</v>
      </c>
      <c r="X2212" t="n">
        <v>0.2</v>
      </c>
      <c r="Y2212" t="n">
        <v>1</v>
      </c>
      <c r="Z2212" t="n">
        <v>10</v>
      </c>
    </row>
    <row r="2213">
      <c r="A2213" t="n">
        <v>37</v>
      </c>
      <c r="B2213" t="n">
        <v>130</v>
      </c>
      <c r="C2213" t="inlineStr">
        <is>
          <t xml:space="preserve">CONCLUIDO	</t>
        </is>
      </c>
      <c r="D2213" t="n">
        <v>8.8302</v>
      </c>
      <c r="E2213" t="n">
        <v>11.32</v>
      </c>
      <c r="F2213" t="n">
        <v>8.029999999999999</v>
      </c>
      <c r="G2213" t="n">
        <v>48.18</v>
      </c>
      <c r="H2213" t="n">
        <v>0.68</v>
      </c>
      <c r="I2213" t="n">
        <v>10</v>
      </c>
      <c r="J2213" t="n">
        <v>270.03</v>
      </c>
      <c r="K2213" t="n">
        <v>59.19</v>
      </c>
      <c r="L2213" t="n">
        <v>10.25</v>
      </c>
      <c r="M2213" t="n">
        <v>8</v>
      </c>
      <c r="N2213" t="n">
        <v>70.59</v>
      </c>
      <c r="O2213" t="n">
        <v>33538.28</v>
      </c>
      <c r="P2213" t="n">
        <v>128.83</v>
      </c>
      <c r="Q2213" t="n">
        <v>198.06</v>
      </c>
      <c r="R2213" t="n">
        <v>32.79</v>
      </c>
      <c r="S2213" t="n">
        <v>21.27</v>
      </c>
      <c r="T2213" t="n">
        <v>3033.56</v>
      </c>
      <c r="U2213" t="n">
        <v>0.65</v>
      </c>
      <c r="V2213" t="n">
        <v>0.76</v>
      </c>
      <c r="W2213" t="n">
        <v>0.12</v>
      </c>
      <c r="X2213" t="n">
        <v>0.18</v>
      </c>
      <c r="Y2213" t="n">
        <v>1</v>
      </c>
      <c r="Z2213" t="n">
        <v>10</v>
      </c>
    </row>
    <row r="2214">
      <c r="A2214" t="n">
        <v>38</v>
      </c>
      <c r="B2214" t="n">
        <v>130</v>
      </c>
      <c r="C2214" t="inlineStr">
        <is>
          <t xml:space="preserve">CONCLUIDO	</t>
        </is>
      </c>
      <c r="D2214" t="n">
        <v>8.8307</v>
      </c>
      <c r="E2214" t="n">
        <v>11.32</v>
      </c>
      <c r="F2214" t="n">
        <v>8.029999999999999</v>
      </c>
      <c r="G2214" t="n">
        <v>48.18</v>
      </c>
      <c r="H2214" t="n">
        <v>0.6899999999999999</v>
      </c>
      <c r="I2214" t="n">
        <v>10</v>
      </c>
      <c r="J2214" t="n">
        <v>270.51</v>
      </c>
      <c r="K2214" t="n">
        <v>59.19</v>
      </c>
      <c r="L2214" t="n">
        <v>10.5</v>
      </c>
      <c r="M2214" t="n">
        <v>8</v>
      </c>
      <c r="N2214" t="n">
        <v>70.81999999999999</v>
      </c>
      <c r="O2214" t="n">
        <v>33597.14</v>
      </c>
      <c r="P2214" t="n">
        <v>128.99</v>
      </c>
      <c r="Q2214" t="n">
        <v>198.06</v>
      </c>
      <c r="R2214" t="n">
        <v>32.71</v>
      </c>
      <c r="S2214" t="n">
        <v>21.27</v>
      </c>
      <c r="T2214" t="n">
        <v>2994.59</v>
      </c>
      <c r="U2214" t="n">
        <v>0.65</v>
      </c>
      <c r="V2214" t="n">
        <v>0.76</v>
      </c>
      <c r="W2214" t="n">
        <v>0.12</v>
      </c>
      <c r="X2214" t="n">
        <v>0.18</v>
      </c>
      <c r="Y2214" t="n">
        <v>1</v>
      </c>
      <c r="Z2214" t="n">
        <v>10</v>
      </c>
    </row>
    <row r="2215">
      <c r="A2215" t="n">
        <v>39</v>
      </c>
      <c r="B2215" t="n">
        <v>130</v>
      </c>
      <c r="C2215" t="inlineStr">
        <is>
          <t xml:space="preserve">CONCLUIDO	</t>
        </is>
      </c>
      <c r="D2215" t="n">
        <v>8.8422</v>
      </c>
      <c r="E2215" t="n">
        <v>11.31</v>
      </c>
      <c r="F2215" t="n">
        <v>8.02</v>
      </c>
      <c r="G2215" t="n">
        <v>48.09</v>
      </c>
      <c r="H2215" t="n">
        <v>0.71</v>
      </c>
      <c r="I2215" t="n">
        <v>10</v>
      </c>
      <c r="J2215" t="n">
        <v>270.99</v>
      </c>
      <c r="K2215" t="n">
        <v>59.19</v>
      </c>
      <c r="L2215" t="n">
        <v>10.75</v>
      </c>
      <c r="M2215" t="n">
        <v>8</v>
      </c>
      <c r="N2215" t="n">
        <v>71.04000000000001</v>
      </c>
      <c r="O2215" t="n">
        <v>33656.08</v>
      </c>
      <c r="P2215" t="n">
        <v>128.77</v>
      </c>
      <c r="Q2215" t="n">
        <v>198.05</v>
      </c>
      <c r="R2215" t="n">
        <v>32.12</v>
      </c>
      <c r="S2215" t="n">
        <v>21.27</v>
      </c>
      <c r="T2215" t="n">
        <v>2700.43</v>
      </c>
      <c r="U2215" t="n">
        <v>0.66</v>
      </c>
      <c r="V2215" t="n">
        <v>0.76</v>
      </c>
      <c r="W2215" t="n">
        <v>0.13</v>
      </c>
      <c r="X2215" t="n">
        <v>0.16</v>
      </c>
      <c r="Y2215" t="n">
        <v>1</v>
      </c>
      <c r="Z2215" t="n">
        <v>10</v>
      </c>
    </row>
    <row r="2216">
      <c r="A2216" t="n">
        <v>40</v>
      </c>
      <c r="B2216" t="n">
        <v>130</v>
      </c>
      <c r="C2216" t="inlineStr">
        <is>
          <t xml:space="preserve">CONCLUIDO	</t>
        </is>
      </c>
      <c r="D2216" t="n">
        <v>8.8459</v>
      </c>
      <c r="E2216" t="n">
        <v>11.3</v>
      </c>
      <c r="F2216" t="n">
        <v>8.01</v>
      </c>
      <c r="G2216" t="n">
        <v>48.07</v>
      </c>
      <c r="H2216" t="n">
        <v>0.72</v>
      </c>
      <c r="I2216" t="n">
        <v>10</v>
      </c>
      <c r="J2216" t="n">
        <v>271.47</v>
      </c>
      <c r="K2216" t="n">
        <v>59.19</v>
      </c>
      <c r="L2216" t="n">
        <v>11</v>
      </c>
      <c r="M2216" t="n">
        <v>8</v>
      </c>
      <c r="N2216" t="n">
        <v>71.27</v>
      </c>
      <c r="O2216" t="n">
        <v>33715.11</v>
      </c>
      <c r="P2216" t="n">
        <v>128.57</v>
      </c>
      <c r="Q2216" t="n">
        <v>198.05</v>
      </c>
      <c r="R2216" t="n">
        <v>32.24</v>
      </c>
      <c r="S2216" t="n">
        <v>21.27</v>
      </c>
      <c r="T2216" t="n">
        <v>2757.08</v>
      </c>
      <c r="U2216" t="n">
        <v>0.66</v>
      </c>
      <c r="V2216" t="n">
        <v>0.76</v>
      </c>
      <c r="W2216" t="n">
        <v>0.12</v>
      </c>
      <c r="X2216" t="n">
        <v>0.16</v>
      </c>
      <c r="Y2216" t="n">
        <v>1</v>
      </c>
      <c r="Z2216" t="n">
        <v>10</v>
      </c>
    </row>
    <row r="2217">
      <c r="A2217" t="n">
        <v>41</v>
      </c>
      <c r="B2217" t="n">
        <v>130</v>
      </c>
      <c r="C2217" t="inlineStr">
        <is>
          <t xml:space="preserve">CONCLUIDO	</t>
        </is>
      </c>
      <c r="D2217" t="n">
        <v>8.8155</v>
      </c>
      <c r="E2217" t="n">
        <v>11.34</v>
      </c>
      <c r="F2217" t="n">
        <v>8.050000000000001</v>
      </c>
      <c r="G2217" t="n">
        <v>48.3</v>
      </c>
      <c r="H2217" t="n">
        <v>0.74</v>
      </c>
      <c r="I2217" t="n">
        <v>10</v>
      </c>
      <c r="J2217" t="n">
        <v>271.95</v>
      </c>
      <c r="K2217" t="n">
        <v>59.19</v>
      </c>
      <c r="L2217" t="n">
        <v>11.25</v>
      </c>
      <c r="M2217" t="n">
        <v>8</v>
      </c>
      <c r="N2217" t="n">
        <v>71.5</v>
      </c>
      <c r="O2217" t="n">
        <v>33774.23</v>
      </c>
      <c r="P2217" t="n">
        <v>129.03</v>
      </c>
      <c r="Q2217" t="n">
        <v>198.07</v>
      </c>
      <c r="R2217" t="n">
        <v>33.51</v>
      </c>
      <c r="S2217" t="n">
        <v>21.27</v>
      </c>
      <c r="T2217" t="n">
        <v>3391.55</v>
      </c>
      <c r="U2217" t="n">
        <v>0.63</v>
      </c>
      <c r="V2217" t="n">
        <v>0.75</v>
      </c>
      <c r="W2217" t="n">
        <v>0.12</v>
      </c>
      <c r="X2217" t="n">
        <v>0.2</v>
      </c>
      <c r="Y2217" t="n">
        <v>1</v>
      </c>
      <c r="Z2217" t="n">
        <v>10</v>
      </c>
    </row>
    <row r="2218">
      <c r="A2218" t="n">
        <v>42</v>
      </c>
      <c r="B2218" t="n">
        <v>130</v>
      </c>
      <c r="C2218" t="inlineStr">
        <is>
          <t xml:space="preserve">CONCLUIDO	</t>
        </is>
      </c>
      <c r="D2218" t="n">
        <v>8.8779</v>
      </c>
      <c r="E2218" t="n">
        <v>11.26</v>
      </c>
      <c r="F2218" t="n">
        <v>8.02</v>
      </c>
      <c r="G2218" t="n">
        <v>53.46</v>
      </c>
      <c r="H2218" t="n">
        <v>0.75</v>
      </c>
      <c r="I2218" t="n">
        <v>9</v>
      </c>
      <c r="J2218" t="n">
        <v>272.43</v>
      </c>
      <c r="K2218" t="n">
        <v>59.19</v>
      </c>
      <c r="L2218" t="n">
        <v>11.5</v>
      </c>
      <c r="M2218" t="n">
        <v>7</v>
      </c>
      <c r="N2218" t="n">
        <v>71.73</v>
      </c>
      <c r="O2218" t="n">
        <v>33833.57</v>
      </c>
      <c r="P2218" t="n">
        <v>128.25</v>
      </c>
      <c r="Q2218" t="n">
        <v>198.05</v>
      </c>
      <c r="R2218" t="n">
        <v>32.55</v>
      </c>
      <c r="S2218" t="n">
        <v>21.27</v>
      </c>
      <c r="T2218" t="n">
        <v>2920.25</v>
      </c>
      <c r="U2218" t="n">
        <v>0.65</v>
      </c>
      <c r="V2218" t="n">
        <v>0.76</v>
      </c>
      <c r="W2218" t="n">
        <v>0.12</v>
      </c>
      <c r="X2218" t="n">
        <v>0.17</v>
      </c>
      <c r="Y2218" t="n">
        <v>1</v>
      </c>
      <c r="Z2218" t="n">
        <v>10</v>
      </c>
    </row>
    <row r="2219">
      <c r="A2219" t="n">
        <v>43</v>
      </c>
      <c r="B2219" t="n">
        <v>130</v>
      </c>
      <c r="C2219" t="inlineStr">
        <is>
          <t xml:space="preserve">CONCLUIDO	</t>
        </is>
      </c>
      <c r="D2219" t="n">
        <v>8.883599999999999</v>
      </c>
      <c r="E2219" t="n">
        <v>11.26</v>
      </c>
      <c r="F2219" t="n">
        <v>8.01</v>
      </c>
      <c r="G2219" t="n">
        <v>53.41</v>
      </c>
      <c r="H2219" t="n">
        <v>0.77</v>
      </c>
      <c r="I2219" t="n">
        <v>9</v>
      </c>
      <c r="J2219" t="n">
        <v>272.91</v>
      </c>
      <c r="K2219" t="n">
        <v>59.19</v>
      </c>
      <c r="L2219" t="n">
        <v>11.75</v>
      </c>
      <c r="M2219" t="n">
        <v>7</v>
      </c>
      <c r="N2219" t="n">
        <v>71.95999999999999</v>
      </c>
      <c r="O2219" t="n">
        <v>33892.87</v>
      </c>
      <c r="P2219" t="n">
        <v>128.08</v>
      </c>
      <c r="Q2219" t="n">
        <v>198.05</v>
      </c>
      <c r="R2219" t="n">
        <v>32.16</v>
      </c>
      <c r="S2219" t="n">
        <v>21.27</v>
      </c>
      <c r="T2219" t="n">
        <v>2724.91</v>
      </c>
      <c r="U2219" t="n">
        <v>0.66</v>
      </c>
      <c r="V2219" t="n">
        <v>0.76</v>
      </c>
      <c r="W2219" t="n">
        <v>0.12</v>
      </c>
      <c r="X2219" t="n">
        <v>0.16</v>
      </c>
      <c r="Y2219" t="n">
        <v>1</v>
      </c>
      <c r="Z2219" t="n">
        <v>10</v>
      </c>
    </row>
    <row r="2220">
      <c r="A2220" t="n">
        <v>44</v>
      </c>
      <c r="B2220" t="n">
        <v>130</v>
      </c>
      <c r="C2220" t="inlineStr">
        <is>
          <t xml:space="preserve">CONCLUIDO	</t>
        </is>
      </c>
      <c r="D2220" t="n">
        <v>8.8788</v>
      </c>
      <c r="E2220" t="n">
        <v>11.26</v>
      </c>
      <c r="F2220" t="n">
        <v>8.02</v>
      </c>
      <c r="G2220" t="n">
        <v>53.45</v>
      </c>
      <c r="H2220" t="n">
        <v>0.78</v>
      </c>
      <c r="I2220" t="n">
        <v>9</v>
      </c>
      <c r="J2220" t="n">
        <v>273.39</v>
      </c>
      <c r="K2220" t="n">
        <v>59.19</v>
      </c>
      <c r="L2220" t="n">
        <v>12</v>
      </c>
      <c r="M2220" t="n">
        <v>7</v>
      </c>
      <c r="N2220" t="n">
        <v>72.2</v>
      </c>
      <c r="O2220" t="n">
        <v>33952.26</v>
      </c>
      <c r="P2220" t="n">
        <v>128.41</v>
      </c>
      <c r="Q2220" t="n">
        <v>198.05</v>
      </c>
      <c r="R2220" t="n">
        <v>32.43</v>
      </c>
      <c r="S2220" t="n">
        <v>21.27</v>
      </c>
      <c r="T2220" t="n">
        <v>2859.94</v>
      </c>
      <c r="U2220" t="n">
        <v>0.66</v>
      </c>
      <c r="V2220" t="n">
        <v>0.76</v>
      </c>
      <c r="W2220" t="n">
        <v>0.12</v>
      </c>
      <c r="X2220" t="n">
        <v>0.16</v>
      </c>
      <c r="Y2220" t="n">
        <v>1</v>
      </c>
      <c r="Z2220" t="n">
        <v>10</v>
      </c>
    </row>
    <row r="2221">
      <c r="A2221" t="n">
        <v>45</v>
      </c>
      <c r="B2221" t="n">
        <v>130</v>
      </c>
      <c r="C2221" t="inlineStr">
        <is>
          <t xml:space="preserve">CONCLUIDO	</t>
        </is>
      </c>
      <c r="D2221" t="n">
        <v>8.8729</v>
      </c>
      <c r="E2221" t="n">
        <v>11.27</v>
      </c>
      <c r="F2221" t="n">
        <v>8.029999999999999</v>
      </c>
      <c r="G2221" t="n">
        <v>53.5</v>
      </c>
      <c r="H2221" t="n">
        <v>0.8</v>
      </c>
      <c r="I2221" t="n">
        <v>9</v>
      </c>
      <c r="J2221" t="n">
        <v>273.87</v>
      </c>
      <c r="K2221" t="n">
        <v>59.19</v>
      </c>
      <c r="L2221" t="n">
        <v>12.25</v>
      </c>
      <c r="M2221" t="n">
        <v>7</v>
      </c>
      <c r="N2221" t="n">
        <v>72.43000000000001</v>
      </c>
      <c r="O2221" t="n">
        <v>34011.74</v>
      </c>
      <c r="P2221" t="n">
        <v>128.5</v>
      </c>
      <c r="Q2221" t="n">
        <v>198.05</v>
      </c>
      <c r="R2221" t="n">
        <v>32.67</v>
      </c>
      <c r="S2221" t="n">
        <v>21.27</v>
      </c>
      <c r="T2221" t="n">
        <v>2979.37</v>
      </c>
      <c r="U2221" t="n">
        <v>0.65</v>
      </c>
      <c r="V2221" t="n">
        <v>0.76</v>
      </c>
      <c r="W2221" t="n">
        <v>0.12</v>
      </c>
      <c r="X2221" t="n">
        <v>0.17</v>
      </c>
      <c r="Y2221" t="n">
        <v>1</v>
      </c>
      <c r="Z2221" t="n">
        <v>10</v>
      </c>
    </row>
    <row r="2222">
      <c r="A2222" t="n">
        <v>46</v>
      </c>
      <c r="B2222" t="n">
        <v>130</v>
      </c>
      <c r="C2222" t="inlineStr">
        <is>
          <t xml:space="preserve">CONCLUIDO	</t>
        </is>
      </c>
      <c r="D2222" t="n">
        <v>8.877700000000001</v>
      </c>
      <c r="E2222" t="n">
        <v>11.26</v>
      </c>
      <c r="F2222" t="n">
        <v>8.02</v>
      </c>
      <c r="G2222" t="n">
        <v>53.46</v>
      </c>
      <c r="H2222" t="n">
        <v>0.8100000000000001</v>
      </c>
      <c r="I2222" t="n">
        <v>9</v>
      </c>
      <c r="J2222" t="n">
        <v>274.35</v>
      </c>
      <c r="K2222" t="n">
        <v>59.19</v>
      </c>
      <c r="L2222" t="n">
        <v>12.5</v>
      </c>
      <c r="M2222" t="n">
        <v>7</v>
      </c>
      <c r="N2222" t="n">
        <v>72.66</v>
      </c>
      <c r="O2222" t="n">
        <v>34071.31</v>
      </c>
      <c r="P2222" t="n">
        <v>128.22</v>
      </c>
      <c r="Q2222" t="n">
        <v>198.06</v>
      </c>
      <c r="R2222" t="n">
        <v>32.45</v>
      </c>
      <c r="S2222" t="n">
        <v>21.27</v>
      </c>
      <c r="T2222" t="n">
        <v>2867.41</v>
      </c>
      <c r="U2222" t="n">
        <v>0.66</v>
      </c>
      <c r="V2222" t="n">
        <v>0.76</v>
      </c>
      <c r="W2222" t="n">
        <v>0.12</v>
      </c>
      <c r="X2222" t="n">
        <v>0.17</v>
      </c>
      <c r="Y2222" t="n">
        <v>1</v>
      </c>
      <c r="Z2222" t="n">
        <v>10</v>
      </c>
    </row>
    <row r="2223">
      <c r="A2223" t="n">
        <v>47</v>
      </c>
      <c r="B2223" t="n">
        <v>130</v>
      </c>
      <c r="C2223" t="inlineStr">
        <is>
          <t xml:space="preserve">CONCLUIDO	</t>
        </is>
      </c>
      <c r="D2223" t="n">
        <v>8.8795</v>
      </c>
      <c r="E2223" t="n">
        <v>11.26</v>
      </c>
      <c r="F2223" t="n">
        <v>8.02</v>
      </c>
      <c r="G2223" t="n">
        <v>53.45</v>
      </c>
      <c r="H2223" t="n">
        <v>0.83</v>
      </c>
      <c r="I2223" t="n">
        <v>9</v>
      </c>
      <c r="J2223" t="n">
        <v>274.84</v>
      </c>
      <c r="K2223" t="n">
        <v>59.19</v>
      </c>
      <c r="L2223" t="n">
        <v>12.75</v>
      </c>
      <c r="M2223" t="n">
        <v>7</v>
      </c>
      <c r="N2223" t="n">
        <v>72.89</v>
      </c>
      <c r="O2223" t="n">
        <v>34130.98</v>
      </c>
      <c r="P2223" t="n">
        <v>128.01</v>
      </c>
      <c r="Q2223" t="n">
        <v>198.05</v>
      </c>
      <c r="R2223" t="n">
        <v>32.37</v>
      </c>
      <c r="S2223" t="n">
        <v>21.27</v>
      </c>
      <c r="T2223" t="n">
        <v>2826.46</v>
      </c>
      <c r="U2223" t="n">
        <v>0.66</v>
      </c>
      <c r="V2223" t="n">
        <v>0.76</v>
      </c>
      <c r="W2223" t="n">
        <v>0.12</v>
      </c>
      <c r="X2223" t="n">
        <v>0.16</v>
      </c>
      <c r="Y2223" t="n">
        <v>1</v>
      </c>
      <c r="Z2223" t="n">
        <v>10</v>
      </c>
    </row>
    <row r="2224">
      <c r="A2224" t="n">
        <v>48</v>
      </c>
      <c r="B2224" t="n">
        <v>130</v>
      </c>
      <c r="C2224" t="inlineStr">
        <is>
          <t xml:space="preserve">CONCLUIDO	</t>
        </is>
      </c>
      <c r="D2224" t="n">
        <v>8.876799999999999</v>
      </c>
      <c r="E2224" t="n">
        <v>11.27</v>
      </c>
      <c r="F2224" t="n">
        <v>8.02</v>
      </c>
      <c r="G2224" t="n">
        <v>53.47</v>
      </c>
      <c r="H2224" t="n">
        <v>0.84</v>
      </c>
      <c r="I2224" t="n">
        <v>9</v>
      </c>
      <c r="J2224" t="n">
        <v>275.32</v>
      </c>
      <c r="K2224" t="n">
        <v>59.19</v>
      </c>
      <c r="L2224" t="n">
        <v>13</v>
      </c>
      <c r="M2224" t="n">
        <v>7</v>
      </c>
      <c r="N2224" t="n">
        <v>73.13</v>
      </c>
      <c r="O2224" t="n">
        <v>34190.73</v>
      </c>
      <c r="P2224" t="n">
        <v>127.87</v>
      </c>
      <c r="Q2224" t="n">
        <v>198.06</v>
      </c>
      <c r="R2224" t="n">
        <v>32.54</v>
      </c>
      <c r="S2224" t="n">
        <v>21.27</v>
      </c>
      <c r="T2224" t="n">
        <v>2914.74</v>
      </c>
      <c r="U2224" t="n">
        <v>0.65</v>
      </c>
      <c r="V2224" t="n">
        <v>0.76</v>
      </c>
      <c r="W2224" t="n">
        <v>0.12</v>
      </c>
      <c r="X2224" t="n">
        <v>0.17</v>
      </c>
      <c r="Y2224" t="n">
        <v>1</v>
      </c>
      <c r="Z2224" t="n">
        <v>10</v>
      </c>
    </row>
    <row r="2225">
      <c r="A2225" t="n">
        <v>49</v>
      </c>
      <c r="B2225" t="n">
        <v>130</v>
      </c>
      <c r="C2225" t="inlineStr">
        <is>
          <t xml:space="preserve">CONCLUIDO	</t>
        </is>
      </c>
      <c r="D2225" t="n">
        <v>8.944800000000001</v>
      </c>
      <c r="E2225" t="n">
        <v>11.18</v>
      </c>
      <c r="F2225" t="n">
        <v>7.98</v>
      </c>
      <c r="G2225" t="n">
        <v>59.88</v>
      </c>
      <c r="H2225" t="n">
        <v>0.86</v>
      </c>
      <c r="I2225" t="n">
        <v>8</v>
      </c>
      <c r="J2225" t="n">
        <v>275.81</v>
      </c>
      <c r="K2225" t="n">
        <v>59.19</v>
      </c>
      <c r="L2225" t="n">
        <v>13.25</v>
      </c>
      <c r="M2225" t="n">
        <v>6</v>
      </c>
      <c r="N2225" t="n">
        <v>73.36</v>
      </c>
      <c r="O2225" t="n">
        <v>34250.57</v>
      </c>
      <c r="P2225" t="n">
        <v>127.42</v>
      </c>
      <c r="Q2225" t="n">
        <v>198.05</v>
      </c>
      <c r="R2225" t="n">
        <v>31.2</v>
      </c>
      <c r="S2225" t="n">
        <v>21.27</v>
      </c>
      <c r="T2225" t="n">
        <v>2248.4</v>
      </c>
      <c r="U2225" t="n">
        <v>0.68</v>
      </c>
      <c r="V2225" t="n">
        <v>0.76</v>
      </c>
      <c r="W2225" t="n">
        <v>0.12</v>
      </c>
      <c r="X2225" t="n">
        <v>0.13</v>
      </c>
      <c r="Y2225" t="n">
        <v>1</v>
      </c>
      <c r="Z2225" t="n">
        <v>10</v>
      </c>
    </row>
    <row r="2226">
      <c r="A2226" t="n">
        <v>50</v>
      </c>
      <c r="B2226" t="n">
        <v>130</v>
      </c>
      <c r="C2226" t="inlineStr">
        <is>
          <t xml:space="preserve">CONCLUIDO	</t>
        </is>
      </c>
      <c r="D2226" t="n">
        <v>8.9648</v>
      </c>
      <c r="E2226" t="n">
        <v>11.15</v>
      </c>
      <c r="F2226" t="n">
        <v>7.96</v>
      </c>
      <c r="G2226" t="n">
        <v>59.69</v>
      </c>
      <c r="H2226" t="n">
        <v>0.87</v>
      </c>
      <c r="I2226" t="n">
        <v>8</v>
      </c>
      <c r="J2226" t="n">
        <v>276.29</v>
      </c>
      <c r="K2226" t="n">
        <v>59.19</v>
      </c>
      <c r="L2226" t="n">
        <v>13.5</v>
      </c>
      <c r="M2226" t="n">
        <v>6</v>
      </c>
      <c r="N2226" t="n">
        <v>73.59999999999999</v>
      </c>
      <c r="O2226" t="n">
        <v>34310.51</v>
      </c>
      <c r="P2226" t="n">
        <v>127.01</v>
      </c>
      <c r="Q2226" t="n">
        <v>198.06</v>
      </c>
      <c r="R2226" t="n">
        <v>30.54</v>
      </c>
      <c r="S2226" t="n">
        <v>21.27</v>
      </c>
      <c r="T2226" t="n">
        <v>1915.62</v>
      </c>
      <c r="U2226" t="n">
        <v>0.7</v>
      </c>
      <c r="V2226" t="n">
        <v>0.76</v>
      </c>
      <c r="W2226" t="n">
        <v>0.12</v>
      </c>
      <c r="X2226" t="n">
        <v>0.11</v>
      </c>
      <c r="Y2226" t="n">
        <v>1</v>
      </c>
      <c r="Z2226" t="n">
        <v>10</v>
      </c>
    </row>
    <row r="2227">
      <c r="A2227" t="n">
        <v>51</v>
      </c>
      <c r="B2227" t="n">
        <v>130</v>
      </c>
      <c r="C2227" t="inlineStr">
        <is>
          <t xml:space="preserve">CONCLUIDO	</t>
        </is>
      </c>
      <c r="D2227" t="n">
        <v>8.9315</v>
      </c>
      <c r="E2227" t="n">
        <v>11.2</v>
      </c>
      <c r="F2227" t="n">
        <v>8</v>
      </c>
      <c r="G2227" t="n">
        <v>60</v>
      </c>
      <c r="H2227" t="n">
        <v>0.88</v>
      </c>
      <c r="I2227" t="n">
        <v>8</v>
      </c>
      <c r="J2227" t="n">
        <v>276.78</v>
      </c>
      <c r="K2227" t="n">
        <v>59.19</v>
      </c>
      <c r="L2227" t="n">
        <v>13.75</v>
      </c>
      <c r="M2227" t="n">
        <v>6</v>
      </c>
      <c r="N2227" t="n">
        <v>73.84</v>
      </c>
      <c r="O2227" t="n">
        <v>34370.54</v>
      </c>
      <c r="P2227" t="n">
        <v>127.67</v>
      </c>
      <c r="Q2227" t="n">
        <v>198.05</v>
      </c>
      <c r="R2227" t="n">
        <v>32.01</v>
      </c>
      <c r="S2227" t="n">
        <v>21.27</v>
      </c>
      <c r="T2227" t="n">
        <v>2654.64</v>
      </c>
      <c r="U2227" t="n">
        <v>0.66</v>
      </c>
      <c r="V2227" t="n">
        <v>0.76</v>
      </c>
      <c r="W2227" t="n">
        <v>0.12</v>
      </c>
      <c r="X2227" t="n">
        <v>0.15</v>
      </c>
      <c r="Y2227" t="n">
        <v>1</v>
      </c>
      <c r="Z2227" t="n">
        <v>10</v>
      </c>
    </row>
    <row r="2228">
      <c r="A2228" t="n">
        <v>52</v>
      </c>
      <c r="B2228" t="n">
        <v>130</v>
      </c>
      <c r="C2228" t="inlineStr">
        <is>
          <t xml:space="preserve">CONCLUIDO	</t>
        </is>
      </c>
      <c r="D2228" t="n">
        <v>8.9323</v>
      </c>
      <c r="E2228" t="n">
        <v>11.2</v>
      </c>
      <c r="F2228" t="n">
        <v>8</v>
      </c>
      <c r="G2228" t="n">
        <v>59.99</v>
      </c>
      <c r="H2228" t="n">
        <v>0.9</v>
      </c>
      <c r="I2228" t="n">
        <v>8</v>
      </c>
      <c r="J2228" t="n">
        <v>277.27</v>
      </c>
      <c r="K2228" t="n">
        <v>59.19</v>
      </c>
      <c r="L2228" t="n">
        <v>14</v>
      </c>
      <c r="M2228" t="n">
        <v>6</v>
      </c>
      <c r="N2228" t="n">
        <v>74.06999999999999</v>
      </c>
      <c r="O2228" t="n">
        <v>34430.66</v>
      </c>
      <c r="P2228" t="n">
        <v>127.65</v>
      </c>
      <c r="Q2228" t="n">
        <v>198.05</v>
      </c>
      <c r="R2228" t="n">
        <v>31.85</v>
      </c>
      <c r="S2228" t="n">
        <v>21.27</v>
      </c>
      <c r="T2228" t="n">
        <v>2570.57</v>
      </c>
      <c r="U2228" t="n">
        <v>0.67</v>
      </c>
      <c r="V2228" t="n">
        <v>0.76</v>
      </c>
      <c r="W2228" t="n">
        <v>0.12</v>
      </c>
      <c r="X2228" t="n">
        <v>0.15</v>
      </c>
      <c r="Y2228" t="n">
        <v>1</v>
      </c>
      <c r="Z2228" t="n">
        <v>10</v>
      </c>
    </row>
    <row r="2229">
      <c r="A2229" t="n">
        <v>53</v>
      </c>
      <c r="B2229" t="n">
        <v>130</v>
      </c>
      <c r="C2229" t="inlineStr">
        <is>
          <t xml:space="preserve">CONCLUIDO	</t>
        </is>
      </c>
      <c r="D2229" t="n">
        <v>8.928599999999999</v>
      </c>
      <c r="E2229" t="n">
        <v>11.2</v>
      </c>
      <c r="F2229" t="n">
        <v>8</v>
      </c>
      <c r="G2229" t="n">
        <v>60.03</v>
      </c>
      <c r="H2229" t="n">
        <v>0.91</v>
      </c>
      <c r="I2229" t="n">
        <v>8</v>
      </c>
      <c r="J2229" t="n">
        <v>277.76</v>
      </c>
      <c r="K2229" t="n">
        <v>59.19</v>
      </c>
      <c r="L2229" t="n">
        <v>14.25</v>
      </c>
      <c r="M2229" t="n">
        <v>6</v>
      </c>
      <c r="N2229" t="n">
        <v>74.31</v>
      </c>
      <c r="O2229" t="n">
        <v>34490.87</v>
      </c>
      <c r="P2229" t="n">
        <v>127.72</v>
      </c>
      <c r="Q2229" t="n">
        <v>198.05</v>
      </c>
      <c r="R2229" t="n">
        <v>32.02</v>
      </c>
      <c r="S2229" t="n">
        <v>21.27</v>
      </c>
      <c r="T2229" t="n">
        <v>2659.44</v>
      </c>
      <c r="U2229" t="n">
        <v>0.66</v>
      </c>
      <c r="V2229" t="n">
        <v>0.76</v>
      </c>
      <c r="W2229" t="n">
        <v>0.12</v>
      </c>
      <c r="X2229" t="n">
        <v>0.15</v>
      </c>
      <c r="Y2229" t="n">
        <v>1</v>
      </c>
      <c r="Z2229" t="n">
        <v>10</v>
      </c>
    </row>
    <row r="2230">
      <c r="A2230" t="n">
        <v>54</v>
      </c>
      <c r="B2230" t="n">
        <v>130</v>
      </c>
      <c r="C2230" t="inlineStr">
        <is>
          <t xml:space="preserve">CONCLUIDO	</t>
        </is>
      </c>
      <c r="D2230" t="n">
        <v>8.933199999999999</v>
      </c>
      <c r="E2230" t="n">
        <v>11.19</v>
      </c>
      <c r="F2230" t="n">
        <v>8</v>
      </c>
      <c r="G2230" t="n">
        <v>59.99</v>
      </c>
      <c r="H2230" t="n">
        <v>0.93</v>
      </c>
      <c r="I2230" t="n">
        <v>8</v>
      </c>
      <c r="J2230" t="n">
        <v>278.25</v>
      </c>
      <c r="K2230" t="n">
        <v>59.19</v>
      </c>
      <c r="L2230" t="n">
        <v>14.5</v>
      </c>
      <c r="M2230" t="n">
        <v>6</v>
      </c>
      <c r="N2230" t="n">
        <v>74.55</v>
      </c>
      <c r="O2230" t="n">
        <v>34551.18</v>
      </c>
      <c r="P2230" t="n">
        <v>127.47</v>
      </c>
      <c r="Q2230" t="n">
        <v>198.05</v>
      </c>
      <c r="R2230" t="n">
        <v>31.81</v>
      </c>
      <c r="S2230" t="n">
        <v>21.27</v>
      </c>
      <c r="T2230" t="n">
        <v>2552.13</v>
      </c>
      <c r="U2230" t="n">
        <v>0.67</v>
      </c>
      <c r="V2230" t="n">
        <v>0.76</v>
      </c>
      <c r="W2230" t="n">
        <v>0.12</v>
      </c>
      <c r="X2230" t="n">
        <v>0.15</v>
      </c>
      <c r="Y2230" t="n">
        <v>1</v>
      </c>
      <c r="Z2230" t="n">
        <v>10</v>
      </c>
    </row>
    <row r="2231">
      <c r="A2231" t="n">
        <v>55</v>
      </c>
      <c r="B2231" t="n">
        <v>130</v>
      </c>
      <c r="C2231" t="inlineStr">
        <is>
          <t xml:space="preserve">CONCLUIDO	</t>
        </is>
      </c>
      <c r="D2231" t="n">
        <v>8.9283</v>
      </c>
      <c r="E2231" t="n">
        <v>11.2</v>
      </c>
      <c r="F2231" t="n">
        <v>8</v>
      </c>
      <c r="G2231" t="n">
        <v>60.03</v>
      </c>
      <c r="H2231" t="n">
        <v>0.9399999999999999</v>
      </c>
      <c r="I2231" t="n">
        <v>8</v>
      </c>
      <c r="J2231" t="n">
        <v>278.74</v>
      </c>
      <c r="K2231" t="n">
        <v>59.19</v>
      </c>
      <c r="L2231" t="n">
        <v>14.75</v>
      </c>
      <c r="M2231" t="n">
        <v>6</v>
      </c>
      <c r="N2231" t="n">
        <v>74.79000000000001</v>
      </c>
      <c r="O2231" t="n">
        <v>34611.59</v>
      </c>
      <c r="P2231" t="n">
        <v>127.32</v>
      </c>
      <c r="Q2231" t="n">
        <v>198.05</v>
      </c>
      <c r="R2231" t="n">
        <v>31.96</v>
      </c>
      <c r="S2231" t="n">
        <v>21.27</v>
      </c>
      <c r="T2231" t="n">
        <v>2628.78</v>
      </c>
      <c r="U2231" t="n">
        <v>0.67</v>
      </c>
      <c r="V2231" t="n">
        <v>0.76</v>
      </c>
      <c r="W2231" t="n">
        <v>0.12</v>
      </c>
      <c r="X2231" t="n">
        <v>0.15</v>
      </c>
      <c r="Y2231" t="n">
        <v>1</v>
      </c>
      <c r="Z2231" t="n">
        <v>10</v>
      </c>
    </row>
    <row r="2232">
      <c r="A2232" t="n">
        <v>56</v>
      </c>
      <c r="B2232" t="n">
        <v>130</v>
      </c>
      <c r="C2232" t="inlineStr">
        <is>
          <t xml:space="preserve">CONCLUIDO	</t>
        </is>
      </c>
      <c r="D2232" t="n">
        <v>8.9312</v>
      </c>
      <c r="E2232" t="n">
        <v>11.2</v>
      </c>
      <c r="F2232" t="n">
        <v>8</v>
      </c>
      <c r="G2232" t="n">
        <v>60</v>
      </c>
      <c r="H2232" t="n">
        <v>0.96</v>
      </c>
      <c r="I2232" t="n">
        <v>8</v>
      </c>
      <c r="J2232" t="n">
        <v>279.23</v>
      </c>
      <c r="K2232" t="n">
        <v>59.19</v>
      </c>
      <c r="L2232" t="n">
        <v>15</v>
      </c>
      <c r="M2232" t="n">
        <v>6</v>
      </c>
      <c r="N2232" t="n">
        <v>75.03</v>
      </c>
      <c r="O2232" t="n">
        <v>34672.08</v>
      </c>
      <c r="P2232" t="n">
        <v>127.09</v>
      </c>
      <c r="Q2232" t="n">
        <v>198.05</v>
      </c>
      <c r="R2232" t="n">
        <v>31.88</v>
      </c>
      <c r="S2232" t="n">
        <v>21.27</v>
      </c>
      <c r="T2232" t="n">
        <v>2585.73</v>
      </c>
      <c r="U2232" t="n">
        <v>0.67</v>
      </c>
      <c r="V2232" t="n">
        <v>0.76</v>
      </c>
      <c r="W2232" t="n">
        <v>0.12</v>
      </c>
      <c r="X2232" t="n">
        <v>0.15</v>
      </c>
      <c r="Y2232" t="n">
        <v>1</v>
      </c>
      <c r="Z2232" t="n">
        <v>10</v>
      </c>
    </row>
    <row r="2233">
      <c r="A2233" t="n">
        <v>57</v>
      </c>
      <c r="B2233" t="n">
        <v>130</v>
      </c>
      <c r="C2233" t="inlineStr">
        <is>
          <t xml:space="preserve">CONCLUIDO	</t>
        </is>
      </c>
      <c r="D2233" t="n">
        <v>8.9948</v>
      </c>
      <c r="E2233" t="n">
        <v>11.12</v>
      </c>
      <c r="F2233" t="n">
        <v>7.97</v>
      </c>
      <c r="G2233" t="n">
        <v>68.31999999999999</v>
      </c>
      <c r="H2233" t="n">
        <v>0.97</v>
      </c>
      <c r="I2233" t="n">
        <v>7</v>
      </c>
      <c r="J2233" t="n">
        <v>279.72</v>
      </c>
      <c r="K2233" t="n">
        <v>59.19</v>
      </c>
      <c r="L2233" t="n">
        <v>15.25</v>
      </c>
      <c r="M2233" t="n">
        <v>5</v>
      </c>
      <c r="N2233" t="n">
        <v>75.27</v>
      </c>
      <c r="O2233" t="n">
        <v>34732.68</v>
      </c>
      <c r="P2233" t="n">
        <v>126.45</v>
      </c>
      <c r="Q2233" t="n">
        <v>198.06</v>
      </c>
      <c r="R2233" t="n">
        <v>30.91</v>
      </c>
      <c r="S2233" t="n">
        <v>21.27</v>
      </c>
      <c r="T2233" t="n">
        <v>2108.46</v>
      </c>
      <c r="U2233" t="n">
        <v>0.6899999999999999</v>
      </c>
      <c r="V2233" t="n">
        <v>0.76</v>
      </c>
      <c r="W2233" t="n">
        <v>0.12</v>
      </c>
      <c r="X2233" t="n">
        <v>0.12</v>
      </c>
      <c r="Y2233" t="n">
        <v>1</v>
      </c>
      <c r="Z2233" t="n">
        <v>10</v>
      </c>
    </row>
    <row r="2234">
      <c r="A2234" t="n">
        <v>58</v>
      </c>
      <c r="B2234" t="n">
        <v>130</v>
      </c>
      <c r="C2234" t="inlineStr">
        <is>
          <t xml:space="preserve">CONCLUIDO	</t>
        </is>
      </c>
      <c r="D2234" t="n">
        <v>8.996</v>
      </c>
      <c r="E2234" t="n">
        <v>11.12</v>
      </c>
      <c r="F2234" t="n">
        <v>7.97</v>
      </c>
      <c r="G2234" t="n">
        <v>68.3</v>
      </c>
      <c r="H2234" t="n">
        <v>0.98</v>
      </c>
      <c r="I2234" t="n">
        <v>7</v>
      </c>
      <c r="J2234" t="n">
        <v>280.21</v>
      </c>
      <c r="K2234" t="n">
        <v>59.19</v>
      </c>
      <c r="L2234" t="n">
        <v>15.5</v>
      </c>
      <c r="M2234" t="n">
        <v>5</v>
      </c>
      <c r="N2234" t="n">
        <v>75.52</v>
      </c>
      <c r="O2234" t="n">
        <v>34793.36</v>
      </c>
      <c r="P2234" t="n">
        <v>126.61</v>
      </c>
      <c r="Q2234" t="n">
        <v>198.05</v>
      </c>
      <c r="R2234" t="n">
        <v>30.86</v>
      </c>
      <c r="S2234" t="n">
        <v>21.27</v>
      </c>
      <c r="T2234" t="n">
        <v>2080.81</v>
      </c>
      <c r="U2234" t="n">
        <v>0.6899999999999999</v>
      </c>
      <c r="V2234" t="n">
        <v>0.76</v>
      </c>
      <c r="W2234" t="n">
        <v>0.12</v>
      </c>
      <c r="X2234" t="n">
        <v>0.12</v>
      </c>
      <c r="Y2234" t="n">
        <v>1</v>
      </c>
      <c r="Z2234" t="n">
        <v>10</v>
      </c>
    </row>
    <row r="2235">
      <c r="A2235" t="n">
        <v>59</v>
      </c>
      <c r="B2235" t="n">
        <v>130</v>
      </c>
      <c r="C2235" t="inlineStr">
        <is>
          <t xml:space="preserve">CONCLUIDO	</t>
        </is>
      </c>
      <c r="D2235" t="n">
        <v>8.9953</v>
      </c>
      <c r="E2235" t="n">
        <v>11.12</v>
      </c>
      <c r="F2235" t="n">
        <v>7.97</v>
      </c>
      <c r="G2235" t="n">
        <v>68.31</v>
      </c>
      <c r="H2235" t="n">
        <v>1</v>
      </c>
      <c r="I2235" t="n">
        <v>7</v>
      </c>
      <c r="J2235" t="n">
        <v>280.7</v>
      </c>
      <c r="K2235" t="n">
        <v>59.19</v>
      </c>
      <c r="L2235" t="n">
        <v>15.75</v>
      </c>
      <c r="M2235" t="n">
        <v>5</v>
      </c>
      <c r="N2235" t="n">
        <v>75.76000000000001</v>
      </c>
      <c r="O2235" t="n">
        <v>34854.15</v>
      </c>
      <c r="P2235" t="n">
        <v>126.69</v>
      </c>
      <c r="Q2235" t="n">
        <v>198.05</v>
      </c>
      <c r="R2235" t="n">
        <v>30.76</v>
      </c>
      <c r="S2235" t="n">
        <v>21.27</v>
      </c>
      <c r="T2235" t="n">
        <v>2032.77</v>
      </c>
      <c r="U2235" t="n">
        <v>0.6899999999999999</v>
      </c>
      <c r="V2235" t="n">
        <v>0.76</v>
      </c>
      <c r="W2235" t="n">
        <v>0.12</v>
      </c>
      <c r="X2235" t="n">
        <v>0.12</v>
      </c>
      <c r="Y2235" t="n">
        <v>1</v>
      </c>
      <c r="Z2235" t="n">
        <v>10</v>
      </c>
    </row>
    <row r="2236">
      <c r="A2236" t="n">
        <v>60</v>
      </c>
      <c r="B2236" t="n">
        <v>130</v>
      </c>
      <c r="C2236" t="inlineStr">
        <is>
          <t xml:space="preserve">CONCLUIDO	</t>
        </is>
      </c>
      <c r="D2236" t="n">
        <v>9.0158</v>
      </c>
      <c r="E2236" t="n">
        <v>11.09</v>
      </c>
      <c r="F2236" t="n">
        <v>7.94</v>
      </c>
      <c r="G2236" t="n">
        <v>68.09999999999999</v>
      </c>
      <c r="H2236" t="n">
        <v>1.01</v>
      </c>
      <c r="I2236" t="n">
        <v>7</v>
      </c>
      <c r="J2236" t="n">
        <v>281.2</v>
      </c>
      <c r="K2236" t="n">
        <v>59.19</v>
      </c>
      <c r="L2236" t="n">
        <v>16</v>
      </c>
      <c r="M2236" t="n">
        <v>5</v>
      </c>
      <c r="N2236" t="n">
        <v>76</v>
      </c>
      <c r="O2236" t="n">
        <v>34915.03</v>
      </c>
      <c r="P2236" t="n">
        <v>126.14</v>
      </c>
      <c r="Q2236" t="n">
        <v>198.05</v>
      </c>
      <c r="R2236" t="n">
        <v>30.04</v>
      </c>
      <c r="S2236" t="n">
        <v>21.27</v>
      </c>
      <c r="T2236" t="n">
        <v>1670.83</v>
      </c>
      <c r="U2236" t="n">
        <v>0.71</v>
      </c>
      <c r="V2236" t="n">
        <v>0.76</v>
      </c>
      <c r="W2236" t="n">
        <v>0.12</v>
      </c>
      <c r="X2236" t="n">
        <v>0.09</v>
      </c>
      <c r="Y2236" t="n">
        <v>1</v>
      </c>
      <c r="Z2236" t="n">
        <v>10</v>
      </c>
    </row>
    <row r="2237">
      <c r="A2237" t="n">
        <v>61</v>
      </c>
      <c r="B2237" t="n">
        <v>130</v>
      </c>
      <c r="C2237" t="inlineStr">
        <is>
          <t xml:space="preserve">CONCLUIDO	</t>
        </is>
      </c>
      <c r="D2237" t="n">
        <v>8.997999999999999</v>
      </c>
      <c r="E2237" t="n">
        <v>11.11</v>
      </c>
      <c r="F2237" t="n">
        <v>7.97</v>
      </c>
      <c r="G2237" t="n">
        <v>68.28</v>
      </c>
      <c r="H2237" t="n">
        <v>1.03</v>
      </c>
      <c r="I2237" t="n">
        <v>7</v>
      </c>
      <c r="J2237" t="n">
        <v>281.69</v>
      </c>
      <c r="K2237" t="n">
        <v>59.19</v>
      </c>
      <c r="L2237" t="n">
        <v>16.25</v>
      </c>
      <c r="M2237" t="n">
        <v>5</v>
      </c>
      <c r="N2237" t="n">
        <v>76.25</v>
      </c>
      <c r="O2237" t="n">
        <v>34976</v>
      </c>
      <c r="P2237" t="n">
        <v>126.6</v>
      </c>
      <c r="Q2237" t="n">
        <v>198.05</v>
      </c>
      <c r="R2237" t="n">
        <v>30.87</v>
      </c>
      <c r="S2237" t="n">
        <v>21.27</v>
      </c>
      <c r="T2237" t="n">
        <v>2085.74</v>
      </c>
      <c r="U2237" t="n">
        <v>0.6899999999999999</v>
      </c>
      <c r="V2237" t="n">
        <v>0.76</v>
      </c>
      <c r="W2237" t="n">
        <v>0.12</v>
      </c>
      <c r="X2237" t="n">
        <v>0.11</v>
      </c>
      <c r="Y2237" t="n">
        <v>1</v>
      </c>
      <c r="Z2237" t="n">
        <v>10</v>
      </c>
    </row>
    <row r="2238">
      <c r="A2238" t="n">
        <v>62</v>
      </c>
      <c r="B2238" t="n">
        <v>130</v>
      </c>
      <c r="C2238" t="inlineStr">
        <is>
          <t xml:space="preserve">CONCLUIDO	</t>
        </is>
      </c>
      <c r="D2238" t="n">
        <v>8.9811</v>
      </c>
      <c r="E2238" t="n">
        <v>11.13</v>
      </c>
      <c r="F2238" t="n">
        <v>7.99</v>
      </c>
      <c r="G2238" t="n">
        <v>68.45999999999999</v>
      </c>
      <c r="H2238" t="n">
        <v>1.04</v>
      </c>
      <c r="I2238" t="n">
        <v>7</v>
      </c>
      <c r="J2238" t="n">
        <v>282.19</v>
      </c>
      <c r="K2238" t="n">
        <v>59.19</v>
      </c>
      <c r="L2238" t="n">
        <v>16.5</v>
      </c>
      <c r="M2238" t="n">
        <v>5</v>
      </c>
      <c r="N2238" t="n">
        <v>76.48999999999999</v>
      </c>
      <c r="O2238" t="n">
        <v>35037.08</v>
      </c>
      <c r="P2238" t="n">
        <v>126.98</v>
      </c>
      <c r="Q2238" t="n">
        <v>198.05</v>
      </c>
      <c r="R2238" t="n">
        <v>31.53</v>
      </c>
      <c r="S2238" t="n">
        <v>21.27</v>
      </c>
      <c r="T2238" t="n">
        <v>2419.56</v>
      </c>
      <c r="U2238" t="n">
        <v>0.67</v>
      </c>
      <c r="V2238" t="n">
        <v>0.76</v>
      </c>
      <c r="W2238" t="n">
        <v>0.12</v>
      </c>
      <c r="X2238" t="n">
        <v>0.13</v>
      </c>
      <c r="Y2238" t="n">
        <v>1</v>
      </c>
      <c r="Z2238" t="n">
        <v>10</v>
      </c>
    </row>
    <row r="2239">
      <c r="A2239" t="n">
        <v>63</v>
      </c>
      <c r="B2239" t="n">
        <v>130</v>
      </c>
      <c r="C2239" t="inlineStr">
        <is>
          <t xml:space="preserve">CONCLUIDO	</t>
        </is>
      </c>
      <c r="D2239" t="n">
        <v>8.991</v>
      </c>
      <c r="E2239" t="n">
        <v>11.12</v>
      </c>
      <c r="F2239" t="n">
        <v>7.97</v>
      </c>
      <c r="G2239" t="n">
        <v>68.36</v>
      </c>
      <c r="H2239" t="n">
        <v>1.06</v>
      </c>
      <c r="I2239" t="n">
        <v>7</v>
      </c>
      <c r="J2239" t="n">
        <v>282.68</v>
      </c>
      <c r="K2239" t="n">
        <v>59.19</v>
      </c>
      <c r="L2239" t="n">
        <v>16.75</v>
      </c>
      <c r="M2239" t="n">
        <v>5</v>
      </c>
      <c r="N2239" t="n">
        <v>76.73999999999999</v>
      </c>
      <c r="O2239" t="n">
        <v>35098.25</v>
      </c>
      <c r="P2239" t="n">
        <v>126.55</v>
      </c>
      <c r="Q2239" t="n">
        <v>198.06</v>
      </c>
      <c r="R2239" t="n">
        <v>31.12</v>
      </c>
      <c r="S2239" t="n">
        <v>21.27</v>
      </c>
      <c r="T2239" t="n">
        <v>2211.94</v>
      </c>
      <c r="U2239" t="n">
        <v>0.68</v>
      </c>
      <c r="V2239" t="n">
        <v>0.76</v>
      </c>
      <c r="W2239" t="n">
        <v>0.12</v>
      </c>
      <c r="X2239" t="n">
        <v>0.12</v>
      </c>
      <c r="Y2239" t="n">
        <v>1</v>
      </c>
      <c r="Z2239" t="n">
        <v>10</v>
      </c>
    </row>
    <row r="2240">
      <c r="A2240" t="n">
        <v>64</v>
      </c>
      <c r="B2240" t="n">
        <v>130</v>
      </c>
      <c r="C2240" t="inlineStr">
        <is>
          <t xml:space="preserve">CONCLUIDO	</t>
        </is>
      </c>
      <c r="D2240" t="n">
        <v>8.985799999999999</v>
      </c>
      <c r="E2240" t="n">
        <v>11.13</v>
      </c>
      <c r="F2240" t="n">
        <v>7.98</v>
      </c>
      <c r="G2240" t="n">
        <v>68.41</v>
      </c>
      <c r="H2240" t="n">
        <v>1.07</v>
      </c>
      <c r="I2240" t="n">
        <v>7</v>
      </c>
      <c r="J2240" t="n">
        <v>283.18</v>
      </c>
      <c r="K2240" t="n">
        <v>59.19</v>
      </c>
      <c r="L2240" t="n">
        <v>17</v>
      </c>
      <c r="M2240" t="n">
        <v>5</v>
      </c>
      <c r="N2240" t="n">
        <v>76.98</v>
      </c>
      <c r="O2240" t="n">
        <v>35159.52</v>
      </c>
      <c r="P2240" t="n">
        <v>126.57</v>
      </c>
      <c r="Q2240" t="n">
        <v>198.06</v>
      </c>
      <c r="R2240" t="n">
        <v>31.31</v>
      </c>
      <c r="S2240" t="n">
        <v>21.27</v>
      </c>
      <c r="T2240" t="n">
        <v>2306.56</v>
      </c>
      <c r="U2240" t="n">
        <v>0.68</v>
      </c>
      <c r="V2240" t="n">
        <v>0.76</v>
      </c>
      <c r="W2240" t="n">
        <v>0.12</v>
      </c>
      <c r="X2240" t="n">
        <v>0.13</v>
      </c>
      <c r="Y2240" t="n">
        <v>1</v>
      </c>
      <c r="Z2240" t="n">
        <v>10</v>
      </c>
    </row>
    <row r="2241">
      <c r="A2241" t="n">
        <v>65</v>
      </c>
      <c r="B2241" t="n">
        <v>130</v>
      </c>
      <c r="C2241" t="inlineStr">
        <is>
          <t xml:space="preserve">CONCLUIDO	</t>
        </is>
      </c>
      <c r="D2241" t="n">
        <v>8.988099999999999</v>
      </c>
      <c r="E2241" t="n">
        <v>11.13</v>
      </c>
      <c r="F2241" t="n">
        <v>7.98</v>
      </c>
      <c r="G2241" t="n">
        <v>68.39</v>
      </c>
      <c r="H2241" t="n">
        <v>1.08</v>
      </c>
      <c r="I2241" t="n">
        <v>7</v>
      </c>
      <c r="J2241" t="n">
        <v>283.68</v>
      </c>
      <c r="K2241" t="n">
        <v>59.19</v>
      </c>
      <c r="L2241" t="n">
        <v>17.25</v>
      </c>
      <c r="M2241" t="n">
        <v>5</v>
      </c>
      <c r="N2241" t="n">
        <v>77.23</v>
      </c>
      <c r="O2241" t="n">
        <v>35220.89</v>
      </c>
      <c r="P2241" t="n">
        <v>126.43</v>
      </c>
      <c r="Q2241" t="n">
        <v>198.05</v>
      </c>
      <c r="R2241" t="n">
        <v>31.28</v>
      </c>
      <c r="S2241" t="n">
        <v>21.27</v>
      </c>
      <c r="T2241" t="n">
        <v>2290.62</v>
      </c>
      <c r="U2241" t="n">
        <v>0.68</v>
      </c>
      <c r="V2241" t="n">
        <v>0.76</v>
      </c>
      <c r="W2241" t="n">
        <v>0.12</v>
      </c>
      <c r="X2241" t="n">
        <v>0.13</v>
      </c>
      <c r="Y2241" t="n">
        <v>1</v>
      </c>
      <c r="Z2241" t="n">
        <v>10</v>
      </c>
    </row>
    <row r="2242">
      <c r="A2242" t="n">
        <v>66</v>
      </c>
      <c r="B2242" t="n">
        <v>130</v>
      </c>
      <c r="C2242" t="inlineStr">
        <is>
          <t xml:space="preserve">CONCLUIDO	</t>
        </is>
      </c>
      <c r="D2242" t="n">
        <v>8.987399999999999</v>
      </c>
      <c r="E2242" t="n">
        <v>11.13</v>
      </c>
      <c r="F2242" t="n">
        <v>7.98</v>
      </c>
      <c r="G2242" t="n">
        <v>68.40000000000001</v>
      </c>
      <c r="H2242" t="n">
        <v>1.1</v>
      </c>
      <c r="I2242" t="n">
        <v>7</v>
      </c>
      <c r="J2242" t="n">
        <v>284.17</v>
      </c>
      <c r="K2242" t="n">
        <v>59.19</v>
      </c>
      <c r="L2242" t="n">
        <v>17.5</v>
      </c>
      <c r="M2242" t="n">
        <v>5</v>
      </c>
      <c r="N2242" t="n">
        <v>77.48</v>
      </c>
      <c r="O2242" t="n">
        <v>35282.36</v>
      </c>
      <c r="P2242" t="n">
        <v>126.31</v>
      </c>
      <c r="Q2242" t="n">
        <v>198.05</v>
      </c>
      <c r="R2242" t="n">
        <v>31.2</v>
      </c>
      <c r="S2242" t="n">
        <v>21.27</v>
      </c>
      <c r="T2242" t="n">
        <v>2255.33</v>
      </c>
      <c r="U2242" t="n">
        <v>0.68</v>
      </c>
      <c r="V2242" t="n">
        <v>0.76</v>
      </c>
      <c r="W2242" t="n">
        <v>0.12</v>
      </c>
      <c r="X2242" t="n">
        <v>0.13</v>
      </c>
      <c r="Y2242" t="n">
        <v>1</v>
      </c>
      <c r="Z2242" t="n">
        <v>10</v>
      </c>
    </row>
    <row r="2243">
      <c r="A2243" t="n">
        <v>67</v>
      </c>
      <c r="B2243" t="n">
        <v>130</v>
      </c>
      <c r="C2243" t="inlineStr">
        <is>
          <t xml:space="preserve">CONCLUIDO	</t>
        </is>
      </c>
      <c r="D2243" t="n">
        <v>8.989000000000001</v>
      </c>
      <c r="E2243" t="n">
        <v>11.12</v>
      </c>
      <c r="F2243" t="n">
        <v>7.98</v>
      </c>
      <c r="G2243" t="n">
        <v>68.38</v>
      </c>
      <c r="H2243" t="n">
        <v>1.11</v>
      </c>
      <c r="I2243" t="n">
        <v>7</v>
      </c>
      <c r="J2243" t="n">
        <v>284.67</v>
      </c>
      <c r="K2243" t="n">
        <v>59.19</v>
      </c>
      <c r="L2243" t="n">
        <v>17.75</v>
      </c>
      <c r="M2243" t="n">
        <v>5</v>
      </c>
      <c r="N2243" t="n">
        <v>77.73</v>
      </c>
      <c r="O2243" t="n">
        <v>35343.92</v>
      </c>
      <c r="P2243" t="n">
        <v>126.1</v>
      </c>
      <c r="Q2243" t="n">
        <v>198.05</v>
      </c>
      <c r="R2243" t="n">
        <v>31.2</v>
      </c>
      <c r="S2243" t="n">
        <v>21.27</v>
      </c>
      <c r="T2243" t="n">
        <v>2252.29</v>
      </c>
      <c r="U2243" t="n">
        <v>0.68</v>
      </c>
      <c r="V2243" t="n">
        <v>0.76</v>
      </c>
      <c r="W2243" t="n">
        <v>0.12</v>
      </c>
      <c r="X2243" t="n">
        <v>0.12</v>
      </c>
      <c r="Y2243" t="n">
        <v>1</v>
      </c>
      <c r="Z2243" t="n">
        <v>10</v>
      </c>
    </row>
    <row r="2244">
      <c r="A2244" t="n">
        <v>68</v>
      </c>
      <c r="B2244" t="n">
        <v>130</v>
      </c>
      <c r="C2244" t="inlineStr">
        <is>
          <t xml:space="preserve">CONCLUIDO	</t>
        </is>
      </c>
      <c r="D2244" t="n">
        <v>9.049799999999999</v>
      </c>
      <c r="E2244" t="n">
        <v>11.05</v>
      </c>
      <c r="F2244" t="n">
        <v>7.95</v>
      </c>
      <c r="G2244" t="n">
        <v>79.52</v>
      </c>
      <c r="H2244" t="n">
        <v>1.12</v>
      </c>
      <c r="I2244" t="n">
        <v>6</v>
      </c>
      <c r="J2244" t="n">
        <v>285.17</v>
      </c>
      <c r="K2244" t="n">
        <v>59.19</v>
      </c>
      <c r="L2244" t="n">
        <v>18</v>
      </c>
      <c r="M2244" t="n">
        <v>4</v>
      </c>
      <c r="N2244" t="n">
        <v>77.98</v>
      </c>
      <c r="O2244" t="n">
        <v>35405.59</v>
      </c>
      <c r="P2244" t="n">
        <v>125.39</v>
      </c>
      <c r="Q2244" t="n">
        <v>198.05</v>
      </c>
      <c r="R2244" t="n">
        <v>30.29</v>
      </c>
      <c r="S2244" t="n">
        <v>21.27</v>
      </c>
      <c r="T2244" t="n">
        <v>1802.08</v>
      </c>
      <c r="U2244" t="n">
        <v>0.7</v>
      </c>
      <c r="V2244" t="n">
        <v>0.76</v>
      </c>
      <c r="W2244" t="n">
        <v>0.12</v>
      </c>
      <c r="X2244" t="n">
        <v>0.1</v>
      </c>
      <c r="Y2244" t="n">
        <v>1</v>
      </c>
      <c r="Z2244" t="n">
        <v>10</v>
      </c>
    </row>
    <row r="2245">
      <c r="A2245" t="n">
        <v>69</v>
      </c>
      <c r="B2245" t="n">
        <v>130</v>
      </c>
      <c r="C2245" t="inlineStr">
        <is>
          <t xml:space="preserve">CONCLUIDO	</t>
        </is>
      </c>
      <c r="D2245" t="n">
        <v>9.051399999999999</v>
      </c>
      <c r="E2245" t="n">
        <v>11.05</v>
      </c>
      <c r="F2245" t="n">
        <v>7.95</v>
      </c>
      <c r="G2245" t="n">
        <v>79.5</v>
      </c>
      <c r="H2245" t="n">
        <v>1.14</v>
      </c>
      <c r="I2245" t="n">
        <v>6</v>
      </c>
      <c r="J2245" t="n">
        <v>285.67</v>
      </c>
      <c r="K2245" t="n">
        <v>59.19</v>
      </c>
      <c r="L2245" t="n">
        <v>18.25</v>
      </c>
      <c r="M2245" t="n">
        <v>4</v>
      </c>
      <c r="N2245" t="n">
        <v>78.23</v>
      </c>
      <c r="O2245" t="n">
        <v>35467.36</v>
      </c>
      <c r="P2245" t="n">
        <v>125.4</v>
      </c>
      <c r="Q2245" t="n">
        <v>198.05</v>
      </c>
      <c r="R2245" t="n">
        <v>30.18</v>
      </c>
      <c r="S2245" t="n">
        <v>21.27</v>
      </c>
      <c r="T2245" t="n">
        <v>1746.11</v>
      </c>
      <c r="U2245" t="n">
        <v>0.7</v>
      </c>
      <c r="V2245" t="n">
        <v>0.76</v>
      </c>
      <c r="W2245" t="n">
        <v>0.12</v>
      </c>
      <c r="X2245" t="n">
        <v>0.1</v>
      </c>
      <c r="Y2245" t="n">
        <v>1</v>
      </c>
      <c r="Z2245" t="n">
        <v>10</v>
      </c>
    </row>
    <row r="2246">
      <c r="A2246" t="n">
        <v>70</v>
      </c>
      <c r="B2246" t="n">
        <v>130</v>
      </c>
      <c r="C2246" t="inlineStr">
        <is>
          <t xml:space="preserve">CONCLUIDO	</t>
        </is>
      </c>
      <c r="D2246" t="n">
        <v>9.068899999999999</v>
      </c>
      <c r="E2246" t="n">
        <v>11.03</v>
      </c>
      <c r="F2246" t="n">
        <v>7.93</v>
      </c>
      <c r="G2246" t="n">
        <v>79.28</v>
      </c>
      <c r="H2246" t="n">
        <v>1.15</v>
      </c>
      <c r="I2246" t="n">
        <v>6</v>
      </c>
      <c r="J2246" t="n">
        <v>286.18</v>
      </c>
      <c r="K2246" t="n">
        <v>59.19</v>
      </c>
      <c r="L2246" t="n">
        <v>18.5</v>
      </c>
      <c r="M2246" t="n">
        <v>4</v>
      </c>
      <c r="N2246" t="n">
        <v>78.48</v>
      </c>
      <c r="O2246" t="n">
        <v>35529.23</v>
      </c>
      <c r="P2246" t="n">
        <v>125.07</v>
      </c>
      <c r="Q2246" t="n">
        <v>198.05</v>
      </c>
      <c r="R2246" t="n">
        <v>29.52</v>
      </c>
      <c r="S2246" t="n">
        <v>21.27</v>
      </c>
      <c r="T2246" t="n">
        <v>1416.45</v>
      </c>
      <c r="U2246" t="n">
        <v>0.72</v>
      </c>
      <c r="V2246" t="n">
        <v>0.77</v>
      </c>
      <c r="W2246" t="n">
        <v>0.12</v>
      </c>
      <c r="X2246" t="n">
        <v>0.08</v>
      </c>
      <c r="Y2246" t="n">
        <v>1</v>
      </c>
      <c r="Z2246" t="n">
        <v>10</v>
      </c>
    </row>
    <row r="2247">
      <c r="A2247" t="n">
        <v>71</v>
      </c>
      <c r="B2247" t="n">
        <v>130</v>
      </c>
      <c r="C2247" t="inlineStr">
        <is>
          <t xml:space="preserve">CONCLUIDO	</t>
        </is>
      </c>
      <c r="D2247" t="n">
        <v>9.0603</v>
      </c>
      <c r="E2247" t="n">
        <v>11.04</v>
      </c>
      <c r="F2247" t="n">
        <v>7.94</v>
      </c>
      <c r="G2247" t="n">
        <v>79.39</v>
      </c>
      <c r="H2247" t="n">
        <v>1.16</v>
      </c>
      <c r="I2247" t="n">
        <v>6</v>
      </c>
      <c r="J2247" t="n">
        <v>286.68</v>
      </c>
      <c r="K2247" t="n">
        <v>59.19</v>
      </c>
      <c r="L2247" t="n">
        <v>18.75</v>
      </c>
      <c r="M2247" t="n">
        <v>4</v>
      </c>
      <c r="N2247" t="n">
        <v>78.73999999999999</v>
      </c>
      <c r="O2247" t="n">
        <v>35591.33</v>
      </c>
      <c r="P2247" t="n">
        <v>125.47</v>
      </c>
      <c r="Q2247" t="n">
        <v>198.05</v>
      </c>
      <c r="R2247" t="n">
        <v>29.94</v>
      </c>
      <c r="S2247" t="n">
        <v>21.27</v>
      </c>
      <c r="T2247" t="n">
        <v>1629.6</v>
      </c>
      <c r="U2247" t="n">
        <v>0.71</v>
      </c>
      <c r="V2247" t="n">
        <v>0.76</v>
      </c>
      <c r="W2247" t="n">
        <v>0.12</v>
      </c>
      <c r="X2247" t="n">
        <v>0.09</v>
      </c>
      <c r="Y2247" t="n">
        <v>1</v>
      </c>
      <c r="Z2247" t="n">
        <v>10</v>
      </c>
    </row>
    <row r="2248">
      <c r="A2248" t="n">
        <v>72</v>
      </c>
      <c r="B2248" t="n">
        <v>130</v>
      </c>
      <c r="C2248" t="inlineStr">
        <is>
          <t xml:space="preserve">CONCLUIDO	</t>
        </is>
      </c>
      <c r="D2248" t="n">
        <v>9.0398</v>
      </c>
      <c r="E2248" t="n">
        <v>11.06</v>
      </c>
      <c r="F2248" t="n">
        <v>7.96</v>
      </c>
      <c r="G2248" t="n">
        <v>79.64</v>
      </c>
      <c r="H2248" t="n">
        <v>1.18</v>
      </c>
      <c r="I2248" t="n">
        <v>6</v>
      </c>
      <c r="J2248" t="n">
        <v>287.18</v>
      </c>
      <c r="K2248" t="n">
        <v>59.19</v>
      </c>
      <c r="L2248" t="n">
        <v>19</v>
      </c>
      <c r="M2248" t="n">
        <v>4</v>
      </c>
      <c r="N2248" t="n">
        <v>78.98999999999999</v>
      </c>
      <c r="O2248" t="n">
        <v>35653.4</v>
      </c>
      <c r="P2248" t="n">
        <v>125.92</v>
      </c>
      <c r="Q2248" t="n">
        <v>198.05</v>
      </c>
      <c r="R2248" t="n">
        <v>30.84</v>
      </c>
      <c r="S2248" t="n">
        <v>21.27</v>
      </c>
      <c r="T2248" t="n">
        <v>2077.93</v>
      </c>
      <c r="U2248" t="n">
        <v>0.6899999999999999</v>
      </c>
      <c r="V2248" t="n">
        <v>0.76</v>
      </c>
      <c r="W2248" t="n">
        <v>0.12</v>
      </c>
      <c r="X2248" t="n">
        <v>0.11</v>
      </c>
      <c r="Y2248" t="n">
        <v>1</v>
      </c>
      <c r="Z2248" t="n">
        <v>10</v>
      </c>
    </row>
    <row r="2249">
      <c r="A2249" t="n">
        <v>73</v>
      </c>
      <c r="B2249" t="n">
        <v>130</v>
      </c>
      <c r="C2249" t="inlineStr">
        <is>
          <t xml:space="preserve">CONCLUIDO	</t>
        </is>
      </c>
      <c r="D2249" t="n">
        <v>9.0457</v>
      </c>
      <c r="E2249" t="n">
        <v>11.06</v>
      </c>
      <c r="F2249" t="n">
        <v>7.96</v>
      </c>
      <c r="G2249" t="n">
        <v>79.56999999999999</v>
      </c>
      <c r="H2249" t="n">
        <v>1.19</v>
      </c>
      <c r="I2249" t="n">
        <v>6</v>
      </c>
      <c r="J2249" t="n">
        <v>287.69</v>
      </c>
      <c r="K2249" t="n">
        <v>59.19</v>
      </c>
      <c r="L2249" t="n">
        <v>19.25</v>
      </c>
      <c r="M2249" t="n">
        <v>4</v>
      </c>
      <c r="N2249" t="n">
        <v>79.23999999999999</v>
      </c>
      <c r="O2249" t="n">
        <v>35715.58</v>
      </c>
      <c r="P2249" t="n">
        <v>125.77</v>
      </c>
      <c r="Q2249" t="n">
        <v>198.05</v>
      </c>
      <c r="R2249" t="n">
        <v>30.48</v>
      </c>
      <c r="S2249" t="n">
        <v>21.27</v>
      </c>
      <c r="T2249" t="n">
        <v>1895.64</v>
      </c>
      <c r="U2249" t="n">
        <v>0.7</v>
      </c>
      <c r="V2249" t="n">
        <v>0.76</v>
      </c>
      <c r="W2249" t="n">
        <v>0.12</v>
      </c>
      <c r="X2249" t="n">
        <v>0.1</v>
      </c>
      <c r="Y2249" t="n">
        <v>1</v>
      </c>
      <c r="Z2249" t="n">
        <v>10</v>
      </c>
    </row>
    <row r="2250">
      <c r="A2250" t="n">
        <v>74</v>
      </c>
      <c r="B2250" t="n">
        <v>130</v>
      </c>
      <c r="C2250" t="inlineStr">
        <is>
          <t xml:space="preserve">CONCLUIDO	</t>
        </is>
      </c>
      <c r="D2250" t="n">
        <v>9.047499999999999</v>
      </c>
      <c r="E2250" t="n">
        <v>11.05</v>
      </c>
      <c r="F2250" t="n">
        <v>7.95</v>
      </c>
      <c r="G2250" t="n">
        <v>79.54000000000001</v>
      </c>
      <c r="H2250" t="n">
        <v>1.2</v>
      </c>
      <c r="I2250" t="n">
        <v>6</v>
      </c>
      <c r="J2250" t="n">
        <v>288.19</v>
      </c>
      <c r="K2250" t="n">
        <v>59.19</v>
      </c>
      <c r="L2250" t="n">
        <v>19.5</v>
      </c>
      <c r="M2250" t="n">
        <v>4</v>
      </c>
      <c r="N2250" t="n">
        <v>79.5</v>
      </c>
      <c r="O2250" t="n">
        <v>35777.86</v>
      </c>
      <c r="P2250" t="n">
        <v>125.81</v>
      </c>
      <c r="Q2250" t="n">
        <v>198.05</v>
      </c>
      <c r="R2250" t="n">
        <v>30.49</v>
      </c>
      <c r="S2250" t="n">
        <v>21.27</v>
      </c>
      <c r="T2250" t="n">
        <v>1904.41</v>
      </c>
      <c r="U2250" t="n">
        <v>0.7</v>
      </c>
      <c r="V2250" t="n">
        <v>0.76</v>
      </c>
      <c r="W2250" t="n">
        <v>0.12</v>
      </c>
      <c r="X2250" t="n">
        <v>0.1</v>
      </c>
      <c r="Y2250" t="n">
        <v>1</v>
      </c>
      <c r="Z2250" t="n">
        <v>10</v>
      </c>
    </row>
    <row r="2251">
      <c r="A2251" t="n">
        <v>75</v>
      </c>
      <c r="B2251" t="n">
        <v>130</v>
      </c>
      <c r="C2251" t="inlineStr">
        <is>
          <t xml:space="preserve">CONCLUIDO	</t>
        </is>
      </c>
      <c r="D2251" t="n">
        <v>9.041600000000001</v>
      </c>
      <c r="E2251" t="n">
        <v>11.06</v>
      </c>
      <c r="F2251" t="n">
        <v>7.96</v>
      </c>
      <c r="G2251" t="n">
        <v>79.62</v>
      </c>
      <c r="H2251" t="n">
        <v>1.22</v>
      </c>
      <c r="I2251" t="n">
        <v>6</v>
      </c>
      <c r="J2251" t="n">
        <v>288.7</v>
      </c>
      <c r="K2251" t="n">
        <v>59.19</v>
      </c>
      <c r="L2251" t="n">
        <v>19.75</v>
      </c>
      <c r="M2251" t="n">
        <v>4</v>
      </c>
      <c r="N2251" t="n">
        <v>79.75</v>
      </c>
      <c r="O2251" t="n">
        <v>35840.25</v>
      </c>
      <c r="P2251" t="n">
        <v>126.1</v>
      </c>
      <c r="Q2251" t="n">
        <v>198.06</v>
      </c>
      <c r="R2251" t="n">
        <v>30.67</v>
      </c>
      <c r="S2251" t="n">
        <v>21.27</v>
      </c>
      <c r="T2251" t="n">
        <v>1993.98</v>
      </c>
      <c r="U2251" t="n">
        <v>0.6899999999999999</v>
      </c>
      <c r="V2251" t="n">
        <v>0.76</v>
      </c>
      <c r="W2251" t="n">
        <v>0.12</v>
      </c>
      <c r="X2251" t="n">
        <v>0.11</v>
      </c>
      <c r="Y2251" t="n">
        <v>1</v>
      </c>
      <c r="Z2251" t="n">
        <v>10</v>
      </c>
    </row>
    <row r="2252">
      <c r="A2252" t="n">
        <v>76</v>
      </c>
      <c r="B2252" t="n">
        <v>130</v>
      </c>
      <c r="C2252" t="inlineStr">
        <is>
          <t xml:space="preserve">CONCLUIDO	</t>
        </is>
      </c>
      <c r="D2252" t="n">
        <v>9.047700000000001</v>
      </c>
      <c r="E2252" t="n">
        <v>11.05</v>
      </c>
      <c r="F2252" t="n">
        <v>7.95</v>
      </c>
      <c r="G2252" t="n">
        <v>79.54000000000001</v>
      </c>
      <c r="H2252" t="n">
        <v>1.23</v>
      </c>
      <c r="I2252" t="n">
        <v>6</v>
      </c>
      <c r="J2252" t="n">
        <v>289.2</v>
      </c>
      <c r="K2252" t="n">
        <v>59.19</v>
      </c>
      <c r="L2252" t="n">
        <v>20</v>
      </c>
      <c r="M2252" t="n">
        <v>4</v>
      </c>
      <c r="N2252" t="n">
        <v>80.01000000000001</v>
      </c>
      <c r="O2252" t="n">
        <v>35902.74</v>
      </c>
      <c r="P2252" t="n">
        <v>125.85</v>
      </c>
      <c r="Q2252" t="n">
        <v>198.06</v>
      </c>
      <c r="R2252" t="n">
        <v>30.42</v>
      </c>
      <c r="S2252" t="n">
        <v>21.27</v>
      </c>
      <c r="T2252" t="n">
        <v>1868.36</v>
      </c>
      <c r="U2252" t="n">
        <v>0.7</v>
      </c>
      <c r="V2252" t="n">
        <v>0.76</v>
      </c>
      <c r="W2252" t="n">
        <v>0.12</v>
      </c>
      <c r="X2252" t="n">
        <v>0.1</v>
      </c>
      <c r="Y2252" t="n">
        <v>1</v>
      </c>
      <c r="Z2252" t="n">
        <v>10</v>
      </c>
    </row>
    <row r="2253">
      <c r="A2253" t="n">
        <v>77</v>
      </c>
      <c r="B2253" t="n">
        <v>130</v>
      </c>
      <c r="C2253" t="inlineStr">
        <is>
          <t xml:space="preserve">CONCLUIDO	</t>
        </is>
      </c>
      <c r="D2253" t="n">
        <v>9.0436</v>
      </c>
      <c r="E2253" t="n">
        <v>11.06</v>
      </c>
      <c r="F2253" t="n">
        <v>7.96</v>
      </c>
      <c r="G2253" t="n">
        <v>79.59</v>
      </c>
      <c r="H2253" t="n">
        <v>1.24</v>
      </c>
      <c r="I2253" t="n">
        <v>6</v>
      </c>
      <c r="J2253" t="n">
        <v>289.71</v>
      </c>
      <c r="K2253" t="n">
        <v>59.19</v>
      </c>
      <c r="L2253" t="n">
        <v>20.25</v>
      </c>
      <c r="M2253" t="n">
        <v>4</v>
      </c>
      <c r="N2253" t="n">
        <v>80.27</v>
      </c>
      <c r="O2253" t="n">
        <v>35965.33</v>
      </c>
      <c r="P2253" t="n">
        <v>125.76</v>
      </c>
      <c r="Q2253" t="n">
        <v>198.05</v>
      </c>
      <c r="R2253" t="n">
        <v>30.64</v>
      </c>
      <c r="S2253" t="n">
        <v>21.27</v>
      </c>
      <c r="T2253" t="n">
        <v>1977.14</v>
      </c>
      <c r="U2253" t="n">
        <v>0.6899999999999999</v>
      </c>
      <c r="V2253" t="n">
        <v>0.76</v>
      </c>
      <c r="W2253" t="n">
        <v>0.12</v>
      </c>
      <c r="X2253" t="n">
        <v>0.11</v>
      </c>
      <c r="Y2253" t="n">
        <v>1</v>
      </c>
      <c r="Z2253" t="n">
        <v>10</v>
      </c>
    </row>
    <row r="2254">
      <c r="A2254" t="n">
        <v>78</v>
      </c>
      <c r="B2254" t="n">
        <v>130</v>
      </c>
      <c r="C2254" t="inlineStr">
        <is>
          <t xml:space="preserve">CONCLUIDO	</t>
        </is>
      </c>
      <c r="D2254" t="n">
        <v>9.0441</v>
      </c>
      <c r="E2254" t="n">
        <v>11.06</v>
      </c>
      <c r="F2254" t="n">
        <v>7.96</v>
      </c>
      <c r="G2254" t="n">
        <v>79.59</v>
      </c>
      <c r="H2254" t="n">
        <v>1.26</v>
      </c>
      <c r="I2254" t="n">
        <v>6</v>
      </c>
      <c r="J2254" t="n">
        <v>290.22</v>
      </c>
      <c r="K2254" t="n">
        <v>59.19</v>
      </c>
      <c r="L2254" t="n">
        <v>20.5</v>
      </c>
      <c r="M2254" t="n">
        <v>4</v>
      </c>
      <c r="N2254" t="n">
        <v>80.53</v>
      </c>
      <c r="O2254" t="n">
        <v>36028.03</v>
      </c>
      <c r="P2254" t="n">
        <v>125.65</v>
      </c>
      <c r="Q2254" t="n">
        <v>198.05</v>
      </c>
      <c r="R2254" t="n">
        <v>30.56</v>
      </c>
      <c r="S2254" t="n">
        <v>21.27</v>
      </c>
      <c r="T2254" t="n">
        <v>1939.14</v>
      </c>
      <c r="U2254" t="n">
        <v>0.7</v>
      </c>
      <c r="V2254" t="n">
        <v>0.76</v>
      </c>
      <c r="W2254" t="n">
        <v>0.12</v>
      </c>
      <c r="X2254" t="n">
        <v>0.11</v>
      </c>
      <c r="Y2254" t="n">
        <v>1</v>
      </c>
      <c r="Z2254" t="n">
        <v>10</v>
      </c>
    </row>
    <row r="2255">
      <c r="A2255" t="n">
        <v>79</v>
      </c>
      <c r="B2255" t="n">
        <v>130</v>
      </c>
      <c r="C2255" t="inlineStr">
        <is>
          <t xml:space="preserve">CONCLUIDO	</t>
        </is>
      </c>
      <c r="D2255" t="n">
        <v>9.047499999999999</v>
      </c>
      <c r="E2255" t="n">
        <v>11.05</v>
      </c>
      <c r="F2255" t="n">
        <v>7.95</v>
      </c>
      <c r="G2255" t="n">
        <v>79.54000000000001</v>
      </c>
      <c r="H2255" t="n">
        <v>1.27</v>
      </c>
      <c r="I2255" t="n">
        <v>6</v>
      </c>
      <c r="J2255" t="n">
        <v>290.73</v>
      </c>
      <c r="K2255" t="n">
        <v>59.19</v>
      </c>
      <c r="L2255" t="n">
        <v>20.75</v>
      </c>
      <c r="M2255" t="n">
        <v>4</v>
      </c>
      <c r="N2255" t="n">
        <v>80.79000000000001</v>
      </c>
      <c r="O2255" t="n">
        <v>36090.84</v>
      </c>
      <c r="P2255" t="n">
        <v>125.62</v>
      </c>
      <c r="Q2255" t="n">
        <v>198.05</v>
      </c>
      <c r="R2255" t="n">
        <v>30.37</v>
      </c>
      <c r="S2255" t="n">
        <v>21.27</v>
      </c>
      <c r="T2255" t="n">
        <v>1843.88</v>
      </c>
      <c r="U2255" t="n">
        <v>0.7</v>
      </c>
      <c r="V2255" t="n">
        <v>0.76</v>
      </c>
      <c r="W2255" t="n">
        <v>0.12</v>
      </c>
      <c r="X2255" t="n">
        <v>0.1</v>
      </c>
      <c r="Y2255" t="n">
        <v>1</v>
      </c>
      <c r="Z2255" t="n">
        <v>10</v>
      </c>
    </row>
    <row r="2256">
      <c r="A2256" t="n">
        <v>80</v>
      </c>
      <c r="B2256" t="n">
        <v>130</v>
      </c>
      <c r="C2256" t="inlineStr">
        <is>
          <t xml:space="preserve">CONCLUIDO	</t>
        </is>
      </c>
      <c r="D2256" t="n">
        <v>9.060499999999999</v>
      </c>
      <c r="E2256" t="n">
        <v>11.04</v>
      </c>
      <c r="F2256" t="n">
        <v>7.94</v>
      </c>
      <c r="G2256" t="n">
        <v>79.39</v>
      </c>
      <c r="H2256" t="n">
        <v>1.28</v>
      </c>
      <c r="I2256" t="n">
        <v>6</v>
      </c>
      <c r="J2256" t="n">
        <v>291.24</v>
      </c>
      <c r="K2256" t="n">
        <v>59.19</v>
      </c>
      <c r="L2256" t="n">
        <v>21</v>
      </c>
      <c r="M2256" t="n">
        <v>4</v>
      </c>
      <c r="N2256" t="n">
        <v>81.05</v>
      </c>
      <c r="O2256" t="n">
        <v>36153.75</v>
      </c>
      <c r="P2256" t="n">
        <v>125.17</v>
      </c>
      <c r="Q2256" t="n">
        <v>198.05</v>
      </c>
      <c r="R2256" t="n">
        <v>29.82</v>
      </c>
      <c r="S2256" t="n">
        <v>21.27</v>
      </c>
      <c r="T2256" t="n">
        <v>1568.8</v>
      </c>
      <c r="U2256" t="n">
        <v>0.71</v>
      </c>
      <c r="V2256" t="n">
        <v>0.76</v>
      </c>
      <c r="W2256" t="n">
        <v>0.12</v>
      </c>
      <c r="X2256" t="n">
        <v>0.09</v>
      </c>
      <c r="Y2256" t="n">
        <v>1</v>
      </c>
      <c r="Z2256" t="n">
        <v>10</v>
      </c>
    </row>
    <row r="2257">
      <c r="A2257" t="n">
        <v>81</v>
      </c>
      <c r="B2257" t="n">
        <v>130</v>
      </c>
      <c r="C2257" t="inlineStr">
        <is>
          <t xml:space="preserve">CONCLUIDO	</t>
        </is>
      </c>
      <c r="D2257" t="n">
        <v>9.0603</v>
      </c>
      <c r="E2257" t="n">
        <v>11.04</v>
      </c>
      <c r="F2257" t="n">
        <v>7.94</v>
      </c>
      <c r="G2257" t="n">
        <v>79.39</v>
      </c>
      <c r="H2257" t="n">
        <v>1.3</v>
      </c>
      <c r="I2257" t="n">
        <v>6</v>
      </c>
      <c r="J2257" t="n">
        <v>291.75</v>
      </c>
      <c r="K2257" t="n">
        <v>59.19</v>
      </c>
      <c r="L2257" t="n">
        <v>21.25</v>
      </c>
      <c r="M2257" t="n">
        <v>4</v>
      </c>
      <c r="N2257" t="n">
        <v>81.31</v>
      </c>
      <c r="O2257" t="n">
        <v>36216.77</v>
      </c>
      <c r="P2257" t="n">
        <v>124.98</v>
      </c>
      <c r="Q2257" t="n">
        <v>198.05</v>
      </c>
      <c r="R2257" t="n">
        <v>29.96</v>
      </c>
      <c r="S2257" t="n">
        <v>21.27</v>
      </c>
      <c r="T2257" t="n">
        <v>1639.14</v>
      </c>
      <c r="U2257" t="n">
        <v>0.71</v>
      </c>
      <c r="V2257" t="n">
        <v>0.76</v>
      </c>
      <c r="W2257" t="n">
        <v>0.12</v>
      </c>
      <c r="X2257" t="n">
        <v>0.09</v>
      </c>
      <c r="Y2257" t="n">
        <v>1</v>
      </c>
      <c r="Z2257" t="n">
        <v>10</v>
      </c>
    </row>
    <row r="2258">
      <c r="A2258" t="n">
        <v>82</v>
      </c>
      <c r="B2258" t="n">
        <v>130</v>
      </c>
      <c r="C2258" t="inlineStr">
        <is>
          <t xml:space="preserve">CONCLUIDO	</t>
        </is>
      </c>
      <c r="D2258" t="n">
        <v>9.042999999999999</v>
      </c>
      <c r="E2258" t="n">
        <v>11.06</v>
      </c>
      <c r="F2258" t="n">
        <v>7.96</v>
      </c>
      <c r="G2258" t="n">
        <v>79.59999999999999</v>
      </c>
      <c r="H2258" t="n">
        <v>1.31</v>
      </c>
      <c r="I2258" t="n">
        <v>6</v>
      </c>
      <c r="J2258" t="n">
        <v>292.26</v>
      </c>
      <c r="K2258" t="n">
        <v>59.19</v>
      </c>
      <c r="L2258" t="n">
        <v>21.5</v>
      </c>
      <c r="M2258" t="n">
        <v>4</v>
      </c>
      <c r="N2258" t="n">
        <v>81.56999999999999</v>
      </c>
      <c r="O2258" t="n">
        <v>36279.9</v>
      </c>
      <c r="P2258" t="n">
        <v>125.23</v>
      </c>
      <c r="Q2258" t="n">
        <v>198.07</v>
      </c>
      <c r="R2258" t="n">
        <v>30.7</v>
      </c>
      <c r="S2258" t="n">
        <v>21.27</v>
      </c>
      <c r="T2258" t="n">
        <v>2007.81</v>
      </c>
      <c r="U2258" t="n">
        <v>0.6899999999999999</v>
      </c>
      <c r="V2258" t="n">
        <v>0.76</v>
      </c>
      <c r="W2258" t="n">
        <v>0.12</v>
      </c>
      <c r="X2258" t="n">
        <v>0.11</v>
      </c>
      <c r="Y2258" t="n">
        <v>1</v>
      </c>
      <c r="Z2258" t="n">
        <v>10</v>
      </c>
    </row>
    <row r="2259">
      <c r="A2259" t="n">
        <v>83</v>
      </c>
      <c r="B2259" t="n">
        <v>130</v>
      </c>
      <c r="C2259" t="inlineStr">
        <is>
          <t xml:space="preserve">CONCLUIDO	</t>
        </is>
      </c>
      <c r="D2259" t="n">
        <v>9.041399999999999</v>
      </c>
      <c r="E2259" t="n">
        <v>11.06</v>
      </c>
      <c r="F2259" t="n">
        <v>7.96</v>
      </c>
      <c r="G2259" t="n">
        <v>79.62</v>
      </c>
      <c r="H2259" t="n">
        <v>1.32</v>
      </c>
      <c r="I2259" t="n">
        <v>6</v>
      </c>
      <c r="J2259" t="n">
        <v>292.77</v>
      </c>
      <c r="K2259" t="n">
        <v>59.19</v>
      </c>
      <c r="L2259" t="n">
        <v>21.75</v>
      </c>
      <c r="M2259" t="n">
        <v>4</v>
      </c>
      <c r="N2259" t="n">
        <v>81.83</v>
      </c>
      <c r="O2259" t="n">
        <v>36343.13</v>
      </c>
      <c r="P2259" t="n">
        <v>125.17</v>
      </c>
      <c r="Q2259" t="n">
        <v>198.05</v>
      </c>
      <c r="R2259" t="n">
        <v>30.72</v>
      </c>
      <c r="S2259" t="n">
        <v>21.27</v>
      </c>
      <c r="T2259" t="n">
        <v>2020.36</v>
      </c>
      <c r="U2259" t="n">
        <v>0.6899999999999999</v>
      </c>
      <c r="V2259" t="n">
        <v>0.76</v>
      </c>
      <c r="W2259" t="n">
        <v>0.12</v>
      </c>
      <c r="X2259" t="n">
        <v>0.11</v>
      </c>
      <c r="Y2259" t="n">
        <v>1</v>
      </c>
      <c r="Z2259" t="n">
        <v>10</v>
      </c>
    </row>
    <row r="2260">
      <c r="A2260" t="n">
        <v>84</v>
      </c>
      <c r="B2260" t="n">
        <v>130</v>
      </c>
      <c r="C2260" t="inlineStr">
        <is>
          <t xml:space="preserve">CONCLUIDO	</t>
        </is>
      </c>
      <c r="D2260" t="n">
        <v>9.043200000000001</v>
      </c>
      <c r="E2260" t="n">
        <v>11.06</v>
      </c>
      <c r="F2260" t="n">
        <v>7.96</v>
      </c>
      <c r="G2260" t="n">
        <v>79.59999999999999</v>
      </c>
      <c r="H2260" t="n">
        <v>1.34</v>
      </c>
      <c r="I2260" t="n">
        <v>6</v>
      </c>
      <c r="J2260" t="n">
        <v>293.29</v>
      </c>
      <c r="K2260" t="n">
        <v>59.19</v>
      </c>
      <c r="L2260" t="n">
        <v>22</v>
      </c>
      <c r="M2260" t="n">
        <v>4</v>
      </c>
      <c r="N2260" t="n">
        <v>82.09</v>
      </c>
      <c r="O2260" t="n">
        <v>36406.47</v>
      </c>
      <c r="P2260" t="n">
        <v>124.94</v>
      </c>
      <c r="Q2260" t="n">
        <v>198.05</v>
      </c>
      <c r="R2260" t="n">
        <v>30.63</v>
      </c>
      <c r="S2260" t="n">
        <v>21.27</v>
      </c>
      <c r="T2260" t="n">
        <v>1974.95</v>
      </c>
      <c r="U2260" t="n">
        <v>0.6899999999999999</v>
      </c>
      <c r="V2260" t="n">
        <v>0.76</v>
      </c>
      <c r="W2260" t="n">
        <v>0.12</v>
      </c>
      <c r="X2260" t="n">
        <v>0.11</v>
      </c>
      <c r="Y2260" t="n">
        <v>1</v>
      </c>
      <c r="Z2260" t="n">
        <v>10</v>
      </c>
    </row>
    <row r="2261">
      <c r="A2261" t="n">
        <v>85</v>
      </c>
      <c r="B2261" t="n">
        <v>130</v>
      </c>
      <c r="C2261" t="inlineStr">
        <is>
          <t xml:space="preserve">CONCLUIDO	</t>
        </is>
      </c>
      <c r="D2261" t="n">
        <v>9.103999999999999</v>
      </c>
      <c r="E2261" t="n">
        <v>10.98</v>
      </c>
      <c r="F2261" t="n">
        <v>7.93</v>
      </c>
      <c r="G2261" t="n">
        <v>95.22</v>
      </c>
      <c r="H2261" t="n">
        <v>1.35</v>
      </c>
      <c r="I2261" t="n">
        <v>5</v>
      </c>
      <c r="J2261" t="n">
        <v>293.8</v>
      </c>
      <c r="K2261" t="n">
        <v>59.19</v>
      </c>
      <c r="L2261" t="n">
        <v>22.25</v>
      </c>
      <c r="M2261" t="n">
        <v>3</v>
      </c>
      <c r="N2261" t="n">
        <v>82.36</v>
      </c>
      <c r="O2261" t="n">
        <v>36469.92</v>
      </c>
      <c r="P2261" t="n">
        <v>124.12</v>
      </c>
      <c r="Q2261" t="n">
        <v>198.05</v>
      </c>
      <c r="R2261" t="n">
        <v>29.83</v>
      </c>
      <c r="S2261" t="n">
        <v>21.27</v>
      </c>
      <c r="T2261" t="n">
        <v>1578.28</v>
      </c>
      <c r="U2261" t="n">
        <v>0.71</v>
      </c>
      <c r="V2261" t="n">
        <v>0.77</v>
      </c>
      <c r="W2261" t="n">
        <v>0.12</v>
      </c>
      <c r="X2261" t="n">
        <v>0.08</v>
      </c>
      <c r="Y2261" t="n">
        <v>1</v>
      </c>
      <c r="Z2261" t="n">
        <v>10</v>
      </c>
    </row>
    <row r="2262">
      <c r="A2262" t="n">
        <v>86</v>
      </c>
      <c r="B2262" t="n">
        <v>130</v>
      </c>
      <c r="C2262" t="inlineStr">
        <is>
          <t xml:space="preserve">CONCLUIDO	</t>
        </is>
      </c>
      <c r="D2262" t="n">
        <v>9.102399999999999</v>
      </c>
      <c r="E2262" t="n">
        <v>10.99</v>
      </c>
      <c r="F2262" t="n">
        <v>7.94</v>
      </c>
      <c r="G2262" t="n">
        <v>95.23999999999999</v>
      </c>
      <c r="H2262" t="n">
        <v>1.36</v>
      </c>
      <c r="I2262" t="n">
        <v>5</v>
      </c>
      <c r="J2262" t="n">
        <v>294.32</v>
      </c>
      <c r="K2262" t="n">
        <v>59.19</v>
      </c>
      <c r="L2262" t="n">
        <v>22.5</v>
      </c>
      <c r="M2262" t="n">
        <v>3</v>
      </c>
      <c r="N2262" t="n">
        <v>82.62</v>
      </c>
      <c r="O2262" t="n">
        <v>36533.49</v>
      </c>
      <c r="P2262" t="n">
        <v>124.25</v>
      </c>
      <c r="Q2262" t="n">
        <v>198.05</v>
      </c>
      <c r="R2262" t="n">
        <v>29.86</v>
      </c>
      <c r="S2262" t="n">
        <v>21.27</v>
      </c>
      <c r="T2262" t="n">
        <v>1591.95</v>
      </c>
      <c r="U2262" t="n">
        <v>0.71</v>
      </c>
      <c r="V2262" t="n">
        <v>0.77</v>
      </c>
      <c r="W2262" t="n">
        <v>0.12</v>
      </c>
      <c r="X2262" t="n">
        <v>0.08</v>
      </c>
      <c r="Y2262" t="n">
        <v>1</v>
      </c>
      <c r="Z2262" t="n">
        <v>10</v>
      </c>
    </row>
    <row r="2263">
      <c r="A2263" t="n">
        <v>87</v>
      </c>
      <c r="B2263" t="n">
        <v>130</v>
      </c>
      <c r="C2263" t="inlineStr">
        <is>
          <t xml:space="preserve">CONCLUIDO	</t>
        </is>
      </c>
      <c r="D2263" t="n">
        <v>9.109500000000001</v>
      </c>
      <c r="E2263" t="n">
        <v>10.98</v>
      </c>
      <c r="F2263" t="n">
        <v>7.93</v>
      </c>
      <c r="G2263" t="n">
        <v>95.14</v>
      </c>
      <c r="H2263" t="n">
        <v>1.37</v>
      </c>
      <c r="I2263" t="n">
        <v>5</v>
      </c>
      <c r="J2263" t="n">
        <v>294.83</v>
      </c>
      <c r="K2263" t="n">
        <v>59.19</v>
      </c>
      <c r="L2263" t="n">
        <v>22.75</v>
      </c>
      <c r="M2263" t="n">
        <v>3</v>
      </c>
      <c r="N2263" t="n">
        <v>82.89</v>
      </c>
      <c r="O2263" t="n">
        <v>36597.16</v>
      </c>
      <c r="P2263" t="n">
        <v>124.17</v>
      </c>
      <c r="Q2263" t="n">
        <v>198.05</v>
      </c>
      <c r="R2263" t="n">
        <v>29.56</v>
      </c>
      <c r="S2263" t="n">
        <v>21.27</v>
      </c>
      <c r="T2263" t="n">
        <v>1440.53</v>
      </c>
      <c r="U2263" t="n">
        <v>0.72</v>
      </c>
      <c r="V2263" t="n">
        <v>0.77</v>
      </c>
      <c r="W2263" t="n">
        <v>0.12</v>
      </c>
      <c r="X2263" t="n">
        <v>0.08</v>
      </c>
      <c r="Y2263" t="n">
        <v>1</v>
      </c>
      <c r="Z2263" t="n">
        <v>10</v>
      </c>
    </row>
    <row r="2264">
      <c r="A2264" t="n">
        <v>88</v>
      </c>
      <c r="B2264" t="n">
        <v>130</v>
      </c>
      <c r="C2264" t="inlineStr">
        <is>
          <t xml:space="preserve">CONCLUIDO	</t>
        </is>
      </c>
      <c r="D2264" t="n">
        <v>9.106299999999999</v>
      </c>
      <c r="E2264" t="n">
        <v>10.98</v>
      </c>
      <c r="F2264" t="n">
        <v>7.93</v>
      </c>
      <c r="G2264" t="n">
        <v>95.18000000000001</v>
      </c>
      <c r="H2264" t="n">
        <v>1.39</v>
      </c>
      <c r="I2264" t="n">
        <v>5</v>
      </c>
      <c r="J2264" t="n">
        <v>295.35</v>
      </c>
      <c r="K2264" t="n">
        <v>59.19</v>
      </c>
      <c r="L2264" t="n">
        <v>23</v>
      </c>
      <c r="M2264" t="n">
        <v>3</v>
      </c>
      <c r="N2264" t="n">
        <v>83.16</v>
      </c>
      <c r="O2264" t="n">
        <v>36660.94</v>
      </c>
      <c r="P2264" t="n">
        <v>124.46</v>
      </c>
      <c r="Q2264" t="n">
        <v>198.05</v>
      </c>
      <c r="R2264" t="n">
        <v>29.74</v>
      </c>
      <c r="S2264" t="n">
        <v>21.27</v>
      </c>
      <c r="T2264" t="n">
        <v>1533.24</v>
      </c>
      <c r="U2264" t="n">
        <v>0.72</v>
      </c>
      <c r="V2264" t="n">
        <v>0.77</v>
      </c>
      <c r="W2264" t="n">
        <v>0.12</v>
      </c>
      <c r="X2264" t="n">
        <v>0.08</v>
      </c>
      <c r="Y2264" t="n">
        <v>1</v>
      </c>
      <c r="Z2264" t="n">
        <v>10</v>
      </c>
    </row>
    <row r="2265">
      <c r="A2265" t="n">
        <v>89</v>
      </c>
      <c r="B2265" t="n">
        <v>130</v>
      </c>
      <c r="C2265" t="inlineStr">
        <is>
          <t xml:space="preserve">CONCLUIDO	</t>
        </is>
      </c>
      <c r="D2265" t="n">
        <v>9.104200000000001</v>
      </c>
      <c r="E2265" t="n">
        <v>10.98</v>
      </c>
      <c r="F2265" t="n">
        <v>7.93</v>
      </c>
      <c r="G2265" t="n">
        <v>95.20999999999999</v>
      </c>
      <c r="H2265" t="n">
        <v>1.4</v>
      </c>
      <c r="I2265" t="n">
        <v>5</v>
      </c>
      <c r="J2265" t="n">
        <v>295.87</v>
      </c>
      <c r="K2265" t="n">
        <v>59.19</v>
      </c>
      <c r="L2265" t="n">
        <v>23.25</v>
      </c>
      <c r="M2265" t="n">
        <v>3</v>
      </c>
      <c r="N2265" t="n">
        <v>83.43000000000001</v>
      </c>
      <c r="O2265" t="n">
        <v>36724.83</v>
      </c>
      <c r="P2265" t="n">
        <v>124.61</v>
      </c>
      <c r="Q2265" t="n">
        <v>198.05</v>
      </c>
      <c r="R2265" t="n">
        <v>29.74</v>
      </c>
      <c r="S2265" t="n">
        <v>21.27</v>
      </c>
      <c r="T2265" t="n">
        <v>1531.41</v>
      </c>
      <c r="U2265" t="n">
        <v>0.72</v>
      </c>
      <c r="V2265" t="n">
        <v>0.77</v>
      </c>
      <c r="W2265" t="n">
        <v>0.12</v>
      </c>
      <c r="X2265" t="n">
        <v>0.08</v>
      </c>
      <c r="Y2265" t="n">
        <v>1</v>
      </c>
      <c r="Z2265" t="n">
        <v>10</v>
      </c>
    </row>
    <row r="2266">
      <c r="A2266" t="n">
        <v>90</v>
      </c>
      <c r="B2266" t="n">
        <v>130</v>
      </c>
      <c r="C2266" t="inlineStr">
        <is>
          <t xml:space="preserve">CONCLUIDO	</t>
        </is>
      </c>
      <c r="D2266" t="n">
        <v>9.119199999999999</v>
      </c>
      <c r="E2266" t="n">
        <v>10.97</v>
      </c>
      <c r="F2266" t="n">
        <v>7.92</v>
      </c>
      <c r="G2266" t="n">
        <v>95</v>
      </c>
      <c r="H2266" t="n">
        <v>1.41</v>
      </c>
      <c r="I2266" t="n">
        <v>5</v>
      </c>
      <c r="J2266" t="n">
        <v>296.39</v>
      </c>
      <c r="K2266" t="n">
        <v>59.19</v>
      </c>
      <c r="L2266" t="n">
        <v>23.5</v>
      </c>
      <c r="M2266" t="n">
        <v>3</v>
      </c>
      <c r="N2266" t="n">
        <v>83.69</v>
      </c>
      <c r="O2266" t="n">
        <v>36788.84</v>
      </c>
      <c r="P2266" t="n">
        <v>124.35</v>
      </c>
      <c r="Q2266" t="n">
        <v>198.05</v>
      </c>
      <c r="R2266" t="n">
        <v>29.12</v>
      </c>
      <c r="S2266" t="n">
        <v>21.27</v>
      </c>
      <c r="T2266" t="n">
        <v>1223.37</v>
      </c>
      <c r="U2266" t="n">
        <v>0.73</v>
      </c>
      <c r="V2266" t="n">
        <v>0.77</v>
      </c>
      <c r="W2266" t="n">
        <v>0.12</v>
      </c>
      <c r="X2266" t="n">
        <v>0.06</v>
      </c>
      <c r="Y2266" t="n">
        <v>1</v>
      </c>
      <c r="Z2266" t="n">
        <v>10</v>
      </c>
    </row>
    <row r="2267">
      <c r="A2267" t="n">
        <v>91</v>
      </c>
      <c r="B2267" t="n">
        <v>130</v>
      </c>
      <c r="C2267" t="inlineStr">
        <is>
          <t xml:space="preserve">CONCLUIDO	</t>
        </is>
      </c>
      <c r="D2267" t="n">
        <v>9.1188</v>
      </c>
      <c r="E2267" t="n">
        <v>10.97</v>
      </c>
      <c r="F2267" t="n">
        <v>7.92</v>
      </c>
      <c r="G2267" t="n">
        <v>95</v>
      </c>
      <c r="H2267" t="n">
        <v>1.42</v>
      </c>
      <c r="I2267" t="n">
        <v>5</v>
      </c>
      <c r="J2267" t="n">
        <v>296.91</v>
      </c>
      <c r="K2267" t="n">
        <v>59.19</v>
      </c>
      <c r="L2267" t="n">
        <v>23.75</v>
      </c>
      <c r="M2267" t="n">
        <v>3</v>
      </c>
      <c r="N2267" t="n">
        <v>83.95999999999999</v>
      </c>
      <c r="O2267" t="n">
        <v>36852.96</v>
      </c>
      <c r="P2267" t="n">
        <v>124.52</v>
      </c>
      <c r="Q2267" t="n">
        <v>198.05</v>
      </c>
      <c r="R2267" t="n">
        <v>29.23</v>
      </c>
      <c r="S2267" t="n">
        <v>21.27</v>
      </c>
      <c r="T2267" t="n">
        <v>1278.17</v>
      </c>
      <c r="U2267" t="n">
        <v>0.73</v>
      </c>
      <c r="V2267" t="n">
        <v>0.77</v>
      </c>
      <c r="W2267" t="n">
        <v>0.11</v>
      </c>
      <c r="X2267" t="n">
        <v>0.06</v>
      </c>
      <c r="Y2267" t="n">
        <v>1</v>
      </c>
      <c r="Z2267" t="n">
        <v>10</v>
      </c>
    </row>
    <row r="2268">
      <c r="A2268" t="n">
        <v>92</v>
      </c>
      <c r="B2268" t="n">
        <v>130</v>
      </c>
      <c r="C2268" t="inlineStr">
        <is>
          <t xml:space="preserve">CONCLUIDO	</t>
        </is>
      </c>
      <c r="D2268" t="n">
        <v>9.1068</v>
      </c>
      <c r="E2268" t="n">
        <v>10.98</v>
      </c>
      <c r="F2268" t="n">
        <v>7.93</v>
      </c>
      <c r="G2268" t="n">
        <v>95.18000000000001</v>
      </c>
      <c r="H2268" t="n">
        <v>1.44</v>
      </c>
      <c r="I2268" t="n">
        <v>5</v>
      </c>
      <c r="J2268" t="n">
        <v>297.43</v>
      </c>
      <c r="K2268" t="n">
        <v>59.19</v>
      </c>
      <c r="L2268" t="n">
        <v>24</v>
      </c>
      <c r="M2268" t="n">
        <v>3</v>
      </c>
      <c r="N2268" t="n">
        <v>84.23999999999999</v>
      </c>
      <c r="O2268" t="n">
        <v>36917.19</v>
      </c>
      <c r="P2268" t="n">
        <v>124.77</v>
      </c>
      <c r="Q2268" t="n">
        <v>198.05</v>
      </c>
      <c r="R2268" t="n">
        <v>29.75</v>
      </c>
      <c r="S2268" t="n">
        <v>21.27</v>
      </c>
      <c r="T2268" t="n">
        <v>1535.53</v>
      </c>
      <c r="U2268" t="n">
        <v>0.72</v>
      </c>
      <c r="V2268" t="n">
        <v>0.77</v>
      </c>
      <c r="W2268" t="n">
        <v>0.11</v>
      </c>
      <c r="X2268" t="n">
        <v>0.08</v>
      </c>
      <c r="Y2268" t="n">
        <v>1</v>
      </c>
      <c r="Z2268" t="n">
        <v>10</v>
      </c>
    </row>
    <row r="2269">
      <c r="A2269" t="n">
        <v>93</v>
      </c>
      <c r="B2269" t="n">
        <v>130</v>
      </c>
      <c r="C2269" t="inlineStr">
        <is>
          <t xml:space="preserve">CONCLUIDO	</t>
        </is>
      </c>
      <c r="D2269" t="n">
        <v>9.0983</v>
      </c>
      <c r="E2269" t="n">
        <v>10.99</v>
      </c>
      <c r="F2269" t="n">
        <v>7.94</v>
      </c>
      <c r="G2269" t="n">
        <v>95.3</v>
      </c>
      <c r="H2269" t="n">
        <v>1.45</v>
      </c>
      <c r="I2269" t="n">
        <v>5</v>
      </c>
      <c r="J2269" t="n">
        <v>297.95</v>
      </c>
      <c r="K2269" t="n">
        <v>59.19</v>
      </c>
      <c r="L2269" t="n">
        <v>24.25</v>
      </c>
      <c r="M2269" t="n">
        <v>3</v>
      </c>
      <c r="N2269" t="n">
        <v>84.51000000000001</v>
      </c>
      <c r="O2269" t="n">
        <v>36981.53</v>
      </c>
      <c r="P2269" t="n">
        <v>124.92</v>
      </c>
      <c r="Q2269" t="n">
        <v>198.05</v>
      </c>
      <c r="R2269" t="n">
        <v>30.09</v>
      </c>
      <c r="S2269" t="n">
        <v>21.27</v>
      </c>
      <c r="T2269" t="n">
        <v>1708.05</v>
      </c>
      <c r="U2269" t="n">
        <v>0.71</v>
      </c>
      <c r="V2269" t="n">
        <v>0.76</v>
      </c>
      <c r="W2269" t="n">
        <v>0.12</v>
      </c>
      <c r="X2269" t="n">
        <v>0.09</v>
      </c>
      <c r="Y2269" t="n">
        <v>1</v>
      </c>
      <c r="Z2269" t="n">
        <v>10</v>
      </c>
    </row>
    <row r="2270">
      <c r="A2270" t="n">
        <v>94</v>
      </c>
      <c r="B2270" t="n">
        <v>130</v>
      </c>
      <c r="C2270" t="inlineStr">
        <is>
          <t xml:space="preserve">CONCLUIDO	</t>
        </is>
      </c>
      <c r="D2270" t="n">
        <v>9.1045</v>
      </c>
      <c r="E2270" t="n">
        <v>10.98</v>
      </c>
      <c r="F2270" t="n">
        <v>7.93</v>
      </c>
      <c r="G2270" t="n">
        <v>95.20999999999999</v>
      </c>
      <c r="H2270" t="n">
        <v>1.46</v>
      </c>
      <c r="I2270" t="n">
        <v>5</v>
      </c>
      <c r="J2270" t="n">
        <v>298.47</v>
      </c>
      <c r="K2270" t="n">
        <v>59.19</v>
      </c>
      <c r="L2270" t="n">
        <v>24.5</v>
      </c>
      <c r="M2270" t="n">
        <v>3</v>
      </c>
      <c r="N2270" t="n">
        <v>84.78</v>
      </c>
      <c r="O2270" t="n">
        <v>37045.99</v>
      </c>
      <c r="P2270" t="n">
        <v>124.9</v>
      </c>
      <c r="Q2270" t="n">
        <v>198.05</v>
      </c>
      <c r="R2270" t="n">
        <v>29.78</v>
      </c>
      <c r="S2270" t="n">
        <v>21.27</v>
      </c>
      <c r="T2270" t="n">
        <v>1553.86</v>
      </c>
      <c r="U2270" t="n">
        <v>0.71</v>
      </c>
      <c r="V2270" t="n">
        <v>0.77</v>
      </c>
      <c r="W2270" t="n">
        <v>0.12</v>
      </c>
      <c r="X2270" t="n">
        <v>0.08</v>
      </c>
      <c r="Y2270" t="n">
        <v>1</v>
      </c>
      <c r="Z2270" t="n">
        <v>10</v>
      </c>
    </row>
    <row r="2271">
      <c r="A2271" t="n">
        <v>95</v>
      </c>
      <c r="B2271" t="n">
        <v>130</v>
      </c>
      <c r="C2271" t="inlineStr">
        <is>
          <t xml:space="preserve">CONCLUIDO	</t>
        </is>
      </c>
      <c r="D2271" t="n">
        <v>9.103999999999999</v>
      </c>
      <c r="E2271" t="n">
        <v>10.98</v>
      </c>
      <c r="F2271" t="n">
        <v>7.93</v>
      </c>
      <c r="G2271" t="n">
        <v>95.22</v>
      </c>
      <c r="H2271" t="n">
        <v>1.47</v>
      </c>
      <c r="I2271" t="n">
        <v>5</v>
      </c>
      <c r="J2271" t="n">
        <v>299</v>
      </c>
      <c r="K2271" t="n">
        <v>59.19</v>
      </c>
      <c r="L2271" t="n">
        <v>24.75</v>
      </c>
      <c r="M2271" t="n">
        <v>3</v>
      </c>
      <c r="N2271" t="n">
        <v>85.05</v>
      </c>
      <c r="O2271" t="n">
        <v>37110.57</v>
      </c>
      <c r="P2271" t="n">
        <v>124.91</v>
      </c>
      <c r="Q2271" t="n">
        <v>198.05</v>
      </c>
      <c r="R2271" t="n">
        <v>29.85</v>
      </c>
      <c r="S2271" t="n">
        <v>21.27</v>
      </c>
      <c r="T2271" t="n">
        <v>1589.57</v>
      </c>
      <c r="U2271" t="n">
        <v>0.71</v>
      </c>
      <c r="V2271" t="n">
        <v>0.77</v>
      </c>
      <c r="W2271" t="n">
        <v>0.12</v>
      </c>
      <c r="X2271" t="n">
        <v>0.08</v>
      </c>
      <c r="Y2271" t="n">
        <v>1</v>
      </c>
      <c r="Z2271" t="n">
        <v>10</v>
      </c>
    </row>
    <row r="2272">
      <c r="A2272" t="n">
        <v>96</v>
      </c>
      <c r="B2272" t="n">
        <v>130</v>
      </c>
      <c r="C2272" t="inlineStr">
        <is>
          <t xml:space="preserve">CONCLUIDO	</t>
        </is>
      </c>
      <c r="D2272" t="n">
        <v>9.097799999999999</v>
      </c>
      <c r="E2272" t="n">
        <v>10.99</v>
      </c>
      <c r="F2272" t="n">
        <v>7.94</v>
      </c>
      <c r="G2272" t="n">
        <v>95.31</v>
      </c>
      <c r="H2272" t="n">
        <v>1.49</v>
      </c>
      <c r="I2272" t="n">
        <v>5</v>
      </c>
      <c r="J2272" t="n">
        <v>299.52</v>
      </c>
      <c r="K2272" t="n">
        <v>59.19</v>
      </c>
      <c r="L2272" t="n">
        <v>25</v>
      </c>
      <c r="M2272" t="n">
        <v>3</v>
      </c>
      <c r="N2272" t="n">
        <v>85.33</v>
      </c>
      <c r="O2272" t="n">
        <v>37175.38</v>
      </c>
      <c r="P2272" t="n">
        <v>125.09</v>
      </c>
      <c r="Q2272" t="n">
        <v>198.05</v>
      </c>
      <c r="R2272" t="n">
        <v>30.08</v>
      </c>
      <c r="S2272" t="n">
        <v>21.27</v>
      </c>
      <c r="T2272" t="n">
        <v>1705.14</v>
      </c>
      <c r="U2272" t="n">
        <v>0.71</v>
      </c>
      <c r="V2272" t="n">
        <v>0.76</v>
      </c>
      <c r="W2272" t="n">
        <v>0.12</v>
      </c>
      <c r="X2272" t="n">
        <v>0.09</v>
      </c>
      <c r="Y2272" t="n">
        <v>1</v>
      </c>
      <c r="Z2272" t="n">
        <v>10</v>
      </c>
    </row>
    <row r="2273">
      <c r="A2273" t="n">
        <v>97</v>
      </c>
      <c r="B2273" t="n">
        <v>130</v>
      </c>
      <c r="C2273" t="inlineStr">
        <is>
          <t xml:space="preserve">CONCLUIDO	</t>
        </is>
      </c>
      <c r="D2273" t="n">
        <v>9.1045</v>
      </c>
      <c r="E2273" t="n">
        <v>10.98</v>
      </c>
      <c r="F2273" t="n">
        <v>7.93</v>
      </c>
      <c r="G2273" t="n">
        <v>95.20999999999999</v>
      </c>
      <c r="H2273" t="n">
        <v>1.5</v>
      </c>
      <c r="I2273" t="n">
        <v>5</v>
      </c>
      <c r="J2273" t="n">
        <v>300.05</v>
      </c>
      <c r="K2273" t="n">
        <v>59.19</v>
      </c>
      <c r="L2273" t="n">
        <v>25.25</v>
      </c>
      <c r="M2273" t="n">
        <v>3</v>
      </c>
      <c r="N2273" t="n">
        <v>85.59999999999999</v>
      </c>
      <c r="O2273" t="n">
        <v>37240.19</v>
      </c>
      <c r="P2273" t="n">
        <v>125.03</v>
      </c>
      <c r="Q2273" t="n">
        <v>198.05</v>
      </c>
      <c r="R2273" t="n">
        <v>29.79</v>
      </c>
      <c r="S2273" t="n">
        <v>21.27</v>
      </c>
      <c r="T2273" t="n">
        <v>1560.08</v>
      </c>
      <c r="U2273" t="n">
        <v>0.71</v>
      </c>
      <c r="V2273" t="n">
        <v>0.77</v>
      </c>
      <c r="W2273" t="n">
        <v>0.12</v>
      </c>
      <c r="X2273" t="n">
        <v>0.08</v>
      </c>
      <c r="Y2273" t="n">
        <v>1</v>
      </c>
      <c r="Z2273" t="n">
        <v>10</v>
      </c>
    </row>
    <row r="2274">
      <c r="A2274" t="n">
        <v>98</v>
      </c>
      <c r="B2274" t="n">
        <v>130</v>
      </c>
      <c r="C2274" t="inlineStr">
        <is>
          <t xml:space="preserve">CONCLUIDO	</t>
        </is>
      </c>
      <c r="D2274" t="n">
        <v>9.1036</v>
      </c>
      <c r="E2274" t="n">
        <v>10.98</v>
      </c>
      <c r="F2274" t="n">
        <v>7.94</v>
      </c>
      <c r="G2274" t="n">
        <v>95.22</v>
      </c>
      <c r="H2274" t="n">
        <v>1.51</v>
      </c>
      <c r="I2274" t="n">
        <v>5</v>
      </c>
      <c r="J2274" t="n">
        <v>300.57</v>
      </c>
      <c r="K2274" t="n">
        <v>59.19</v>
      </c>
      <c r="L2274" t="n">
        <v>25.5</v>
      </c>
      <c r="M2274" t="n">
        <v>3</v>
      </c>
      <c r="N2274" t="n">
        <v>85.88</v>
      </c>
      <c r="O2274" t="n">
        <v>37305.12</v>
      </c>
      <c r="P2274" t="n">
        <v>125.1</v>
      </c>
      <c r="Q2274" t="n">
        <v>198.05</v>
      </c>
      <c r="R2274" t="n">
        <v>29.86</v>
      </c>
      <c r="S2274" t="n">
        <v>21.27</v>
      </c>
      <c r="T2274" t="n">
        <v>1594.29</v>
      </c>
      <c r="U2274" t="n">
        <v>0.71</v>
      </c>
      <c r="V2274" t="n">
        <v>0.77</v>
      </c>
      <c r="W2274" t="n">
        <v>0.12</v>
      </c>
      <c r="X2274" t="n">
        <v>0.08</v>
      </c>
      <c r="Y2274" t="n">
        <v>1</v>
      </c>
      <c r="Z2274" t="n">
        <v>10</v>
      </c>
    </row>
    <row r="2275">
      <c r="A2275" t="n">
        <v>99</v>
      </c>
      <c r="B2275" t="n">
        <v>130</v>
      </c>
      <c r="C2275" t="inlineStr">
        <is>
          <t xml:space="preserve">CONCLUIDO	</t>
        </is>
      </c>
      <c r="D2275" t="n">
        <v>9.1068</v>
      </c>
      <c r="E2275" t="n">
        <v>10.98</v>
      </c>
      <c r="F2275" t="n">
        <v>7.93</v>
      </c>
      <c r="G2275" t="n">
        <v>95.18000000000001</v>
      </c>
      <c r="H2275" t="n">
        <v>1.52</v>
      </c>
      <c r="I2275" t="n">
        <v>5</v>
      </c>
      <c r="J2275" t="n">
        <v>301.1</v>
      </c>
      <c r="K2275" t="n">
        <v>59.19</v>
      </c>
      <c r="L2275" t="n">
        <v>25.75</v>
      </c>
      <c r="M2275" t="n">
        <v>3</v>
      </c>
      <c r="N2275" t="n">
        <v>86.16</v>
      </c>
      <c r="O2275" t="n">
        <v>37370.16</v>
      </c>
      <c r="P2275" t="n">
        <v>125.08</v>
      </c>
      <c r="Q2275" t="n">
        <v>198.05</v>
      </c>
      <c r="R2275" t="n">
        <v>29.67</v>
      </c>
      <c r="S2275" t="n">
        <v>21.27</v>
      </c>
      <c r="T2275" t="n">
        <v>1499.94</v>
      </c>
      <c r="U2275" t="n">
        <v>0.72</v>
      </c>
      <c r="V2275" t="n">
        <v>0.77</v>
      </c>
      <c r="W2275" t="n">
        <v>0.12</v>
      </c>
      <c r="X2275" t="n">
        <v>0.08</v>
      </c>
      <c r="Y2275" t="n">
        <v>1</v>
      </c>
      <c r="Z2275" t="n">
        <v>10</v>
      </c>
    </row>
    <row r="2276">
      <c r="A2276" t="n">
        <v>100</v>
      </c>
      <c r="B2276" t="n">
        <v>130</v>
      </c>
      <c r="C2276" t="inlineStr">
        <is>
          <t xml:space="preserve">CONCLUIDO	</t>
        </is>
      </c>
      <c r="D2276" t="n">
        <v>9.1153</v>
      </c>
      <c r="E2276" t="n">
        <v>10.97</v>
      </c>
      <c r="F2276" t="n">
        <v>7.92</v>
      </c>
      <c r="G2276" t="n">
        <v>95.05</v>
      </c>
      <c r="H2276" t="n">
        <v>1.54</v>
      </c>
      <c r="I2276" t="n">
        <v>5</v>
      </c>
      <c r="J2276" t="n">
        <v>301.63</v>
      </c>
      <c r="K2276" t="n">
        <v>59.19</v>
      </c>
      <c r="L2276" t="n">
        <v>26</v>
      </c>
      <c r="M2276" t="n">
        <v>3</v>
      </c>
      <c r="N2276" t="n">
        <v>86.44</v>
      </c>
      <c r="O2276" t="n">
        <v>37435.32</v>
      </c>
      <c r="P2276" t="n">
        <v>124.77</v>
      </c>
      <c r="Q2276" t="n">
        <v>198.06</v>
      </c>
      <c r="R2276" t="n">
        <v>29.33</v>
      </c>
      <c r="S2276" t="n">
        <v>21.27</v>
      </c>
      <c r="T2276" t="n">
        <v>1327.99</v>
      </c>
      <c r="U2276" t="n">
        <v>0.73</v>
      </c>
      <c r="V2276" t="n">
        <v>0.77</v>
      </c>
      <c r="W2276" t="n">
        <v>0.12</v>
      </c>
      <c r="X2276" t="n">
        <v>0.07000000000000001</v>
      </c>
      <c r="Y2276" t="n">
        <v>1</v>
      </c>
      <c r="Z2276" t="n">
        <v>10</v>
      </c>
    </row>
    <row r="2277">
      <c r="A2277" t="n">
        <v>101</v>
      </c>
      <c r="B2277" t="n">
        <v>130</v>
      </c>
      <c r="C2277" t="inlineStr">
        <is>
          <t xml:space="preserve">CONCLUIDO	</t>
        </is>
      </c>
      <c r="D2277" t="n">
        <v>9.1165</v>
      </c>
      <c r="E2277" t="n">
        <v>10.97</v>
      </c>
      <c r="F2277" t="n">
        <v>7.92</v>
      </c>
      <c r="G2277" t="n">
        <v>95.04000000000001</v>
      </c>
      <c r="H2277" t="n">
        <v>1.55</v>
      </c>
      <c r="I2277" t="n">
        <v>5</v>
      </c>
      <c r="J2277" t="n">
        <v>302.16</v>
      </c>
      <c r="K2277" t="n">
        <v>59.19</v>
      </c>
      <c r="L2277" t="n">
        <v>26.25</v>
      </c>
      <c r="M2277" t="n">
        <v>3</v>
      </c>
      <c r="N2277" t="n">
        <v>86.72</v>
      </c>
      <c r="O2277" t="n">
        <v>37500.6</v>
      </c>
      <c r="P2277" t="n">
        <v>124.66</v>
      </c>
      <c r="Q2277" t="n">
        <v>198.05</v>
      </c>
      <c r="R2277" t="n">
        <v>29.35</v>
      </c>
      <c r="S2277" t="n">
        <v>21.27</v>
      </c>
      <c r="T2277" t="n">
        <v>1339.04</v>
      </c>
      <c r="U2277" t="n">
        <v>0.72</v>
      </c>
      <c r="V2277" t="n">
        <v>0.77</v>
      </c>
      <c r="W2277" t="n">
        <v>0.11</v>
      </c>
      <c r="X2277" t="n">
        <v>0.07000000000000001</v>
      </c>
      <c r="Y2277" t="n">
        <v>1</v>
      </c>
      <c r="Z2277" t="n">
        <v>10</v>
      </c>
    </row>
    <row r="2278">
      <c r="A2278" t="n">
        <v>102</v>
      </c>
      <c r="B2278" t="n">
        <v>130</v>
      </c>
      <c r="C2278" t="inlineStr">
        <is>
          <t xml:space="preserve">CONCLUIDO	</t>
        </is>
      </c>
      <c r="D2278" t="n">
        <v>9.106299999999999</v>
      </c>
      <c r="E2278" t="n">
        <v>10.98</v>
      </c>
      <c r="F2278" t="n">
        <v>7.93</v>
      </c>
      <c r="G2278" t="n">
        <v>95.18000000000001</v>
      </c>
      <c r="H2278" t="n">
        <v>1.56</v>
      </c>
      <c r="I2278" t="n">
        <v>5</v>
      </c>
      <c r="J2278" t="n">
        <v>302.69</v>
      </c>
      <c r="K2278" t="n">
        <v>59.19</v>
      </c>
      <c r="L2278" t="n">
        <v>26.5</v>
      </c>
      <c r="M2278" t="n">
        <v>3</v>
      </c>
      <c r="N2278" t="n">
        <v>87</v>
      </c>
      <c r="O2278" t="n">
        <v>37566</v>
      </c>
      <c r="P2278" t="n">
        <v>124.79</v>
      </c>
      <c r="Q2278" t="n">
        <v>198.05</v>
      </c>
      <c r="R2278" t="n">
        <v>29.78</v>
      </c>
      <c r="S2278" t="n">
        <v>21.27</v>
      </c>
      <c r="T2278" t="n">
        <v>1551.13</v>
      </c>
      <c r="U2278" t="n">
        <v>0.71</v>
      </c>
      <c r="V2278" t="n">
        <v>0.77</v>
      </c>
      <c r="W2278" t="n">
        <v>0.11</v>
      </c>
      <c r="X2278" t="n">
        <v>0.08</v>
      </c>
      <c r="Y2278" t="n">
        <v>1</v>
      </c>
      <c r="Z2278" t="n">
        <v>10</v>
      </c>
    </row>
    <row r="2279">
      <c r="A2279" t="n">
        <v>103</v>
      </c>
      <c r="B2279" t="n">
        <v>130</v>
      </c>
      <c r="C2279" t="inlineStr">
        <is>
          <t xml:space="preserve">CONCLUIDO	</t>
        </is>
      </c>
      <c r="D2279" t="n">
        <v>9.094099999999999</v>
      </c>
      <c r="E2279" t="n">
        <v>11</v>
      </c>
      <c r="F2279" t="n">
        <v>7.95</v>
      </c>
      <c r="G2279" t="n">
        <v>95.36</v>
      </c>
      <c r="H2279" t="n">
        <v>1.57</v>
      </c>
      <c r="I2279" t="n">
        <v>5</v>
      </c>
      <c r="J2279" t="n">
        <v>303.22</v>
      </c>
      <c r="K2279" t="n">
        <v>59.19</v>
      </c>
      <c r="L2279" t="n">
        <v>26.75</v>
      </c>
      <c r="M2279" t="n">
        <v>3</v>
      </c>
      <c r="N2279" t="n">
        <v>87.28</v>
      </c>
      <c r="O2279" t="n">
        <v>37631.52</v>
      </c>
      <c r="P2279" t="n">
        <v>124.94</v>
      </c>
      <c r="Q2279" t="n">
        <v>198.06</v>
      </c>
      <c r="R2279" t="n">
        <v>30.28</v>
      </c>
      <c r="S2279" t="n">
        <v>21.27</v>
      </c>
      <c r="T2279" t="n">
        <v>1804.52</v>
      </c>
      <c r="U2279" t="n">
        <v>0.7</v>
      </c>
      <c r="V2279" t="n">
        <v>0.76</v>
      </c>
      <c r="W2279" t="n">
        <v>0.12</v>
      </c>
      <c r="X2279" t="n">
        <v>0.09</v>
      </c>
      <c r="Y2279" t="n">
        <v>1</v>
      </c>
      <c r="Z2279" t="n">
        <v>10</v>
      </c>
    </row>
    <row r="2280">
      <c r="A2280" t="n">
        <v>104</v>
      </c>
      <c r="B2280" t="n">
        <v>130</v>
      </c>
      <c r="C2280" t="inlineStr">
        <is>
          <t xml:space="preserve">CONCLUIDO	</t>
        </is>
      </c>
      <c r="D2280" t="n">
        <v>9.099600000000001</v>
      </c>
      <c r="E2280" t="n">
        <v>10.99</v>
      </c>
      <c r="F2280" t="n">
        <v>7.94</v>
      </c>
      <c r="G2280" t="n">
        <v>95.28</v>
      </c>
      <c r="H2280" t="n">
        <v>1.58</v>
      </c>
      <c r="I2280" t="n">
        <v>5</v>
      </c>
      <c r="J2280" t="n">
        <v>303.75</v>
      </c>
      <c r="K2280" t="n">
        <v>59.19</v>
      </c>
      <c r="L2280" t="n">
        <v>27</v>
      </c>
      <c r="M2280" t="n">
        <v>3</v>
      </c>
      <c r="N2280" t="n">
        <v>87.56</v>
      </c>
      <c r="O2280" t="n">
        <v>37697.16</v>
      </c>
      <c r="P2280" t="n">
        <v>124.78</v>
      </c>
      <c r="Q2280" t="n">
        <v>198.06</v>
      </c>
      <c r="R2280" t="n">
        <v>29.98</v>
      </c>
      <c r="S2280" t="n">
        <v>21.27</v>
      </c>
      <c r="T2280" t="n">
        <v>1651.44</v>
      </c>
      <c r="U2280" t="n">
        <v>0.71</v>
      </c>
      <c r="V2280" t="n">
        <v>0.76</v>
      </c>
      <c r="W2280" t="n">
        <v>0.12</v>
      </c>
      <c r="X2280" t="n">
        <v>0.09</v>
      </c>
      <c r="Y2280" t="n">
        <v>1</v>
      </c>
      <c r="Z2280" t="n">
        <v>10</v>
      </c>
    </row>
    <row r="2281">
      <c r="A2281" t="n">
        <v>105</v>
      </c>
      <c r="B2281" t="n">
        <v>130</v>
      </c>
      <c r="C2281" t="inlineStr">
        <is>
          <t xml:space="preserve">CONCLUIDO	</t>
        </is>
      </c>
      <c r="D2281" t="n">
        <v>9.101699999999999</v>
      </c>
      <c r="E2281" t="n">
        <v>10.99</v>
      </c>
      <c r="F2281" t="n">
        <v>7.94</v>
      </c>
      <c r="G2281" t="n">
        <v>95.25</v>
      </c>
      <c r="H2281" t="n">
        <v>1.6</v>
      </c>
      <c r="I2281" t="n">
        <v>5</v>
      </c>
      <c r="J2281" t="n">
        <v>304.29</v>
      </c>
      <c r="K2281" t="n">
        <v>59.19</v>
      </c>
      <c r="L2281" t="n">
        <v>27.25</v>
      </c>
      <c r="M2281" t="n">
        <v>3</v>
      </c>
      <c r="N2281" t="n">
        <v>87.84</v>
      </c>
      <c r="O2281" t="n">
        <v>37762.92</v>
      </c>
      <c r="P2281" t="n">
        <v>124.49</v>
      </c>
      <c r="Q2281" t="n">
        <v>198.05</v>
      </c>
      <c r="R2281" t="n">
        <v>29.94</v>
      </c>
      <c r="S2281" t="n">
        <v>21.27</v>
      </c>
      <c r="T2281" t="n">
        <v>1633.01</v>
      </c>
      <c r="U2281" t="n">
        <v>0.71</v>
      </c>
      <c r="V2281" t="n">
        <v>0.77</v>
      </c>
      <c r="W2281" t="n">
        <v>0.12</v>
      </c>
      <c r="X2281" t="n">
        <v>0.08</v>
      </c>
      <c r="Y2281" t="n">
        <v>1</v>
      </c>
      <c r="Z2281" t="n">
        <v>10</v>
      </c>
    </row>
    <row r="2282">
      <c r="A2282" t="n">
        <v>106</v>
      </c>
      <c r="B2282" t="n">
        <v>130</v>
      </c>
      <c r="C2282" t="inlineStr">
        <is>
          <t xml:space="preserve">CONCLUIDO	</t>
        </is>
      </c>
      <c r="D2282" t="n">
        <v>9.098000000000001</v>
      </c>
      <c r="E2282" t="n">
        <v>10.99</v>
      </c>
      <c r="F2282" t="n">
        <v>7.94</v>
      </c>
      <c r="G2282" t="n">
        <v>95.3</v>
      </c>
      <c r="H2282" t="n">
        <v>1.61</v>
      </c>
      <c r="I2282" t="n">
        <v>5</v>
      </c>
      <c r="J2282" t="n">
        <v>304.82</v>
      </c>
      <c r="K2282" t="n">
        <v>59.19</v>
      </c>
      <c r="L2282" t="n">
        <v>27.5</v>
      </c>
      <c r="M2282" t="n">
        <v>3</v>
      </c>
      <c r="N2282" t="n">
        <v>88.13</v>
      </c>
      <c r="O2282" t="n">
        <v>37828.81</v>
      </c>
      <c r="P2282" t="n">
        <v>124.57</v>
      </c>
      <c r="Q2282" t="n">
        <v>198.05</v>
      </c>
      <c r="R2282" t="n">
        <v>30.12</v>
      </c>
      <c r="S2282" t="n">
        <v>21.27</v>
      </c>
      <c r="T2282" t="n">
        <v>1722.68</v>
      </c>
      <c r="U2282" t="n">
        <v>0.71</v>
      </c>
      <c r="V2282" t="n">
        <v>0.76</v>
      </c>
      <c r="W2282" t="n">
        <v>0.12</v>
      </c>
      <c r="X2282" t="n">
        <v>0.09</v>
      </c>
      <c r="Y2282" t="n">
        <v>1</v>
      </c>
      <c r="Z2282" t="n">
        <v>10</v>
      </c>
    </row>
    <row r="2283">
      <c r="A2283" t="n">
        <v>107</v>
      </c>
      <c r="B2283" t="n">
        <v>130</v>
      </c>
      <c r="C2283" t="inlineStr">
        <is>
          <t xml:space="preserve">CONCLUIDO	</t>
        </is>
      </c>
      <c r="D2283" t="n">
        <v>9.1015</v>
      </c>
      <c r="E2283" t="n">
        <v>10.99</v>
      </c>
      <c r="F2283" t="n">
        <v>7.94</v>
      </c>
      <c r="G2283" t="n">
        <v>95.25</v>
      </c>
      <c r="H2283" t="n">
        <v>1.62</v>
      </c>
      <c r="I2283" t="n">
        <v>5</v>
      </c>
      <c r="J2283" t="n">
        <v>305.36</v>
      </c>
      <c r="K2283" t="n">
        <v>59.19</v>
      </c>
      <c r="L2283" t="n">
        <v>27.75</v>
      </c>
      <c r="M2283" t="n">
        <v>3</v>
      </c>
      <c r="N2283" t="n">
        <v>88.41</v>
      </c>
      <c r="O2283" t="n">
        <v>37894.82</v>
      </c>
      <c r="P2283" t="n">
        <v>124.32</v>
      </c>
      <c r="Q2283" t="n">
        <v>198.05</v>
      </c>
      <c r="R2283" t="n">
        <v>29.93</v>
      </c>
      <c r="S2283" t="n">
        <v>21.27</v>
      </c>
      <c r="T2283" t="n">
        <v>1629.26</v>
      </c>
      <c r="U2283" t="n">
        <v>0.71</v>
      </c>
      <c r="V2283" t="n">
        <v>0.76</v>
      </c>
      <c r="W2283" t="n">
        <v>0.12</v>
      </c>
      <c r="X2283" t="n">
        <v>0.09</v>
      </c>
      <c r="Y2283" t="n">
        <v>1</v>
      </c>
      <c r="Z2283" t="n">
        <v>10</v>
      </c>
    </row>
    <row r="2284">
      <c r="A2284" t="n">
        <v>108</v>
      </c>
      <c r="B2284" t="n">
        <v>130</v>
      </c>
      <c r="C2284" t="inlineStr">
        <is>
          <t xml:space="preserve">CONCLUIDO	</t>
        </is>
      </c>
      <c r="D2284" t="n">
        <v>9.101000000000001</v>
      </c>
      <c r="E2284" t="n">
        <v>10.99</v>
      </c>
      <c r="F2284" t="n">
        <v>7.94</v>
      </c>
      <c r="G2284" t="n">
        <v>95.26000000000001</v>
      </c>
      <c r="H2284" t="n">
        <v>1.63</v>
      </c>
      <c r="I2284" t="n">
        <v>5</v>
      </c>
      <c r="J2284" t="n">
        <v>305.89</v>
      </c>
      <c r="K2284" t="n">
        <v>59.19</v>
      </c>
      <c r="L2284" t="n">
        <v>28</v>
      </c>
      <c r="M2284" t="n">
        <v>3</v>
      </c>
      <c r="N2284" t="n">
        <v>88.7</v>
      </c>
      <c r="O2284" t="n">
        <v>37960.95</v>
      </c>
      <c r="P2284" t="n">
        <v>124.11</v>
      </c>
      <c r="Q2284" t="n">
        <v>198.05</v>
      </c>
      <c r="R2284" t="n">
        <v>29.96</v>
      </c>
      <c r="S2284" t="n">
        <v>21.27</v>
      </c>
      <c r="T2284" t="n">
        <v>1640.59</v>
      </c>
      <c r="U2284" t="n">
        <v>0.71</v>
      </c>
      <c r="V2284" t="n">
        <v>0.76</v>
      </c>
      <c r="W2284" t="n">
        <v>0.12</v>
      </c>
      <c r="X2284" t="n">
        <v>0.09</v>
      </c>
      <c r="Y2284" t="n">
        <v>1</v>
      </c>
      <c r="Z2284" t="n">
        <v>10</v>
      </c>
    </row>
    <row r="2285">
      <c r="A2285" t="n">
        <v>109</v>
      </c>
      <c r="B2285" t="n">
        <v>130</v>
      </c>
      <c r="C2285" t="inlineStr">
        <is>
          <t xml:space="preserve">CONCLUIDO	</t>
        </is>
      </c>
      <c r="D2285" t="n">
        <v>9.1038</v>
      </c>
      <c r="E2285" t="n">
        <v>10.98</v>
      </c>
      <c r="F2285" t="n">
        <v>7.93</v>
      </c>
      <c r="G2285" t="n">
        <v>95.22</v>
      </c>
      <c r="H2285" t="n">
        <v>1.64</v>
      </c>
      <c r="I2285" t="n">
        <v>5</v>
      </c>
      <c r="J2285" t="n">
        <v>306.43</v>
      </c>
      <c r="K2285" t="n">
        <v>59.19</v>
      </c>
      <c r="L2285" t="n">
        <v>28.25</v>
      </c>
      <c r="M2285" t="n">
        <v>3</v>
      </c>
      <c r="N2285" t="n">
        <v>88.98999999999999</v>
      </c>
      <c r="O2285" t="n">
        <v>38027.2</v>
      </c>
      <c r="P2285" t="n">
        <v>123.64</v>
      </c>
      <c r="Q2285" t="n">
        <v>198.07</v>
      </c>
      <c r="R2285" t="n">
        <v>29.78</v>
      </c>
      <c r="S2285" t="n">
        <v>21.27</v>
      </c>
      <c r="T2285" t="n">
        <v>1555.46</v>
      </c>
      <c r="U2285" t="n">
        <v>0.71</v>
      </c>
      <c r="V2285" t="n">
        <v>0.77</v>
      </c>
      <c r="W2285" t="n">
        <v>0.12</v>
      </c>
      <c r="X2285" t="n">
        <v>0.08</v>
      </c>
      <c r="Y2285" t="n">
        <v>1</v>
      </c>
      <c r="Z2285" t="n">
        <v>10</v>
      </c>
    </row>
    <row r="2286">
      <c r="A2286" t="n">
        <v>110</v>
      </c>
      <c r="B2286" t="n">
        <v>130</v>
      </c>
      <c r="C2286" t="inlineStr">
        <is>
          <t xml:space="preserve">CONCLUIDO	</t>
        </is>
      </c>
      <c r="D2286" t="n">
        <v>9.110200000000001</v>
      </c>
      <c r="E2286" t="n">
        <v>10.98</v>
      </c>
      <c r="F2286" t="n">
        <v>7.93</v>
      </c>
      <c r="G2286" t="n">
        <v>95.13</v>
      </c>
      <c r="H2286" t="n">
        <v>1.65</v>
      </c>
      <c r="I2286" t="n">
        <v>5</v>
      </c>
      <c r="J2286" t="n">
        <v>306.97</v>
      </c>
      <c r="K2286" t="n">
        <v>59.19</v>
      </c>
      <c r="L2286" t="n">
        <v>28.5</v>
      </c>
      <c r="M2286" t="n">
        <v>3</v>
      </c>
      <c r="N2286" t="n">
        <v>89.27</v>
      </c>
      <c r="O2286" t="n">
        <v>38093.58</v>
      </c>
      <c r="P2286" t="n">
        <v>123.53</v>
      </c>
      <c r="Q2286" t="n">
        <v>198.05</v>
      </c>
      <c r="R2286" t="n">
        <v>29.51</v>
      </c>
      <c r="S2286" t="n">
        <v>21.27</v>
      </c>
      <c r="T2286" t="n">
        <v>1415.71</v>
      </c>
      <c r="U2286" t="n">
        <v>0.72</v>
      </c>
      <c r="V2286" t="n">
        <v>0.77</v>
      </c>
      <c r="W2286" t="n">
        <v>0.12</v>
      </c>
      <c r="X2286" t="n">
        <v>0.07000000000000001</v>
      </c>
      <c r="Y2286" t="n">
        <v>1</v>
      </c>
      <c r="Z2286" t="n">
        <v>10</v>
      </c>
    </row>
    <row r="2287">
      <c r="A2287" t="n">
        <v>111</v>
      </c>
      <c r="B2287" t="n">
        <v>130</v>
      </c>
      <c r="C2287" t="inlineStr">
        <is>
          <t xml:space="preserve">CONCLUIDO	</t>
        </is>
      </c>
      <c r="D2287" t="n">
        <v>9.113</v>
      </c>
      <c r="E2287" t="n">
        <v>10.97</v>
      </c>
      <c r="F2287" t="n">
        <v>7.92</v>
      </c>
      <c r="G2287" t="n">
        <v>95.09</v>
      </c>
      <c r="H2287" t="n">
        <v>1.67</v>
      </c>
      <c r="I2287" t="n">
        <v>5</v>
      </c>
      <c r="J2287" t="n">
        <v>307.51</v>
      </c>
      <c r="K2287" t="n">
        <v>59.19</v>
      </c>
      <c r="L2287" t="n">
        <v>28.75</v>
      </c>
      <c r="M2287" t="n">
        <v>3</v>
      </c>
      <c r="N2287" t="n">
        <v>89.56</v>
      </c>
      <c r="O2287" t="n">
        <v>38160.09</v>
      </c>
      <c r="P2287" t="n">
        <v>123.21</v>
      </c>
      <c r="Q2287" t="n">
        <v>198.05</v>
      </c>
      <c r="R2287" t="n">
        <v>29.51</v>
      </c>
      <c r="S2287" t="n">
        <v>21.27</v>
      </c>
      <c r="T2287" t="n">
        <v>1419.13</v>
      </c>
      <c r="U2287" t="n">
        <v>0.72</v>
      </c>
      <c r="V2287" t="n">
        <v>0.77</v>
      </c>
      <c r="W2287" t="n">
        <v>0.11</v>
      </c>
      <c r="X2287" t="n">
        <v>0.07000000000000001</v>
      </c>
      <c r="Y2287" t="n">
        <v>1</v>
      </c>
      <c r="Z2287" t="n">
        <v>10</v>
      </c>
    </row>
    <row r="2288">
      <c r="A2288" t="n">
        <v>112</v>
      </c>
      <c r="B2288" t="n">
        <v>130</v>
      </c>
      <c r="C2288" t="inlineStr">
        <is>
          <t xml:space="preserve">CONCLUIDO	</t>
        </is>
      </c>
      <c r="D2288" t="n">
        <v>9.103300000000001</v>
      </c>
      <c r="E2288" t="n">
        <v>10.98</v>
      </c>
      <c r="F2288" t="n">
        <v>7.94</v>
      </c>
      <c r="G2288" t="n">
        <v>95.23</v>
      </c>
      <c r="H2288" t="n">
        <v>1.68</v>
      </c>
      <c r="I2288" t="n">
        <v>5</v>
      </c>
      <c r="J2288" t="n">
        <v>308.05</v>
      </c>
      <c r="K2288" t="n">
        <v>59.19</v>
      </c>
      <c r="L2288" t="n">
        <v>29</v>
      </c>
      <c r="M2288" t="n">
        <v>3</v>
      </c>
      <c r="N2288" t="n">
        <v>89.84999999999999</v>
      </c>
      <c r="O2288" t="n">
        <v>38226.72</v>
      </c>
      <c r="P2288" t="n">
        <v>123.25</v>
      </c>
      <c r="Q2288" t="n">
        <v>198.07</v>
      </c>
      <c r="R2288" t="n">
        <v>29.9</v>
      </c>
      <c r="S2288" t="n">
        <v>21.27</v>
      </c>
      <c r="T2288" t="n">
        <v>1611.12</v>
      </c>
      <c r="U2288" t="n">
        <v>0.71</v>
      </c>
      <c r="V2288" t="n">
        <v>0.77</v>
      </c>
      <c r="W2288" t="n">
        <v>0.11</v>
      </c>
      <c r="X2288" t="n">
        <v>0.08</v>
      </c>
      <c r="Y2288" t="n">
        <v>1</v>
      </c>
      <c r="Z2288" t="n">
        <v>10</v>
      </c>
    </row>
    <row r="2289">
      <c r="A2289" t="n">
        <v>113</v>
      </c>
      <c r="B2289" t="n">
        <v>130</v>
      </c>
      <c r="C2289" t="inlineStr">
        <is>
          <t xml:space="preserve">CONCLUIDO	</t>
        </is>
      </c>
      <c r="D2289" t="n">
        <v>9.160500000000001</v>
      </c>
      <c r="E2289" t="n">
        <v>10.92</v>
      </c>
      <c r="F2289" t="n">
        <v>7.92</v>
      </c>
      <c r="G2289" t="n">
        <v>118.74</v>
      </c>
      <c r="H2289" t="n">
        <v>1.69</v>
      </c>
      <c r="I2289" t="n">
        <v>4</v>
      </c>
      <c r="J2289" t="n">
        <v>308.59</v>
      </c>
      <c r="K2289" t="n">
        <v>59.19</v>
      </c>
      <c r="L2289" t="n">
        <v>29.25</v>
      </c>
      <c r="M2289" t="n">
        <v>2</v>
      </c>
      <c r="N2289" t="n">
        <v>90.14</v>
      </c>
      <c r="O2289" t="n">
        <v>38293.47</v>
      </c>
      <c r="P2289" t="n">
        <v>122.62</v>
      </c>
      <c r="Q2289" t="n">
        <v>198.05</v>
      </c>
      <c r="R2289" t="n">
        <v>29.25</v>
      </c>
      <c r="S2289" t="n">
        <v>21.27</v>
      </c>
      <c r="T2289" t="n">
        <v>1291.79</v>
      </c>
      <c r="U2289" t="n">
        <v>0.73</v>
      </c>
      <c r="V2289" t="n">
        <v>0.77</v>
      </c>
      <c r="W2289" t="n">
        <v>0.11</v>
      </c>
      <c r="X2289" t="n">
        <v>0.06</v>
      </c>
      <c r="Y2289" t="n">
        <v>1</v>
      </c>
      <c r="Z2289" t="n">
        <v>10</v>
      </c>
    </row>
    <row r="2290">
      <c r="A2290" t="n">
        <v>114</v>
      </c>
      <c r="B2290" t="n">
        <v>130</v>
      </c>
      <c r="C2290" t="inlineStr">
        <is>
          <t xml:space="preserve">CONCLUIDO	</t>
        </is>
      </c>
      <c r="D2290" t="n">
        <v>9.1631</v>
      </c>
      <c r="E2290" t="n">
        <v>10.91</v>
      </c>
      <c r="F2290" t="n">
        <v>7.91</v>
      </c>
      <c r="G2290" t="n">
        <v>118.69</v>
      </c>
      <c r="H2290" t="n">
        <v>1.7</v>
      </c>
      <c r="I2290" t="n">
        <v>4</v>
      </c>
      <c r="J2290" t="n">
        <v>309.13</v>
      </c>
      <c r="K2290" t="n">
        <v>59.19</v>
      </c>
      <c r="L2290" t="n">
        <v>29.5</v>
      </c>
      <c r="M2290" t="n">
        <v>2</v>
      </c>
      <c r="N2290" t="n">
        <v>90.44</v>
      </c>
      <c r="O2290" t="n">
        <v>38360.36</v>
      </c>
      <c r="P2290" t="n">
        <v>122.72</v>
      </c>
      <c r="Q2290" t="n">
        <v>198.05</v>
      </c>
      <c r="R2290" t="n">
        <v>29.14</v>
      </c>
      <c r="S2290" t="n">
        <v>21.27</v>
      </c>
      <c r="T2290" t="n">
        <v>1236.41</v>
      </c>
      <c r="U2290" t="n">
        <v>0.73</v>
      </c>
      <c r="V2290" t="n">
        <v>0.77</v>
      </c>
      <c r="W2290" t="n">
        <v>0.11</v>
      </c>
      <c r="X2290" t="n">
        <v>0.06</v>
      </c>
      <c r="Y2290" t="n">
        <v>1</v>
      </c>
      <c r="Z2290" t="n">
        <v>10</v>
      </c>
    </row>
    <row r="2291">
      <c r="A2291" t="n">
        <v>115</v>
      </c>
      <c r="B2291" t="n">
        <v>130</v>
      </c>
      <c r="C2291" t="inlineStr">
        <is>
          <t xml:space="preserve">CONCLUIDO	</t>
        </is>
      </c>
      <c r="D2291" t="n">
        <v>9.162599999999999</v>
      </c>
      <c r="E2291" t="n">
        <v>10.91</v>
      </c>
      <c r="F2291" t="n">
        <v>7.91</v>
      </c>
      <c r="G2291" t="n">
        <v>118.7</v>
      </c>
      <c r="H2291" t="n">
        <v>1.71</v>
      </c>
      <c r="I2291" t="n">
        <v>4</v>
      </c>
      <c r="J2291" t="n">
        <v>309.67</v>
      </c>
      <c r="K2291" t="n">
        <v>59.19</v>
      </c>
      <c r="L2291" t="n">
        <v>29.75</v>
      </c>
      <c r="M2291" t="n">
        <v>2</v>
      </c>
      <c r="N2291" t="n">
        <v>90.73</v>
      </c>
      <c r="O2291" t="n">
        <v>38427.37</v>
      </c>
      <c r="P2291" t="n">
        <v>122.88</v>
      </c>
      <c r="Q2291" t="n">
        <v>198.05</v>
      </c>
      <c r="R2291" t="n">
        <v>29.17</v>
      </c>
      <c r="S2291" t="n">
        <v>21.27</v>
      </c>
      <c r="T2291" t="n">
        <v>1250.49</v>
      </c>
      <c r="U2291" t="n">
        <v>0.73</v>
      </c>
      <c r="V2291" t="n">
        <v>0.77</v>
      </c>
      <c r="W2291" t="n">
        <v>0.11</v>
      </c>
      <c r="X2291" t="n">
        <v>0.06</v>
      </c>
      <c r="Y2291" t="n">
        <v>1</v>
      </c>
      <c r="Z2291" t="n">
        <v>10</v>
      </c>
    </row>
    <row r="2292">
      <c r="A2292" t="n">
        <v>116</v>
      </c>
      <c r="B2292" t="n">
        <v>130</v>
      </c>
      <c r="C2292" t="inlineStr">
        <is>
          <t xml:space="preserve">CONCLUIDO	</t>
        </is>
      </c>
      <c r="D2292" t="n">
        <v>9.1633</v>
      </c>
      <c r="E2292" t="n">
        <v>10.91</v>
      </c>
      <c r="F2292" t="n">
        <v>7.91</v>
      </c>
      <c r="G2292" t="n">
        <v>118.69</v>
      </c>
      <c r="H2292" t="n">
        <v>1.72</v>
      </c>
      <c r="I2292" t="n">
        <v>4</v>
      </c>
      <c r="J2292" t="n">
        <v>310.22</v>
      </c>
      <c r="K2292" t="n">
        <v>59.19</v>
      </c>
      <c r="L2292" t="n">
        <v>30</v>
      </c>
      <c r="M2292" t="n">
        <v>2</v>
      </c>
      <c r="N2292" t="n">
        <v>91.02</v>
      </c>
      <c r="O2292" t="n">
        <v>38494.52</v>
      </c>
      <c r="P2292" t="n">
        <v>122.99</v>
      </c>
      <c r="Q2292" t="n">
        <v>198.05</v>
      </c>
      <c r="R2292" t="n">
        <v>29.14</v>
      </c>
      <c r="S2292" t="n">
        <v>21.27</v>
      </c>
      <c r="T2292" t="n">
        <v>1236.69</v>
      </c>
      <c r="U2292" t="n">
        <v>0.73</v>
      </c>
      <c r="V2292" t="n">
        <v>0.77</v>
      </c>
      <c r="W2292" t="n">
        <v>0.11</v>
      </c>
      <c r="X2292" t="n">
        <v>0.06</v>
      </c>
      <c r="Y2292" t="n">
        <v>1</v>
      </c>
      <c r="Z2292" t="n">
        <v>10</v>
      </c>
    </row>
    <row r="2293">
      <c r="A2293" t="n">
        <v>117</v>
      </c>
      <c r="B2293" t="n">
        <v>130</v>
      </c>
      <c r="C2293" t="inlineStr">
        <is>
          <t xml:space="preserve">CONCLUIDO	</t>
        </is>
      </c>
      <c r="D2293" t="n">
        <v>9.1624</v>
      </c>
      <c r="E2293" t="n">
        <v>10.91</v>
      </c>
      <c r="F2293" t="n">
        <v>7.91</v>
      </c>
      <c r="G2293" t="n">
        <v>118.7</v>
      </c>
      <c r="H2293" t="n">
        <v>1.73</v>
      </c>
      <c r="I2293" t="n">
        <v>4</v>
      </c>
      <c r="J2293" t="n">
        <v>310.76</v>
      </c>
      <c r="K2293" t="n">
        <v>59.19</v>
      </c>
      <c r="L2293" t="n">
        <v>30.25</v>
      </c>
      <c r="M2293" t="n">
        <v>2</v>
      </c>
      <c r="N2293" t="n">
        <v>91.31999999999999</v>
      </c>
      <c r="O2293" t="n">
        <v>38561.79</v>
      </c>
      <c r="P2293" t="n">
        <v>123.12</v>
      </c>
      <c r="Q2293" t="n">
        <v>198.05</v>
      </c>
      <c r="R2293" t="n">
        <v>29.15</v>
      </c>
      <c r="S2293" t="n">
        <v>21.27</v>
      </c>
      <c r="T2293" t="n">
        <v>1244.33</v>
      </c>
      <c r="U2293" t="n">
        <v>0.73</v>
      </c>
      <c r="V2293" t="n">
        <v>0.77</v>
      </c>
      <c r="W2293" t="n">
        <v>0.11</v>
      </c>
      <c r="X2293" t="n">
        <v>0.06</v>
      </c>
      <c r="Y2293" t="n">
        <v>1</v>
      </c>
      <c r="Z2293" t="n">
        <v>10</v>
      </c>
    </row>
    <row r="2294">
      <c r="A2294" t="n">
        <v>118</v>
      </c>
      <c r="B2294" t="n">
        <v>130</v>
      </c>
      <c r="C2294" t="inlineStr">
        <is>
          <t xml:space="preserve">CONCLUIDO	</t>
        </is>
      </c>
      <c r="D2294" t="n">
        <v>9.1622</v>
      </c>
      <c r="E2294" t="n">
        <v>10.91</v>
      </c>
      <c r="F2294" t="n">
        <v>7.91</v>
      </c>
      <c r="G2294" t="n">
        <v>118.71</v>
      </c>
      <c r="H2294" t="n">
        <v>1.75</v>
      </c>
      <c r="I2294" t="n">
        <v>4</v>
      </c>
      <c r="J2294" t="n">
        <v>311.31</v>
      </c>
      <c r="K2294" t="n">
        <v>59.19</v>
      </c>
      <c r="L2294" t="n">
        <v>30.5</v>
      </c>
      <c r="M2294" t="n">
        <v>2</v>
      </c>
      <c r="N2294" t="n">
        <v>91.62</v>
      </c>
      <c r="O2294" t="n">
        <v>38629.19</v>
      </c>
      <c r="P2294" t="n">
        <v>123.25</v>
      </c>
      <c r="Q2294" t="n">
        <v>198.05</v>
      </c>
      <c r="R2294" t="n">
        <v>29.13</v>
      </c>
      <c r="S2294" t="n">
        <v>21.27</v>
      </c>
      <c r="T2294" t="n">
        <v>1231.47</v>
      </c>
      <c r="U2294" t="n">
        <v>0.73</v>
      </c>
      <c r="V2294" t="n">
        <v>0.77</v>
      </c>
      <c r="W2294" t="n">
        <v>0.12</v>
      </c>
      <c r="X2294" t="n">
        <v>0.06</v>
      </c>
      <c r="Y2294" t="n">
        <v>1</v>
      </c>
      <c r="Z2294" t="n">
        <v>10</v>
      </c>
    </row>
    <row r="2295">
      <c r="A2295" t="n">
        <v>119</v>
      </c>
      <c r="B2295" t="n">
        <v>130</v>
      </c>
      <c r="C2295" t="inlineStr">
        <is>
          <t xml:space="preserve">CONCLUIDO	</t>
        </is>
      </c>
      <c r="D2295" t="n">
        <v>9.1717</v>
      </c>
      <c r="E2295" t="n">
        <v>10.9</v>
      </c>
      <c r="F2295" t="n">
        <v>7.9</v>
      </c>
      <c r="G2295" t="n">
        <v>118.54</v>
      </c>
      <c r="H2295" t="n">
        <v>1.76</v>
      </c>
      <c r="I2295" t="n">
        <v>4</v>
      </c>
      <c r="J2295" t="n">
        <v>311.86</v>
      </c>
      <c r="K2295" t="n">
        <v>59.19</v>
      </c>
      <c r="L2295" t="n">
        <v>30.75</v>
      </c>
      <c r="M2295" t="n">
        <v>2</v>
      </c>
      <c r="N2295" t="n">
        <v>91.91</v>
      </c>
      <c r="O2295" t="n">
        <v>38696.85</v>
      </c>
      <c r="P2295" t="n">
        <v>123.05</v>
      </c>
      <c r="Q2295" t="n">
        <v>198.05</v>
      </c>
      <c r="R2295" t="n">
        <v>28.73</v>
      </c>
      <c r="S2295" t="n">
        <v>21.27</v>
      </c>
      <c r="T2295" t="n">
        <v>1033.88</v>
      </c>
      <c r="U2295" t="n">
        <v>0.74</v>
      </c>
      <c r="V2295" t="n">
        <v>0.77</v>
      </c>
      <c r="W2295" t="n">
        <v>0.12</v>
      </c>
      <c r="X2295" t="n">
        <v>0.05</v>
      </c>
      <c r="Y2295" t="n">
        <v>1</v>
      </c>
      <c r="Z2295" t="n">
        <v>10</v>
      </c>
    </row>
    <row r="2296">
      <c r="A2296" t="n">
        <v>120</v>
      </c>
      <c r="B2296" t="n">
        <v>130</v>
      </c>
      <c r="C2296" t="inlineStr">
        <is>
          <t xml:space="preserve">CONCLUIDO	</t>
        </is>
      </c>
      <c r="D2296" t="n">
        <v>9.174099999999999</v>
      </c>
      <c r="E2296" t="n">
        <v>10.9</v>
      </c>
      <c r="F2296" t="n">
        <v>7.9</v>
      </c>
      <c r="G2296" t="n">
        <v>118.5</v>
      </c>
      <c r="H2296" t="n">
        <v>1.77</v>
      </c>
      <c r="I2296" t="n">
        <v>4</v>
      </c>
      <c r="J2296" t="n">
        <v>312.41</v>
      </c>
      <c r="K2296" t="n">
        <v>59.19</v>
      </c>
      <c r="L2296" t="n">
        <v>31</v>
      </c>
      <c r="M2296" t="n">
        <v>2</v>
      </c>
      <c r="N2296" t="n">
        <v>92.20999999999999</v>
      </c>
      <c r="O2296" t="n">
        <v>38764.53</v>
      </c>
      <c r="P2296" t="n">
        <v>123.05</v>
      </c>
      <c r="Q2296" t="n">
        <v>198.05</v>
      </c>
      <c r="R2296" t="n">
        <v>28.67</v>
      </c>
      <c r="S2296" t="n">
        <v>21.27</v>
      </c>
      <c r="T2296" t="n">
        <v>1004.17</v>
      </c>
      <c r="U2296" t="n">
        <v>0.74</v>
      </c>
      <c r="V2296" t="n">
        <v>0.77</v>
      </c>
      <c r="W2296" t="n">
        <v>0.11</v>
      </c>
      <c r="X2296" t="n">
        <v>0.05</v>
      </c>
      <c r="Y2296" t="n">
        <v>1</v>
      </c>
      <c r="Z2296" t="n">
        <v>10</v>
      </c>
    </row>
    <row r="2297">
      <c r="A2297" t="n">
        <v>121</v>
      </c>
      <c r="B2297" t="n">
        <v>130</v>
      </c>
      <c r="C2297" t="inlineStr">
        <is>
          <t xml:space="preserve">CONCLUIDO	</t>
        </is>
      </c>
      <c r="D2297" t="n">
        <v>9.170999999999999</v>
      </c>
      <c r="E2297" t="n">
        <v>10.9</v>
      </c>
      <c r="F2297" t="n">
        <v>7.9</v>
      </c>
      <c r="G2297" t="n">
        <v>118.55</v>
      </c>
      <c r="H2297" t="n">
        <v>1.78</v>
      </c>
      <c r="I2297" t="n">
        <v>4</v>
      </c>
      <c r="J2297" t="n">
        <v>312.96</v>
      </c>
      <c r="K2297" t="n">
        <v>59.19</v>
      </c>
      <c r="L2297" t="n">
        <v>31.25</v>
      </c>
      <c r="M2297" t="n">
        <v>2</v>
      </c>
      <c r="N2297" t="n">
        <v>92.51000000000001</v>
      </c>
      <c r="O2297" t="n">
        <v>38832.33</v>
      </c>
      <c r="P2297" t="n">
        <v>123.17</v>
      </c>
      <c r="Q2297" t="n">
        <v>198.05</v>
      </c>
      <c r="R2297" t="n">
        <v>28.83</v>
      </c>
      <c r="S2297" t="n">
        <v>21.27</v>
      </c>
      <c r="T2297" t="n">
        <v>1084.41</v>
      </c>
      <c r="U2297" t="n">
        <v>0.74</v>
      </c>
      <c r="V2297" t="n">
        <v>0.77</v>
      </c>
      <c r="W2297" t="n">
        <v>0.11</v>
      </c>
      <c r="X2297" t="n">
        <v>0.05</v>
      </c>
      <c r="Y2297" t="n">
        <v>1</v>
      </c>
      <c r="Z2297" t="n">
        <v>10</v>
      </c>
    </row>
    <row r="2298">
      <c r="A2298" t="n">
        <v>122</v>
      </c>
      <c r="B2298" t="n">
        <v>130</v>
      </c>
      <c r="C2298" t="inlineStr">
        <is>
          <t xml:space="preserve">CONCLUIDO	</t>
        </is>
      </c>
      <c r="D2298" t="n">
        <v>9.1631</v>
      </c>
      <c r="E2298" t="n">
        <v>10.91</v>
      </c>
      <c r="F2298" t="n">
        <v>7.91</v>
      </c>
      <c r="G2298" t="n">
        <v>118.69</v>
      </c>
      <c r="H2298" t="n">
        <v>1.79</v>
      </c>
      <c r="I2298" t="n">
        <v>4</v>
      </c>
      <c r="J2298" t="n">
        <v>313.51</v>
      </c>
      <c r="K2298" t="n">
        <v>59.19</v>
      </c>
      <c r="L2298" t="n">
        <v>31.5</v>
      </c>
      <c r="M2298" t="n">
        <v>2</v>
      </c>
      <c r="N2298" t="n">
        <v>92.81</v>
      </c>
      <c r="O2298" t="n">
        <v>38900.27</v>
      </c>
      <c r="P2298" t="n">
        <v>123.31</v>
      </c>
      <c r="Q2298" t="n">
        <v>198.05</v>
      </c>
      <c r="R2298" t="n">
        <v>29.14</v>
      </c>
      <c r="S2298" t="n">
        <v>21.27</v>
      </c>
      <c r="T2298" t="n">
        <v>1239.02</v>
      </c>
      <c r="U2298" t="n">
        <v>0.73</v>
      </c>
      <c r="V2298" t="n">
        <v>0.77</v>
      </c>
      <c r="W2298" t="n">
        <v>0.11</v>
      </c>
      <c r="X2298" t="n">
        <v>0.06</v>
      </c>
      <c r="Y2298" t="n">
        <v>1</v>
      </c>
      <c r="Z2298" t="n">
        <v>10</v>
      </c>
    </row>
    <row r="2299">
      <c r="A2299" t="n">
        <v>123</v>
      </c>
      <c r="B2299" t="n">
        <v>130</v>
      </c>
      <c r="C2299" t="inlineStr">
        <is>
          <t xml:space="preserve">CONCLUIDO	</t>
        </is>
      </c>
      <c r="D2299" t="n">
        <v>9.161</v>
      </c>
      <c r="E2299" t="n">
        <v>10.92</v>
      </c>
      <c r="F2299" t="n">
        <v>7.92</v>
      </c>
      <c r="G2299" t="n">
        <v>118.73</v>
      </c>
      <c r="H2299" t="n">
        <v>1.8</v>
      </c>
      <c r="I2299" t="n">
        <v>4</v>
      </c>
      <c r="J2299" t="n">
        <v>314.06</v>
      </c>
      <c r="K2299" t="n">
        <v>59.19</v>
      </c>
      <c r="L2299" t="n">
        <v>31.75</v>
      </c>
      <c r="M2299" t="n">
        <v>2</v>
      </c>
      <c r="N2299" t="n">
        <v>93.12</v>
      </c>
      <c r="O2299" t="n">
        <v>38968.34</v>
      </c>
      <c r="P2299" t="n">
        <v>123.5</v>
      </c>
      <c r="Q2299" t="n">
        <v>198.05</v>
      </c>
      <c r="R2299" t="n">
        <v>29.22</v>
      </c>
      <c r="S2299" t="n">
        <v>21.27</v>
      </c>
      <c r="T2299" t="n">
        <v>1278.62</v>
      </c>
      <c r="U2299" t="n">
        <v>0.73</v>
      </c>
      <c r="V2299" t="n">
        <v>0.77</v>
      </c>
      <c r="W2299" t="n">
        <v>0.11</v>
      </c>
      <c r="X2299" t="n">
        <v>0.06</v>
      </c>
      <c r="Y2299" t="n">
        <v>1</v>
      </c>
      <c r="Z2299" t="n">
        <v>10</v>
      </c>
    </row>
    <row r="2300">
      <c r="A2300" t="n">
        <v>124</v>
      </c>
      <c r="B2300" t="n">
        <v>130</v>
      </c>
      <c r="C2300" t="inlineStr">
        <is>
          <t xml:space="preserve">CONCLUIDO	</t>
        </is>
      </c>
      <c r="D2300" t="n">
        <v>9.162599999999999</v>
      </c>
      <c r="E2300" t="n">
        <v>10.91</v>
      </c>
      <c r="F2300" t="n">
        <v>7.91</v>
      </c>
      <c r="G2300" t="n">
        <v>118.7</v>
      </c>
      <c r="H2300" t="n">
        <v>1.81</v>
      </c>
      <c r="I2300" t="n">
        <v>4</v>
      </c>
      <c r="J2300" t="n">
        <v>314.61</v>
      </c>
      <c r="K2300" t="n">
        <v>59.19</v>
      </c>
      <c r="L2300" t="n">
        <v>32</v>
      </c>
      <c r="M2300" t="n">
        <v>2</v>
      </c>
      <c r="N2300" t="n">
        <v>93.42</v>
      </c>
      <c r="O2300" t="n">
        <v>39036.55</v>
      </c>
      <c r="P2300" t="n">
        <v>123.48</v>
      </c>
      <c r="Q2300" t="n">
        <v>198.05</v>
      </c>
      <c r="R2300" t="n">
        <v>29.15</v>
      </c>
      <c r="S2300" t="n">
        <v>21.27</v>
      </c>
      <c r="T2300" t="n">
        <v>1242.16</v>
      </c>
      <c r="U2300" t="n">
        <v>0.73</v>
      </c>
      <c r="V2300" t="n">
        <v>0.77</v>
      </c>
      <c r="W2300" t="n">
        <v>0.11</v>
      </c>
      <c r="X2300" t="n">
        <v>0.06</v>
      </c>
      <c r="Y2300" t="n">
        <v>1</v>
      </c>
      <c r="Z2300" t="n">
        <v>10</v>
      </c>
    </row>
    <row r="2301">
      <c r="A2301" t="n">
        <v>125</v>
      </c>
      <c r="B2301" t="n">
        <v>130</v>
      </c>
      <c r="C2301" t="inlineStr">
        <is>
          <t xml:space="preserve">CONCLUIDO	</t>
        </is>
      </c>
      <c r="D2301" t="n">
        <v>9.161199999999999</v>
      </c>
      <c r="E2301" t="n">
        <v>10.92</v>
      </c>
      <c r="F2301" t="n">
        <v>7.92</v>
      </c>
      <c r="G2301" t="n">
        <v>118.72</v>
      </c>
      <c r="H2301" t="n">
        <v>1.82</v>
      </c>
      <c r="I2301" t="n">
        <v>4</v>
      </c>
      <c r="J2301" t="n">
        <v>315.17</v>
      </c>
      <c r="K2301" t="n">
        <v>59.19</v>
      </c>
      <c r="L2301" t="n">
        <v>32.25</v>
      </c>
      <c r="M2301" t="n">
        <v>2</v>
      </c>
      <c r="N2301" t="n">
        <v>93.72</v>
      </c>
      <c r="O2301" t="n">
        <v>39104.89</v>
      </c>
      <c r="P2301" t="n">
        <v>123.53</v>
      </c>
      <c r="Q2301" t="n">
        <v>198.05</v>
      </c>
      <c r="R2301" t="n">
        <v>29.25</v>
      </c>
      <c r="S2301" t="n">
        <v>21.27</v>
      </c>
      <c r="T2301" t="n">
        <v>1290.63</v>
      </c>
      <c r="U2301" t="n">
        <v>0.73</v>
      </c>
      <c r="V2301" t="n">
        <v>0.77</v>
      </c>
      <c r="W2301" t="n">
        <v>0.11</v>
      </c>
      <c r="X2301" t="n">
        <v>0.06</v>
      </c>
      <c r="Y2301" t="n">
        <v>1</v>
      </c>
      <c r="Z2301" t="n">
        <v>10</v>
      </c>
    </row>
    <row r="2302">
      <c r="A2302" t="n">
        <v>126</v>
      </c>
      <c r="B2302" t="n">
        <v>130</v>
      </c>
      <c r="C2302" t="inlineStr">
        <is>
          <t xml:space="preserve">CONCLUIDO	</t>
        </is>
      </c>
      <c r="D2302" t="n">
        <v>9.161199999999999</v>
      </c>
      <c r="E2302" t="n">
        <v>10.92</v>
      </c>
      <c r="F2302" t="n">
        <v>7.92</v>
      </c>
      <c r="G2302" t="n">
        <v>118.72</v>
      </c>
      <c r="H2302" t="n">
        <v>1.83</v>
      </c>
      <c r="I2302" t="n">
        <v>4</v>
      </c>
      <c r="J2302" t="n">
        <v>315.72</v>
      </c>
      <c r="K2302" t="n">
        <v>59.19</v>
      </c>
      <c r="L2302" t="n">
        <v>32.5</v>
      </c>
      <c r="M2302" t="n">
        <v>2</v>
      </c>
      <c r="N2302" t="n">
        <v>94.03</v>
      </c>
      <c r="O2302" t="n">
        <v>39173.37</v>
      </c>
      <c r="P2302" t="n">
        <v>123.48</v>
      </c>
      <c r="Q2302" t="n">
        <v>198.05</v>
      </c>
      <c r="R2302" t="n">
        <v>29.23</v>
      </c>
      <c r="S2302" t="n">
        <v>21.27</v>
      </c>
      <c r="T2302" t="n">
        <v>1281.77</v>
      </c>
      <c r="U2302" t="n">
        <v>0.73</v>
      </c>
      <c r="V2302" t="n">
        <v>0.77</v>
      </c>
      <c r="W2302" t="n">
        <v>0.11</v>
      </c>
      <c r="X2302" t="n">
        <v>0.06</v>
      </c>
      <c r="Y2302" t="n">
        <v>1</v>
      </c>
      <c r="Z2302" t="n">
        <v>10</v>
      </c>
    </row>
    <row r="2303">
      <c r="A2303" t="n">
        <v>127</v>
      </c>
      <c r="B2303" t="n">
        <v>130</v>
      </c>
      <c r="C2303" t="inlineStr">
        <is>
          <t xml:space="preserve">CONCLUIDO	</t>
        </is>
      </c>
      <c r="D2303" t="n">
        <v>9.1594</v>
      </c>
      <c r="E2303" t="n">
        <v>10.92</v>
      </c>
      <c r="F2303" t="n">
        <v>7.92</v>
      </c>
      <c r="G2303" t="n">
        <v>118.76</v>
      </c>
      <c r="H2303" t="n">
        <v>1.84</v>
      </c>
      <c r="I2303" t="n">
        <v>4</v>
      </c>
      <c r="J2303" t="n">
        <v>316.28</v>
      </c>
      <c r="K2303" t="n">
        <v>59.19</v>
      </c>
      <c r="L2303" t="n">
        <v>32.75</v>
      </c>
      <c r="M2303" t="n">
        <v>2</v>
      </c>
      <c r="N2303" t="n">
        <v>94.33</v>
      </c>
      <c r="O2303" t="n">
        <v>39241.99</v>
      </c>
      <c r="P2303" t="n">
        <v>123.57</v>
      </c>
      <c r="Q2303" t="n">
        <v>198.05</v>
      </c>
      <c r="R2303" t="n">
        <v>29.3</v>
      </c>
      <c r="S2303" t="n">
        <v>21.27</v>
      </c>
      <c r="T2303" t="n">
        <v>1316.61</v>
      </c>
      <c r="U2303" t="n">
        <v>0.73</v>
      </c>
      <c r="V2303" t="n">
        <v>0.77</v>
      </c>
      <c r="W2303" t="n">
        <v>0.11</v>
      </c>
      <c r="X2303" t="n">
        <v>0.06</v>
      </c>
      <c r="Y2303" t="n">
        <v>1</v>
      </c>
      <c r="Z2303" t="n">
        <v>10</v>
      </c>
    </row>
    <row r="2304">
      <c r="A2304" t="n">
        <v>128</v>
      </c>
      <c r="B2304" t="n">
        <v>130</v>
      </c>
      <c r="C2304" t="inlineStr">
        <is>
          <t xml:space="preserve">CONCLUIDO	</t>
        </is>
      </c>
      <c r="D2304" t="n">
        <v>9.164999999999999</v>
      </c>
      <c r="E2304" t="n">
        <v>10.91</v>
      </c>
      <c r="F2304" t="n">
        <v>7.91</v>
      </c>
      <c r="G2304" t="n">
        <v>118.66</v>
      </c>
      <c r="H2304" t="n">
        <v>1.86</v>
      </c>
      <c r="I2304" t="n">
        <v>4</v>
      </c>
      <c r="J2304" t="n">
        <v>316.84</v>
      </c>
      <c r="K2304" t="n">
        <v>59.19</v>
      </c>
      <c r="L2304" t="n">
        <v>33</v>
      </c>
      <c r="M2304" t="n">
        <v>2</v>
      </c>
      <c r="N2304" t="n">
        <v>94.64</v>
      </c>
      <c r="O2304" t="n">
        <v>39310.75</v>
      </c>
      <c r="P2304" t="n">
        <v>123.43</v>
      </c>
      <c r="Q2304" t="n">
        <v>198.05</v>
      </c>
      <c r="R2304" t="n">
        <v>28.99</v>
      </c>
      <c r="S2304" t="n">
        <v>21.27</v>
      </c>
      <c r="T2304" t="n">
        <v>1163.79</v>
      </c>
      <c r="U2304" t="n">
        <v>0.73</v>
      </c>
      <c r="V2304" t="n">
        <v>0.77</v>
      </c>
      <c r="W2304" t="n">
        <v>0.12</v>
      </c>
      <c r="X2304" t="n">
        <v>0.06</v>
      </c>
      <c r="Y2304" t="n">
        <v>1</v>
      </c>
      <c r="Z2304" t="n">
        <v>10</v>
      </c>
    </row>
    <row r="2305">
      <c r="A2305" t="n">
        <v>129</v>
      </c>
      <c r="B2305" t="n">
        <v>130</v>
      </c>
      <c r="C2305" t="inlineStr">
        <is>
          <t xml:space="preserve">CONCLUIDO	</t>
        </is>
      </c>
      <c r="D2305" t="n">
        <v>9.170299999999999</v>
      </c>
      <c r="E2305" t="n">
        <v>10.9</v>
      </c>
      <c r="F2305" t="n">
        <v>7.9</v>
      </c>
      <c r="G2305" t="n">
        <v>118.56</v>
      </c>
      <c r="H2305" t="n">
        <v>1.87</v>
      </c>
      <c r="I2305" t="n">
        <v>4</v>
      </c>
      <c r="J2305" t="n">
        <v>317.39</v>
      </c>
      <c r="K2305" t="n">
        <v>59.19</v>
      </c>
      <c r="L2305" t="n">
        <v>33.25</v>
      </c>
      <c r="M2305" t="n">
        <v>2</v>
      </c>
      <c r="N2305" t="n">
        <v>94.95</v>
      </c>
      <c r="O2305" t="n">
        <v>39379.65</v>
      </c>
      <c r="P2305" t="n">
        <v>123.3</v>
      </c>
      <c r="Q2305" t="n">
        <v>198.05</v>
      </c>
      <c r="R2305" t="n">
        <v>28.74</v>
      </c>
      <c r="S2305" t="n">
        <v>21.27</v>
      </c>
      <c r="T2305" t="n">
        <v>1037.92</v>
      </c>
      <c r="U2305" t="n">
        <v>0.74</v>
      </c>
      <c r="V2305" t="n">
        <v>0.77</v>
      </c>
      <c r="W2305" t="n">
        <v>0.12</v>
      </c>
      <c r="X2305" t="n">
        <v>0.05</v>
      </c>
      <c r="Y2305" t="n">
        <v>1</v>
      </c>
      <c r="Z2305" t="n">
        <v>10</v>
      </c>
    </row>
    <row r="2306">
      <c r="A2306" t="n">
        <v>130</v>
      </c>
      <c r="B2306" t="n">
        <v>130</v>
      </c>
      <c r="C2306" t="inlineStr">
        <is>
          <t xml:space="preserve">CONCLUIDO	</t>
        </is>
      </c>
      <c r="D2306" t="n">
        <v>9.172000000000001</v>
      </c>
      <c r="E2306" t="n">
        <v>10.9</v>
      </c>
      <c r="F2306" t="n">
        <v>7.9</v>
      </c>
      <c r="G2306" t="n">
        <v>118.53</v>
      </c>
      <c r="H2306" t="n">
        <v>1.88</v>
      </c>
      <c r="I2306" t="n">
        <v>4</v>
      </c>
      <c r="J2306" t="n">
        <v>317.95</v>
      </c>
      <c r="K2306" t="n">
        <v>59.19</v>
      </c>
      <c r="L2306" t="n">
        <v>33.5</v>
      </c>
      <c r="M2306" t="n">
        <v>2</v>
      </c>
      <c r="N2306" t="n">
        <v>95.26000000000001</v>
      </c>
      <c r="O2306" t="n">
        <v>39448.69</v>
      </c>
      <c r="P2306" t="n">
        <v>123.35</v>
      </c>
      <c r="Q2306" t="n">
        <v>198.05</v>
      </c>
      <c r="R2306" t="n">
        <v>28.78</v>
      </c>
      <c r="S2306" t="n">
        <v>21.27</v>
      </c>
      <c r="T2306" t="n">
        <v>1058.73</v>
      </c>
      <c r="U2306" t="n">
        <v>0.74</v>
      </c>
      <c r="V2306" t="n">
        <v>0.77</v>
      </c>
      <c r="W2306" t="n">
        <v>0.11</v>
      </c>
      <c r="X2306" t="n">
        <v>0.05</v>
      </c>
      <c r="Y2306" t="n">
        <v>1</v>
      </c>
      <c r="Z2306" t="n">
        <v>10</v>
      </c>
    </row>
    <row r="2307">
      <c r="A2307" t="n">
        <v>131</v>
      </c>
      <c r="B2307" t="n">
        <v>130</v>
      </c>
      <c r="C2307" t="inlineStr">
        <is>
          <t xml:space="preserve">CONCLUIDO	</t>
        </is>
      </c>
      <c r="D2307" t="n">
        <v>9.167999999999999</v>
      </c>
      <c r="E2307" t="n">
        <v>10.91</v>
      </c>
      <c r="F2307" t="n">
        <v>7.91</v>
      </c>
      <c r="G2307" t="n">
        <v>118.6</v>
      </c>
      <c r="H2307" t="n">
        <v>1.89</v>
      </c>
      <c r="I2307" t="n">
        <v>4</v>
      </c>
      <c r="J2307" t="n">
        <v>318.52</v>
      </c>
      <c r="K2307" t="n">
        <v>59.19</v>
      </c>
      <c r="L2307" t="n">
        <v>33.75</v>
      </c>
      <c r="M2307" t="n">
        <v>2</v>
      </c>
      <c r="N2307" t="n">
        <v>95.56999999999999</v>
      </c>
      <c r="O2307" t="n">
        <v>39517.87</v>
      </c>
      <c r="P2307" t="n">
        <v>123.48</v>
      </c>
      <c r="Q2307" t="n">
        <v>198.05</v>
      </c>
      <c r="R2307" t="n">
        <v>28.98</v>
      </c>
      <c r="S2307" t="n">
        <v>21.27</v>
      </c>
      <c r="T2307" t="n">
        <v>1159.43</v>
      </c>
      <c r="U2307" t="n">
        <v>0.73</v>
      </c>
      <c r="V2307" t="n">
        <v>0.77</v>
      </c>
      <c r="W2307" t="n">
        <v>0.11</v>
      </c>
      <c r="X2307" t="n">
        <v>0.05</v>
      </c>
      <c r="Y2307" t="n">
        <v>1</v>
      </c>
      <c r="Z2307" t="n">
        <v>10</v>
      </c>
    </row>
    <row r="2308">
      <c r="A2308" t="n">
        <v>132</v>
      </c>
      <c r="B2308" t="n">
        <v>130</v>
      </c>
      <c r="C2308" t="inlineStr">
        <is>
          <t xml:space="preserve">CONCLUIDO	</t>
        </is>
      </c>
      <c r="D2308" t="n">
        <v>9.1608</v>
      </c>
      <c r="E2308" t="n">
        <v>10.92</v>
      </c>
      <c r="F2308" t="n">
        <v>7.92</v>
      </c>
      <c r="G2308" t="n">
        <v>118.73</v>
      </c>
      <c r="H2308" t="n">
        <v>1.9</v>
      </c>
      <c r="I2308" t="n">
        <v>4</v>
      </c>
      <c r="J2308" t="n">
        <v>319.08</v>
      </c>
      <c r="K2308" t="n">
        <v>59.19</v>
      </c>
      <c r="L2308" t="n">
        <v>34</v>
      </c>
      <c r="M2308" t="n">
        <v>2</v>
      </c>
      <c r="N2308" t="n">
        <v>95.88</v>
      </c>
      <c r="O2308" t="n">
        <v>39587.19</v>
      </c>
      <c r="P2308" t="n">
        <v>123.73</v>
      </c>
      <c r="Q2308" t="n">
        <v>198.05</v>
      </c>
      <c r="R2308" t="n">
        <v>29.28</v>
      </c>
      <c r="S2308" t="n">
        <v>21.27</v>
      </c>
      <c r="T2308" t="n">
        <v>1306.4</v>
      </c>
      <c r="U2308" t="n">
        <v>0.73</v>
      </c>
      <c r="V2308" t="n">
        <v>0.77</v>
      </c>
      <c r="W2308" t="n">
        <v>0.11</v>
      </c>
      <c r="X2308" t="n">
        <v>0.06</v>
      </c>
      <c r="Y2308" t="n">
        <v>1</v>
      </c>
      <c r="Z2308" t="n">
        <v>10</v>
      </c>
    </row>
    <row r="2309">
      <c r="A2309" t="n">
        <v>133</v>
      </c>
      <c r="B2309" t="n">
        <v>130</v>
      </c>
      <c r="C2309" t="inlineStr">
        <is>
          <t xml:space="preserve">CONCLUIDO	</t>
        </is>
      </c>
      <c r="D2309" t="n">
        <v>9.1608</v>
      </c>
      <c r="E2309" t="n">
        <v>10.92</v>
      </c>
      <c r="F2309" t="n">
        <v>7.92</v>
      </c>
      <c r="G2309" t="n">
        <v>118.73</v>
      </c>
      <c r="H2309" t="n">
        <v>1.91</v>
      </c>
      <c r="I2309" t="n">
        <v>4</v>
      </c>
      <c r="J2309" t="n">
        <v>319.64</v>
      </c>
      <c r="K2309" t="n">
        <v>59.19</v>
      </c>
      <c r="L2309" t="n">
        <v>34.25</v>
      </c>
      <c r="M2309" t="n">
        <v>2</v>
      </c>
      <c r="N2309" t="n">
        <v>96.2</v>
      </c>
      <c r="O2309" t="n">
        <v>39656.65</v>
      </c>
      <c r="P2309" t="n">
        <v>123.73</v>
      </c>
      <c r="Q2309" t="n">
        <v>198.05</v>
      </c>
      <c r="R2309" t="n">
        <v>29.21</v>
      </c>
      <c r="S2309" t="n">
        <v>21.27</v>
      </c>
      <c r="T2309" t="n">
        <v>1273.71</v>
      </c>
      <c r="U2309" t="n">
        <v>0.73</v>
      </c>
      <c r="V2309" t="n">
        <v>0.77</v>
      </c>
      <c r="W2309" t="n">
        <v>0.12</v>
      </c>
      <c r="X2309" t="n">
        <v>0.06</v>
      </c>
      <c r="Y2309" t="n">
        <v>1</v>
      </c>
      <c r="Z2309" t="n">
        <v>10</v>
      </c>
    </row>
    <row r="2310">
      <c r="A2310" t="n">
        <v>134</v>
      </c>
      <c r="B2310" t="n">
        <v>130</v>
      </c>
      <c r="C2310" t="inlineStr">
        <is>
          <t xml:space="preserve">CONCLUIDO	</t>
        </is>
      </c>
      <c r="D2310" t="n">
        <v>9.161199999999999</v>
      </c>
      <c r="E2310" t="n">
        <v>10.92</v>
      </c>
      <c r="F2310" t="n">
        <v>7.92</v>
      </c>
      <c r="G2310" t="n">
        <v>118.72</v>
      </c>
      <c r="H2310" t="n">
        <v>1.92</v>
      </c>
      <c r="I2310" t="n">
        <v>4</v>
      </c>
      <c r="J2310" t="n">
        <v>320.21</v>
      </c>
      <c r="K2310" t="n">
        <v>59.19</v>
      </c>
      <c r="L2310" t="n">
        <v>34.5</v>
      </c>
      <c r="M2310" t="n">
        <v>2</v>
      </c>
      <c r="N2310" t="n">
        <v>96.51000000000001</v>
      </c>
      <c r="O2310" t="n">
        <v>39726.26</v>
      </c>
      <c r="P2310" t="n">
        <v>123.83</v>
      </c>
      <c r="Q2310" t="n">
        <v>198.05</v>
      </c>
      <c r="R2310" t="n">
        <v>29.22</v>
      </c>
      <c r="S2310" t="n">
        <v>21.27</v>
      </c>
      <c r="T2310" t="n">
        <v>1275.84</v>
      </c>
      <c r="U2310" t="n">
        <v>0.73</v>
      </c>
      <c r="V2310" t="n">
        <v>0.77</v>
      </c>
      <c r="W2310" t="n">
        <v>0.11</v>
      </c>
      <c r="X2310" t="n">
        <v>0.06</v>
      </c>
      <c r="Y2310" t="n">
        <v>1</v>
      </c>
      <c r="Z2310" t="n">
        <v>10</v>
      </c>
    </row>
    <row r="2311">
      <c r="A2311" t="n">
        <v>135</v>
      </c>
      <c r="B2311" t="n">
        <v>130</v>
      </c>
      <c r="C2311" t="inlineStr">
        <is>
          <t xml:space="preserve">CONCLUIDO	</t>
        </is>
      </c>
      <c r="D2311" t="n">
        <v>9.159800000000001</v>
      </c>
      <c r="E2311" t="n">
        <v>10.92</v>
      </c>
      <c r="F2311" t="n">
        <v>7.92</v>
      </c>
      <c r="G2311" t="n">
        <v>118.75</v>
      </c>
      <c r="H2311" t="n">
        <v>1.93</v>
      </c>
      <c r="I2311" t="n">
        <v>4</v>
      </c>
      <c r="J2311" t="n">
        <v>320.77</v>
      </c>
      <c r="K2311" t="n">
        <v>59.19</v>
      </c>
      <c r="L2311" t="n">
        <v>34.75</v>
      </c>
      <c r="M2311" t="n">
        <v>2</v>
      </c>
      <c r="N2311" t="n">
        <v>96.83</v>
      </c>
      <c r="O2311" t="n">
        <v>39796.01</v>
      </c>
      <c r="P2311" t="n">
        <v>123.81</v>
      </c>
      <c r="Q2311" t="n">
        <v>198.05</v>
      </c>
      <c r="R2311" t="n">
        <v>29.31</v>
      </c>
      <c r="S2311" t="n">
        <v>21.27</v>
      </c>
      <c r="T2311" t="n">
        <v>1324.25</v>
      </c>
      <c r="U2311" t="n">
        <v>0.73</v>
      </c>
      <c r="V2311" t="n">
        <v>0.77</v>
      </c>
      <c r="W2311" t="n">
        <v>0.11</v>
      </c>
      <c r="X2311" t="n">
        <v>0.06</v>
      </c>
      <c r="Y2311" t="n">
        <v>1</v>
      </c>
      <c r="Z2311" t="n">
        <v>10</v>
      </c>
    </row>
    <row r="2312">
      <c r="A2312" t="n">
        <v>136</v>
      </c>
      <c r="B2312" t="n">
        <v>130</v>
      </c>
      <c r="C2312" t="inlineStr">
        <is>
          <t xml:space="preserve">CONCLUIDO	</t>
        </is>
      </c>
      <c r="D2312" t="n">
        <v>9.1601</v>
      </c>
      <c r="E2312" t="n">
        <v>10.92</v>
      </c>
      <c r="F2312" t="n">
        <v>7.92</v>
      </c>
      <c r="G2312" t="n">
        <v>118.75</v>
      </c>
      <c r="H2312" t="n">
        <v>1.94</v>
      </c>
      <c r="I2312" t="n">
        <v>4</v>
      </c>
      <c r="J2312" t="n">
        <v>321.34</v>
      </c>
      <c r="K2312" t="n">
        <v>59.19</v>
      </c>
      <c r="L2312" t="n">
        <v>35</v>
      </c>
      <c r="M2312" t="n">
        <v>2</v>
      </c>
      <c r="N2312" t="n">
        <v>97.14</v>
      </c>
      <c r="O2312" t="n">
        <v>39865.91</v>
      </c>
      <c r="P2312" t="n">
        <v>123.72</v>
      </c>
      <c r="Q2312" t="n">
        <v>198.05</v>
      </c>
      <c r="R2312" t="n">
        <v>29.28</v>
      </c>
      <c r="S2312" t="n">
        <v>21.27</v>
      </c>
      <c r="T2312" t="n">
        <v>1305.77</v>
      </c>
      <c r="U2312" t="n">
        <v>0.73</v>
      </c>
      <c r="V2312" t="n">
        <v>0.77</v>
      </c>
      <c r="W2312" t="n">
        <v>0.11</v>
      </c>
      <c r="X2312" t="n">
        <v>0.06</v>
      </c>
      <c r="Y2312" t="n">
        <v>1</v>
      </c>
      <c r="Z2312" t="n">
        <v>10</v>
      </c>
    </row>
    <row r="2313">
      <c r="A2313" t="n">
        <v>137</v>
      </c>
      <c r="B2313" t="n">
        <v>130</v>
      </c>
      <c r="C2313" t="inlineStr">
        <is>
          <t xml:space="preserve">CONCLUIDO	</t>
        </is>
      </c>
      <c r="D2313" t="n">
        <v>9.1584</v>
      </c>
      <c r="E2313" t="n">
        <v>10.92</v>
      </c>
      <c r="F2313" t="n">
        <v>7.92</v>
      </c>
      <c r="G2313" t="n">
        <v>118.78</v>
      </c>
      <c r="H2313" t="n">
        <v>1.95</v>
      </c>
      <c r="I2313" t="n">
        <v>4</v>
      </c>
      <c r="J2313" t="n">
        <v>321.91</v>
      </c>
      <c r="K2313" t="n">
        <v>59.19</v>
      </c>
      <c r="L2313" t="n">
        <v>35.25</v>
      </c>
      <c r="M2313" t="n">
        <v>2</v>
      </c>
      <c r="N2313" t="n">
        <v>97.45999999999999</v>
      </c>
      <c r="O2313" t="n">
        <v>39935.96</v>
      </c>
      <c r="P2313" t="n">
        <v>123.83</v>
      </c>
      <c r="Q2313" t="n">
        <v>198.05</v>
      </c>
      <c r="R2313" t="n">
        <v>29.31</v>
      </c>
      <c r="S2313" t="n">
        <v>21.27</v>
      </c>
      <c r="T2313" t="n">
        <v>1324.46</v>
      </c>
      <c r="U2313" t="n">
        <v>0.73</v>
      </c>
      <c r="V2313" t="n">
        <v>0.77</v>
      </c>
      <c r="W2313" t="n">
        <v>0.12</v>
      </c>
      <c r="X2313" t="n">
        <v>0.07000000000000001</v>
      </c>
      <c r="Y2313" t="n">
        <v>1</v>
      </c>
      <c r="Z2313" t="n">
        <v>10</v>
      </c>
    </row>
    <row r="2314">
      <c r="A2314" t="n">
        <v>138</v>
      </c>
      <c r="B2314" t="n">
        <v>130</v>
      </c>
      <c r="C2314" t="inlineStr">
        <is>
          <t xml:space="preserve">CONCLUIDO	</t>
        </is>
      </c>
      <c r="D2314" t="n">
        <v>9.1645</v>
      </c>
      <c r="E2314" t="n">
        <v>10.91</v>
      </c>
      <c r="F2314" t="n">
        <v>7.91</v>
      </c>
      <c r="G2314" t="n">
        <v>118.67</v>
      </c>
      <c r="H2314" t="n">
        <v>1.96</v>
      </c>
      <c r="I2314" t="n">
        <v>4</v>
      </c>
      <c r="J2314" t="n">
        <v>322.47</v>
      </c>
      <c r="K2314" t="n">
        <v>59.19</v>
      </c>
      <c r="L2314" t="n">
        <v>35.5</v>
      </c>
      <c r="M2314" t="n">
        <v>2</v>
      </c>
      <c r="N2314" t="n">
        <v>97.78</v>
      </c>
      <c r="O2314" t="n">
        <v>40006.15</v>
      </c>
      <c r="P2314" t="n">
        <v>123.57</v>
      </c>
      <c r="Q2314" t="n">
        <v>198.06</v>
      </c>
      <c r="R2314" t="n">
        <v>29.03</v>
      </c>
      <c r="S2314" t="n">
        <v>21.27</v>
      </c>
      <c r="T2314" t="n">
        <v>1182.34</v>
      </c>
      <c r="U2314" t="n">
        <v>0.73</v>
      </c>
      <c r="V2314" t="n">
        <v>0.77</v>
      </c>
      <c r="W2314" t="n">
        <v>0.12</v>
      </c>
      <c r="X2314" t="n">
        <v>0.06</v>
      </c>
      <c r="Y2314" t="n">
        <v>1</v>
      </c>
      <c r="Z2314" t="n">
        <v>10</v>
      </c>
    </row>
    <row r="2315">
      <c r="A2315" t="n">
        <v>139</v>
      </c>
      <c r="B2315" t="n">
        <v>130</v>
      </c>
      <c r="C2315" t="inlineStr">
        <is>
          <t xml:space="preserve">CONCLUIDO	</t>
        </is>
      </c>
      <c r="D2315" t="n">
        <v>9.1699</v>
      </c>
      <c r="E2315" t="n">
        <v>10.91</v>
      </c>
      <c r="F2315" t="n">
        <v>7.9</v>
      </c>
      <c r="G2315" t="n">
        <v>118.57</v>
      </c>
      <c r="H2315" t="n">
        <v>1.97</v>
      </c>
      <c r="I2315" t="n">
        <v>4</v>
      </c>
      <c r="J2315" t="n">
        <v>323.04</v>
      </c>
      <c r="K2315" t="n">
        <v>59.19</v>
      </c>
      <c r="L2315" t="n">
        <v>35.75</v>
      </c>
      <c r="M2315" t="n">
        <v>2</v>
      </c>
      <c r="N2315" t="n">
        <v>98.09999999999999</v>
      </c>
      <c r="O2315" t="n">
        <v>40076.49</v>
      </c>
      <c r="P2315" t="n">
        <v>123.35</v>
      </c>
      <c r="Q2315" t="n">
        <v>198.05</v>
      </c>
      <c r="R2315" t="n">
        <v>28.8</v>
      </c>
      <c r="S2315" t="n">
        <v>21.27</v>
      </c>
      <c r="T2315" t="n">
        <v>1068.65</v>
      </c>
      <c r="U2315" t="n">
        <v>0.74</v>
      </c>
      <c r="V2315" t="n">
        <v>0.77</v>
      </c>
      <c r="W2315" t="n">
        <v>0.12</v>
      </c>
      <c r="X2315" t="n">
        <v>0.05</v>
      </c>
      <c r="Y2315" t="n">
        <v>1</v>
      </c>
      <c r="Z2315" t="n">
        <v>10</v>
      </c>
    </row>
    <row r="2316">
      <c r="A2316" t="n">
        <v>140</v>
      </c>
      <c r="B2316" t="n">
        <v>130</v>
      </c>
      <c r="C2316" t="inlineStr">
        <is>
          <t xml:space="preserve">CONCLUIDO	</t>
        </is>
      </c>
      <c r="D2316" t="n">
        <v>9.170299999999999</v>
      </c>
      <c r="E2316" t="n">
        <v>10.9</v>
      </c>
      <c r="F2316" t="n">
        <v>7.9</v>
      </c>
      <c r="G2316" t="n">
        <v>118.56</v>
      </c>
      <c r="H2316" t="n">
        <v>1.98</v>
      </c>
      <c r="I2316" t="n">
        <v>4</v>
      </c>
      <c r="J2316" t="n">
        <v>323.62</v>
      </c>
      <c r="K2316" t="n">
        <v>59.19</v>
      </c>
      <c r="L2316" t="n">
        <v>36</v>
      </c>
      <c r="M2316" t="n">
        <v>2</v>
      </c>
      <c r="N2316" t="n">
        <v>98.42</v>
      </c>
      <c r="O2316" t="n">
        <v>40147.11</v>
      </c>
      <c r="P2316" t="n">
        <v>123.36</v>
      </c>
      <c r="Q2316" t="n">
        <v>198.05</v>
      </c>
      <c r="R2316" t="n">
        <v>28.85</v>
      </c>
      <c r="S2316" t="n">
        <v>21.27</v>
      </c>
      <c r="T2316" t="n">
        <v>1094.77</v>
      </c>
      <c r="U2316" t="n">
        <v>0.74</v>
      </c>
      <c r="V2316" t="n">
        <v>0.77</v>
      </c>
      <c r="W2316" t="n">
        <v>0.11</v>
      </c>
      <c r="X2316" t="n">
        <v>0.05</v>
      </c>
      <c r="Y2316" t="n">
        <v>1</v>
      </c>
      <c r="Z2316" t="n">
        <v>10</v>
      </c>
    </row>
    <row r="2317">
      <c r="A2317" t="n">
        <v>141</v>
      </c>
      <c r="B2317" t="n">
        <v>130</v>
      </c>
      <c r="C2317" t="inlineStr">
        <is>
          <t xml:space="preserve">CONCLUIDO	</t>
        </is>
      </c>
      <c r="D2317" t="n">
        <v>9.1654</v>
      </c>
      <c r="E2317" t="n">
        <v>10.91</v>
      </c>
      <c r="F2317" t="n">
        <v>7.91</v>
      </c>
      <c r="G2317" t="n">
        <v>118.65</v>
      </c>
      <c r="H2317" t="n">
        <v>1.99</v>
      </c>
      <c r="I2317" t="n">
        <v>4</v>
      </c>
      <c r="J2317" t="n">
        <v>324.19</v>
      </c>
      <c r="K2317" t="n">
        <v>59.19</v>
      </c>
      <c r="L2317" t="n">
        <v>36.25</v>
      </c>
      <c r="M2317" t="n">
        <v>2</v>
      </c>
      <c r="N2317" t="n">
        <v>98.75</v>
      </c>
      <c r="O2317" t="n">
        <v>40217.75</v>
      </c>
      <c r="P2317" t="n">
        <v>123.35</v>
      </c>
      <c r="Q2317" t="n">
        <v>198.05</v>
      </c>
      <c r="R2317" t="n">
        <v>29.07</v>
      </c>
      <c r="S2317" t="n">
        <v>21.27</v>
      </c>
      <c r="T2317" t="n">
        <v>1203.76</v>
      </c>
      <c r="U2317" t="n">
        <v>0.73</v>
      </c>
      <c r="V2317" t="n">
        <v>0.77</v>
      </c>
      <c r="W2317" t="n">
        <v>0.11</v>
      </c>
      <c r="X2317" t="n">
        <v>0.06</v>
      </c>
      <c r="Y2317" t="n">
        <v>1</v>
      </c>
      <c r="Z2317" t="n">
        <v>10</v>
      </c>
    </row>
    <row r="2318">
      <c r="A2318" t="n">
        <v>142</v>
      </c>
      <c r="B2318" t="n">
        <v>130</v>
      </c>
      <c r="C2318" t="inlineStr">
        <is>
          <t xml:space="preserve">CONCLUIDO	</t>
        </is>
      </c>
      <c r="D2318" t="n">
        <v>9.1591</v>
      </c>
      <c r="E2318" t="n">
        <v>10.92</v>
      </c>
      <c r="F2318" t="n">
        <v>7.92</v>
      </c>
      <c r="G2318" t="n">
        <v>118.76</v>
      </c>
      <c r="H2318" t="n">
        <v>2</v>
      </c>
      <c r="I2318" t="n">
        <v>4</v>
      </c>
      <c r="J2318" t="n">
        <v>324.76</v>
      </c>
      <c r="K2318" t="n">
        <v>59.19</v>
      </c>
      <c r="L2318" t="n">
        <v>36.5</v>
      </c>
      <c r="M2318" t="n">
        <v>2</v>
      </c>
      <c r="N2318" t="n">
        <v>99.06999999999999</v>
      </c>
      <c r="O2318" t="n">
        <v>40288.55</v>
      </c>
      <c r="P2318" t="n">
        <v>123.57</v>
      </c>
      <c r="Q2318" t="n">
        <v>198.05</v>
      </c>
      <c r="R2318" t="n">
        <v>29.34</v>
      </c>
      <c r="S2318" t="n">
        <v>21.27</v>
      </c>
      <c r="T2318" t="n">
        <v>1336.47</v>
      </c>
      <c r="U2318" t="n">
        <v>0.72</v>
      </c>
      <c r="V2318" t="n">
        <v>0.77</v>
      </c>
      <c r="W2318" t="n">
        <v>0.11</v>
      </c>
      <c r="X2318" t="n">
        <v>0.06</v>
      </c>
      <c r="Y2318" t="n">
        <v>1</v>
      </c>
      <c r="Z2318" t="n">
        <v>10</v>
      </c>
    </row>
    <row r="2319">
      <c r="A2319" t="n">
        <v>143</v>
      </c>
      <c r="B2319" t="n">
        <v>130</v>
      </c>
      <c r="C2319" t="inlineStr">
        <is>
          <t xml:space="preserve">CONCLUIDO	</t>
        </is>
      </c>
      <c r="D2319" t="n">
        <v>9.158899999999999</v>
      </c>
      <c r="E2319" t="n">
        <v>10.92</v>
      </c>
      <c r="F2319" t="n">
        <v>7.92</v>
      </c>
      <c r="G2319" t="n">
        <v>118.77</v>
      </c>
      <c r="H2319" t="n">
        <v>2.01</v>
      </c>
      <c r="I2319" t="n">
        <v>4</v>
      </c>
      <c r="J2319" t="n">
        <v>325.34</v>
      </c>
      <c r="K2319" t="n">
        <v>59.19</v>
      </c>
      <c r="L2319" t="n">
        <v>36.75</v>
      </c>
      <c r="M2319" t="n">
        <v>2</v>
      </c>
      <c r="N2319" t="n">
        <v>99.40000000000001</v>
      </c>
      <c r="O2319" t="n">
        <v>40359.5</v>
      </c>
      <c r="P2319" t="n">
        <v>123.54</v>
      </c>
      <c r="Q2319" t="n">
        <v>198.05</v>
      </c>
      <c r="R2319" t="n">
        <v>29.3</v>
      </c>
      <c r="S2319" t="n">
        <v>21.27</v>
      </c>
      <c r="T2319" t="n">
        <v>1317.76</v>
      </c>
      <c r="U2319" t="n">
        <v>0.73</v>
      </c>
      <c r="V2319" t="n">
        <v>0.77</v>
      </c>
      <c r="W2319" t="n">
        <v>0.12</v>
      </c>
      <c r="X2319" t="n">
        <v>0.07000000000000001</v>
      </c>
      <c r="Y2319" t="n">
        <v>1</v>
      </c>
      <c r="Z2319" t="n">
        <v>10</v>
      </c>
    </row>
    <row r="2320">
      <c r="A2320" t="n">
        <v>144</v>
      </c>
      <c r="B2320" t="n">
        <v>130</v>
      </c>
      <c r="C2320" t="inlineStr">
        <is>
          <t xml:space="preserve">CONCLUIDO	</t>
        </is>
      </c>
      <c r="D2320" t="n">
        <v>9.159800000000001</v>
      </c>
      <c r="E2320" t="n">
        <v>10.92</v>
      </c>
      <c r="F2320" t="n">
        <v>7.92</v>
      </c>
      <c r="G2320" t="n">
        <v>118.75</v>
      </c>
      <c r="H2320" t="n">
        <v>2.02</v>
      </c>
      <c r="I2320" t="n">
        <v>4</v>
      </c>
      <c r="J2320" t="n">
        <v>325.92</v>
      </c>
      <c r="K2320" t="n">
        <v>59.19</v>
      </c>
      <c r="L2320" t="n">
        <v>37</v>
      </c>
      <c r="M2320" t="n">
        <v>2</v>
      </c>
      <c r="N2320" t="n">
        <v>99.72</v>
      </c>
      <c r="O2320" t="n">
        <v>40430.6</v>
      </c>
      <c r="P2320" t="n">
        <v>123.36</v>
      </c>
      <c r="Q2320" t="n">
        <v>198.05</v>
      </c>
      <c r="R2320" t="n">
        <v>29.27</v>
      </c>
      <c r="S2320" t="n">
        <v>21.27</v>
      </c>
      <c r="T2320" t="n">
        <v>1302.83</v>
      </c>
      <c r="U2320" t="n">
        <v>0.73</v>
      </c>
      <c r="V2320" t="n">
        <v>0.77</v>
      </c>
      <c r="W2320" t="n">
        <v>0.11</v>
      </c>
      <c r="X2320" t="n">
        <v>0.06</v>
      </c>
      <c r="Y2320" t="n">
        <v>1</v>
      </c>
      <c r="Z2320" t="n">
        <v>10</v>
      </c>
    </row>
    <row r="2321">
      <c r="A2321" t="n">
        <v>145</v>
      </c>
      <c r="B2321" t="n">
        <v>130</v>
      </c>
      <c r="C2321" t="inlineStr">
        <is>
          <t xml:space="preserve">CONCLUIDO	</t>
        </is>
      </c>
      <c r="D2321" t="n">
        <v>9.157999999999999</v>
      </c>
      <c r="E2321" t="n">
        <v>10.92</v>
      </c>
      <c r="F2321" t="n">
        <v>7.92</v>
      </c>
      <c r="G2321" t="n">
        <v>118.78</v>
      </c>
      <c r="H2321" t="n">
        <v>2.03</v>
      </c>
      <c r="I2321" t="n">
        <v>4</v>
      </c>
      <c r="J2321" t="n">
        <v>326.49</v>
      </c>
      <c r="K2321" t="n">
        <v>59.19</v>
      </c>
      <c r="L2321" t="n">
        <v>37.25</v>
      </c>
      <c r="M2321" t="n">
        <v>2</v>
      </c>
      <c r="N2321" t="n">
        <v>100.05</v>
      </c>
      <c r="O2321" t="n">
        <v>40501.85</v>
      </c>
      <c r="P2321" t="n">
        <v>123.35</v>
      </c>
      <c r="Q2321" t="n">
        <v>198.05</v>
      </c>
      <c r="R2321" t="n">
        <v>29.36</v>
      </c>
      <c r="S2321" t="n">
        <v>21.27</v>
      </c>
      <c r="T2321" t="n">
        <v>1348.76</v>
      </c>
      <c r="U2321" t="n">
        <v>0.72</v>
      </c>
      <c r="V2321" t="n">
        <v>0.77</v>
      </c>
      <c r="W2321" t="n">
        <v>0.11</v>
      </c>
      <c r="X2321" t="n">
        <v>0.07000000000000001</v>
      </c>
      <c r="Y2321" t="n">
        <v>1</v>
      </c>
      <c r="Z2321" t="n">
        <v>10</v>
      </c>
    </row>
    <row r="2322">
      <c r="A2322" t="n">
        <v>146</v>
      </c>
      <c r="B2322" t="n">
        <v>130</v>
      </c>
      <c r="C2322" t="inlineStr">
        <is>
          <t xml:space="preserve">CONCLUIDO	</t>
        </is>
      </c>
      <c r="D2322" t="n">
        <v>9.157299999999999</v>
      </c>
      <c r="E2322" t="n">
        <v>10.92</v>
      </c>
      <c r="F2322" t="n">
        <v>7.92</v>
      </c>
      <c r="G2322" t="n">
        <v>118.8</v>
      </c>
      <c r="H2322" t="n">
        <v>2.04</v>
      </c>
      <c r="I2322" t="n">
        <v>4</v>
      </c>
      <c r="J2322" t="n">
        <v>327.07</v>
      </c>
      <c r="K2322" t="n">
        <v>59.19</v>
      </c>
      <c r="L2322" t="n">
        <v>37.5</v>
      </c>
      <c r="M2322" t="n">
        <v>2</v>
      </c>
      <c r="N2322" t="n">
        <v>100.38</v>
      </c>
      <c r="O2322" t="n">
        <v>40573.27</v>
      </c>
      <c r="P2322" t="n">
        <v>123.17</v>
      </c>
      <c r="Q2322" t="n">
        <v>198.05</v>
      </c>
      <c r="R2322" t="n">
        <v>29.37</v>
      </c>
      <c r="S2322" t="n">
        <v>21.27</v>
      </c>
      <c r="T2322" t="n">
        <v>1350.64</v>
      </c>
      <c r="U2322" t="n">
        <v>0.72</v>
      </c>
      <c r="V2322" t="n">
        <v>0.77</v>
      </c>
      <c r="W2322" t="n">
        <v>0.11</v>
      </c>
      <c r="X2322" t="n">
        <v>0.07000000000000001</v>
      </c>
      <c r="Y2322" t="n">
        <v>1</v>
      </c>
      <c r="Z2322" t="n">
        <v>10</v>
      </c>
    </row>
    <row r="2323">
      <c r="A2323" t="n">
        <v>147</v>
      </c>
      <c r="B2323" t="n">
        <v>130</v>
      </c>
      <c r="C2323" t="inlineStr">
        <is>
          <t xml:space="preserve">CONCLUIDO	</t>
        </is>
      </c>
      <c r="D2323" t="n">
        <v>9.157</v>
      </c>
      <c r="E2323" t="n">
        <v>10.92</v>
      </c>
      <c r="F2323" t="n">
        <v>7.92</v>
      </c>
      <c r="G2323" t="n">
        <v>118.8</v>
      </c>
      <c r="H2323" t="n">
        <v>2.05</v>
      </c>
      <c r="I2323" t="n">
        <v>4</v>
      </c>
      <c r="J2323" t="n">
        <v>327.65</v>
      </c>
      <c r="K2323" t="n">
        <v>59.19</v>
      </c>
      <c r="L2323" t="n">
        <v>37.75</v>
      </c>
      <c r="M2323" t="n">
        <v>2</v>
      </c>
      <c r="N2323" t="n">
        <v>100.71</v>
      </c>
      <c r="O2323" t="n">
        <v>40644.83</v>
      </c>
      <c r="P2323" t="n">
        <v>122.97</v>
      </c>
      <c r="Q2323" t="n">
        <v>198.05</v>
      </c>
      <c r="R2323" t="n">
        <v>29.33</v>
      </c>
      <c r="S2323" t="n">
        <v>21.27</v>
      </c>
      <c r="T2323" t="n">
        <v>1335.02</v>
      </c>
      <c r="U2323" t="n">
        <v>0.73</v>
      </c>
      <c r="V2323" t="n">
        <v>0.77</v>
      </c>
      <c r="W2323" t="n">
        <v>0.12</v>
      </c>
      <c r="X2323" t="n">
        <v>0.07000000000000001</v>
      </c>
      <c r="Y2323" t="n">
        <v>1</v>
      </c>
      <c r="Z2323" t="n">
        <v>10</v>
      </c>
    </row>
    <row r="2324">
      <c r="A2324" t="n">
        <v>148</v>
      </c>
      <c r="B2324" t="n">
        <v>130</v>
      </c>
      <c r="C2324" t="inlineStr">
        <is>
          <t xml:space="preserve">CONCLUIDO	</t>
        </is>
      </c>
      <c r="D2324" t="n">
        <v>9.1638</v>
      </c>
      <c r="E2324" t="n">
        <v>10.91</v>
      </c>
      <c r="F2324" t="n">
        <v>7.91</v>
      </c>
      <c r="G2324" t="n">
        <v>118.68</v>
      </c>
      <c r="H2324" t="n">
        <v>2.06</v>
      </c>
      <c r="I2324" t="n">
        <v>4</v>
      </c>
      <c r="J2324" t="n">
        <v>328.23</v>
      </c>
      <c r="K2324" t="n">
        <v>59.19</v>
      </c>
      <c r="L2324" t="n">
        <v>38</v>
      </c>
      <c r="M2324" t="n">
        <v>2</v>
      </c>
      <c r="N2324" t="n">
        <v>101.04</v>
      </c>
      <c r="O2324" t="n">
        <v>40716.56</v>
      </c>
      <c r="P2324" t="n">
        <v>123.06</v>
      </c>
      <c r="Q2324" t="n">
        <v>198.05</v>
      </c>
      <c r="R2324" t="n">
        <v>29.07</v>
      </c>
      <c r="S2324" t="n">
        <v>21.27</v>
      </c>
      <c r="T2324" t="n">
        <v>1200.86</v>
      </c>
      <c r="U2324" t="n">
        <v>0.73</v>
      </c>
      <c r="V2324" t="n">
        <v>0.77</v>
      </c>
      <c r="W2324" t="n">
        <v>0.12</v>
      </c>
      <c r="X2324" t="n">
        <v>0.06</v>
      </c>
      <c r="Y2324" t="n">
        <v>1</v>
      </c>
      <c r="Z2324" t="n">
        <v>10</v>
      </c>
    </row>
    <row r="2325">
      <c r="A2325" t="n">
        <v>149</v>
      </c>
      <c r="B2325" t="n">
        <v>130</v>
      </c>
      <c r="C2325" t="inlineStr">
        <is>
          <t xml:space="preserve">CONCLUIDO	</t>
        </is>
      </c>
      <c r="D2325" t="n">
        <v>9.1678</v>
      </c>
      <c r="E2325" t="n">
        <v>10.91</v>
      </c>
      <c r="F2325" t="n">
        <v>7.91</v>
      </c>
      <c r="G2325" t="n">
        <v>118.61</v>
      </c>
      <c r="H2325" t="n">
        <v>2.07</v>
      </c>
      <c r="I2325" t="n">
        <v>4</v>
      </c>
      <c r="J2325" t="n">
        <v>328.82</v>
      </c>
      <c r="K2325" t="n">
        <v>59.19</v>
      </c>
      <c r="L2325" t="n">
        <v>38.25</v>
      </c>
      <c r="M2325" t="n">
        <v>2</v>
      </c>
      <c r="N2325" t="n">
        <v>101.37</v>
      </c>
      <c r="O2325" t="n">
        <v>40788.44</v>
      </c>
      <c r="P2325" t="n">
        <v>122.93</v>
      </c>
      <c r="Q2325" t="n">
        <v>198.05</v>
      </c>
      <c r="R2325" t="n">
        <v>28.88</v>
      </c>
      <c r="S2325" t="n">
        <v>21.27</v>
      </c>
      <c r="T2325" t="n">
        <v>1106.38</v>
      </c>
      <c r="U2325" t="n">
        <v>0.74</v>
      </c>
      <c r="V2325" t="n">
        <v>0.77</v>
      </c>
      <c r="W2325" t="n">
        <v>0.12</v>
      </c>
      <c r="X2325" t="n">
        <v>0.05</v>
      </c>
      <c r="Y2325" t="n">
        <v>1</v>
      </c>
      <c r="Z2325" t="n">
        <v>10</v>
      </c>
    </row>
    <row r="2326">
      <c r="A2326" t="n">
        <v>150</v>
      </c>
      <c r="B2326" t="n">
        <v>130</v>
      </c>
      <c r="C2326" t="inlineStr">
        <is>
          <t xml:space="preserve">CONCLUIDO	</t>
        </is>
      </c>
      <c r="D2326" t="n">
        <v>9.1694</v>
      </c>
      <c r="E2326" t="n">
        <v>10.91</v>
      </c>
      <c r="F2326" t="n">
        <v>7.91</v>
      </c>
      <c r="G2326" t="n">
        <v>118.58</v>
      </c>
      <c r="H2326" t="n">
        <v>2.08</v>
      </c>
      <c r="I2326" t="n">
        <v>4</v>
      </c>
      <c r="J2326" t="n">
        <v>329.4</v>
      </c>
      <c r="K2326" t="n">
        <v>59.19</v>
      </c>
      <c r="L2326" t="n">
        <v>38.5</v>
      </c>
      <c r="M2326" t="n">
        <v>2</v>
      </c>
      <c r="N2326" t="n">
        <v>101.71</v>
      </c>
      <c r="O2326" t="n">
        <v>40860.49</v>
      </c>
      <c r="P2326" t="n">
        <v>122.69</v>
      </c>
      <c r="Q2326" t="n">
        <v>198.05</v>
      </c>
      <c r="R2326" t="n">
        <v>28.93</v>
      </c>
      <c r="S2326" t="n">
        <v>21.27</v>
      </c>
      <c r="T2326" t="n">
        <v>1133.61</v>
      </c>
      <c r="U2326" t="n">
        <v>0.74</v>
      </c>
      <c r="V2326" t="n">
        <v>0.77</v>
      </c>
      <c r="W2326" t="n">
        <v>0.11</v>
      </c>
      <c r="X2326" t="n">
        <v>0.05</v>
      </c>
      <c r="Y2326" t="n">
        <v>1</v>
      </c>
      <c r="Z2326" t="n">
        <v>10</v>
      </c>
    </row>
    <row r="2327">
      <c r="A2327" t="n">
        <v>151</v>
      </c>
      <c r="B2327" t="n">
        <v>130</v>
      </c>
      <c r="C2327" t="inlineStr">
        <is>
          <t xml:space="preserve">CONCLUIDO	</t>
        </is>
      </c>
      <c r="D2327" t="n">
        <v>9.164</v>
      </c>
      <c r="E2327" t="n">
        <v>10.91</v>
      </c>
      <c r="F2327" t="n">
        <v>7.91</v>
      </c>
      <c r="G2327" t="n">
        <v>118.67</v>
      </c>
      <c r="H2327" t="n">
        <v>2.09</v>
      </c>
      <c r="I2327" t="n">
        <v>4</v>
      </c>
      <c r="J2327" t="n">
        <v>329.99</v>
      </c>
      <c r="K2327" t="n">
        <v>59.19</v>
      </c>
      <c r="L2327" t="n">
        <v>38.75</v>
      </c>
      <c r="M2327" t="n">
        <v>2</v>
      </c>
      <c r="N2327" t="n">
        <v>102.04</v>
      </c>
      <c r="O2327" t="n">
        <v>40932.69</v>
      </c>
      <c r="P2327" t="n">
        <v>122.75</v>
      </c>
      <c r="Q2327" t="n">
        <v>198.05</v>
      </c>
      <c r="R2327" t="n">
        <v>29.12</v>
      </c>
      <c r="S2327" t="n">
        <v>21.27</v>
      </c>
      <c r="T2327" t="n">
        <v>1229.47</v>
      </c>
      <c r="U2327" t="n">
        <v>0.73</v>
      </c>
      <c r="V2327" t="n">
        <v>0.77</v>
      </c>
      <c r="W2327" t="n">
        <v>0.11</v>
      </c>
      <c r="X2327" t="n">
        <v>0.06</v>
      </c>
      <c r="Y2327" t="n">
        <v>1</v>
      </c>
      <c r="Z2327" t="n">
        <v>10</v>
      </c>
    </row>
    <row r="2328">
      <c r="A2328" t="n">
        <v>152</v>
      </c>
      <c r="B2328" t="n">
        <v>130</v>
      </c>
      <c r="C2328" t="inlineStr">
        <is>
          <t xml:space="preserve">CONCLUIDO	</t>
        </is>
      </c>
      <c r="D2328" t="n">
        <v>9.1561</v>
      </c>
      <c r="E2328" t="n">
        <v>10.92</v>
      </c>
      <c r="F2328" t="n">
        <v>7.92</v>
      </c>
      <c r="G2328" t="n">
        <v>118.82</v>
      </c>
      <c r="H2328" t="n">
        <v>2.1</v>
      </c>
      <c r="I2328" t="n">
        <v>4</v>
      </c>
      <c r="J2328" t="n">
        <v>330.57</v>
      </c>
      <c r="K2328" t="n">
        <v>59.19</v>
      </c>
      <c r="L2328" t="n">
        <v>39</v>
      </c>
      <c r="M2328" t="n">
        <v>2</v>
      </c>
      <c r="N2328" t="n">
        <v>102.38</v>
      </c>
      <c r="O2328" t="n">
        <v>41005.06</v>
      </c>
      <c r="P2328" t="n">
        <v>122.72</v>
      </c>
      <c r="Q2328" t="n">
        <v>198.05</v>
      </c>
      <c r="R2328" t="n">
        <v>29.43</v>
      </c>
      <c r="S2328" t="n">
        <v>21.27</v>
      </c>
      <c r="T2328" t="n">
        <v>1383.22</v>
      </c>
      <c r="U2328" t="n">
        <v>0.72</v>
      </c>
      <c r="V2328" t="n">
        <v>0.77</v>
      </c>
      <c r="W2328" t="n">
        <v>0.11</v>
      </c>
      <c r="X2328" t="n">
        <v>0.07000000000000001</v>
      </c>
      <c r="Y2328" t="n">
        <v>1</v>
      </c>
      <c r="Z2328" t="n">
        <v>10</v>
      </c>
    </row>
    <row r="2329">
      <c r="A2329" t="n">
        <v>153</v>
      </c>
      <c r="B2329" t="n">
        <v>130</v>
      </c>
      <c r="C2329" t="inlineStr">
        <is>
          <t xml:space="preserve">CONCLUIDO	</t>
        </is>
      </c>
      <c r="D2329" t="n">
        <v>9.1587</v>
      </c>
      <c r="E2329" t="n">
        <v>10.92</v>
      </c>
      <c r="F2329" t="n">
        <v>7.92</v>
      </c>
      <c r="G2329" t="n">
        <v>118.77</v>
      </c>
      <c r="H2329" t="n">
        <v>2.11</v>
      </c>
      <c r="I2329" t="n">
        <v>4</v>
      </c>
      <c r="J2329" t="n">
        <v>331.16</v>
      </c>
      <c r="K2329" t="n">
        <v>59.19</v>
      </c>
      <c r="L2329" t="n">
        <v>39.25</v>
      </c>
      <c r="M2329" t="n">
        <v>2</v>
      </c>
      <c r="N2329" t="n">
        <v>102.72</v>
      </c>
      <c r="O2329" t="n">
        <v>41077.58</v>
      </c>
      <c r="P2329" t="n">
        <v>122.5</v>
      </c>
      <c r="Q2329" t="n">
        <v>198.05</v>
      </c>
      <c r="R2329" t="n">
        <v>29.33</v>
      </c>
      <c r="S2329" t="n">
        <v>21.27</v>
      </c>
      <c r="T2329" t="n">
        <v>1330.59</v>
      </c>
      <c r="U2329" t="n">
        <v>0.73</v>
      </c>
      <c r="V2329" t="n">
        <v>0.77</v>
      </c>
      <c r="W2329" t="n">
        <v>0.11</v>
      </c>
      <c r="X2329" t="n">
        <v>0.07000000000000001</v>
      </c>
      <c r="Y2329" t="n">
        <v>1</v>
      </c>
      <c r="Z2329" t="n">
        <v>10</v>
      </c>
    </row>
    <row r="2330">
      <c r="A2330" t="n">
        <v>154</v>
      </c>
      <c r="B2330" t="n">
        <v>130</v>
      </c>
      <c r="C2330" t="inlineStr">
        <is>
          <t xml:space="preserve">CONCLUIDO	</t>
        </is>
      </c>
      <c r="D2330" t="n">
        <v>9.157999999999999</v>
      </c>
      <c r="E2330" t="n">
        <v>10.92</v>
      </c>
      <c r="F2330" t="n">
        <v>7.92</v>
      </c>
      <c r="G2330" t="n">
        <v>118.78</v>
      </c>
      <c r="H2330" t="n">
        <v>2.12</v>
      </c>
      <c r="I2330" t="n">
        <v>4</v>
      </c>
      <c r="J2330" t="n">
        <v>331.75</v>
      </c>
      <c r="K2330" t="n">
        <v>59.19</v>
      </c>
      <c r="L2330" t="n">
        <v>39.5</v>
      </c>
      <c r="M2330" t="n">
        <v>2</v>
      </c>
      <c r="N2330" t="n">
        <v>103.06</v>
      </c>
      <c r="O2330" t="n">
        <v>41150.28</v>
      </c>
      <c r="P2330" t="n">
        <v>122.43</v>
      </c>
      <c r="Q2330" t="n">
        <v>198.05</v>
      </c>
      <c r="R2330" t="n">
        <v>29.35</v>
      </c>
      <c r="S2330" t="n">
        <v>21.27</v>
      </c>
      <c r="T2330" t="n">
        <v>1343.99</v>
      </c>
      <c r="U2330" t="n">
        <v>0.72</v>
      </c>
      <c r="V2330" t="n">
        <v>0.77</v>
      </c>
      <c r="W2330" t="n">
        <v>0.11</v>
      </c>
      <c r="X2330" t="n">
        <v>0.07000000000000001</v>
      </c>
      <c r="Y2330" t="n">
        <v>1</v>
      </c>
      <c r="Z2330" t="n">
        <v>10</v>
      </c>
    </row>
    <row r="2331">
      <c r="A2331" t="n">
        <v>155</v>
      </c>
      <c r="B2331" t="n">
        <v>130</v>
      </c>
      <c r="C2331" t="inlineStr">
        <is>
          <t xml:space="preserve">CONCLUIDO	</t>
        </is>
      </c>
      <c r="D2331" t="n">
        <v>9.1568</v>
      </c>
      <c r="E2331" t="n">
        <v>10.92</v>
      </c>
      <c r="F2331" t="n">
        <v>7.92</v>
      </c>
      <c r="G2331" t="n">
        <v>118.8</v>
      </c>
      <c r="H2331" t="n">
        <v>2.13</v>
      </c>
      <c r="I2331" t="n">
        <v>4</v>
      </c>
      <c r="J2331" t="n">
        <v>332.34</v>
      </c>
      <c r="K2331" t="n">
        <v>59.19</v>
      </c>
      <c r="L2331" t="n">
        <v>39.75</v>
      </c>
      <c r="M2331" t="n">
        <v>2</v>
      </c>
      <c r="N2331" t="n">
        <v>103.4</v>
      </c>
      <c r="O2331" t="n">
        <v>41223.13</v>
      </c>
      <c r="P2331" t="n">
        <v>122.3</v>
      </c>
      <c r="Q2331" t="n">
        <v>198.05</v>
      </c>
      <c r="R2331" t="n">
        <v>29.4</v>
      </c>
      <c r="S2331" t="n">
        <v>21.27</v>
      </c>
      <c r="T2331" t="n">
        <v>1365.71</v>
      </c>
      <c r="U2331" t="n">
        <v>0.72</v>
      </c>
      <c r="V2331" t="n">
        <v>0.77</v>
      </c>
      <c r="W2331" t="n">
        <v>0.11</v>
      </c>
      <c r="X2331" t="n">
        <v>0.07000000000000001</v>
      </c>
      <c r="Y2331" t="n">
        <v>1</v>
      </c>
      <c r="Z2331" t="n">
        <v>10</v>
      </c>
    </row>
    <row r="2332">
      <c r="A2332" t="n">
        <v>156</v>
      </c>
      <c r="B2332" t="n">
        <v>130</v>
      </c>
      <c r="C2332" t="inlineStr">
        <is>
          <t xml:space="preserve">CONCLUIDO	</t>
        </is>
      </c>
      <c r="D2332" t="n">
        <v>9.1577</v>
      </c>
      <c r="E2332" t="n">
        <v>10.92</v>
      </c>
      <c r="F2332" t="n">
        <v>7.92</v>
      </c>
      <c r="G2332" t="n">
        <v>118.79</v>
      </c>
      <c r="H2332" t="n">
        <v>2.14</v>
      </c>
      <c r="I2332" t="n">
        <v>4</v>
      </c>
      <c r="J2332" t="n">
        <v>332.93</v>
      </c>
      <c r="K2332" t="n">
        <v>59.19</v>
      </c>
      <c r="L2332" t="n">
        <v>40</v>
      </c>
      <c r="M2332" t="n">
        <v>2</v>
      </c>
      <c r="N2332" t="n">
        <v>103.74</v>
      </c>
      <c r="O2332" t="n">
        <v>41296.16</v>
      </c>
      <c r="P2332" t="n">
        <v>122.2</v>
      </c>
      <c r="Q2332" t="n">
        <v>198.05</v>
      </c>
      <c r="R2332" t="n">
        <v>29.36</v>
      </c>
      <c r="S2332" t="n">
        <v>21.27</v>
      </c>
      <c r="T2332" t="n">
        <v>1347.22</v>
      </c>
      <c r="U2332" t="n">
        <v>0.72</v>
      </c>
      <c r="V2332" t="n">
        <v>0.77</v>
      </c>
      <c r="W2332" t="n">
        <v>0.11</v>
      </c>
      <c r="X2332" t="n">
        <v>0.07000000000000001</v>
      </c>
      <c r="Y2332" t="n">
        <v>1</v>
      </c>
      <c r="Z2332" t="n">
        <v>10</v>
      </c>
    </row>
    <row r="2333">
      <c r="A2333" t="n">
        <v>0</v>
      </c>
      <c r="B2333" t="n">
        <v>75</v>
      </c>
      <c r="C2333" t="inlineStr">
        <is>
          <t xml:space="preserve">CONCLUIDO	</t>
        </is>
      </c>
      <c r="D2333" t="n">
        <v>7.027</v>
      </c>
      <c r="E2333" t="n">
        <v>14.23</v>
      </c>
      <c r="F2333" t="n">
        <v>9.48</v>
      </c>
      <c r="G2333" t="n">
        <v>7.02</v>
      </c>
      <c r="H2333" t="n">
        <v>0.12</v>
      </c>
      <c r="I2333" t="n">
        <v>81</v>
      </c>
      <c r="J2333" t="n">
        <v>150.44</v>
      </c>
      <c r="K2333" t="n">
        <v>49.1</v>
      </c>
      <c r="L2333" t="n">
        <v>1</v>
      </c>
      <c r="M2333" t="n">
        <v>79</v>
      </c>
      <c r="N2333" t="n">
        <v>25.34</v>
      </c>
      <c r="O2333" t="n">
        <v>18787.76</v>
      </c>
      <c r="P2333" t="n">
        <v>111.15</v>
      </c>
      <c r="Q2333" t="n">
        <v>198.1</v>
      </c>
      <c r="R2333" t="n">
        <v>78.13</v>
      </c>
      <c r="S2333" t="n">
        <v>21.27</v>
      </c>
      <c r="T2333" t="n">
        <v>25346.88</v>
      </c>
      <c r="U2333" t="n">
        <v>0.27</v>
      </c>
      <c r="V2333" t="n">
        <v>0.64</v>
      </c>
      <c r="W2333" t="n">
        <v>0.23</v>
      </c>
      <c r="X2333" t="n">
        <v>1.63</v>
      </c>
      <c r="Y2333" t="n">
        <v>1</v>
      </c>
      <c r="Z2333" t="n">
        <v>10</v>
      </c>
    </row>
    <row r="2334">
      <c r="A2334" t="n">
        <v>1</v>
      </c>
      <c r="B2334" t="n">
        <v>75</v>
      </c>
      <c r="C2334" t="inlineStr">
        <is>
          <t xml:space="preserve">CONCLUIDO	</t>
        </is>
      </c>
      <c r="D2334" t="n">
        <v>7.5396</v>
      </c>
      <c r="E2334" t="n">
        <v>13.26</v>
      </c>
      <c r="F2334" t="n">
        <v>9.09</v>
      </c>
      <c r="G2334" t="n">
        <v>8.800000000000001</v>
      </c>
      <c r="H2334" t="n">
        <v>0.15</v>
      </c>
      <c r="I2334" t="n">
        <v>62</v>
      </c>
      <c r="J2334" t="n">
        <v>150.78</v>
      </c>
      <c r="K2334" t="n">
        <v>49.1</v>
      </c>
      <c r="L2334" t="n">
        <v>1.25</v>
      </c>
      <c r="M2334" t="n">
        <v>60</v>
      </c>
      <c r="N2334" t="n">
        <v>25.44</v>
      </c>
      <c r="O2334" t="n">
        <v>18830.65</v>
      </c>
      <c r="P2334" t="n">
        <v>106.37</v>
      </c>
      <c r="Q2334" t="n">
        <v>198.12</v>
      </c>
      <c r="R2334" t="n">
        <v>65.91</v>
      </c>
      <c r="S2334" t="n">
        <v>21.27</v>
      </c>
      <c r="T2334" t="n">
        <v>19330.95</v>
      </c>
      <c r="U2334" t="n">
        <v>0.32</v>
      </c>
      <c r="V2334" t="n">
        <v>0.67</v>
      </c>
      <c r="W2334" t="n">
        <v>0.21</v>
      </c>
      <c r="X2334" t="n">
        <v>1.24</v>
      </c>
      <c r="Y2334" t="n">
        <v>1</v>
      </c>
      <c r="Z2334" t="n">
        <v>10</v>
      </c>
    </row>
    <row r="2335">
      <c r="A2335" t="n">
        <v>2</v>
      </c>
      <c r="B2335" t="n">
        <v>75</v>
      </c>
      <c r="C2335" t="inlineStr">
        <is>
          <t xml:space="preserve">CONCLUIDO	</t>
        </is>
      </c>
      <c r="D2335" t="n">
        <v>7.8721</v>
      </c>
      <c r="E2335" t="n">
        <v>12.7</v>
      </c>
      <c r="F2335" t="n">
        <v>8.869999999999999</v>
      </c>
      <c r="G2335" t="n">
        <v>10.43</v>
      </c>
      <c r="H2335" t="n">
        <v>0.18</v>
      </c>
      <c r="I2335" t="n">
        <v>51</v>
      </c>
      <c r="J2335" t="n">
        <v>151.13</v>
      </c>
      <c r="K2335" t="n">
        <v>49.1</v>
      </c>
      <c r="L2335" t="n">
        <v>1.5</v>
      </c>
      <c r="M2335" t="n">
        <v>49</v>
      </c>
      <c r="N2335" t="n">
        <v>25.54</v>
      </c>
      <c r="O2335" t="n">
        <v>18873.58</v>
      </c>
      <c r="P2335" t="n">
        <v>103.49</v>
      </c>
      <c r="Q2335" t="n">
        <v>198.07</v>
      </c>
      <c r="R2335" t="n">
        <v>58.86</v>
      </c>
      <c r="S2335" t="n">
        <v>21.27</v>
      </c>
      <c r="T2335" t="n">
        <v>15863.37</v>
      </c>
      <c r="U2335" t="n">
        <v>0.36</v>
      </c>
      <c r="V2335" t="n">
        <v>0.68</v>
      </c>
      <c r="W2335" t="n">
        <v>0.19</v>
      </c>
      <c r="X2335" t="n">
        <v>1.01</v>
      </c>
      <c r="Y2335" t="n">
        <v>1</v>
      </c>
      <c r="Z2335" t="n">
        <v>10</v>
      </c>
    </row>
    <row r="2336">
      <c r="A2336" t="n">
        <v>3</v>
      </c>
      <c r="B2336" t="n">
        <v>75</v>
      </c>
      <c r="C2336" t="inlineStr">
        <is>
          <t xml:space="preserve">CONCLUIDO	</t>
        </is>
      </c>
      <c r="D2336" t="n">
        <v>8.1409</v>
      </c>
      <c r="E2336" t="n">
        <v>12.28</v>
      </c>
      <c r="F2336" t="n">
        <v>8.69</v>
      </c>
      <c r="G2336" t="n">
        <v>12.13</v>
      </c>
      <c r="H2336" t="n">
        <v>0.2</v>
      </c>
      <c r="I2336" t="n">
        <v>43</v>
      </c>
      <c r="J2336" t="n">
        <v>151.48</v>
      </c>
      <c r="K2336" t="n">
        <v>49.1</v>
      </c>
      <c r="L2336" t="n">
        <v>1.75</v>
      </c>
      <c r="M2336" t="n">
        <v>41</v>
      </c>
      <c r="N2336" t="n">
        <v>25.64</v>
      </c>
      <c r="O2336" t="n">
        <v>18916.54</v>
      </c>
      <c r="P2336" t="n">
        <v>101.24</v>
      </c>
      <c r="Q2336" t="n">
        <v>198.08</v>
      </c>
      <c r="R2336" t="n">
        <v>53.32</v>
      </c>
      <c r="S2336" t="n">
        <v>21.27</v>
      </c>
      <c r="T2336" t="n">
        <v>13133.02</v>
      </c>
      <c r="U2336" t="n">
        <v>0.4</v>
      </c>
      <c r="V2336" t="n">
        <v>0.7</v>
      </c>
      <c r="W2336" t="n">
        <v>0.18</v>
      </c>
      <c r="X2336" t="n">
        <v>0.84</v>
      </c>
      <c r="Y2336" t="n">
        <v>1</v>
      </c>
      <c r="Z2336" t="n">
        <v>10</v>
      </c>
    </row>
    <row r="2337">
      <c r="A2337" t="n">
        <v>4</v>
      </c>
      <c r="B2337" t="n">
        <v>75</v>
      </c>
      <c r="C2337" t="inlineStr">
        <is>
          <t xml:space="preserve">CONCLUIDO	</t>
        </is>
      </c>
      <c r="D2337" t="n">
        <v>8.472</v>
      </c>
      <c r="E2337" t="n">
        <v>11.8</v>
      </c>
      <c r="F2337" t="n">
        <v>8.43</v>
      </c>
      <c r="G2337" t="n">
        <v>14.05</v>
      </c>
      <c r="H2337" t="n">
        <v>0.23</v>
      </c>
      <c r="I2337" t="n">
        <v>36</v>
      </c>
      <c r="J2337" t="n">
        <v>151.83</v>
      </c>
      <c r="K2337" t="n">
        <v>49.1</v>
      </c>
      <c r="L2337" t="n">
        <v>2</v>
      </c>
      <c r="M2337" t="n">
        <v>34</v>
      </c>
      <c r="N2337" t="n">
        <v>25.73</v>
      </c>
      <c r="O2337" t="n">
        <v>18959.54</v>
      </c>
      <c r="P2337" t="n">
        <v>97.77</v>
      </c>
      <c r="Q2337" t="n">
        <v>198.05</v>
      </c>
      <c r="R2337" t="n">
        <v>44.62</v>
      </c>
      <c r="S2337" t="n">
        <v>21.27</v>
      </c>
      <c r="T2337" t="n">
        <v>8819.059999999999</v>
      </c>
      <c r="U2337" t="n">
        <v>0.48</v>
      </c>
      <c r="V2337" t="n">
        <v>0.72</v>
      </c>
      <c r="W2337" t="n">
        <v>0.16</v>
      </c>
      <c r="X2337" t="n">
        <v>0.57</v>
      </c>
      <c r="Y2337" t="n">
        <v>1</v>
      </c>
      <c r="Z2337" t="n">
        <v>10</v>
      </c>
    </row>
    <row r="2338">
      <c r="A2338" t="n">
        <v>5</v>
      </c>
      <c r="B2338" t="n">
        <v>75</v>
      </c>
      <c r="C2338" t="inlineStr">
        <is>
          <t xml:space="preserve">CONCLUIDO	</t>
        </is>
      </c>
      <c r="D2338" t="n">
        <v>8.455500000000001</v>
      </c>
      <c r="E2338" t="n">
        <v>11.83</v>
      </c>
      <c r="F2338" t="n">
        <v>8.539999999999999</v>
      </c>
      <c r="G2338" t="n">
        <v>15.53</v>
      </c>
      <c r="H2338" t="n">
        <v>0.26</v>
      </c>
      <c r="I2338" t="n">
        <v>33</v>
      </c>
      <c r="J2338" t="n">
        <v>152.18</v>
      </c>
      <c r="K2338" t="n">
        <v>49.1</v>
      </c>
      <c r="L2338" t="n">
        <v>2.25</v>
      </c>
      <c r="M2338" t="n">
        <v>31</v>
      </c>
      <c r="N2338" t="n">
        <v>25.83</v>
      </c>
      <c r="O2338" t="n">
        <v>19002.56</v>
      </c>
      <c r="P2338" t="n">
        <v>99.02</v>
      </c>
      <c r="Q2338" t="n">
        <v>198.09</v>
      </c>
      <c r="R2338" t="n">
        <v>48.81</v>
      </c>
      <c r="S2338" t="n">
        <v>21.27</v>
      </c>
      <c r="T2338" t="n">
        <v>10926.1</v>
      </c>
      <c r="U2338" t="n">
        <v>0.44</v>
      </c>
      <c r="V2338" t="n">
        <v>0.71</v>
      </c>
      <c r="W2338" t="n">
        <v>0.16</v>
      </c>
      <c r="X2338" t="n">
        <v>0.6899999999999999</v>
      </c>
      <c r="Y2338" t="n">
        <v>1</v>
      </c>
      <c r="Z2338" t="n">
        <v>10</v>
      </c>
    </row>
    <row r="2339">
      <c r="A2339" t="n">
        <v>6</v>
      </c>
      <c r="B2339" t="n">
        <v>75</v>
      </c>
      <c r="C2339" t="inlineStr">
        <is>
          <t xml:space="preserve">CONCLUIDO	</t>
        </is>
      </c>
      <c r="D2339" t="n">
        <v>8.626300000000001</v>
      </c>
      <c r="E2339" t="n">
        <v>11.59</v>
      </c>
      <c r="F2339" t="n">
        <v>8.43</v>
      </c>
      <c r="G2339" t="n">
        <v>17.44</v>
      </c>
      <c r="H2339" t="n">
        <v>0.29</v>
      </c>
      <c r="I2339" t="n">
        <v>29</v>
      </c>
      <c r="J2339" t="n">
        <v>152.53</v>
      </c>
      <c r="K2339" t="n">
        <v>49.1</v>
      </c>
      <c r="L2339" t="n">
        <v>2.5</v>
      </c>
      <c r="M2339" t="n">
        <v>27</v>
      </c>
      <c r="N2339" t="n">
        <v>25.93</v>
      </c>
      <c r="O2339" t="n">
        <v>19045.63</v>
      </c>
      <c r="P2339" t="n">
        <v>97.5</v>
      </c>
      <c r="Q2339" t="n">
        <v>198.06</v>
      </c>
      <c r="R2339" t="n">
        <v>45.38</v>
      </c>
      <c r="S2339" t="n">
        <v>21.27</v>
      </c>
      <c r="T2339" t="n">
        <v>9231.139999999999</v>
      </c>
      <c r="U2339" t="n">
        <v>0.47</v>
      </c>
      <c r="V2339" t="n">
        <v>0.72</v>
      </c>
      <c r="W2339" t="n">
        <v>0.15</v>
      </c>
      <c r="X2339" t="n">
        <v>0.58</v>
      </c>
      <c r="Y2339" t="n">
        <v>1</v>
      </c>
      <c r="Z2339" t="n">
        <v>10</v>
      </c>
    </row>
    <row r="2340">
      <c r="A2340" t="n">
        <v>7</v>
      </c>
      <c r="B2340" t="n">
        <v>75</v>
      </c>
      <c r="C2340" t="inlineStr">
        <is>
          <t xml:space="preserve">CONCLUIDO	</t>
        </is>
      </c>
      <c r="D2340" t="n">
        <v>8.7013</v>
      </c>
      <c r="E2340" t="n">
        <v>11.49</v>
      </c>
      <c r="F2340" t="n">
        <v>8.390000000000001</v>
      </c>
      <c r="G2340" t="n">
        <v>18.65</v>
      </c>
      <c r="H2340" t="n">
        <v>0.32</v>
      </c>
      <c r="I2340" t="n">
        <v>27</v>
      </c>
      <c r="J2340" t="n">
        <v>152.88</v>
      </c>
      <c r="K2340" t="n">
        <v>49.1</v>
      </c>
      <c r="L2340" t="n">
        <v>2.75</v>
      </c>
      <c r="M2340" t="n">
        <v>25</v>
      </c>
      <c r="N2340" t="n">
        <v>26.03</v>
      </c>
      <c r="O2340" t="n">
        <v>19088.72</v>
      </c>
      <c r="P2340" t="n">
        <v>96.86</v>
      </c>
      <c r="Q2340" t="n">
        <v>198.05</v>
      </c>
      <c r="R2340" t="n">
        <v>44.14</v>
      </c>
      <c r="S2340" t="n">
        <v>21.27</v>
      </c>
      <c r="T2340" t="n">
        <v>8624.59</v>
      </c>
      <c r="U2340" t="n">
        <v>0.48</v>
      </c>
      <c r="V2340" t="n">
        <v>0.72</v>
      </c>
      <c r="W2340" t="n">
        <v>0.15</v>
      </c>
      <c r="X2340" t="n">
        <v>0.54</v>
      </c>
      <c r="Y2340" t="n">
        <v>1</v>
      </c>
      <c r="Z2340" t="n">
        <v>10</v>
      </c>
    </row>
    <row r="2341">
      <c r="A2341" t="n">
        <v>8</v>
      </c>
      <c r="B2341" t="n">
        <v>75</v>
      </c>
      <c r="C2341" t="inlineStr">
        <is>
          <t xml:space="preserve">CONCLUIDO	</t>
        </is>
      </c>
      <c r="D2341" t="n">
        <v>8.824999999999999</v>
      </c>
      <c r="E2341" t="n">
        <v>11.33</v>
      </c>
      <c r="F2341" t="n">
        <v>8.32</v>
      </c>
      <c r="G2341" t="n">
        <v>20.8</v>
      </c>
      <c r="H2341" t="n">
        <v>0.35</v>
      </c>
      <c r="I2341" t="n">
        <v>24</v>
      </c>
      <c r="J2341" t="n">
        <v>153.23</v>
      </c>
      <c r="K2341" t="n">
        <v>49.1</v>
      </c>
      <c r="L2341" t="n">
        <v>3</v>
      </c>
      <c r="M2341" t="n">
        <v>22</v>
      </c>
      <c r="N2341" t="n">
        <v>26.13</v>
      </c>
      <c r="O2341" t="n">
        <v>19131.85</v>
      </c>
      <c r="P2341" t="n">
        <v>95.8</v>
      </c>
      <c r="Q2341" t="n">
        <v>198.13</v>
      </c>
      <c r="R2341" t="n">
        <v>41.86</v>
      </c>
      <c r="S2341" t="n">
        <v>21.27</v>
      </c>
      <c r="T2341" t="n">
        <v>7496.03</v>
      </c>
      <c r="U2341" t="n">
        <v>0.51</v>
      </c>
      <c r="V2341" t="n">
        <v>0.73</v>
      </c>
      <c r="W2341" t="n">
        <v>0.15</v>
      </c>
      <c r="X2341" t="n">
        <v>0.47</v>
      </c>
      <c r="Y2341" t="n">
        <v>1</v>
      </c>
      <c r="Z2341" t="n">
        <v>10</v>
      </c>
    </row>
    <row r="2342">
      <c r="A2342" t="n">
        <v>9</v>
      </c>
      <c r="B2342" t="n">
        <v>75</v>
      </c>
      <c r="C2342" t="inlineStr">
        <is>
          <t xml:space="preserve">CONCLUIDO	</t>
        </is>
      </c>
      <c r="D2342" t="n">
        <v>8.91</v>
      </c>
      <c r="E2342" t="n">
        <v>11.22</v>
      </c>
      <c r="F2342" t="n">
        <v>8.27</v>
      </c>
      <c r="G2342" t="n">
        <v>22.57</v>
      </c>
      <c r="H2342" t="n">
        <v>0.37</v>
      </c>
      <c r="I2342" t="n">
        <v>22</v>
      </c>
      <c r="J2342" t="n">
        <v>153.58</v>
      </c>
      <c r="K2342" t="n">
        <v>49.1</v>
      </c>
      <c r="L2342" t="n">
        <v>3.25</v>
      </c>
      <c r="M2342" t="n">
        <v>20</v>
      </c>
      <c r="N2342" t="n">
        <v>26.23</v>
      </c>
      <c r="O2342" t="n">
        <v>19175.02</v>
      </c>
      <c r="P2342" t="n">
        <v>94.98</v>
      </c>
      <c r="Q2342" t="n">
        <v>198.05</v>
      </c>
      <c r="R2342" t="n">
        <v>40.39</v>
      </c>
      <c r="S2342" t="n">
        <v>21.27</v>
      </c>
      <c r="T2342" t="n">
        <v>6770.61</v>
      </c>
      <c r="U2342" t="n">
        <v>0.53</v>
      </c>
      <c r="V2342" t="n">
        <v>0.73</v>
      </c>
      <c r="W2342" t="n">
        <v>0.14</v>
      </c>
      <c r="X2342" t="n">
        <v>0.42</v>
      </c>
      <c r="Y2342" t="n">
        <v>1</v>
      </c>
      <c r="Z2342" t="n">
        <v>10</v>
      </c>
    </row>
    <row r="2343">
      <c r="A2343" t="n">
        <v>10</v>
      </c>
      <c r="B2343" t="n">
        <v>75</v>
      </c>
      <c r="C2343" t="inlineStr">
        <is>
          <t xml:space="preserve">CONCLUIDO	</t>
        </is>
      </c>
      <c r="D2343" t="n">
        <v>8.950100000000001</v>
      </c>
      <c r="E2343" t="n">
        <v>11.17</v>
      </c>
      <c r="F2343" t="n">
        <v>8.26</v>
      </c>
      <c r="G2343" t="n">
        <v>23.59</v>
      </c>
      <c r="H2343" t="n">
        <v>0.4</v>
      </c>
      <c r="I2343" t="n">
        <v>21</v>
      </c>
      <c r="J2343" t="n">
        <v>153.93</v>
      </c>
      <c r="K2343" t="n">
        <v>49.1</v>
      </c>
      <c r="L2343" t="n">
        <v>3.5</v>
      </c>
      <c r="M2343" t="n">
        <v>19</v>
      </c>
      <c r="N2343" t="n">
        <v>26.33</v>
      </c>
      <c r="O2343" t="n">
        <v>19218.22</v>
      </c>
      <c r="P2343" t="n">
        <v>94.63</v>
      </c>
      <c r="Q2343" t="n">
        <v>198.05</v>
      </c>
      <c r="R2343" t="n">
        <v>39.74</v>
      </c>
      <c r="S2343" t="n">
        <v>21.27</v>
      </c>
      <c r="T2343" t="n">
        <v>6452.66</v>
      </c>
      <c r="U2343" t="n">
        <v>0.54</v>
      </c>
      <c r="V2343" t="n">
        <v>0.74</v>
      </c>
      <c r="W2343" t="n">
        <v>0.14</v>
      </c>
      <c r="X2343" t="n">
        <v>0.4</v>
      </c>
      <c r="Y2343" t="n">
        <v>1</v>
      </c>
      <c r="Z2343" t="n">
        <v>10</v>
      </c>
    </row>
    <row r="2344">
      <c r="A2344" t="n">
        <v>11</v>
      </c>
      <c r="B2344" t="n">
        <v>75</v>
      </c>
      <c r="C2344" t="inlineStr">
        <is>
          <t xml:space="preserve">CONCLUIDO	</t>
        </is>
      </c>
      <c r="D2344" t="n">
        <v>9.047700000000001</v>
      </c>
      <c r="E2344" t="n">
        <v>11.05</v>
      </c>
      <c r="F2344" t="n">
        <v>8.199999999999999</v>
      </c>
      <c r="G2344" t="n">
        <v>25.88</v>
      </c>
      <c r="H2344" t="n">
        <v>0.43</v>
      </c>
      <c r="I2344" t="n">
        <v>19</v>
      </c>
      <c r="J2344" t="n">
        <v>154.28</v>
      </c>
      <c r="K2344" t="n">
        <v>49.1</v>
      </c>
      <c r="L2344" t="n">
        <v>3.75</v>
      </c>
      <c r="M2344" t="n">
        <v>17</v>
      </c>
      <c r="N2344" t="n">
        <v>26.43</v>
      </c>
      <c r="O2344" t="n">
        <v>19261.45</v>
      </c>
      <c r="P2344" t="n">
        <v>93.62</v>
      </c>
      <c r="Q2344" t="n">
        <v>198.08</v>
      </c>
      <c r="R2344" t="n">
        <v>37.77</v>
      </c>
      <c r="S2344" t="n">
        <v>21.27</v>
      </c>
      <c r="T2344" t="n">
        <v>5478.73</v>
      </c>
      <c r="U2344" t="n">
        <v>0.5600000000000001</v>
      </c>
      <c r="V2344" t="n">
        <v>0.74</v>
      </c>
      <c r="W2344" t="n">
        <v>0.14</v>
      </c>
      <c r="X2344" t="n">
        <v>0.34</v>
      </c>
      <c r="Y2344" t="n">
        <v>1</v>
      </c>
      <c r="Z2344" t="n">
        <v>10</v>
      </c>
    </row>
    <row r="2345">
      <c r="A2345" t="n">
        <v>12</v>
      </c>
      <c r="B2345" t="n">
        <v>75</v>
      </c>
      <c r="C2345" t="inlineStr">
        <is>
          <t xml:space="preserve">CONCLUIDO	</t>
        </is>
      </c>
      <c r="D2345" t="n">
        <v>9.09</v>
      </c>
      <c r="E2345" t="n">
        <v>11</v>
      </c>
      <c r="F2345" t="n">
        <v>8.17</v>
      </c>
      <c r="G2345" t="n">
        <v>27.25</v>
      </c>
      <c r="H2345" t="n">
        <v>0.46</v>
      </c>
      <c r="I2345" t="n">
        <v>18</v>
      </c>
      <c r="J2345" t="n">
        <v>154.63</v>
      </c>
      <c r="K2345" t="n">
        <v>49.1</v>
      </c>
      <c r="L2345" t="n">
        <v>4</v>
      </c>
      <c r="M2345" t="n">
        <v>16</v>
      </c>
      <c r="N2345" t="n">
        <v>26.53</v>
      </c>
      <c r="O2345" t="n">
        <v>19304.72</v>
      </c>
      <c r="P2345" t="n">
        <v>93.27</v>
      </c>
      <c r="Q2345" t="n">
        <v>198.05</v>
      </c>
      <c r="R2345" t="n">
        <v>37.55</v>
      </c>
      <c r="S2345" t="n">
        <v>21.27</v>
      </c>
      <c r="T2345" t="n">
        <v>5371.41</v>
      </c>
      <c r="U2345" t="n">
        <v>0.57</v>
      </c>
      <c r="V2345" t="n">
        <v>0.74</v>
      </c>
      <c r="W2345" t="n">
        <v>0.13</v>
      </c>
      <c r="X2345" t="n">
        <v>0.32</v>
      </c>
      <c r="Y2345" t="n">
        <v>1</v>
      </c>
      <c r="Z2345" t="n">
        <v>10</v>
      </c>
    </row>
    <row r="2346">
      <c r="A2346" t="n">
        <v>13</v>
      </c>
      <c r="B2346" t="n">
        <v>75</v>
      </c>
      <c r="C2346" t="inlineStr">
        <is>
          <t xml:space="preserve">CONCLUIDO	</t>
        </is>
      </c>
      <c r="D2346" t="n">
        <v>9.107699999999999</v>
      </c>
      <c r="E2346" t="n">
        <v>10.98</v>
      </c>
      <c r="F2346" t="n">
        <v>8.18</v>
      </c>
      <c r="G2346" t="n">
        <v>28.88</v>
      </c>
      <c r="H2346" t="n">
        <v>0.49</v>
      </c>
      <c r="I2346" t="n">
        <v>17</v>
      </c>
      <c r="J2346" t="n">
        <v>154.98</v>
      </c>
      <c r="K2346" t="n">
        <v>49.1</v>
      </c>
      <c r="L2346" t="n">
        <v>4.25</v>
      </c>
      <c r="M2346" t="n">
        <v>15</v>
      </c>
      <c r="N2346" t="n">
        <v>26.63</v>
      </c>
      <c r="O2346" t="n">
        <v>19348.03</v>
      </c>
      <c r="P2346" t="n">
        <v>93.09999999999999</v>
      </c>
      <c r="Q2346" t="n">
        <v>198.06</v>
      </c>
      <c r="R2346" t="n">
        <v>37.55</v>
      </c>
      <c r="S2346" t="n">
        <v>21.27</v>
      </c>
      <c r="T2346" t="n">
        <v>5379.66</v>
      </c>
      <c r="U2346" t="n">
        <v>0.57</v>
      </c>
      <c r="V2346" t="n">
        <v>0.74</v>
      </c>
      <c r="W2346" t="n">
        <v>0.14</v>
      </c>
      <c r="X2346" t="n">
        <v>0.33</v>
      </c>
      <c r="Y2346" t="n">
        <v>1</v>
      </c>
      <c r="Z2346" t="n">
        <v>10</v>
      </c>
    </row>
    <row r="2347">
      <c r="A2347" t="n">
        <v>14</v>
      </c>
      <c r="B2347" t="n">
        <v>75</v>
      </c>
      <c r="C2347" t="inlineStr">
        <is>
          <t xml:space="preserve">CONCLUIDO	</t>
        </is>
      </c>
      <c r="D2347" t="n">
        <v>9.1524</v>
      </c>
      <c r="E2347" t="n">
        <v>10.93</v>
      </c>
      <c r="F2347" t="n">
        <v>8.16</v>
      </c>
      <c r="G2347" t="n">
        <v>30.6</v>
      </c>
      <c r="H2347" t="n">
        <v>0.51</v>
      </c>
      <c r="I2347" t="n">
        <v>16</v>
      </c>
      <c r="J2347" t="n">
        <v>155.33</v>
      </c>
      <c r="K2347" t="n">
        <v>49.1</v>
      </c>
      <c r="L2347" t="n">
        <v>4.5</v>
      </c>
      <c r="M2347" t="n">
        <v>14</v>
      </c>
      <c r="N2347" t="n">
        <v>26.74</v>
      </c>
      <c r="O2347" t="n">
        <v>19391.36</v>
      </c>
      <c r="P2347" t="n">
        <v>92.55</v>
      </c>
      <c r="Q2347" t="n">
        <v>198.05</v>
      </c>
      <c r="R2347" t="n">
        <v>36.79</v>
      </c>
      <c r="S2347" t="n">
        <v>21.27</v>
      </c>
      <c r="T2347" t="n">
        <v>5003.66</v>
      </c>
      <c r="U2347" t="n">
        <v>0.58</v>
      </c>
      <c r="V2347" t="n">
        <v>0.74</v>
      </c>
      <c r="W2347" t="n">
        <v>0.14</v>
      </c>
      <c r="X2347" t="n">
        <v>0.31</v>
      </c>
      <c r="Y2347" t="n">
        <v>1</v>
      </c>
      <c r="Z2347" t="n">
        <v>10</v>
      </c>
    </row>
    <row r="2348">
      <c r="A2348" t="n">
        <v>15</v>
      </c>
      <c r="B2348" t="n">
        <v>75</v>
      </c>
      <c r="C2348" t="inlineStr">
        <is>
          <t xml:space="preserve">CONCLUIDO	</t>
        </is>
      </c>
      <c r="D2348" t="n">
        <v>9.196300000000001</v>
      </c>
      <c r="E2348" t="n">
        <v>10.87</v>
      </c>
      <c r="F2348" t="n">
        <v>8.140000000000001</v>
      </c>
      <c r="G2348" t="n">
        <v>32.56</v>
      </c>
      <c r="H2348" t="n">
        <v>0.54</v>
      </c>
      <c r="I2348" t="n">
        <v>15</v>
      </c>
      <c r="J2348" t="n">
        <v>155.68</v>
      </c>
      <c r="K2348" t="n">
        <v>49.1</v>
      </c>
      <c r="L2348" t="n">
        <v>4.75</v>
      </c>
      <c r="M2348" t="n">
        <v>13</v>
      </c>
      <c r="N2348" t="n">
        <v>26.84</v>
      </c>
      <c r="O2348" t="n">
        <v>19434.74</v>
      </c>
      <c r="P2348" t="n">
        <v>92.16</v>
      </c>
      <c r="Q2348" t="n">
        <v>198.05</v>
      </c>
      <c r="R2348" t="n">
        <v>36.18</v>
      </c>
      <c r="S2348" t="n">
        <v>21.27</v>
      </c>
      <c r="T2348" t="n">
        <v>4701.88</v>
      </c>
      <c r="U2348" t="n">
        <v>0.59</v>
      </c>
      <c r="V2348" t="n">
        <v>0.75</v>
      </c>
      <c r="W2348" t="n">
        <v>0.13</v>
      </c>
      <c r="X2348" t="n">
        <v>0.29</v>
      </c>
      <c r="Y2348" t="n">
        <v>1</v>
      </c>
      <c r="Z2348" t="n">
        <v>10</v>
      </c>
    </row>
    <row r="2349">
      <c r="A2349" t="n">
        <v>16</v>
      </c>
      <c r="B2349" t="n">
        <v>75</v>
      </c>
      <c r="C2349" t="inlineStr">
        <is>
          <t xml:space="preserve">CONCLUIDO	</t>
        </is>
      </c>
      <c r="D2349" t="n">
        <v>9.1968</v>
      </c>
      <c r="E2349" t="n">
        <v>10.87</v>
      </c>
      <c r="F2349" t="n">
        <v>8.140000000000001</v>
      </c>
      <c r="G2349" t="n">
        <v>32.55</v>
      </c>
      <c r="H2349" t="n">
        <v>0.57</v>
      </c>
      <c r="I2349" t="n">
        <v>15</v>
      </c>
      <c r="J2349" t="n">
        <v>156.03</v>
      </c>
      <c r="K2349" t="n">
        <v>49.1</v>
      </c>
      <c r="L2349" t="n">
        <v>5</v>
      </c>
      <c r="M2349" t="n">
        <v>13</v>
      </c>
      <c r="N2349" t="n">
        <v>26.94</v>
      </c>
      <c r="O2349" t="n">
        <v>19478.15</v>
      </c>
      <c r="P2349" t="n">
        <v>91.88</v>
      </c>
      <c r="Q2349" t="n">
        <v>198.05</v>
      </c>
      <c r="R2349" t="n">
        <v>36.22</v>
      </c>
      <c r="S2349" t="n">
        <v>21.27</v>
      </c>
      <c r="T2349" t="n">
        <v>4720.95</v>
      </c>
      <c r="U2349" t="n">
        <v>0.59</v>
      </c>
      <c r="V2349" t="n">
        <v>0.75</v>
      </c>
      <c r="W2349" t="n">
        <v>0.13</v>
      </c>
      <c r="X2349" t="n">
        <v>0.29</v>
      </c>
      <c r="Y2349" t="n">
        <v>1</v>
      </c>
      <c r="Z2349" t="n">
        <v>10</v>
      </c>
    </row>
    <row r="2350">
      <c r="A2350" t="n">
        <v>17</v>
      </c>
      <c r="B2350" t="n">
        <v>75</v>
      </c>
      <c r="C2350" t="inlineStr">
        <is>
          <t xml:space="preserve">CONCLUIDO	</t>
        </is>
      </c>
      <c r="D2350" t="n">
        <v>9.241199999999999</v>
      </c>
      <c r="E2350" t="n">
        <v>10.82</v>
      </c>
      <c r="F2350" t="n">
        <v>8.119999999999999</v>
      </c>
      <c r="G2350" t="n">
        <v>34.79</v>
      </c>
      <c r="H2350" t="n">
        <v>0.59</v>
      </c>
      <c r="I2350" t="n">
        <v>14</v>
      </c>
      <c r="J2350" t="n">
        <v>156.39</v>
      </c>
      <c r="K2350" t="n">
        <v>49.1</v>
      </c>
      <c r="L2350" t="n">
        <v>5.25</v>
      </c>
      <c r="M2350" t="n">
        <v>12</v>
      </c>
      <c r="N2350" t="n">
        <v>27.04</v>
      </c>
      <c r="O2350" t="n">
        <v>19521.59</v>
      </c>
      <c r="P2350" t="n">
        <v>91.59</v>
      </c>
      <c r="Q2350" t="n">
        <v>198.05</v>
      </c>
      <c r="R2350" t="n">
        <v>35.5</v>
      </c>
      <c r="S2350" t="n">
        <v>21.27</v>
      </c>
      <c r="T2350" t="n">
        <v>4368</v>
      </c>
      <c r="U2350" t="n">
        <v>0.6</v>
      </c>
      <c r="V2350" t="n">
        <v>0.75</v>
      </c>
      <c r="W2350" t="n">
        <v>0.13</v>
      </c>
      <c r="X2350" t="n">
        <v>0.26</v>
      </c>
      <c r="Y2350" t="n">
        <v>1</v>
      </c>
      <c r="Z2350" t="n">
        <v>10</v>
      </c>
    </row>
    <row r="2351">
      <c r="A2351" t="n">
        <v>18</v>
      </c>
      <c r="B2351" t="n">
        <v>75</v>
      </c>
      <c r="C2351" t="inlineStr">
        <is>
          <t xml:space="preserve">CONCLUIDO	</t>
        </is>
      </c>
      <c r="D2351" t="n">
        <v>9.2942</v>
      </c>
      <c r="E2351" t="n">
        <v>10.76</v>
      </c>
      <c r="F2351" t="n">
        <v>8.09</v>
      </c>
      <c r="G2351" t="n">
        <v>37.32</v>
      </c>
      <c r="H2351" t="n">
        <v>0.62</v>
      </c>
      <c r="I2351" t="n">
        <v>13</v>
      </c>
      <c r="J2351" t="n">
        <v>156.74</v>
      </c>
      <c r="K2351" t="n">
        <v>49.1</v>
      </c>
      <c r="L2351" t="n">
        <v>5.5</v>
      </c>
      <c r="M2351" t="n">
        <v>11</v>
      </c>
      <c r="N2351" t="n">
        <v>27.14</v>
      </c>
      <c r="O2351" t="n">
        <v>19565.07</v>
      </c>
      <c r="P2351" t="n">
        <v>90.98</v>
      </c>
      <c r="Q2351" t="n">
        <v>198.06</v>
      </c>
      <c r="R2351" t="n">
        <v>34.52</v>
      </c>
      <c r="S2351" t="n">
        <v>21.27</v>
      </c>
      <c r="T2351" t="n">
        <v>3883.45</v>
      </c>
      <c r="U2351" t="n">
        <v>0.62</v>
      </c>
      <c r="V2351" t="n">
        <v>0.75</v>
      </c>
      <c r="W2351" t="n">
        <v>0.13</v>
      </c>
      <c r="X2351" t="n">
        <v>0.23</v>
      </c>
      <c r="Y2351" t="n">
        <v>1</v>
      </c>
      <c r="Z2351" t="n">
        <v>10</v>
      </c>
    </row>
    <row r="2352">
      <c r="A2352" t="n">
        <v>19</v>
      </c>
      <c r="B2352" t="n">
        <v>75</v>
      </c>
      <c r="C2352" t="inlineStr">
        <is>
          <t xml:space="preserve">CONCLUIDO	</t>
        </is>
      </c>
      <c r="D2352" t="n">
        <v>9.3271</v>
      </c>
      <c r="E2352" t="n">
        <v>10.72</v>
      </c>
      <c r="F2352" t="n">
        <v>8.050000000000001</v>
      </c>
      <c r="G2352" t="n">
        <v>37.14</v>
      </c>
      <c r="H2352" t="n">
        <v>0.65</v>
      </c>
      <c r="I2352" t="n">
        <v>13</v>
      </c>
      <c r="J2352" t="n">
        <v>157.09</v>
      </c>
      <c r="K2352" t="n">
        <v>49.1</v>
      </c>
      <c r="L2352" t="n">
        <v>5.75</v>
      </c>
      <c r="M2352" t="n">
        <v>11</v>
      </c>
      <c r="N2352" t="n">
        <v>27.25</v>
      </c>
      <c r="O2352" t="n">
        <v>19608.58</v>
      </c>
      <c r="P2352" t="n">
        <v>90.16</v>
      </c>
      <c r="Q2352" t="n">
        <v>198.06</v>
      </c>
      <c r="R2352" t="n">
        <v>33.35</v>
      </c>
      <c r="S2352" t="n">
        <v>21.27</v>
      </c>
      <c r="T2352" t="n">
        <v>3300.44</v>
      </c>
      <c r="U2352" t="n">
        <v>0.64</v>
      </c>
      <c r="V2352" t="n">
        <v>0.75</v>
      </c>
      <c r="W2352" t="n">
        <v>0.12</v>
      </c>
      <c r="X2352" t="n">
        <v>0.19</v>
      </c>
      <c r="Y2352" t="n">
        <v>1</v>
      </c>
      <c r="Z2352" t="n">
        <v>10</v>
      </c>
    </row>
    <row r="2353">
      <c r="A2353" t="n">
        <v>20</v>
      </c>
      <c r="B2353" t="n">
        <v>75</v>
      </c>
      <c r="C2353" t="inlineStr">
        <is>
          <t xml:space="preserve">CONCLUIDO	</t>
        </is>
      </c>
      <c r="D2353" t="n">
        <v>9.332000000000001</v>
      </c>
      <c r="E2353" t="n">
        <v>10.72</v>
      </c>
      <c r="F2353" t="n">
        <v>8.07</v>
      </c>
      <c r="G2353" t="n">
        <v>40.36</v>
      </c>
      <c r="H2353" t="n">
        <v>0.67</v>
      </c>
      <c r="I2353" t="n">
        <v>12</v>
      </c>
      <c r="J2353" t="n">
        <v>157.44</v>
      </c>
      <c r="K2353" t="n">
        <v>49.1</v>
      </c>
      <c r="L2353" t="n">
        <v>6</v>
      </c>
      <c r="M2353" t="n">
        <v>10</v>
      </c>
      <c r="N2353" t="n">
        <v>27.35</v>
      </c>
      <c r="O2353" t="n">
        <v>19652.13</v>
      </c>
      <c r="P2353" t="n">
        <v>90.27</v>
      </c>
      <c r="Q2353" t="n">
        <v>198.05</v>
      </c>
      <c r="R2353" t="n">
        <v>34.17</v>
      </c>
      <c r="S2353" t="n">
        <v>21.27</v>
      </c>
      <c r="T2353" t="n">
        <v>3715.32</v>
      </c>
      <c r="U2353" t="n">
        <v>0.62</v>
      </c>
      <c r="V2353" t="n">
        <v>0.75</v>
      </c>
      <c r="W2353" t="n">
        <v>0.13</v>
      </c>
      <c r="X2353" t="n">
        <v>0.22</v>
      </c>
      <c r="Y2353" t="n">
        <v>1</v>
      </c>
      <c r="Z2353" t="n">
        <v>10</v>
      </c>
    </row>
    <row r="2354">
      <c r="A2354" t="n">
        <v>21</v>
      </c>
      <c r="B2354" t="n">
        <v>75</v>
      </c>
      <c r="C2354" t="inlineStr">
        <is>
          <t xml:space="preserve">CONCLUIDO	</t>
        </is>
      </c>
      <c r="D2354" t="n">
        <v>9.3209</v>
      </c>
      <c r="E2354" t="n">
        <v>10.73</v>
      </c>
      <c r="F2354" t="n">
        <v>8.09</v>
      </c>
      <c r="G2354" t="n">
        <v>40.43</v>
      </c>
      <c r="H2354" t="n">
        <v>0.7</v>
      </c>
      <c r="I2354" t="n">
        <v>12</v>
      </c>
      <c r="J2354" t="n">
        <v>157.8</v>
      </c>
      <c r="K2354" t="n">
        <v>49.1</v>
      </c>
      <c r="L2354" t="n">
        <v>6.25</v>
      </c>
      <c r="M2354" t="n">
        <v>10</v>
      </c>
      <c r="N2354" t="n">
        <v>27.45</v>
      </c>
      <c r="O2354" t="n">
        <v>19695.71</v>
      </c>
      <c r="P2354" t="n">
        <v>90.39</v>
      </c>
      <c r="Q2354" t="n">
        <v>198.06</v>
      </c>
      <c r="R2354" t="n">
        <v>34.52</v>
      </c>
      <c r="S2354" t="n">
        <v>21.27</v>
      </c>
      <c r="T2354" t="n">
        <v>3889.99</v>
      </c>
      <c r="U2354" t="n">
        <v>0.62</v>
      </c>
      <c r="V2354" t="n">
        <v>0.75</v>
      </c>
      <c r="W2354" t="n">
        <v>0.13</v>
      </c>
      <c r="X2354" t="n">
        <v>0.23</v>
      </c>
      <c r="Y2354" t="n">
        <v>1</v>
      </c>
      <c r="Z2354" t="n">
        <v>10</v>
      </c>
    </row>
    <row r="2355">
      <c r="A2355" t="n">
        <v>22</v>
      </c>
      <c r="B2355" t="n">
        <v>75</v>
      </c>
      <c r="C2355" t="inlineStr">
        <is>
          <t xml:space="preserve">CONCLUIDO	</t>
        </is>
      </c>
      <c r="D2355" t="n">
        <v>9.3726</v>
      </c>
      <c r="E2355" t="n">
        <v>10.67</v>
      </c>
      <c r="F2355" t="n">
        <v>8.06</v>
      </c>
      <c r="G2355" t="n">
        <v>43.95</v>
      </c>
      <c r="H2355" t="n">
        <v>0.73</v>
      </c>
      <c r="I2355" t="n">
        <v>11</v>
      </c>
      <c r="J2355" t="n">
        <v>158.15</v>
      </c>
      <c r="K2355" t="n">
        <v>49.1</v>
      </c>
      <c r="L2355" t="n">
        <v>6.5</v>
      </c>
      <c r="M2355" t="n">
        <v>9</v>
      </c>
      <c r="N2355" t="n">
        <v>27.56</v>
      </c>
      <c r="O2355" t="n">
        <v>19739.33</v>
      </c>
      <c r="P2355" t="n">
        <v>89.7</v>
      </c>
      <c r="Q2355" t="n">
        <v>198.05</v>
      </c>
      <c r="R2355" t="n">
        <v>33.62</v>
      </c>
      <c r="S2355" t="n">
        <v>21.27</v>
      </c>
      <c r="T2355" t="n">
        <v>3441.81</v>
      </c>
      <c r="U2355" t="n">
        <v>0.63</v>
      </c>
      <c r="V2355" t="n">
        <v>0.75</v>
      </c>
      <c r="W2355" t="n">
        <v>0.13</v>
      </c>
      <c r="X2355" t="n">
        <v>0.2</v>
      </c>
      <c r="Y2355" t="n">
        <v>1</v>
      </c>
      <c r="Z2355" t="n">
        <v>10</v>
      </c>
    </row>
    <row r="2356">
      <c r="A2356" t="n">
        <v>23</v>
      </c>
      <c r="B2356" t="n">
        <v>75</v>
      </c>
      <c r="C2356" t="inlineStr">
        <is>
          <t xml:space="preserve">CONCLUIDO	</t>
        </is>
      </c>
      <c r="D2356" t="n">
        <v>9.374000000000001</v>
      </c>
      <c r="E2356" t="n">
        <v>10.67</v>
      </c>
      <c r="F2356" t="n">
        <v>8.06</v>
      </c>
      <c r="G2356" t="n">
        <v>43.94</v>
      </c>
      <c r="H2356" t="n">
        <v>0.75</v>
      </c>
      <c r="I2356" t="n">
        <v>11</v>
      </c>
      <c r="J2356" t="n">
        <v>158.51</v>
      </c>
      <c r="K2356" t="n">
        <v>49.1</v>
      </c>
      <c r="L2356" t="n">
        <v>6.75</v>
      </c>
      <c r="M2356" t="n">
        <v>9</v>
      </c>
      <c r="N2356" t="n">
        <v>27.66</v>
      </c>
      <c r="O2356" t="n">
        <v>19782.99</v>
      </c>
      <c r="P2356" t="n">
        <v>89.54000000000001</v>
      </c>
      <c r="Q2356" t="n">
        <v>198.05</v>
      </c>
      <c r="R2356" t="n">
        <v>33.55</v>
      </c>
      <c r="S2356" t="n">
        <v>21.27</v>
      </c>
      <c r="T2356" t="n">
        <v>3408.95</v>
      </c>
      <c r="U2356" t="n">
        <v>0.63</v>
      </c>
      <c r="V2356" t="n">
        <v>0.75</v>
      </c>
      <c r="W2356" t="n">
        <v>0.13</v>
      </c>
      <c r="X2356" t="n">
        <v>0.2</v>
      </c>
      <c r="Y2356" t="n">
        <v>1</v>
      </c>
      <c r="Z2356" t="n">
        <v>10</v>
      </c>
    </row>
    <row r="2357">
      <c r="A2357" t="n">
        <v>24</v>
      </c>
      <c r="B2357" t="n">
        <v>75</v>
      </c>
      <c r="C2357" t="inlineStr">
        <is>
          <t xml:space="preserve">CONCLUIDO	</t>
        </is>
      </c>
      <c r="D2357" t="n">
        <v>9.3687</v>
      </c>
      <c r="E2357" t="n">
        <v>10.67</v>
      </c>
      <c r="F2357" t="n">
        <v>8.06</v>
      </c>
      <c r="G2357" t="n">
        <v>43.97</v>
      </c>
      <c r="H2357" t="n">
        <v>0.78</v>
      </c>
      <c r="I2357" t="n">
        <v>11</v>
      </c>
      <c r="J2357" t="n">
        <v>158.86</v>
      </c>
      <c r="K2357" t="n">
        <v>49.1</v>
      </c>
      <c r="L2357" t="n">
        <v>7</v>
      </c>
      <c r="M2357" t="n">
        <v>9</v>
      </c>
      <c r="N2357" t="n">
        <v>27.77</v>
      </c>
      <c r="O2357" t="n">
        <v>19826.68</v>
      </c>
      <c r="P2357" t="n">
        <v>89.52</v>
      </c>
      <c r="Q2357" t="n">
        <v>198.07</v>
      </c>
      <c r="R2357" t="n">
        <v>33.8</v>
      </c>
      <c r="S2357" t="n">
        <v>21.27</v>
      </c>
      <c r="T2357" t="n">
        <v>3532.39</v>
      </c>
      <c r="U2357" t="n">
        <v>0.63</v>
      </c>
      <c r="V2357" t="n">
        <v>0.75</v>
      </c>
      <c r="W2357" t="n">
        <v>0.13</v>
      </c>
      <c r="X2357" t="n">
        <v>0.21</v>
      </c>
      <c r="Y2357" t="n">
        <v>1</v>
      </c>
      <c r="Z2357" t="n">
        <v>10</v>
      </c>
    </row>
    <row r="2358">
      <c r="A2358" t="n">
        <v>25</v>
      </c>
      <c r="B2358" t="n">
        <v>75</v>
      </c>
      <c r="C2358" t="inlineStr">
        <is>
          <t xml:space="preserve">CONCLUIDO	</t>
        </is>
      </c>
      <c r="D2358" t="n">
        <v>9.424300000000001</v>
      </c>
      <c r="E2358" t="n">
        <v>10.61</v>
      </c>
      <c r="F2358" t="n">
        <v>8.029999999999999</v>
      </c>
      <c r="G2358" t="n">
        <v>48.17</v>
      </c>
      <c r="H2358" t="n">
        <v>0.8100000000000001</v>
      </c>
      <c r="I2358" t="n">
        <v>10</v>
      </c>
      <c r="J2358" t="n">
        <v>159.22</v>
      </c>
      <c r="K2358" t="n">
        <v>49.1</v>
      </c>
      <c r="L2358" t="n">
        <v>7.25</v>
      </c>
      <c r="M2358" t="n">
        <v>8</v>
      </c>
      <c r="N2358" t="n">
        <v>27.87</v>
      </c>
      <c r="O2358" t="n">
        <v>19870.53</v>
      </c>
      <c r="P2358" t="n">
        <v>89.04000000000001</v>
      </c>
      <c r="Q2358" t="n">
        <v>198.05</v>
      </c>
      <c r="R2358" t="n">
        <v>32.69</v>
      </c>
      <c r="S2358" t="n">
        <v>21.27</v>
      </c>
      <c r="T2358" t="n">
        <v>2983.34</v>
      </c>
      <c r="U2358" t="n">
        <v>0.65</v>
      </c>
      <c r="V2358" t="n">
        <v>0.76</v>
      </c>
      <c r="W2358" t="n">
        <v>0.12</v>
      </c>
      <c r="X2358" t="n">
        <v>0.18</v>
      </c>
      <c r="Y2358" t="n">
        <v>1</v>
      </c>
      <c r="Z2358" t="n">
        <v>10</v>
      </c>
    </row>
    <row r="2359">
      <c r="A2359" t="n">
        <v>26</v>
      </c>
      <c r="B2359" t="n">
        <v>75</v>
      </c>
      <c r="C2359" t="inlineStr">
        <is>
          <t xml:space="preserve">CONCLUIDO	</t>
        </is>
      </c>
      <c r="D2359" t="n">
        <v>9.4573</v>
      </c>
      <c r="E2359" t="n">
        <v>10.57</v>
      </c>
      <c r="F2359" t="n">
        <v>7.99</v>
      </c>
      <c r="G2359" t="n">
        <v>47.95</v>
      </c>
      <c r="H2359" t="n">
        <v>0.83</v>
      </c>
      <c r="I2359" t="n">
        <v>10</v>
      </c>
      <c r="J2359" t="n">
        <v>159.57</v>
      </c>
      <c r="K2359" t="n">
        <v>49.1</v>
      </c>
      <c r="L2359" t="n">
        <v>7.5</v>
      </c>
      <c r="M2359" t="n">
        <v>8</v>
      </c>
      <c r="N2359" t="n">
        <v>27.98</v>
      </c>
      <c r="O2359" t="n">
        <v>19914.3</v>
      </c>
      <c r="P2359" t="n">
        <v>88.34999999999999</v>
      </c>
      <c r="Q2359" t="n">
        <v>198.06</v>
      </c>
      <c r="R2359" t="n">
        <v>31.57</v>
      </c>
      <c r="S2359" t="n">
        <v>21.27</v>
      </c>
      <c r="T2359" t="n">
        <v>2424.14</v>
      </c>
      <c r="U2359" t="n">
        <v>0.67</v>
      </c>
      <c r="V2359" t="n">
        <v>0.76</v>
      </c>
      <c r="W2359" t="n">
        <v>0.12</v>
      </c>
      <c r="X2359" t="n">
        <v>0.14</v>
      </c>
      <c r="Y2359" t="n">
        <v>1</v>
      </c>
      <c r="Z2359" t="n">
        <v>10</v>
      </c>
    </row>
    <row r="2360">
      <c r="A2360" t="n">
        <v>27</v>
      </c>
      <c r="B2360" t="n">
        <v>75</v>
      </c>
      <c r="C2360" t="inlineStr">
        <is>
          <t xml:space="preserve">CONCLUIDO	</t>
        </is>
      </c>
      <c r="D2360" t="n">
        <v>9.4115</v>
      </c>
      <c r="E2360" t="n">
        <v>10.63</v>
      </c>
      <c r="F2360" t="n">
        <v>8.039999999999999</v>
      </c>
      <c r="G2360" t="n">
        <v>48.26</v>
      </c>
      <c r="H2360" t="n">
        <v>0.86</v>
      </c>
      <c r="I2360" t="n">
        <v>10</v>
      </c>
      <c r="J2360" t="n">
        <v>159.92</v>
      </c>
      <c r="K2360" t="n">
        <v>49.1</v>
      </c>
      <c r="L2360" t="n">
        <v>7.75</v>
      </c>
      <c r="M2360" t="n">
        <v>8</v>
      </c>
      <c r="N2360" t="n">
        <v>28.08</v>
      </c>
      <c r="O2360" t="n">
        <v>19958.1</v>
      </c>
      <c r="P2360" t="n">
        <v>88.55</v>
      </c>
      <c r="Q2360" t="n">
        <v>198.05</v>
      </c>
      <c r="R2360" t="n">
        <v>33.22</v>
      </c>
      <c r="S2360" t="n">
        <v>21.27</v>
      </c>
      <c r="T2360" t="n">
        <v>3247.26</v>
      </c>
      <c r="U2360" t="n">
        <v>0.64</v>
      </c>
      <c r="V2360" t="n">
        <v>0.75</v>
      </c>
      <c r="W2360" t="n">
        <v>0.12</v>
      </c>
      <c r="X2360" t="n">
        <v>0.19</v>
      </c>
      <c r="Y2360" t="n">
        <v>1</v>
      </c>
      <c r="Z2360" t="n">
        <v>10</v>
      </c>
    </row>
    <row r="2361">
      <c r="A2361" t="n">
        <v>28</v>
      </c>
      <c r="B2361" t="n">
        <v>75</v>
      </c>
      <c r="C2361" t="inlineStr">
        <is>
          <t xml:space="preserve">CONCLUIDO	</t>
        </is>
      </c>
      <c r="D2361" t="n">
        <v>9.461499999999999</v>
      </c>
      <c r="E2361" t="n">
        <v>10.57</v>
      </c>
      <c r="F2361" t="n">
        <v>8.02</v>
      </c>
      <c r="G2361" t="n">
        <v>53.45</v>
      </c>
      <c r="H2361" t="n">
        <v>0.88</v>
      </c>
      <c r="I2361" t="n">
        <v>9</v>
      </c>
      <c r="J2361" t="n">
        <v>160.28</v>
      </c>
      <c r="K2361" t="n">
        <v>49.1</v>
      </c>
      <c r="L2361" t="n">
        <v>8</v>
      </c>
      <c r="M2361" t="n">
        <v>7</v>
      </c>
      <c r="N2361" t="n">
        <v>28.19</v>
      </c>
      <c r="O2361" t="n">
        <v>20001.93</v>
      </c>
      <c r="P2361" t="n">
        <v>87.91</v>
      </c>
      <c r="Q2361" t="n">
        <v>198.05</v>
      </c>
      <c r="R2361" t="n">
        <v>32.35</v>
      </c>
      <c r="S2361" t="n">
        <v>21.27</v>
      </c>
      <c r="T2361" t="n">
        <v>2819.16</v>
      </c>
      <c r="U2361" t="n">
        <v>0.66</v>
      </c>
      <c r="V2361" t="n">
        <v>0.76</v>
      </c>
      <c r="W2361" t="n">
        <v>0.12</v>
      </c>
      <c r="X2361" t="n">
        <v>0.17</v>
      </c>
      <c r="Y2361" t="n">
        <v>1</v>
      </c>
      <c r="Z2361" t="n">
        <v>10</v>
      </c>
    </row>
    <row r="2362">
      <c r="A2362" t="n">
        <v>29</v>
      </c>
      <c r="B2362" t="n">
        <v>75</v>
      </c>
      <c r="C2362" t="inlineStr">
        <is>
          <t xml:space="preserve">CONCLUIDO	</t>
        </is>
      </c>
      <c r="D2362" t="n">
        <v>9.460000000000001</v>
      </c>
      <c r="E2362" t="n">
        <v>10.57</v>
      </c>
      <c r="F2362" t="n">
        <v>8.02</v>
      </c>
      <c r="G2362" t="n">
        <v>53.46</v>
      </c>
      <c r="H2362" t="n">
        <v>0.91</v>
      </c>
      <c r="I2362" t="n">
        <v>9</v>
      </c>
      <c r="J2362" t="n">
        <v>160.64</v>
      </c>
      <c r="K2362" t="n">
        <v>49.1</v>
      </c>
      <c r="L2362" t="n">
        <v>8.25</v>
      </c>
      <c r="M2362" t="n">
        <v>7</v>
      </c>
      <c r="N2362" t="n">
        <v>28.29</v>
      </c>
      <c r="O2362" t="n">
        <v>20045.81</v>
      </c>
      <c r="P2362" t="n">
        <v>88.05</v>
      </c>
      <c r="Q2362" t="n">
        <v>198.05</v>
      </c>
      <c r="R2362" t="n">
        <v>32.39</v>
      </c>
      <c r="S2362" t="n">
        <v>21.27</v>
      </c>
      <c r="T2362" t="n">
        <v>2837.57</v>
      </c>
      <c r="U2362" t="n">
        <v>0.66</v>
      </c>
      <c r="V2362" t="n">
        <v>0.76</v>
      </c>
      <c r="W2362" t="n">
        <v>0.12</v>
      </c>
      <c r="X2362" t="n">
        <v>0.17</v>
      </c>
      <c r="Y2362" t="n">
        <v>1</v>
      </c>
      <c r="Z2362" t="n">
        <v>10</v>
      </c>
    </row>
    <row r="2363">
      <c r="A2363" t="n">
        <v>30</v>
      </c>
      <c r="B2363" t="n">
        <v>75</v>
      </c>
      <c r="C2363" t="inlineStr">
        <is>
          <t xml:space="preserve">CONCLUIDO	</t>
        </is>
      </c>
      <c r="D2363" t="n">
        <v>9.4625</v>
      </c>
      <c r="E2363" t="n">
        <v>10.57</v>
      </c>
      <c r="F2363" t="n">
        <v>8.02</v>
      </c>
      <c r="G2363" t="n">
        <v>53.44</v>
      </c>
      <c r="H2363" t="n">
        <v>0.9399999999999999</v>
      </c>
      <c r="I2363" t="n">
        <v>9</v>
      </c>
      <c r="J2363" t="n">
        <v>160.99</v>
      </c>
      <c r="K2363" t="n">
        <v>49.1</v>
      </c>
      <c r="L2363" t="n">
        <v>8.5</v>
      </c>
      <c r="M2363" t="n">
        <v>7</v>
      </c>
      <c r="N2363" t="n">
        <v>28.4</v>
      </c>
      <c r="O2363" t="n">
        <v>20089.72</v>
      </c>
      <c r="P2363" t="n">
        <v>87.65000000000001</v>
      </c>
      <c r="Q2363" t="n">
        <v>198.05</v>
      </c>
      <c r="R2363" t="n">
        <v>32.43</v>
      </c>
      <c r="S2363" t="n">
        <v>21.27</v>
      </c>
      <c r="T2363" t="n">
        <v>2859.01</v>
      </c>
      <c r="U2363" t="n">
        <v>0.66</v>
      </c>
      <c r="V2363" t="n">
        <v>0.76</v>
      </c>
      <c r="W2363" t="n">
        <v>0.12</v>
      </c>
      <c r="X2363" t="n">
        <v>0.16</v>
      </c>
      <c r="Y2363" t="n">
        <v>1</v>
      </c>
      <c r="Z2363" t="n">
        <v>10</v>
      </c>
    </row>
    <row r="2364">
      <c r="A2364" t="n">
        <v>31</v>
      </c>
      <c r="B2364" t="n">
        <v>75</v>
      </c>
      <c r="C2364" t="inlineStr">
        <is>
          <t xml:space="preserve">CONCLUIDO	</t>
        </is>
      </c>
      <c r="D2364" t="n">
        <v>9.463699999999999</v>
      </c>
      <c r="E2364" t="n">
        <v>10.57</v>
      </c>
      <c r="F2364" t="n">
        <v>8.02</v>
      </c>
      <c r="G2364" t="n">
        <v>53.44</v>
      </c>
      <c r="H2364" t="n">
        <v>0.96</v>
      </c>
      <c r="I2364" t="n">
        <v>9</v>
      </c>
      <c r="J2364" t="n">
        <v>161.35</v>
      </c>
      <c r="K2364" t="n">
        <v>49.1</v>
      </c>
      <c r="L2364" t="n">
        <v>8.75</v>
      </c>
      <c r="M2364" t="n">
        <v>7</v>
      </c>
      <c r="N2364" t="n">
        <v>28.5</v>
      </c>
      <c r="O2364" t="n">
        <v>20133.66</v>
      </c>
      <c r="P2364" t="n">
        <v>87.3</v>
      </c>
      <c r="Q2364" t="n">
        <v>198.05</v>
      </c>
      <c r="R2364" t="n">
        <v>32.35</v>
      </c>
      <c r="S2364" t="n">
        <v>21.27</v>
      </c>
      <c r="T2364" t="n">
        <v>2820.43</v>
      </c>
      <c r="U2364" t="n">
        <v>0.66</v>
      </c>
      <c r="V2364" t="n">
        <v>0.76</v>
      </c>
      <c r="W2364" t="n">
        <v>0.12</v>
      </c>
      <c r="X2364" t="n">
        <v>0.16</v>
      </c>
      <c r="Y2364" t="n">
        <v>1</v>
      </c>
      <c r="Z2364" t="n">
        <v>10</v>
      </c>
    </row>
    <row r="2365">
      <c r="A2365" t="n">
        <v>32</v>
      </c>
      <c r="B2365" t="n">
        <v>75</v>
      </c>
      <c r="C2365" t="inlineStr">
        <is>
          <t xml:space="preserve">CONCLUIDO	</t>
        </is>
      </c>
      <c r="D2365" t="n">
        <v>9.520300000000001</v>
      </c>
      <c r="E2365" t="n">
        <v>10.5</v>
      </c>
      <c r="F2365" t="n">
        <v>7.98</v>
      </c>
      <c r="G2365" t="n">
        <v>59.87</v>
      </c>
      <c r="H2365" t="n">
        <v>0.99</v>
      </c>
      <c r="I2365" t="n">
        <v>8</v>
      </c>
      <c r="J2365" t="n">
        <v>161.71</v>
      </c>
      <c r="K2365" t="n">
        <v>49.1</v>
      </c>
      <c r="L2365" t="n">
        <v>9</v>
      </c>
      <c r="M2365" t="n">
        <v>6</v>
      </c>
      <c r="N2365" t="n">
        <v>28.61</v>
      </c>
      <c r="O2365" t="n">
        <v>20177.64</v>
      </c>
      <c r="P2365" t="n">
        <v>86.79000000000001</v>
      </c>
      <c r="Q2365" t="n">
        <v>198.05</v>
      </c>
      <c r="R2365" t="n">
        <v>31.2</v>
      </c>
      <c r="S2365" t="n">
        <v>21.27</v>
      </c>
      <c r="T2365" t="n">
        <v>2245.76</v>
      </c>
      <c r="U2365" t="n">
        <v>0.68</v>
      </c>
      <c r="V2365" t="n">
        <v>0.76</v>
      </c>
      <c r="W2365" t="n">
        <v>0.12</v>
      </c>
      <c r="X2365" t="n">
        <v>0.13</v>
      </c>
      <c r="Y2365" t="n">
        <v>1</v>
      </c>
      <c r="Z2365" t="n">
        <v>10</v>
      </c>
    </row>
    <row r="2366">
      <c r="A2366" t="n">
        <v>33</v>
      </c>
      <c r="B2366" t="n">
        <v>75</v>
      </c>
      <c r="C2366" t="inlineStr">
        <is>
          <t xml:space="preserve">CONCLUIDO	</t>
        </is>
      </c>
      <c r="D2366" t="n">
        <v>9.5266</v>
      </c>
      <c r="E2366" t="n">
        <v>10.5</v>
      </c>
      <c r="F2366" t="n">
        <v>7.98</v>
      </c>
      <c r="G2366" t="n">
        <v>59.82</v>
      </c>
      <c r="H2366" t="n">
        <v>1.01</v>
      </c>
      <c r="I2366" t="n">
        <v>8</v>
      </c>
      <c r="J2366" t="n">
        <v>162.06</v>
      </c>
      <c r="K2366" t="n">
        <v>49.1</v>
      </c>
      <c r="L2366" t="n">
        <v>9.25</v>
      </c>
      <c r="M2366" t="n">
        <v>6</v>
      </c>
      <c r="N2366" t="n">
        <v>28.72</v>
      </c>
      <c r="O2366" t="n">
        <v>20221.66</v>
      </c>
      <c r="P2366" t="n">
        <v>86.63</v>
      </c>
      <c r="Q2366" t="n">
        <v>198.08</v>
      </c>
      <c r="R2366" t="n">
        <v>31.14</v>
      </c>
      <c r="S2366" t="n">
        <v>21.27</v>
      </c>
      <c r="T2366" t="n">
        <v>2219.07</v>
      </c>
      <c r="U2366" t="n">
        <v>0.68</v>
      </c>
      <c r="V2366" t="n">
        <v>0.76</v>
      </c>
      <c r="W2366" t="n">
        <v>0.12</v>
      </c>
      <c r="X2366" t="n">
        <v>0.12</v>
      </c>
      <c r="Y2366" t="n">
        <v>1</v>
      </c>
      <c r="Z2366" t="n">
        <v>10</v>
      </c>
    </row>
    <row r="2367">
      <c r="A2367" t="n">
        <v>34</v>
      </c>
      <c r="B2367" t="n">
        <v>75</v>
      </c>
      <c r="C2367" t="inlineStr">
        <is>
          <t xml:space="preserve">CONCLUIDO	</t>
        </is>
      </c>
      <c r="D2367" t="n">
        <v>9.506</v>
      </c>
      <c r="E2367" t="n">
        <v>10.52</v>
      </c>
      <c r="F2367" t="n">
        <v>8</v>
      </c>
      <c r="G2367" t="n">
        <v>59.99</v>
      </c>
      <c r="H2367" t="n">
        <v>1.04</v>
      </c>
      <c r="I2367" t="n">
        <v>8</v>
      </c>
      <c r="J2367" t="n">
        <v>162.42</v>
      </c>
      <c r="K2367" t="n">
        <v>49.1</v>
      </c>
      <c r="L2367" t="n">
        <v>9.5</v>
      </c>
      <c r="M2367" t="n">
        <v>6</v>
      </c>
      <c r="N2367" t="n">
        <v>28.82</v>
      </c>
      <c r="O2367" t="n">
        <v>20265.72</v>
      </c>
      <c r="P2367" t="n">
        <v>86.69</v>
      </c>
      <c r="Q2367" t="n">
        <v>198.05</v>
      </c>
      <c r="R2367" t="n">
        <v>31.83</v>
      </c>
      <c r="S2367" t="n">
        <v>21.27</v>
      </c>
      <c r="T2367" t="n">
        <v>2561.89</v>
      </c>
      <c r="U2367" t="n">
        <v>0.67</v>
      </c>
      <c r="V2367" t="n">
        <v>0.76</v>
      </c>
      <c r="W2367" t="n">
        <v>0.12</v>
      </c>
      <c r="X2367" t="n">
        <v>0.15</v>
      </c>
      <c r="Y2367" t="n">
        <v>1</v>
      </c>
      <c r="Z2367" t="n">
        <v>10</v>
      </c>
    </row>
    <row r="2368">
      <c r="A2368" t="n">
        <v>35</v>
      </c>
      <c r="B2368" t="n">
        <v>75</v>
      </c>
      <c r="C2368" t="inlineStr">
        <is>
          <t xml:space="preserve">CONCLUIDO	</t>
        </is>
      </c>
      <c r="D2368" t="n">
        <v>9.5047</v>
      </c>
      <c r="E2368" t="n">
        <v>10.52</v>
      </c>
      <c r="F2368" t="n">
        <v>8</v>
      </c>
      <c r="G2368" t="n">
        <v>60</v>
      </c>
      <c r="H2368" t="n">
        <v>1.06</v>
      </c>
      <c r="I2368" t="n">
        <v>8</v>
      </c>
      <c r="J2368" t="n">
        <v>162.78</v>
      </c>
      <c r="K2368" t="n">
        <v>49.1</v>
      </c>
      <c r="L2368" t="n">
        <v>9.75</v>
      </c>
      <c r="M2368" t="n">
        <v>6</v>
      </c>
      <c r="N2368" t="n">
        <v>28.93</v>
      </c>
      <c r="O2368" t="n">
        <v>20309.81</v>
      </c>
      <c r="P2368" t="n">
        <v>86.59</v>
      </c>
      <c r="Q2368" t="n">
        <v>198.05</v>
      </c>
      <c r="R2368" t="n">
        <v>31.88</v>
      </c>
      <c r="S2368" t="n">
        <v>21.27</v>
      </c>
      <c r="T2368" t="n">
        <v>2587.84</v>
      </c>
      <c r="U2368" t="n">
        <v>0.67</v>
      </c>
      <c r="V2368" t="n">
        <v>0.76</v>
      </c>
      <c r="W2368" t="n">
        <v>0.12</v>
      </c>
      <c r="X2368" t="n">
        <v>0.15</v>
      </c>
      <c r="Y2368" t="n">
        <v>1</v>
      </c>
      <c r="Z2368" t="n">
        <v>10</v>
      </c>
    </row>
    <row r="2369">
      <c r="A2369" t="n">
        <v>36</v>
      </c>
      <c r="B2369" t="n">
        <v>75</v>
      </c>
      <c r="C2369" t="inlineStr">
        <is>
          <t xml:space="preserve">CONCLUIDO	</t>
        </is>
      </c>
      <c r="D2369" t="n">
        <v>9.5007</v>
      </c>
      <c r="E2369" t="n">
        <v>10.53</v>
      </c>
      <c r="F2369" t="n">
        <v>8</v>
      </c>
      <c r="G2369" t="n">
        <v>60.04</v>
      </c>
      <c r="H2369" t="n">
        <v>1.09</v>
      </c>
      <c r="I2369" t="n">
        <v>8</v>
      </c>
      <c r="J2369" t="n">
        <v>163.13</v>
      </c>
      <c r="K2369" t="n">
        <v>49.1</v>
      </c>
      <c r="L2369" t="n">
        <v>10</v>
      </c>
      <c r="M2369" t="n">
        <v>6</v>
      </c>
      <c r="N2369" t="n">
        <v>29.04</v>
      </c>
      <c r="O2369" t="n">
        <v>20353.94</v>
      </c>
      <c r="P2369" t="n">
        <v>86.04000000000001</v>
      </c>
      <c r="Q2369" t="n">
        <v>198.06</v>
      </c>
      <c r="R2369" t="n">
        <v>32.07</v>
      </c>
      <c r="S2369" t="n">
        <v>21.27</v>
      </c>
      <c r="T2369" t="n">
        <v>2684</v>
      </c>
      <c r="U2369" t="n">
        <v>0.66</v>
      </c>
      <c r="V2369" t="n">
        <v>0.76</v>
      </c>
      <c r="W2369" t="n">
        <v>0.12</v>
      </c>
      <c r="X2369" t="n">
        <v>0.15</v>
      </c>
      <c r="Y2369" t="n">
        <v>1</v>
      </c>
      <c r="Z2369" t="n">
        <v>10</v>
      </c>
    </row>
    <row r="2370">
      <c r="A2370" t="n">
        <v>37</v>
      </c>
      <c r="B2370" t="n">
        <v>75</v>
      </c>
      <c r="C2370" t="inlineStr">
        <is>
          <t xml:space="preserve">CONCLUIDO	</t>
        </is>
      </c>
      <c r="D2370" t="n">
        <v>9.563000000000001</v>
      </c>
      <c r="E2370" t="n">
        <v>10.46</v>
      </c>
      <c r="F2370" t="n">
        <v>7.97</v>
      </c>
      <c r="G2370" t="n">
        <v>68.29000000000001</v>
      </c>
      <c r="H2370" t="n">
        <v>1.11</v>
      </c>
      <c r="I2370" t="n">
        <v>7</v>
      </c>
      <c r="J2370" t="n">
        <v>163.49</v>
      </c>
      <c r="K2370" t="n">
        <v>49.1</v>
      </c>
      <c r="L2370" t="n">
        <v>10.25</v>
      </c>
      <c r="M2370" t="n">
        <v>5</v>
      </c>
      <c r="N2370" t="n">
        <v>29.15</v>
      </c>
      <c r="O2370" t="n">
        <v>20398.1</v>
      </c>
      <c r="P2370" t="n">
        <v>85.17</v>
      </c>
      <c r="Q2370" t="n">
        <v>198.05</v>
      </c>
      <c r="R2370" t="n">
        <v>30.84</v>
      </c>
      <c r="S2370" t="n">
        <v>21.27</v>
      </c>
      <c r="T2370" t="n">
        <v>2071.34</v>
      </c>
      <c r="U2370" t="n">
        <v>0.6899999999999999</v>
      </c>
      <c r="V2370" t="n">
        <v>0.76</v>
      </c>
      <c r="W2370" t="n">
        <v>0.12</v>
      </c>
      <c r="X2370" t="n">
        <v>0.11</v>
      </c>
      <c r="Y2370" t="n">
        <v>1</v>
      </c>
      <c r="Z2370" t="n">
        <v>10</v>
      </c>
    </row>
    <row r="2371">
      <c r="A2371" t="n">
        <v>38</v>
      </c>
      <c r="B2371" t="n">
        <v>75</v>
      </c>
      <c r="C2371" t="inlineStr">
        <is>
          <t xml:space="preserve">CONCLUIDO	</t>
        </is>
      </c>
      <c r="D2371" t="n">
        <v>9.5579</v>
      </c>
      <c r="E2371" t="n">
        <v>10.46</v>
      </c>
      <c r="F2371" t="n">
        <v>7.97</v>
      </c>
      <c r="G2371" t="n">
        <v>68.33</v>
      </c>
      <c r="H2371" t="n">
        <v>1.14</v>
      </c>
      <c r="I2371" t="n">
        <v>7</v>
      </c>
      <c r="J2371" t="n">
        <v>163.85</v>
      </c>
      <c r="K2371" t="n">
        <v>49.1</v>
      </c>
      <c r="L2371" t="n">
        <v>10.5</v>
      </c>
      <c r="M2371" t="n">
        <v>5</v>
      </c>
      <c r="N2371" t="n">
        <v>29.26</v>
      </c>
      <c r="O2371" t="n">
        <v>20442.3</v>
      </c>
      <c r="P2371" t="n">
        <v>85.28</v>
      </c>
      <c r="Q2371" t="n">
        <v>198.05</v>
      </c>
      <c r="R2371" t="n">
        <v>30.91</v>
      </c>
      <c r="S2371" t="n">
        <v>21.27</v>
      </c>
      <c r="T2371" t="n">
        <v>2107.82</v>
      </c>
      <c r="U2371" t="n">
        <v>0.6899999999999999</v>
      </c>
      <c r="V2371" t="n">
        <v>0.76</v>
      </c>
      <c r="W2371" t="n">
        <v>0.12</v>
      </c>
      <c r="X2371" t="n">
        <v>0.12</v>
      </c>
      <c r="Y2371" t="n">
        <v>1</v>
      </c>
      <c r="Z2371" t="n">
        <v>10</v>
      </c>
    </row>
    <row r="2372">
      <c r="A2372" t="n">
        <v>39</v>
      </c>
      <c r="B2372" t="n">
        <v>75</v>
      </c>
      <c r="C2372" t="inlineStr">
        <is>
          <t xml:space="preserve">CONCLUIDO	</t>
        </is>
      </c>
      <c r="D2372" t="n">
        <v>9.581099999999999</v>
      </c>
      <c r="E2372" t="n">
        <v>10.44</v>
      </c>
      <c r="F2372" t="n">
        <v>7.95</v>
      </c>
      <c r="G2372" t="n">
        <v>68.12</v>
      </c>
      <c r="H2372" t="n">
        <v>1.16</v>
      </c>
      <c r="I2372" t="n">
        <v>7</v>
      </c>
      <c r="J2372" t="n">
        <v>164.21</v>
      </c>
      <c r="K2372" t="n">
        <v>49.1</v>
      </c>
      <c r="L2372" t="n">
        <v>10.75</v>
      </c>
      <c r="M2372" t="n">
        <v>5</v>
      </c>
      <c r="N2372" t="n">
        <v>29.36</v>
      </c>
      <c r="O2372" t="n">
        <v>20486.54</v>
      </c>
      <c r="P2372" t="n">
        <v>85</v>
      </c>
      <c r="Q2372" t="n">
        <v>198.05</v>
      </c>
      <c r="R2372" t="n">
        <v>30.13</v>
      </c>
      <c r="S2372" t="n">
        <v>21.27</v>
      </c>
      <c r="T2372" t="n">
        <v>1718.34</v>
      </c>
      <c r="U2372" t="n">
        <v>0.71</v>
      </c>
      <c r="V2372" t="n">
        <v>0.76</v>
      </c>
      <c r="W2372" t="n">
        <v>0.12</v>
      </c>
      <c r="X2372" t="n">
        <v>0.09</v>
      </c>
      <c r="Y2372" t="n">
        <v>1</v>
      </c>
      <c r="Z2372" t="n">
        <v>10</v>
      </c>
    </row>
    <row r="2373">
      <c r="A2373" t="n">
        <v>40</v>
      </c>
      <c r="B2373" t="n">
        <v>75</v>
      </c>
      <c r="C2373" t="inlineStr">
        <is>
          <t xml:space="preserve">CONCLUIDO	</t>
        </is>
      </c>
      <c r="D2373" t="n">
        <v>9.5405</v>
      </c>
      <c r="E2373" t="n">
        <v>10.48</v>
      </c>
      <c r="F2373" t="n">
        <v>7.99</v>
      </c>
      <c r="G2373" t="n">
        <v>68.5</v>
      </c>
      <c r="H2373" t="n">
        <v>1.18</v>
      </c>
      <c r="I2373" t="n">
        <v>7</v>
      </c>
      <c r="J2373" t="n">
        <v>164.57</v>
      </c>
      <c r="K2373" t="n">
        <v>49.1</v>
      </c>
      <c r="L2373" t="n">
        <v>11</v>
      </c>
      <c r="M2373" t="n">
        <v>5</v>
      </c>
      <c r="N2373" t="n">
        <v>29.47</v>
      </c>
      <c r="O2373" t="n">
        <v>20530.82</v>
      </c>
      <c r="P2373" t="n">
        <v>85.34</v>
      </c>
      <c r="Q2373" t="n">
        <v>198.05</v>
      </c>
      <c r="R2373" t="n">
        <v>31.68</v>
      </c>
      <c r="S2373" t="n">
        <v>21.27</v>
      </c>
      <c r="T2373" t="n">
        <v>2490.65</v>
      </c>
      <c r="U2373" t="n">
        <v>0.67</v>
      </c>
      <c r="V2373" t="n">
        <v>0.76</v>
      </c>
      <c r="W2373" t="n">
        <v>0.12</v>
      </c>
      <c r="X2373" t="n">
        <v>0.14</v>
      </c>
      <c r="Y2373" t="n">
        <v>1</v>
      </c>
      <c r="Z2373" t="n">
        <v>10</v>
      </c>
    </row>
    <row r="2374">
      <c r="A2374" t="n">
        <v>41</v>
      </c>
      <c r="B2374" t="n">
        <v>75</v>
      </c>
      <c r="C2374" t="inlineStr">
        <is>
          <t xml:space="preserve">CONCLUIDO	</t>
        </is>
      </c>
      <c r="D2374" t="n">
        <v>9.5534</v>
      </c>
      <c r="E2374" t="n">
        <v>10.47</v>
      </c>
      <c r="F2374" t="n">
        <v>7.98</v>
      </c>
      <c r="G2374" t="n">
        <v>68.38</v>
      </c>
      <c r="H2374" t="n">
        <v>1.21</v>
      </c>
      <c r="I2374" t="n">
        <v>7</v>
      </c>
      <c r="J2374" t="n">
        <v>164.93</v>
      </c>
      <c r="K2374" t="n">
        <v>49.1</v>
      </c>
      <c r="L2374" t="n">
        <v>11.25</v>
      </c>
      <c r="M2374" t="n">
        <v>5</v>
      </c>
      <c r="N2374" t="n">
        <v>29.58</v>
      </c>
      <c r="O2374" t="n">
        <v>20575.13</v>
      </c>
      <c r="P2374" t="n">
        <v>84.81999999999999</v>
      </c>
      <c r="Q2374" t="n">
        <v>198.05</v>
      </c>
      <c r="R2374" t="n">
        <v>31.25</v>
      </c>
      <c r="S2374" t="n">
        <v>21.27</v>
      </c>
      <c r="T2374" t="n">
        <v>2276.36</v>
      </c>
      <c r="U2374" t="n">
        <v>0.68</v>
      </c>
      <c r="V2374" t="n">
        <v>0.76</v>
      </c>
      <c r="W2374" t="n">
        <v>0.12</v>
      </c>
      <c r="X2374" t="n">
        <v>0.12</v>
      </c>
      <c r="Y2374" t="n">
        <v>1</v>
      </c>
      <c r="Z2374" t="n">
        <v>10</v>
      </c>
    </row>
    <row r="2375">
      <c r="A2375" t="n">
        <v>42</v>
      </c>
      <c r="B2375" t="n">
        <v>75</v>
      </c>
      <c r="C2375" t="inlineStr">
        <is>
          <t xml:space="preserve">CONCLUIDO	</t>
        </is>
      </c>
      <c r="D2375" t="n">
        <v>9.5496</v>
      </c>
      <c r="E2375" t="n">
        <v>10.47</v>
      </c>
      <c r="F2375" t="n">
        <v>7.98</v>
      </c>
      <c r="G2375" t="n">
        <v>68.41</v>
      </c>
      <c r="H2375" t="n">
        <v>1.23</v>
      </c>
      <c r="I2375" t="n">
        <v>7</v>
      </c>
      <c r="J2375" t="n">
        <v>165.29</v>
      </c>
      <c r="K2375" t="n">
        <v>49.1</v>
      </c>
      <c r="L2375" t="n">
        <v>11.5</v>
      </c>
      <c r="M2375" t="n">
        <v>5</v>
      </c>
      <c r="N2375" t="n">
        <v>29.69</v>
      </c>
      <c r="O2375" t="n">
        <v>20619.48</v>
      </c>
      <c r="P2375" t="n">
        <v>84.54000000000001</v>
      </c>
      <c r="Q2375" t="n">
        <v>198.05</v>
      </c>
      <c r="R2375" t="n">
        <v>31.35</v>
      </c>
      <c r="S2375" t="n">
        <v>21.27</v>
      </c>
      <c r="T2375" t="n">
        <v>2329.9</v>
      </c>
      <c r="U2375" t="n">
        <v>0.68</v>
      </c>
      <c r="V2375" t="n">
        <v>0.76</v>
      </c>
      <c r="W2375" t="n">
        <v>0.12</v>
      </c>
      <c r="X2375" t="n">
        <v>0.13</v>
      </c>
      <c r="Y2375" t="n">
        <v>1</v>
      </c>
      <c r="Z2375" t="n">
        <v>10</v>
      </c>
    </row>
    <row r="2376">
      <c r="A2376" t="n">
        <v>43</v>
      </c>
      <c r="B2376" t="n">
        <v>75</v>
      </c>
      <c r="C2376" t="inlineStr">
        <is>
          <t xml:space="preserve">CONCLUIDO	</t>
        </is>
      </c>
      <c r="D2376" t="n">
        <v>9.552899999999999</v>
      </c>
      <c r="E2376" t="n">
        <v>10.47</v>
      </c>
      <c r="F2376" t="n">
        <v>7.98</v>
      </c>
      <c r="G2376" t="n">
        <v>68.38</v>
      </c>
      <c r="H2376" t="n">
        <v>1.26</v>
      </c>
      <c r="I2376" t="n">
        <v>7</v>
      </c>
      <c r="J2376" t="n">
        <v>165.65</v>
      </c>
      <c r="K2376" t="n">
        <v>49.1</v>
      </c>
      <c r="L2376" t="n">
        <v>11.75</v>
      </c>
      <c r="M2376" t="n">
        <v>5</v>
      </c>
      <c r="N2376" t="n">
        <v>29.8</v>
      </c>
      <c r="O2376" t="n">
        <v>20663.87</v>
      </c>
      <c r="P2376" t="n">
        <v>84.12</v>
      </c>
      <c r="Q2376" t="n">
        <v>198.05</v>
      </c>
      <c r="R2376" t="n">
        <v>31.22</v>
      </c>
      <c r="S2376" t="n">
        <v>21.27</v>
      </c>
      <c r="T2376" t="n">
        <v>2260.57</v>
      </c>
      <c r="U2376" t="n">
        <v>0.68</v>
      </c>
      <c r="V2376" t="n">
        <v>0.76</v>
      </c>
      <c r="W2376" t="n">
        <v>0.12</v>
      </c>
      <c r="X2376" t="n">
        <v>0.12</v>
      </c>
      <c r="Y2376" t="n">
        <v>1</v>
      </c>
      <c r="Z2376" t="n">
        <v>10</v>
      </c>
    </row>
    <row r="2377">
      <c r="A2377" t="n">
        <v>44</v>
      </c>
      <c r="B2377" t="n">
        <v>75</v>
      </c>
      <c r="C2377" t="inlineStr">
        <is>
          <t xml:space="preserve">CONCLUIDO	</t>
        </is>
      </c>
      <c r="D2377" t="n">
        <v>9.605600000000001</v>
      </c>
      <c r="E2377" t="n">
        <v>10.41</v>
      </c>
      <c r="F2377" t="n">
        <v>7.95</v>
      </c>
      <c r="G2377" t="n">
        <v>79.51000000000001</v>
      </c>
      <c r="H2377" t="n">
        <v>1.28</v>
      </c>
      <c r="I2377" t="n">
        <v>6</v>
      </c>
      <c r="J2377" t="n">
        <v>166.01</v>
      </c>
      <c r="K2377" t="n">
        <v>49.1</v>
      </c>
      <c r="L2377" t="n">
        <v>12</v>
      </c>
      <c r="M2377" t="n">
        <v>4</v>
      </c>
      <c r="N2377" t="n">
        <v>29.91</v>
      </c>
      <c r="O2377" t="n">
        <v>20708.3</v>
      </c>
      <c r="P2377" t="n">
        <v>83.23999999999999</v>
      </c>
      <c r="Q2377" t="n">
        <v>198.05</v>
      </c>
      <c r="R2377" t="n">
        <v>30.32</v>
      </c>
      <c r="S2377" t="n">
        <v>21.27</v>
      </c>
      <c r="T2377" t="n">
        <v>1818.7</v>
      </c>
      <c r="U2377" t="n">
        <v>0.7</v>
      </c>
      <c r="V2377" t="n">
        <v>0.76</v>
      </c>
      <c r="W2377" t="n">
        <v>0.12</v>
      </c>
      <c r="X2377" t="n">
        <v>0.1</v>
      </c>
      <c r="Y2377" t="n">
        <v>1</v>
      </c>
      <c r="Z2377" t="n">
        <v>10</v>
      </c>
    </row>
    <row r="2378">
      <c r="A2378" t="n">
        <v>45</v>
      </c>
      <c r="B2378" t="n">
        <v>75</v>
      </c>
      <c r="C2378" t="inlineStr">
        <is>
          <t xml:space="preserve">CONCLUIDO	</t>
        </is>
      </c>
      <c r="D2378" t="n">
        <v>9.626200000000001</v>
      </c>
      <c r="E2378" t="n">
        <v>10.39</v>
      </c>
      <c r="F2378" t="n">
        <v>7.93</v>
      </c>
      <c r="G2378" t="n">
        <v>79.29000000000001</v>
      </c>
      <c r="H2378" t="n">
        <v>1.3</v>
      </c>
      <c r="I2378" t="n">
        <v>6</v>
      </c>
      <c r="J2378" t="n">
        <v>166.37</v>
      </c>
      <c r="K2378" t="n">
        <v>49.1</v>
      </c>
      <c r="L2378" t="n">
        <v>12.25</v>
      </c>
      <c r="M2378" t="n">
        <v>4</v>
      </c>
      <c r="N2378" t="n">
        <v>30.02</v>
      </c>
      <c r="O2378" t="n">
        <v>20752.76</v>
      </c>
      <c r="P2378" t="n">
        <v>83.05</v>
      </c>
      <c r="Q2378" t="n">
        <v>198.05</v>
      </c>
      <c r="R2378" t="n">
        <v>29.56</v>
      </c>
      <c r="S2378" t="n">
        <v>21.27</v>
      </c>
      <c r="T2378" t="n">
        <v>1439.63</v>
      </c>
      <c r="U2378" t="n">
        <v>0.72</v>
      </c>
      <c r="V2378" t="n">
        <v>0.77</v>
      </c>
      <c r="W2378" t="n">
        <v>0.12</v>
      </c>
      <c r="X2378" t="n">
        <v>0.08</v>
      </c>
      <c r="Y2378" t="n">
        <v>1</v>
      </c>
      <c r="Z2378" t="n">
        <v>10</v>
      </c>
    </row>
    <row r="2379">
      <c r="A2379" t="n">
        <v>46</v>
      </c>
      <c r="B2379" t="n">
        <v>75</v>
      </c>
      <c r="C2379" t="inlineStr">
        <is>
          <t xml:space="preserve">CONCLUIDO	</t>
        </is>
      </c>
      <c r="D2379" t="n">
        <v>9.5985</v>
      </c>
      <c r="E2379" t="n">
        <v>10.42</v>
      </c>
      <c r="F2379" t="n">
        <v>7.96</v>
      </c>
      <c r="G2379" t="n">
        <v>79.59</v>
      </c>
      <c r="H2379" t="n">
        <v>1.33</v>
      </c>
      <c r="I2379" t="n">
        <v>6</v>
      </c>
      <c r="J2379" t="n">
        <v>166.73</v>
      </c>
      <c r="K2379" t="n">
        <v>49.1</v>
      </c>
      <c r="L2379" t="n">
        <v>12.5</v>
      </c>
      <c r="M2379" t="n">
        <v>4</v>
      </c>
      <c r="N2379" t="n">
        <v>30.13</v>
      </c>
      <c r="O2379" t="n">
        <v>20797.26</v>
      </c>
      <c r="P2379" t="n">
        <v>83.40000000000001</v>
      </c>
      <c r="Q2379" t="n">
        <v>198.05</v>
      </c>
      <c r="R2379" t="n">
        <v>30.67</v>
      </c>
      <c r="S2379" t="n">
        <v>21.27</v>
      </c>
      <c r="T2379" t="n">
        <v>1994.85</v>
      </c>
      <c r="U2379" t="n">
        <v>0.6899999999999999</v>
      </c>
      <c r="V2379" t="n">
        <v>0.76</v>
      </c>
      <c r="W2379" t="n">
        <v>0.12</v>
      </c>
      <c r="X2379" t="n">
        <v>0.11</v>
      </c>
      <c r="Y2379" t="n">
        <v>1</v>
      </c>
      <c r="Z2379" t="n">
        <v>10</v>
      </c>
    </row>
    <row r="2380">
      <c r="A2380" t="n">
        <v>47</v>
      </c>
      <c r="B2380" t="n">
        <v>75</v>
      </c>
      <c r="C2380" t="inlineStr">
        <is>
          <t xml:space="preserve">CONCLUIDO	</t>
        </is>
      </c>
      <c r="D2380" t="n">
        <v>9.605399999999999</v>
      </c>
      <c r="E2380" t="n">
        <v>10.41</v>
      </c>
      <c r="F2380" t="n">
        <v>7.95</v>
      </c>
      <c r="G2380" t="n">
        <v>79.51000000000001</v>
      </c>
      <c r="H2380" t="n">
        <v>1.35</v>
      </c>
      <c r="I2380" t="n">
        <v>6</v>
      </c>
      <c r="J2380" t="n">
        <v>167.09</v>
      </c>
      <c r="K2380" t="n">
        <v>49.1</v>
      </c>
      <c r="L2380" t="n">
        <v>12.75</v>
      </c>
      <c r="M2380" t="n">
        <v>4</v>
      </c>
      <c r="N2380" t="n">
        <v>30.25</v>
      </c>
      <c r="O2380" t="n">
        <v>20841.8</v>
      </c>
      <c r="P2380" t="n">
        <v>83.27</v>
      </c>
      <c r="Q2380" t="n">
        <v>198.05</v>
      </c>
      <c r="R2380" t="n">
        <v>30.36</v>
      </c>
      <c r="S2380" t="n">
        <v>21.27</v>
      </c>
      <c r="T2380" t="n">
        <v>1838.71</v>
      </c>
      <c r="U2380" t="n">
        <v>0.7</v>
      </c>
      <c r="V2380" t="n">
        <v>0.76</v>
      </c>
      <c r="W2380" t="n">
        <v>0.12</v>
      </c>
      <c r="X2380" t="n">
        <v>0.1</v>
      </c>
      <c r="Y2380" t="n">
        <v>1</v>
      </c>
      <c r="Z2380" t="n">
        <v>10</v>
      </c>
    </row>
    <row r="2381">
      <c r="A2381" t="n">
        <v>48</v>
      </c>
      <c r="B2381" t="n">
        <v>75</v>
      </c>
      <c r="C2381" t="inlineStr">
        <is>
          <t xml:space="preserve">CONCLUIDO	</t>
        </is>
      </c>
      <c r="D2381" t="n">
        <v>9.594099999999999</v>
      </c>
      <c r="E2381" t="n">
        <v>10.42</v>
      </c>
      <c r="F2381" t="n">
        <v>7.96</v>
      </c>
      <c r="G2381" t="n">
        <v>79.63</v>
      </c>
      <c r="H2381" t="n">
        <v>1.38</v>
      </c>
      <c r="I2381" t="n">
        <v>6</v>
      </c>
      <c r="J2381" t="n">
        <v>167.45</v>
      </c>
      <c r="K2381" t="n">
        <v>49.1</v>
      </c>
      <c r="L2381" t="n">
        <v>13</v>
      </c>
      <c r="M2381" t="n">
        <v>4</v>
      </c>
      <c r="N2381" t="n">
        <v>30.36</v>
      </c>
      <c r="O2381" t="n">
        <v>20886.38</v>
      </c>
      <c r="P2381" t="n">
        <v>83.39</v>
      </c>
      <c r="Q2381" t="n">
        <v>198.06</v>
      </c>
      <c r="R2381" t="n">
        <v>30.78</v>
      </c>
      <c r="S2381" t="n">
        <v>21.27</v>
      </c>
      <c r="T2381" t="n">
        <v>2048.38</v>
      </c>
      <c r="U2381" t="n">
        <v>0.6899999999999999</v>
      </c>
      <c r="V2381" t="n">
        <v>0.76</v>
      </c>
      <c r="W2381" t="n">
        <v>0.12</v>
      </c>
      <c r="X2381" t="n">
        <v>0.11</v>
      </c>
      <c r="Y2381" t="n">
        <v>1</v>
      </c>
      <c r="Z2381" t="n">
        <v>10</v>
      </c>
    </row>
    <row r="2382">
      <c r="A2382" t="n">
        <v>49</v>
      </c>
      <c r="B2382" t="n">
        <v>75</v>
      </c>
      <c r="C2382" t="inlineStr">
        <is>
          <t xml:space="preserve">CONCLUIDO	</t>
        </is>
      </c>
      <c r="D2382" t="n">
        <v>9.6</v>
      </c>
      <c r="E2382" t="n">
        <v>10.42</v>
      </c>
      <c r="F2382" t="n">
        <v>7.96</v>
      </c>
      <c r="G2382" t="n">
        <v>79.56999999999999</v>
      </c>
      <c r="H2382" t="n">
        <v>1.4</v>
      </c>
      <c r="I2382" t="n">
        <v>6</v>
      </c>
      <c r="J2382" t="n">
        <v>167.81</v>
      </c>
      <c r="K2382" t="n">
        <v>49.1</v>
      </c>
      <c r="L2382" t="n">
        <v>13.25</v>
      </c>
      <c r="M2382" t="n">
        <v>4</v>
      </c>
      <c r="N2382" t="n">
        <v>30.47</v>
      </c>
      <c r="O2382" t="n">
        <v>20930.99</v>
      </c>
      <c r="P2382" t="n">
        <v>82.95999999999999</v>
      </c>
      <c r="Q2382" t="n">
        <v>198.05</v>
      </c>
      <c r="R2382" t="n">
        <v>30.55</v>
      </c>
      <c r="S2382" t="n">
        <v>21.27</v>
      </c>
      <c r="T2382" t="n">
        <v>1930.74</v>
      </c>
      <c r="U2382" t="n">
        <v>0.7</v>
      </c>
      <c r="V2382" t="n">
        <v>0.76</v>
      </c>
      <c r="W2382" t="n">
        <v>0.12</v>
      </c>
      <c r="X2382" t="n">
        <v>0.1</v>
      </c>
      <c r="Y2382" t="n">
        <v>1</v>
      </c>
      <c r="Z2382" t="n">
        <v>10</v>
      </c>
    </row>
    <row r="2383">
      <c r="A2383" t="n">
        <v>50</v>
      </c>
      <c r="B2383" t="n">
        <v>75</v>
      </c>
      <c r="C2383" t="inlineStr">
        <is>
          <t xml:space="preserve">CONCLUIDO	</t>
        </is>
      </c>
      <c r="D2383" t="n">
        <v>9.5992</v>
      </c>
      <c r="E2383" t="n">
        <v>10.42</v>
      </c>
      <c r="F2383" t="n">
        <v>7.96</v>
      </c>
      <c r="G2383" t="n">
        <v>79.58</v>
      </c>
      <c r="H2383" t="n">
        <v>1.42</v>
      </c>
      <c r="I2383" t="n">
        <v>6</v>
      </c>
      <c r="J2383" t="n">
        <v>168.18</v>
      </c>
      <c r="K2383" t="n">
        <v>49.1</v>
      </c>
      <c r="L2383" t="n">
        <v>13.5</v>
      </c>
      <c r="M2383" t="n">
        <v>4</v>
      </c>
      <c r="N2383" t="n">
        <v>30.58</v>
      </c>
      <c r="O2383" t="n">
        <v>20975.64</v>
      </c>
      <c r="P2383" t="n">
        <v>82.66</v>
      </c>
      <c r="Q2383" t="n">
        <v>198.05</v>
      </c>
      <c r="R2383" t="n">
        <v>30.48</v>
      </c>
      <c r="S2383" t="n">
        <v>21.27</v>
      </c>
      <c r="T2383" t="n">
        <v>1898.84</v>
      </c>
      <c r="U2383" t="n">
        <v>0.7</v>
      </c>
      <c r="V2383" t="n">
        <v>0.76</v>
      </c>
      <c r="W2383" t="n">
        <v>0.12</v>
      </c>
      <c r="X2383" t="n">
        <v>0.1</v>
      </c>
      <c r="Y2383" t="n">
        <v>1</v>
      </c>
      <c r="Z2383" t="n">
        <v>10</v>
      </c>
    </row>
    <row r="2384">
      <c r="A2384" t="n">
        <v>51</v>
      </c>
      <c r="B2384" t="n">
        <v>75</v>
      </c>
      <c r="C2384" t="inlineStr">
        <is>
          <t xml:space="preserve">CONCLUIDO	</t>
        </is>
      </c>
      <c r="D2384" t="n">
        <v>9.618</v>
      </c>
      <c r="E2384" t="n">
        <v>10.4</v>
      </c>
      <c r="F2384" t="n">
        <v>7.94</v>
      </c>
      <c r="G2384" t="n">
        <v>79.38</v>
      </c>
      <c r="H2384" t="n">
        <v>1.45</v>
      </c>
      <c r="I2384" t="n">
        <v>6</v>
      </c>
      <c r="J2384" t="n">
        <v>168.54</v>
      </c>
      <c r="K2384" t="n">
        <v>49.1</v>
      </c>
      <c r="L2384" t="n">
        <v>13.75</v>
      </c>
      <c r="M2384" t="n">
        <v>4</v>
      </c>
      <c r="N2384" t="n">
        <v>30.69</v>
      </c>
      <c r="O2384" t="n">
        <v>21020.34</v>
      </c>
      <c r="P2384" t="n">
        <v>82.17</v>
      </c>
      <c r="Q2384" t="n">
        <v>198.05</v>
      </c>
      <c r="R2384" t="n">
        <v>29.81</v>
      </c>
      <c r="S2384" t="n">
        <v>21.27</v>
      </c>
      <c r="T2384" t="n">
        <v>1564.57</v>
      </c>
      <c r="U2384" t="n">
        <v>0.71</v>
      </c>
      <c r="V2384" t="n">
        <v>0.77</v>
      </c>
      <c r="W2384" t="n">
        <v>0.12</v>
      </c>
      <c r="X2384" t="n">
        <v>0.08</v>
      </c>
      <c r="Y2384" t="n">
        <v>1</v>
      </c>
      <c r="Z2384" t="n">
        <v>10</v>
      </c>
    </row>
    <row r="2385">
      <c r="A2385" t="n">
        <v>52</v>
      </c>
      <c r="B2385" t="n">
        <v>75</v>
      </c>
      <c r="C2385" t="inlineStr">
        <is>
          <t xml:space="preserve">CONCLUIDO	</t>
        </is>
      </c>
      <c r="D2385" t="n">
        <v>9.599500000000001</v>
      </c>
      <c r="E2385" t="n">
        <v>10.42</v>
      </c>
      <c r="F2385" t="n">
        <v>7.96</v>
      </c>
      <c r="G2385" t="n">
        <v>79.58</v>
      </c>
      <c r="H2385" t="n">
        <v>1.47</v>
      </c>
      <c r="I2385" t="n">
        <v>6</v>
      </c>
      <c r="J2385" t="n">
        <v>168.9</v>
      </c>
      <c r="K2385" t="n">
        <v>49.1</v>
      </c>
      <c r="L2385" t="n">
        <v>14</v>
      </c>
      <c r="M2385" t="n">
        <v>4</v>
      </c>
      <c r="N2385" t="n">
        <v>30.81</v>
      </c>
      <c r="O2385" t="n">
        <v>21065.06</v>
      </c>
      <c r="P2385" t="n">
        <v>81.95</v>
      </c>
      <c r="Q2385" t="n">
        <v>198.06</v>
      </c>
      <c r="R2385" t="n">
        <v>30.62</v>
      </c>
      <c r="S2385" t="n">
        <v>21.27</v>
      </c>
      <c r="T2385" t="n">
        <v>1965.98</v>
      </c>
      <c r="U2385" t="n">
        <v>0.6899999999999999</v>
      </c>
      <c r="V2385" t="n">
        <v>0.76</v>
      </c>
      <c r="W2385" t="n">
        <v>0.12</v>
      </c>
      <c r="X2385" t="n">
        <v>0.1</v>
      </c>
      <c r="Y2385" t="n">
        <v>1</v>
      </c>
      <c r="Z2385" t="n">
        <v>10</v>
      </c>
    </row>
    <row r="2386">
      <c r="A2386" t="n">
        <v>53</v>
      </c>
      <c r="B2386" t="n">
        <v>75</v>
      </c>
      <c r="C2386" t="inlineStr">
        <is>
          <t xml:space="preserve">CONCLUIDO	</t>
        </is>
      </c>
      <c r="D2386" t="n">
        <v>9.5962</v>
      </c>
      <c r="E2386" t="n">
        <v>10.42</v>
      </c>
      <c r="F2386" t="n">
        <v>7.96</v>
      </c>
      <c r="G2386" t="n">
        <v>79.61</v>
      </c>
      <c r="H2386" t="n">
        <v>1.49</v>
      </c>
      <c r="I2386" t="n">
        <v>6</v>
      </c>
      <c r="J2386" t="n">
        <v>169.26</v>
      </c>
      <c r="K2386" t="n">
        <v>49.1</v>
      </c>
      <c r="L2386" t="n">
        <v>14.25</v>
      </c>
      <c r="M2386" t="n">
        <v>4</v>
      </c>
      <c r="N2386" t="n">
        <v>30.92</v>
      </c>
      <c r="O2386" t="n">
        <v>21109.83</v>
      </c>
      <c r="P2386" t="n">
        <v>81.48999999999999</v>
      </c>
      <c r="Q2386" t="n">
        <v>198.05</v>
      </c>
      <c r="R2386" t="n">
        <v>30.72</v>
      </c>
      <c r="S2386" t="n">
        <v>21.27</v>
      </c>
      <c r="T2386" t="n">
        <v>2016.06</v>
      </c>
      <c r="U2386" t="n">
        <v>0.6899999999999999</v>
      </c>
      <c r="V2386" t="n">
        <v>0.76</v>
      </c>
      <c r="W2386" t="n">
        <v>0.12</v>
      </c>
      <c r="X2386" t="n">
        <v>0.11</v>
      </c>
      <c r="Y2386" t="n">
        <v>1</v>
      </c>
      <c r="Z2386" t="n">
        <v>10</v>
      </c>
    </row>
    <row r="2387">
      <c r="A2387" t="n">
        <v>54</v>
      </c>
      <c r="B2387" t="n">
        <v>75</v>
      </c>
      <c r="C2387" t="inlineStr">
        <is>
          <t xml:space="preserve">CONCLUIDO	</t>
        </is>
      </c>
      <c r="D2387" t="n">
        <v>9.6432</v>
      </c>
      <c r="E2387" t="n">
        <v>10.37</v>
      </c>
      <c r="F2387" t="n">
        <v>7.94</v>
      </c>
      <c r="G2387" t="n">
        <v>95.29000000000001</v>
      </c>
      <c r="H2387" t="n">
        <v>1.52</v>
      </c>
      <c r="I2387" t="n">
        <v>5</v>
      </c>
      <c r="J2387" t="n">
        <v>169.63</v>
      </c>
      <c r="K2387" t="n">
        <v>49.1</v>
      </c>
      <c r="L2387" t="n">
        <v>14.5</v>
      </c>
      <c r="M2387" t="n">
        <v>3</v>
      </c>
      <c r="N2387" t="n">
        <v>31.03</v>
      </c>
      <c r="O2387" t="n">
        <v>21154.64</v>
      </c>
      <c r="P2387" t="n">
        <v>80.65000000000001</v>
      </c>
      <c r="Q2387" t="n">
        <v>198.05</v>
      </c>
      <c r="R2387" t="n">
        <v>30.04</v>
      </c>
      <c r="S2387" t="n">
        <v>21.27</v>
      </c>
      <c r="T2387" t="n">
        <v>1680.74</v>
      </c>
      <c r="U2387" t="n">
        <v>0.71</v>
      </c>
      <c r="V2387" t="n">
        <v>0.76</v>
      </c>
      <c r="W2387" t="n">
        <v>0.12</v>
      </c>
      <c r="X2387" t="n">
        <v>0.09</v>
      </c>
      <c r="Y2387" t="n">
        <v>1</v>
      </c>
      <c r="Z2387" t="n">
        <v>10</v>
      </c>
    </row>
    <row r="2388">
      <c r="A2388" t="n">
        <v>55</v>
      </c>
      <c r="B2388" t="n">
        <v>75</v>
      </c>
      <c r="C2388" t="inlineStr">
        <is>
          <t xml:space="preserve">CONCLUIDO	</t>
        </is>
      </c>
      <c r="D2388" t="n">
        <v>9.6569</v>
      </c>
      <c r="E2388" t="n">
        <v>10.36</v>
      </c>
      <c r="F2388" t="n">
        <v>7.93</v>
      </c>
      <c r="G2388" t="n">
        <v>95.11</v>
      </c>
      <c r="H2388" t="n">
        <v>1.54</v>
      </c>
      <c r="I2388" t="n">
        <v>5</v>
      </c>
      <c r="J2388" t="n">
        <v>169.99</v>
      </c>
      <c r="K2388" t="n">
        <v>49.1</v>
      </c>
      <c r="L2388" t="n">
        <v>14.75</v>
      </c>
      <c r="M2388" t="n">
        <v>3</v>
      </c>
      <c r="N2388" t="n">
        <v>31.15</v>
      </c>
      <c r="O2388" t="n">
        <v>21199.48</v>
      </c>
      <c r="P2388" t="n">
        <v>80.52</v>
      </c>
      <c r="Q2388" t="n">
        <v>198.06</v>
      </c>
      <c r="R2388" t="n">
        <v>29.52</v>
      </c>
      <c r="S2388" t="n">
        <v>21.27</v>
      </c>
      <c r="T2388" t="n">
        <v>1423.9</v>
      </c>
      <c r="U2388" t="n">
        <v>0.72</v>
      </c>
      <c r="V2388" t="n">
        <v>0.77</v>
      </c>
      <c r="W2388" t="n">
        <v>0.12</v>
      </c>
      <c r="X2388" t="n">
        <v>0.07000000000000001</v>
      </c>
      <c r="Y2388" t="n">
        <v>1</v>
      </c>
      <c r="Z2388" t="n">
        <v>10</v>
      </c>
    </row>
    <row r="2389">
      <c r="A2389" t="n">
        <v>56</v>
      </c>
      <c r="B2389" t="n">
        <v>75</v>
      </c>
      <c r="C2389" t="inlineStr">
        <is>
          <t xml:space="preserve">CONCLUIDO	</t>
        </is>
      </c>
      <c r="D2389" t="n">
        <v>9.651</v>
      </c>
      <c r="E2389" t="n">
        <v>10.36</v>
      </c>
      <c r="F2389" t="n">
        <v>7.93</v>
      </c>
      <c r="G2389" t="n">
        <v>95.19</v>
      </c>
      <c r="H2389" t="n">
        <v>1.56</v>
      </c>
      <c r="I2389" t="n">
        <v>5</v>
      </c>
      <c r="J2389" t="n">
        <v>170.35</v>
      </c>
      <c r="K2389" t="n">
        <v>49.1</v>
      </c>
      <c r="L2389" t="n">
        <v>15</v>
      </c>
      <c r="M2389" t="n">
        <v>3</v>
      </c>
      <c r="N2389" t="n">
        <v>31.26</v>
      </c>
      <c r="O2389" t="n">
        <v>21244.37</v>
      </c>
      <c r="P2389" t="n">
        <v>80.75</v>
      </c>
      <c r="Q2389" t="n">
        <v>198.06</v>
      </c>
      <c r="R2389" t="n">
        <v>29.66</v>
      </c>
      <c r="S2389" t="n">
        <v>21.27</v>
      </c>
      <c r="T2389" t="n">
        <v>1493.11</v>
      </c>
      <c r="U2389" t="n">
        <v>0.72</v>
      </c>
      <c r="V2389" t="n">
        <v>0.77</v>
      </c>
      <c r="W2389" t="n">
        <v>0.12</v>
      </c>
      <c r="X2389" t="n">
        <v>0.08</v>
      </c>
      <c r="Y2389" t="n">
        <v>1</v>
      </c>
      <c r="Z2389" t="n">
        <v>10</v>
      </c>
    </row>
    <row r="2390">
      <c r="A2390" t="n">
        <v>57</v>
      </c>
      <c r="B2390" t="n">
        <v>75</v>
      </c>
      <c r="C2390" t="inlineStr">
        <is>
          <t xml:space="preserve">CONCLUIDO	</t>
        </is>
      </c>
      <c r="D2390" t="n">
        <v>9.6668</v>
      </c>
      <c r="E2390" t="n">
        <v>10.34</v>
      </c>
      <c r="F2390" t="n">
        <v>7.92</v>
      </c>
      <c r="G2390" t="n">
        <v>94.98999999999999</v>
      </c>
      <c r="H2390" t="n">
        <v>1.58</v>
      </c>
      <c r="I2390" t="n">
        <v>5</v>
      </c>
      <c r="J2390" t="n">
        <v>170.72</v>
      </c>
      <c r="K2390" t="n">
        <v>49.1</v>
      </c>
      <c r="L2390" t="n">
        <v>15.25</v>
      </c>
      <c r="M2390" t="n">
        <v>3</v>
      </c>
      <c r="N2390" t="n">
        <v>31.37</v>
      </c>
      <c r="O2390" t="n">
        <v>21289.29</v>
      </c>
      <c r="P2390" t="n">
        <v>80.56</v>
      </c>
      <c r="Q2390" t="n">
        <v>198.05</v>
      </c>
      <c r="R2390" t="n">
        <v>29.22</v>
      </c>
      <c r="S2390" t="n">
        <v>21.27</v>
      </c>
      <c r="T2390" t="n">
        <v>1271.78</v>
      </c>
      <c r="U2390" t="n">
        <v>0.73</v>
      </c>
      <c r="V2390" t="n">
        <v>0.77</v>
      </c>
      <c r="W2390" t="n">
        <v>0.11</v>
      </c>
      <c r="X2390" t="n">
        <v>0.06</v>
      </c>
      <c r="Y2390" t="n">
        <v>1</v>
      </c>
      <c r="Z2390" t="n">
        <v>10</v>
      </c>
    </row>
    <row r="2391">
      <c r="A2391" t="n">
        <v>58</v>
      </c>
      <c r="B2391" t="n">
        <v>75</v>
      </c>
      <c r="C2391" t="inlineStr">
        <is>
          <t xml:space="preserve">CONCLUIDO	</t>
        </is>
      </c>
      <c r="D2391" t="n">
        <v>9.641400000000001</v>
      </c>
      <c r="E2391" t="n">
        <v>10.37</v>
      </c>
      <c r="F2391" t="n">
        <v>7.94</v>
      </c>
      <c r="G2391" t="n">
        <v>95.31</v>
      </c>
      <c r="H2391" t="n">
        <v>1.61</v>
      </c>
      <c r="I2391" t="n">
        <v>5</v>
      </c>
      <c r="J2391" t="n">
        <v>171.08</v>
      </c>
      <c r="K2391" t="n">
        <v>49.1</v>
      </c>
      <c r="L2391" t="n">
        <v>15.5</v>
      </c>
      <c r="M2391" t="n">
        <v>3</v>
      </c>
      <c r="N2391" t="n">
        <v>31.49</v>
      </c>
      <c r="O2391" t="n">
        <v>21334.25</v>
      </c>
      <c r="P2391" t="n">
        <v>80.66</v>
      </c>
      <c r="Q2391" t="n">
        <v>198.05</v>
      </c>
      <c r="R2391" t="n">
        <v>30.13</v>
      </c>
      <c r="S2391" t="n">
        <v>21.27</v>
      </c>
      <c r="T2391" t="n">
        <v>1728.57</v>
      </c>
      <c r="U2391" t="n">
        <v>0.71</v>
      </c>
      <c r="V2391" t="n">
        <v>0.76</v>
      </c>
      <c r="W2391" t="n">
        <v>0.12</v>
      </c>
      <c r="X2391" t="n">
        <v>0.09</v>
      </c>
      <c r="Y2391" t="n">
        <v>1</v>
      </c>
      <c r="Z2391" t="n">
        <v>10</v>
      </c>
    </row>
    <row r="2392">
      <c r="A2392" t="n">
        <v>59</v>
      </c>
      <c r="B2392" t="n">
        <v>75</v>
      </c>
      <c r="C2392" t="inlineStr">
        <is>
          <t xml:space="preserve">CONCLUIDO	</t>
        </is>
      </c>
      <c r="D2392" t="n">
        <v>9.651</v>
      </c>
      <c r="E2392" t="n">
        <v>10.36</v>
      </c>
      <c r="F2392" t="n">
        <v>7.93</v>
      </c>
      <c r="G2392" t="n">
        <v>95.19</v>
      </c>
      <c r="H2392" t="n">
        <v>1.63</v>
      </c>
      <c r="I2392" t="n">
        <v>5</v>
      </c>
      <c r="J2392" t="n">
        <v>171.45</v>
      </c>
      <c r="K2392" t="n">
        <v>49.1</v>
      </c>
      <c r="L2392" t="n">
        <v>15.75</v>
      </c>
      <c r="M2392" t="n">
        <v>3</v>
      </c>
      <c r="N2392" t="n">
        <v>31.6</v>
      </c>
      <c r="O2392" t="n">
        <v>21379.25</v>
      </c>
      <c r="P2392" t="n">
        <v>80.42</v>
      </c>
      <c r="Q2392" t="n">
        <v>198.05</v>
      </c>
      <c r="R2392" t="n">
        <v>29.78</v>
      </c>
      <c r="S2392" t="n">
        <v>21.27</v>
      </c>
      <c r="T2392" t="n">
        <v>1551.84</v>
      </c>
      <c r="U2392" t="n">
        <v>0.71</v>
      </c>
      <c r="V2392" t="n">
        <v>0.77</v>
      </c>
      <c r="W2392" t="n">
        <v>0.12</v>
      </c>
      <c r="X2392" t="n">
        <v>0.08</v>
      </c>
      <c r="Y2392" t="n">
        <v>1</v>
      </c>
      <c r="Z2392" t="n">
        <v>10</v>
      </c>
    </row>
    <row r="2393">
      <c r="A2393" t="n">
        <v>60</v>
      </c>
      <c r="B2393" t="n">
        <v>75</v>
      </c>
      <c r="C2393" t="inlineStr">
        <is>
          <t xml:space="preserve">CONCLUIDO	</t>
        </is>
      </c>
      <c r="D2393" t="n">
        <v>9.645</v>
      </c>
      <c r="E2393" t="n">
        <v>10.37</v>
      </c>
      <c r="F2393" t="n">
        <v>7.94</v>
      </c>
      <c r="G2393" t="n">
        <v>95.27</v>
      </c>
      <c r="H2393" t="n">
        <v>1.65</v>
      </c>
      <c r="I2393" t="n">
        <v>5</v>
      </c>
      <c r="J2393" t="n">
        <v>171.81</v>
      </c>
      <c r="K2393" t="n">
        <v>49.1</v>
      </c>
      <c r="L2393" t="n">
        <v>16</v>
      </c>
      <c r="M2393" t="n">
        <v>3</v>
      </c>
      <c r="N2393" t="n">
        <v>31.72</v>
      </c>
      <c r="O2393" t="n">
        <v>21424.29</v>
      </c>
      <c r="P2393" t="n">
        <v>80.51000000000001</v>
      </c>
      <c r="Q2393" t="n">
        <v>198.05</v>
      </c>
      <c r="R2393" t="n">
        <v>29.97</v>
      </c>
      <c r="S2393" t="n">
        <v>21.27</v>
      </c>
      <c r="T2393" t="n">
        <v>1647.96</v>
      </c>
      <c r="U2393" t="n">
        <v>0.71</v>
      </c>
      <c r="V2393" t="n">
        <v>0.76</v>
      </c>
      <c r="W2393" t="n">
        <v>0.12</v>
      </c>
      <c r="X2393" t="n">
        <v>0.09</v>
      </c>
      <c r="Y2393" t="n">
        <v>1</v>
      </c>
      <c r="Z2393" t="n">
        <v>10</v>
      </c>
    </row>
    <row r="2394">
      <c r="A2394" t="n">
        <v>61</v>
      </c>
      <c r="B2394" t="n">
        <v>75</v>
      </c>
      <c r="C2394" t="inlineStr">
        <is>
          <t xml:space="preserve">CONCLUIDO	</t>
        </is>
      </c>
      <c r="D2394" t="n">
        <v>9.6525</v>
      </c>
      <c r="E2394" t="n">
        <v>10.36</v>
      </c>
      <c r="F2394" t="n">
        <v>7.93</v>
      </c>
      <c r="G2394" t="n">
        <v>95.17</v>
      </c>
      <c r="H2394" t="n">
        <v>1.67</v>
      </c>
      <c r="I2394" t="n">
        <v>5</v>
      </c>
      <c r="J2394" t="n">
        <v>172.18</v>
      </c>
      <c r="K2394" t="n">
        <v>49.1</v>
      </c>
      <c r="L2394" t="n">
        <v>16.25</v>
      </c>
      <c r="M2394" t="n">
        <v>3</v>
      </c>
      <c r="N2394" t="n">
        <v>31.83</v>
      </c>
      <c r="O2394" t="n">
        <v>21469.36</v>
      </c>
      <c r="P2394" t="n">
        <v>80.43000000000001</v>
      </c>
      <c r="Q2394" t="n">
        <v>198.05</v>
      </c>
      <c r="R2394" t="n">
        <v>29.66</v>
      </c>
      <c r="S2394" t="n">
        <v>21.27</v>
      </c>
      <c r="T2394" t="n">
        <v>1491.92</v>
      </c>
      <c r="U2394" t="n">
        <v>0.72</v>
      </c>
      <c r="V2394" t="n">
        <v>0.77</v>
      </c>
      <c r="W2394" t="n">
        <v>0.12</v>
      </c>
      <c r="X2394" t="n">
        <v>0.08</v>
      </c>
      <c r="Y2394" t="n">
        <v>1</v>
      </c>
      <c r="Z2394" t="n">
        <v>10</v>
      </c>
    </row>
    <row r="2395">
      <c r="A2395" t="n">
        <v>62</v>
      </c>
      <c r="B2395" t="n">
        <v>75</v>
      </c>
      <c r="C2395" t="inlineStr">
        <is>
          <t xml:space="preserve">CONCLUIDO	</t>
        </is>
      </c>
      <c r="D2395" t="n">
        <v>9.6595</v>
      </c>
      <c r="E2395" t="n">
        <v>10.35</v>
      </c>
      <c r="F2395" t="n">
        <v>7.92</v>
      </c>
      <c r="G2395" t="n">
        <v>95.08</v>
      </c>
      <c r="H2395" t="n">
        <v>1.7</v>
      </c>
      <c r="I2395" t="n">
        <v>5</v>
      </c>
      <c r="J2395" t="n">
        <v>172.54</v>
      </c>
      <c r="K2395" t="n">
        <v>49.1</v>
      </c>
      <c r="L2395" t="n">
        <v>16.5</v>
      </c>
      <c r="M2395" t="n">
        <v>3</v>
      </c>
      <c r="N2395" t="n">
        <v>31.95</v>
      </c>
      <c r="O2395" t="n">
        <v>21514.48</v>
      </c>
      <c r="P2395" t="n">
        <v>80.06</v>
      </c>
      <c r="Q2395" t="n">
        <v>198.05</v>
      </c>
      <c r="R2395" t="n">
        <v>29.41</v>
      </c>
      <c r="S2395" t="n">
        <v>21.27</v>
      </c>
      <c r="T2395" t="n">
        <v>1370.09</v>
      </c>
      <c r="U2395" t="n">
        <v>0.72</v>
      </c>
      <c r="V2395" t="n">
        <v>0.77</v>
      </c>
      <c r="W2395" t="n">
        <v>0.12</v>
      </c>
      <c r="X2395" t="n">
        <v>0.07000000000000001</v>
      </c>
      <c r="Y2395" t="n">
        <v>1</v>
      </c>
      <c r="Z2395" t="n">
        <v>10</v>
      </c>
    </row>
    <row r="2396">
      <c r="A2396" t="n">
        <v>63</v>
      </c>
      <c r="B2396" t="n">
        <v>75</v>
      </c>
      <c r="C2396" t="inlineStr">
        <is>
          <t xml:space="preserve">CONCLUIDO	</t>
        </is>
      </c>
      <c r="D2396" t="n">
        <v>9.6523</v>
      </c>
      <c r="E2396" t="n">
        <v>10.36</v>
      </c>
      <c r="F2396" t="n">
        <v>7.93</v>
      </c>
      <c r="G2396" t="n">
        <v>95.17</v>
      </c>
      <c r="H2396" t="n">
        <v>1.72</v>
      </c>
      <c r="I2396" t="n">
        <v>5</v>
      </c>
      <c r="J2396" t="n">
        <v>172.91</v>
      </c>
      <c r="K2396" t="n">
        <v>49.1</v>
      </c>
      <c r="L2396" t="n">
        <v>16.75</v>
      </c>
      <c r="M2396" t="n">
        <v>3</v>
      </c>
      <c r="N2396" t="n">
        <v>32.07</v>
      </c>
      <c r="O2396" t="n">
        <v>21559.64</v>
      </c>
      <c r="P2396" t="n">
        <v>79.76000000000001</v>
      </c>
      <c r="Q2396" t="n">
        <v>198.05</v>
      </c>
      <c r="R2396" t="n">
        <v>29.77</v>
      </c>
      <c r="S2396" t="n">
        <v>21.27</v>
      </c>
      <c r="T2396" t="n">
        <v>1549.95</v>
      </c>
      <c r="U2396" t="n">
        <v>0.71</v>
      </c>
      <c r="V2396" t="n">
        <v>0.77</v>
      </c>
      <c r="W2396" t="n">
        <v>0.11</v>
      </c>
      <c r="X2396" t="n">
        <v>0.08</v>
      </c>
      <c r="Y2396" t="n">
        <v>1</v>
      </c>
      <c r="Z2396" t="n">
        <v>10</v>
      </c>
    </row>
    <row r="2397">
      <c r="A2397" t="n">
        <v>64</v>
      </c>
      <c r="B2397" t="n">
        <v>75</v>
      </c>
      <c r="C2397" t="inlineStr">
        <is>
          <t xml:space="preserve">CONCLUIDO	</t>
        </is>
      </c>
      <c r="D2397" t="n">
        <v>9.639099999999999</v>
      </c>
      <c r="E2397" t="n">
        <v>10.37</v>
      </c>
      <c r="F2397" t="n">
        <v>7.95</v>
      </c>
      <c r="G2397" t="n">
        <v>95.34</v>
      </c>
      <c r="H2397" t="n">
        <v>1.74</v>
      </c>
      <c r="I2397" t="n">
        <v>5</v>
      </c>
      <c r="J2397" t="n">
        <v>173.28</v>
      </c>
      <c r="K2397" t="n">
        <v>49.1</v>
      </c>
      <c r="L2397" t="n">
        <v>17</v>
      </c>
      <c r="M2397" t="n">
        <v>3</v>
      </c>
      <c r="N2397" t="n">
        <v>32.18</v>
      </c>
      <c r="O2397" t="n">
        <v>21604.83</v>
      </c>
      <c r="P2397" t="n">
        <v>79.73999999999999</v>
      </c>
      <c r="Q2397" t="n">
        <v>198.05</v>
      </c>
      <c r="R2397" t="n">
        <v>30.17</v>
      </c>
      <c r="S2397" t="n">
        <v>21.27</v>
      </c>
      <c r="T2397" t="n">
        <v>1745.95</v>
      </c>
      <c r="U2397" t="n">
        <v>0.71</v>
      </c>
      <c r="V2397" t="n">
        <v>0.76</v>
      </c>
      <c r="W2397" t="n">
        <v>0.12</v>
      </c>
      <c r="X2397" t="n">
        <v>0.09</v>
      </c>
      <c r="Y2397" t="n">
        <v>1</v>
      </c>
      <c r="Z2397" t="n">
        <v>10</v>
      </c>
    </row>
    <row r="2398">
      <c r="A2398" t="n">
        <v>65</v>
      </c>
      <c r="B2398" t="n">
        <v>75</v>
      </c>
      <c r="C2398" t="inlineStr">
        <is>
          <t xml:space="preserve">CONCLUIDO	</t>
        </is>
      </c>
      <c r="D2398" t="n">
        <v>9.646000000000001</v>
      </c>
      <c r="E2398" t="n">
        <v>10.37</v>
      </c>
      <c r="F2398" t="n">
        <v>7.94</v>
      </c>
      <c r="G2398" t="n">
        <v>95.25</v>
      </c>
      <c r="H2398" t="n">
        <v>1.76</v>
      </c>
      <c r="I2398" t="n">
        <v>5</v>
      </c>
      <c r="J2398" t="n">
        <v>173.64</v>
      </c>
      <c r="K2398" t="n">
        <v>49.1</v>
      </c>
      <c r="L2398" t="n">
        <v>17.25</v>
      </c>
      <c r="M2398" t="n">
        <v>3</v>
      </c>
      <c r="N2398" t="n">
        <v>32.3</v>
      </c>
      <c r="O2398" t="n">
        <v>21650.07</v>
      </c>
      <c r="P2398" t="n">
        <v>79.19</v>
      </c>
      <c r="Q2398" t="n">
        <v>198.05</v>
      </c>
      <c r="R2398" t="n">
        <v>29.93</v>
      </c>
      <c r="S2398" t="n">
        <v>21.27</v>
      </c>
      <c r="T2398" t="n">
        <v>1630.07</v>
      </c>
      <c r="U2398" t="n">
        <v>0.71</v>
      </c>
      <c r="V2398" t="n">
        <v>0.76</v>
      </c>
      <c r="W2398" t="n">
        <v>0.12</v>
      </c>
      <c r="X2398" t="n">
        <v>0.09</v>
      </c>
      <c r="Y2398" t="n">
        <v>1</v>
      </c>
      <c r="Z2398" t="n">
        <v>10</v>
      </c>
    </row>
    <row r="2399">
      <c r="A2399" t="n">
        <v>66</v>
      </c>
      <c r="B2399" t="n">
        <v>75</v>
      </c>
      <c r="C2399" t="inlineStr">
        <is>
          <t xml:space="preserve">CONCLUIDO	</t>
        </is>
      </c>
      <c r="D2399" t="n">
        <v>9.643700000000001</v>
      </c>
      <c r="E2399" t="n">
        <v>10.37</v>
      </c>
      <c r="F2399" t="n">
        <v>7.94</v>
      </c>
      <c r="G2399" t="n">
        <v>95.28</v>
      </c>
      <c r="H2399" t="n">
        <v>1.78</v>
      </c>
      <c r="I2399" t="n">
        <v>5</v>
      </c>
      <c r="J2399" t="n">
        <v>174.01</v>
      </c>
      <c r="K2399" t="n">
        <v>49.1</v>
      </c>
      <c r="L2399" t="n">
        <v>17.5</v>
      </c>
      <c r="M2399" t="n">
        <v>3</v>
      </c>
      <c r="N2399" t="n">
        <v>32.42</v>
      </c>
      <c r="O2399" t="n">
        <v>21695.35</v>
      </c>
      <c r="P2399" t="n">
        <v>78.65000000000001</v>
      </c>
      <c r="Q2399" t="n">
        <v>198.05</v>
      </c>
      <c r="R2399" t="n">
        <v>29.98</v>
      </c>
      <c r="S2399" t="n">
        <v>21.27</v>
      </c>
      <c r="T2399" t="n">
        <v>1650.66</v>
      </c>
      <c r="U2399" t="n">
        <v>0.71</v>
      </c>
      <c r="V2399" t="n">
        <v>0.76</v>
      </c>
      <c r="W2399" t="n">
        <v>0.12</v>
      </c>
      <c r="X2399" t="n">
        <v>0.09</v>
      </c>
      <c r="Y2399" t="n">
        <v>1</v>
      </c>
      <c r="Z2399" t="n">
        <v>10</v>
      </c>
    </row>
    <row r="2400">
      <c r="A2400" t="n">
        <v>67</v>
      </c>
      <c r="B2400" t="n">
        <v>75</v>
      </c>
      <c r="C2400" t="inlineStr">
        <is>
          <t xml:space="preserve">CONCLUIDO	</t>
        </is>
      </c>
      <c r="D2400" t="n">
        <v>9.6523</v>
      </c>
      <c r="E2400" t="n">
        <v>10.36</v>
      </c>
      <c r="F2400" t="n">
        <v>7.93</v>
      </c>
      <c r="G2400" t="n">
        <v>95.17</v>
      </c>
      <c r="H2400" t="n">
        <v>1.8</v>
      </c>
      <c r="I2400" t="n">
        <v>5</v>
      </c>
      <c r="J2400" t="n">
        <v>174.38</v>
      </c>
      <c r="K2400" t="n">
        <v>49.1</v>
      </c>
      <c r="L2400" t="n">
        <v>17.75</v>
      </c>
      <c r="M2400" t="n">
        <v>3</v>
      </c>
      <c r="N2400" t="n">
        <v>32.53</v>
      </c>
      <c r="O2400" t="n">
        <v>21740.66</v>
      </c>
      <c r="P2400" t="n">
        <v>77.95</v>
      </c>
      <c r="Q2400" t="n">
        <v>198.05</v>
      </c>
      <c r="R2400" t="n">
        <v>29.68</v>
      </c>
      <c r="S2400" t="n">
        <v>21.27</v>
      </c>
      <c r="T2400" t="n">
        <v>1503.84</v>
      </c>
      <c r="U2400" t="n">
        <v>0.72</v>
      </c>
      <c r="V2400" t="n">
        <v>0.77</v>
      </c>
      <c r="W2400" t="n">
        <v>0.12</v>
      </c>
      <c r="X2400" t="n">
        <v>0.08</v>
      </c>
      <c r="Y2400" t="n">
        <v>1</v>
      </c>
      <c r="Z2400" t="n">
        <v>10</v>
      </c>
    </row>
    <row r="2401">
      <c r="A2401" t="n">
        <v>68</v>
      </c>
      <c r="B2401" t="n">
        <v>75</v>
      </c>
      <c r="C2401" t="inlineStr">
        <is>
          <t xml:space="preserve">CONCLUIDO	</t>
        </is>
      </c>
      <c r="D2401" t="n">
        <v>9.651</v>
      </c>
      <c r="E2401" t="n">
        <v>10.36</v>
      </c>
      <c r="F2401" t="n">
        <v>7.93</v>
      </c>
      <c r="G2401" t="n">
        <v>95.19</v>
      </c>
      <c r="H2401" t="n">
        <v>1.83</v>
      </c>
      <c r="I2401" t="n">
        <v>5</v>
      </c>
      <c r="J2401" t="n">
        <v>174.75</v>
      </c>
      <c r="K2401" t="n">
        <v>49.1</v>
      </c>
      <c r="L2401" t="n">
        <v>18</v>
      </c>
      <c r="M2401" t="n">
        <v>3</v>
      </c>
      <c r="N2401" t="n">
        <v>32.65</v>
      </c>
      <c r="O2401" t="n">
        <v>21786.02</v>
      </c>
      <c r="P2401" t="n">
        <v>77.36</v>
      </c>
      <c r="Q2401" t="n">
        <v>198.05</v>
      </c>
      <c r="R2401" t="n">
        <v>29.79</v>
      </c>
      <c r="S2401" t="n">
        <v>21.27</v>
      </c>
      <c r="T2401" t="n">
        <v>1556</v>
      </c>
      <c r="U2401" t="n">
        <v>0.71</v>
      </c>
      <c r="V2401" t="n">
        <v>0.77</v>
      </c>
      <c r="W2401" t="n">
        <v>0.12</v>
      </c>
      <c r="X2401" t="n">
        <v>0.08</v>
      </c>
      <c r="Y2401" t="n">
        <v>1</v>
      </c>
      <c r="Z2401" t="n">
        <v>10</v>
      </c>
    </row>
    <row r="2402">
      <c r="A2402" t="n">
        <v>69</v>
      </c>
      <c r="B2402" t="n">
        <v>75</v>
      </c>
      <c r="C2402" t="inlineStr">
        <is>
          <t xml:space="preserve">CONCLUIDO	</t>
        </is>
      </c>
      <c r="D2402" t="n">
        <v>9.699299999999999</v>
      </c>
      <c r="E2402" t="n">
        <v>10.31</v>
      </c>
      <c r="F2402" t="n">
        <v>7.91</v>
      </c>
      <c r="G2402" t="n">
        <v>118.67</v>
      </c>
      <c r="H2402" t="n">
        <v>1.85</v>
      </c>
      <c r="I2402" t="n">
        <v>4</v>
      </c>
      <c r="J2402" t="n">
        <v>175.11</v>
      </c>
      <c r="K2402" t="n">
        <v>49.1</v>
      </c>
      <c r="L2402" t="n">
        <v>18.25</v>
      </c>
      <c r="M2402" t="n">
        <v>2</v>
      </c>
      <c r="N2402" t="n">
        <v>32.77</v>
      </c>
      <c r="O2402" t="n">
        <v>21831.41</v>
      </c>
      <c r="P2402" t="n">
        <v>76.40000000000001</v>
      </c>
      <c r="Q2402" t="n">
        <v>198.05</v>
      </c>
      <c r="R2402" t="n">
        <v>29.09</v>
      </c>
      <c r="S2402" t="n">
        <v>21.27</v>
      </c>
      <c r="T2402" t="n">
        <v>1210.58</v>
      </c>
      <c r="U2402" t="n">
        <v>0.73</v>
      </c>
      <c r="V2402" t="n">
        <v>0.77</v>
      </c>
      <c r="W2402" t="n">
        <v>0.11</v>
      </c>
      <c r="X2402" t="n">
        <v>0.06</v>
      </c>
      <c r="Y2402" t="n">
        <v>1</v>
      </c>
      <c r="Z2402" t="n">
        <v>10</v>
      </c>
    </row>
    <row r="2403">
      <c r="A2403" t="n">
        <v>70</v>
      </c>
      <c r="B2403" t="n">
        <v>75</v>
      </c>
      <c r="C2403" t="inlineStr">
        <is>
          <t xml:space="preserve">CONCLUIDO	</t>
        </is>
      </c>
      <c r="D2403" t="n">
        <v>9.6972</v>
      </c>
      <c r="E2403" t="n">
        <v>10.31</v>
      </c>
      <c r="F2403" t="n">
        <v>7.91</v>
      </c>
      <c r="G2403" t="n">
        <v>118.7</v>
      </c>
      <c r="H2403" t="n">
        <v>1.87</v>
      </c>
      <c r="I2403" t="n">
        <v>4</v>
      </c>
      <c r="J2403" t="n">
        <v>175.48</v>
      </c>
      <c r="K2403" t="n">
        <v>49.1</v>
      </c>
      <c r="L2403" t="n">
        <v>18.5</v>
      </c>
      <c r="M2403" t="n">
        <v>2</v>
      </c>
      <c r="N2403" t="n">
        <v>32.89</v>
      </c>
      <c r="O2403" t="n">
        <v>21876.85</v>
      </c>
      <c r="P2403" t="n">
        <v>76.48999999999999</v>
      </c>
      <c r="Q2403" t="n">
        <v>198.05</v>
      </c>
      <c r="R2403" t="n">
        <v>29.17</v>
      </c>
      <c r="S2403" t="n">
        <v>21.27</v>
      </c>
      <c r="T2403" t="n">
        <v>1251.66</v>
      </c>
      <c r="U2403" t="n">
        <v>0.73</v>
      </c>
      <c r="V2403" t="n">
        <v>0.77</v>
      </c>
      <c r="W2403" t="n">
        <v>0.11</v>
      </c>
      <c r="X2403" t="n">
        <v>0.06</v>
      </c>
      <c r="Y2403" t="n">
        <v>1</v>
      </c>
      <c r="Z2403" t="n">
        <v>10</v>
      </c>
    </row>
    <row r="2404">
      <c r="A2404" t="n">
        <v>71</v>
      </c>
      <c r="B2404" t="n">
        <v>75</v>
      </c>
      <c r="C2404" t="inlineStr">
        <is>
          <t xml:space="preserve">CONCLUIDO	</t>
        </is>
      </c>
      <c r="D2404" t="n">
        <v>9.6975</v>
      </c>
      <c r="E2404" t="n">
        <v>10.31</v>
      </c>
      <c r="F2404" t="n">
        <v>7.91</v>
      </c>
      <c r="G2404" t="n">
        <v>118.7</v>
      </c>
      <c r="H2404" t="n">
        <v>1.89</v>
      </c>
      <c r="I2404" t="n">
        <v>4</v>
      </c>
      <c r="J2404" t="n">
        <v>175.85</v>
      </c>
      <c r="K2404" t="n">
        <v>49.1</v>
      </c>
      <c r="L2404" t="n">
        <v>18.75</v>
      </c>
      <c r="M2404" t="n">
        <v>2</v>
      </c>
      <c r="N2404" t="n">
        <v>33.01</v>
      </c>
      <c r="O2404" t="n">
        <v>21922.32</v>
      </c>
      <c r="P2404" t="n">
        <v>76.56</v>
      </c>
      <c r="Q2404" t="n">
        <v>198.05</v>
      </c>
      <c r="R2404" t="n">
        <v>29.11</v>
      </c>
      <c r="S2404" t="n">
        <v>21.27</v>
      </c>
      <c r="T2404" t="n">
        <v>1222.32</v>
      </c>
      <c r="U2404" t="n">
        <v>0.73</v>
      </c>
      <c r="V2404" t="n">
        <v>0.77</v>
      </c>
      <c r="W2404" t="n">
        <v>0.12</v>
      </c>
      <c r="X2404" t="n">
        <v>0.06</v>
      </c>
      <c r="Y2404" t="n">
        <v>1</v>
      </c>
      <c r="Z2404" t="n">
        <v>10</v>
      </c>
    </row>
    <row r="2405">
      <c r="A2405" t="n">
        <v>72</v>
      </c>
      <c r="B2405" t="n">
        <v>75</v>
      </c>
      <c r="C2405" t="inlineStr">
        <is>
          <t xml:space="preserve">CONCLUIDO	</t>
        </is>
      </c>
      <c r="D2405" t="n">
        <v>9.710599999999999</v>
      </c>
      <c r="E2405" t="n">
        <v>10.3</v>
      </c>
      <c r="F2405" t="n">
        <v>7.9</v>
      </c>
      <c r="G2405" t="n">
        <v>118.49</v>
      </c>
      <c r="H2405" t="n">
        <v>1.91</v>
      </c>
      <c r="I2405" t="n">
        <v>4</v>
      </c>
      <c r="J2405" t="n">
        <v>176.22</v>
      </c>
      <c r="K2405" t="n">
        <v>49.1</v>
      </c>
      <c r="L2405" t="n">
        <v>19</v>
      </c>
      <c r="M2405" t="n">
        <v>2</v>
      </c>
      <c r="N2405" t="n">
        <v>33.13</v>
      </c>
      <c r="O2405" t="n">
        <v>21967.84</v>
      </c>
      <c r="P2405" t="n">
        <v>76.19</v>
      </c>
      <c r="Q2405" t="n">
        <v>198.05</v>
      </c>
      <c r="R2405" t="n">
        <v>28.7</v>
      </c>
      <c r="S2405" t="n">
        <v>21.27</v>
      </c>
      <c r="T2405" t="n">
        <v>1016.46</v>
      </c>
      <c r="U2405" t="n">
        <v>0.74</v>
      </c>
      <c r="V2405" t="n">
        <v>0.77</v>
      </c>
      <c r="W2405" t="n">
        <v>0.11</v>
      </c>
      <c r="X2405" t="n">
        <v>0.05</v>
      </c>
      <c r="Y2405" t="n">
        <v>1</v>
      </c>
      <c r="Z2405" t="n">
        <v>10</v>
      </c>
    </row>
    <row r="2406">
      <c r="A2406" t="n">
        <v>73</v>
      </c>
      <c r="B2406" t="n">
        <v>75</v>
      </c>
      <c r="C2406" t="inlineStr">
        <is>
          <t xml:space="preserve">CONCLUIDO	</t>
        </is>
      </c>
      <c r="D2406" t="n">
        <v>9.6944</v>
      </c>
      <c r="E2406" t="n">
        <v>10.32</v>
      </c>
      <c r="F2406" t="n">
        <v>7.92</v>
      </c>
      <c r="G2406" t="n">
        <v>118.75</v>
      </c>
      <c r="H2406" t="n">
        <v>1.93</v>
      </c>
      <c r="I2406" t="n">
        <v>4</v>
      </c>
      <c r="J2406" t="n">
        <v>176.59</v>
      </c>
      <c r="K2406" t="n">
        <v>49.1</v>
      </c>
      <c r="L2406" t="n">
        <v>19.25</v>
      </c>
      <c r="M2406" t="n">
        <v>1</v>
      </c>
      <c r="N2406" t="n">
        <v>33.24</v>
      </c>
      <c r="O2406" t="n">
        <v>22013.39</v>
      </c>
      <c r="P2406" t="n">
        <v>76.15000000000001</v>
      </c>
      <c r="Q2406" t="n">
        <v>198.05</v>
      </c>
      <c r="R2406" t="n">
        <v>29.21</v>
      </c>
      <c r="S2406" t="n">
        <v>21.27</v>
      </c>
      <c r="T2406" t="n">
        <v>1274.26</v>
      </c>
      <c r="U2406" t="n">
        <v>0.73</v>
      </c>
      <c r="V2406" t="n">
        <v>0.77</v>
      </c>
      <c r="W2406" t="n">
        <v>0.12</v>
      </c>
      <c r="X2406" t="n">
        <v>0.06</v>
      </c>
      <c r="Y2406" t="n">
        <v>1</v>
      </c>
      <c r="Z2406" t="n">
        <v>10</v>
      </c>
    </row>
    <row r="2407">
      <c r="A2407" t="n">
        <v>74</v>
      </c>
      <c r="B2407" t="n">
        <v>75</v>
      </c>
      <c r="C2407" t="inlineStr">
        <is>
          <t xml:space="preserve">CONCLUIDO	</t>
        </is>
      </c>
      <c r="D2407" t="n">
        <v>9.689399999999999</v>
      </c>
      <c r="E2407" t="n">
        <v>10.32</v>
      </c>
      <c r="F2407" t="n">
        <v>7.92</v>
      </c>
      <c r="G2407" t="n">
        <v>118.83</v>
      </c>
      <c r="H2407" t="n">
        <v>1.95</v>
      </c>
      <c r="I2407" t="n">
        <v>4</v>
      </c>
      <c r="J2407" t="n">
        <v>176.96</v>
      </c>
      <c r="K2407" t="n">
        <v>49.1</v>
      </c>
      <c r="L2407" t="n">
        <v>19.5</v>
      </c>
      <c r="M2407" t="n">
        <v>1</v>
      </c>
      <c r="N2407" t="n">
        <v>33.36</v>
      </c>
      <c r="O2407" t="n">
        <v>22058.99</v>
      </c>
      <c r="P2407" t="n">
        <v>76.33</v>
      </c>
      <c r="Q2407" t="n">
        <v>198.05</v>
      </c>
      <c r="R2407" t="n">
        <v>29.4</v>
      </c>
      <c r="S2407" t="n">
        <v>21.27</v>
      </c>
      <c r="T2407" t="n">
        <v>1368.76</v>
      </c>
      <c r="U2407" t="n">
        <v>0.72</v>
      </c>
      <c r="V2407" t="n">
        <v>0.77</v>
      </c>
      <c r="W2407" t="n">
        <v>0.12</v>
      </c>
      <c r="X2407" t="n">
        <v>0.07000000000000001</v>
      </c>
      <c r="Y2407" t="n">
        <v>1</v>
      </c>
      <c r="Z2407" t="n">
        <v>10</v>
      </c>
    </row>
    <row r="2408">
      <c r="A2408" t="n">
        <v>75</v>
      </c>
      <c r="B2408" t="n">
        <v>75</v>
      </c>
      <c r="C2408" t="inlineStr">
        <is>
          <t xml:space="preserve">CONCLUIDO	</t>
        </is>
      </c>
      <c r="D2408" t="n">
        <v>9.694100000000001</v>
      </c>
      <c r="E2408" t="n">
        <v>10.32</v>
      </c>
      <c r="F2408" t="n">
        <v>7.92</v>
      </c>
      <c r="G2408" t="n">
        <v>118.75</v>
      </c>
      <c r="H2408" t="n">
        <v>1.98</v>
      </c>
      <c r="I2408" t="n">
        <v>4</v>
      </c>
      <c r="J2408" t="n">
        <v>177.33</v>
      </c>
      <c r="K2408" t="n">
        <v>49.1</v>
      </c>
      <c r="L2408" t="n">
        <v>19.75</v>
      </c>
      <c r="M2408" t="n">
        <v>0</v>
      </c>
      <c r="N2408" t="n">
        <v>33.48</v>
      </c>
      <c r="O2408" t="n">
        <v>22104.63</v>
      </c>
      <c r="P2408" t="n">
        <v>76.34999999999999</v>
      </c>
      <c r="Q2408" t="n">
        <v>198.05</v>
      </c>
      <c r="R2408" t="n">
        <v>29.15</v>
      </c>
      <c r="S2408" t="n">
        <v>21.27</v>
      </c>
      <c r="T2408" t="n">
        <v>1243.54</v>
      </c>
      <c r="U2408" t="n">
        <v>0.73</v>
      </c>
      <c r="V2408" t="n">
        <v>0.77</v>
      </c>
      <c r="W2408" t="n">
        <v>0.12</v>
      </c>
      <c r="X2408" t="n">
        <v>0.06</v>
      </c>
      <c r="Y2408" t="n">
        <v>1</v>
      </c>
      <c r="Z2408" t="n">
        <v>10</v>
      </c>
    </row>
    <row r="2409">
      <c r="A2409" t="n">
        <v>0</v>
      </c>
      <c r="B2409" t="n">
        <v>95</v>
      </c>
      <c r="C2409" t="inlineStr">
        <is>
          <t xml:space="preserve">CONCLUIDO	</t>
        </is>
      </c>
      <c r="D2409" t="n">
        <v>6.3082</v>
      </c>
      <c r="E2409" t="n">
        <v>15.85</v>
      </c>
      <c r="F2409" t="n">
        <v>9.81</v>
      </c>
      <c r="G2409" t="n">
        <v>6.13</v>
      </c>
      <c r="H2409" t="n">
        <v>0.1</v>
      </c>
      <c r="I2409" t="n">
        <v>96</v>
      </c>
      <c r="J2409" t="n">
        <v>185.69</v>
      </c>
      <c r="K2409" t="n">
        <v>53.44</v>
      </c>
      <c r="L2409" t="n">
        <v>1</v>
      </c>
      <c r="M2409" t="n">
        <v>94</v>
      </c>
      <c r="N2409" t="n">
        <v>36.26</v>
      </c>
      <c r="O2409" t="n">
        <v>23136.14</v>
      </c>
      <c r="P2409" t="n">
        <v>132.04</v>
      </c>
      <c r="Q2409" t="n">
        <v>198.11</v>
      </c>
      <c r="R2409" t="n">
        <v>88.54000000000001</v>
      </c>
      <c r="S2409" t="n">
        <v>21.27</v>
      </c>
      <c r="T2409" t="n">
        <v>30475.54</v>
      </c>
      <c r="U2409" t="n">
        <v>0.24</v>
      </c>
      <c r="V2409" t="n">
        <v>0.62</v>
      </c>
      <c r="W2409" t="n">
        <v>0.25</v>
      </c>
      <c r="X2409" t="n">
        <v>1.95</v>
      </c>
      <c r="Y2409" t="n">
        <v>1</v>
      </c>
      <c r="Z2409" t="n">
        <v>10</v>
      </c>
    </row>
    <row r="2410">
      <c r="A2410" t="n">
        <v>1</v>
      </c>
      <c r="B2410" t="n">
        <v>95</v>
      </c>
      <c r="C2410" t="inlineStr">
        <is>
          <t xml:space="preserve">CONCLUIDO	</t>
        </is>
      </c>
      <c r="D2410" t="n">
        <v>6.8979</v>
      </c>
      <c r="E2410" t="n">
        <v>14.5</v>
      </c>
      <c r="F2410" t="n">
        <v>9.31</v>
      </c>
      <c r="G2410" t="n">
        <v>7.65</v>
      </c>
      <c r="H2410" t="n">
        <v>0.12</v>
      </c>
      <c r="I2410" t="n">
        <v>73</v>
      </c>
      <c r="J2410" t="n">
        <v>186.07</v>
      </c>
      <c r="K2410" t="n">
        <v>53.44</v>
      </c>
      <c r="L2410" t="n">
        <v>1.25</v>
      </c>
      <c r="M2410" t="n">
        <v>71</v>
      </c>
      <c r="N2410" t="n">
        <v>36.39</v>
      </c>
      <c r="O2410" t="n">
        <v>23182.76</v>
      </c>
      <c r="P2410" t="n">
        <v>125.09</v>
      </c>
      <c r="Q2410" t="n">
        <v>198.08</v>
      </c>
      <c r="R2410" t="n">
        <v>72.87</v>
      </c>
      <c r="S2410" t="n">
        <v>21.27</v>
      </c>
      <c r="T2410" t="n">
        <v>22758.92</v>
      </c>
      <c r="U2410" t="n">
        <v>0.29</v>
      </c>
      <c r="V2410" t="n">
        <v>0.65</v>
      </c>
      <c r="W2410" t="n">
        <v>0.22</v>
      </c>
      <c r="X2410" t="n">
        <v>1.46</v>
      </c>
      <c r="Y2410" t="n">
        <v>1</v>
      </c>
      <c r="Z2410" t="n">
        <v>10</v>
      </c>
    </row>
    <row r="2411">
      <c r="A2411" t="n">
        <v>2</v>
      </c>
      <c r="B2411" t="n">
        <v>95</v>
      </c>
      <c r="C2411" t="inlineStr">
        <is>
          <t xml:space="preserve">CONCLUIDO	</t>
        </is>
      </c>
      <c r="D2411" t="n">
        <v>7.3033</v>
      </c>
      <c r="E2411" t="n">
        <v>13.69</v>
      </c>
      <c r="F2411" t="n">
        <v>9.029999999999999</v>
      </c>
      <c r="G2411" t="n">
        <v>9.18</v>
      </c>
      <c r="H2411" t="n">
        <v>0.14</v>
      </c>
      <c r="I2411" t="n">
        <v>59</v>
      </c>
      <c r="J2411" t="n">
        <v>186.45</v>
      </c>
      <c r="K2411" t="n">
        <v>53.44</v>
      </c>
      <c r="L2411" t="n">
        <v>1.5</v>
      </c>
      <c r="M2411" t="n">
        <v>57</v>
      </c>
      <c r="N2411" t="n">
        <v>36.51</v>
      </c>
      <c r="O2411" t="n">
        <v>23229.42</v>
      </c>
      <c r="P2411" t="n">
        <v>121.07</v>
      </c>
      <c r="Q2411" t="n">
        <v>198.06</v>
      </c>
      <c r="R2411" t="n">
        <v>63.86</v>
      </c>
      <c r="S2411" t="n">
        <v>21.27</v>
      </c>
      <c r="T2411" t="n">
        <v>18323.63</v>
      </c>
      <c r="U2411" t="n">
        <v>0.33</v>
      </c>
      <c r="V2411" t="n">
        <v>0.67</v>
      </c>
      <c r="W2411" t="n">
        <v>0.2</v>
      </c>
      <c r="X2411" t="n">
        <v>1.17</v>
      </c>
      <c r="Y2411" t="n">
        <v>1</v>
      </c>
      <c r="Z2411" t="n">
        <v>10</v>
      </c>
    </row>
    <row r="2412">
      <c r="A2412" t="n">
        <v>3</v>
      </c>
      <c r="B2412" t="n">
        <v>95</v>
      </c>
      <c r="C2412" t="inlineStr">
        <is>
          <t xml:space="preserve">CONCLUIDO	</t>
        </is>
      </c>
      <c r="D2412" t="n">
        <v>7.5964</v>
      </c>
      <c r="E2412" t="n">
        <v>13.16</v>
      </c>
      <c r="F2412" t="n">
        <v>8.83</v>
      </c>
      <c r="G2412" t="n">
        <v>10.6</v>
      </c>
      <c r="H2412" t="n">
        <v>0.17</v>
      </c>
      <c r="I2412" t="n">
        <v>50</v>
      </c>
      <c r="J2412" t="n">
        <v>186.83</v>
      </c>
      <c r="K2412" t="n">
        <v>53.44</v>
      </c>
      <c r="L2412" t="n">
        <v>1.75</v>
      </c>
      <c r="M2412" t="n">
        <v>48</v>
      </c>
      <c r="N2412" t="n">
        <v>36.64</v>
      </c>
      <c r="O2412" t="n">
        <v>23276.13</v>
      </c>
      <c r="P2412" t="n">
        <v>118.31</v>
      </c>
      <c r="Q2412" t="n">
        <v>198.08</v>
      </c>
      <c r="R2412" t="n">
        <v>57.91</v>
      </c>
      <c r="S2412" t="n">
        <v>21.27</v>
      </c>
      <c r="T2412" t="n">
        <v>15393.97</v>
      </c>
      <c r="U2412" t="n">
        <v>0.37</v>
      </c>
      <c r="V2412" t="n">
        <v>0.6899999999999999</v>
      </c>
      <c r="W2412" t="n">
        <v>0.19</v>
      </c>
      <c r="X2412" t="n">
        <v>0.98</v>
      </c>
      <c r="Y2412" t="n">
        <v>1</v>
      </c>
      <c r="Z2412" t="n">
        <v>10</v>
      </c>
    </row>
    <row r="2413">
      <c r="A2413" t="n">
        <v>4</v>
      </c>
      <c r="B2413" t="n">
        <v>95</v>
      </c>
      <c r="C2413" t="inlineStr">
        <is>
          <t xml:space="preserve">CONCLUIDO	</t>
        </is>
      </c>
      <c r="D2413" t="n">
        <v>7.838</v>
      </c>
      <c r="E2413" t="n">
        <v>12.76</v>
      </c>
      <c r="F2413" t="n">
        <v>8.69</v>
      </c>
      <c r="G2413" t="n">
        <v>12.12</v>
      </c>
      <c r="H2413" t="n">
        <v>0.19</v>
      </c>
      <c r="I2413" t="n">
        <v>43</v>
      </c>
      <c r="J2413" t="n">
        <v>187.21</v>
      </c>
      <c r="K2413" t="n">
        <v>53.44</v>
      </c>
      <c r="L2413" t="n">
        <v>2</v>
      </c>
      <c r="M2413" t="n">
        <v>41</v>
      </c>
      <c r="N2413" t="n">
        <v>36.77</v>
      </c>
      <c r="O2413" t="n">
        <v>23322.88</v>
      </c>
      <c r="P2413" t="n">
        <v>116.23</v>
      </c>
      <c r="Q2413" t="n">
        <v>198.09</v>
      </c>
      <c r="R2413" t="n">
        <v>53.14</v>
      </c>
      <c r="S2413" t="n">
        <v>21.27</v>
      </c>
      <c r="T2413" t="n">
        <v>13045.18</v>
      </c>
      <c r="U2413" t="n">
        <v>0.4</v>
      </c>
      <c r="V2413" t="n">
        <v>0.7</v>
      </c>
      <c r="W2413" t="n">
        <v>0.18</v>
      </c>
      <c r="X2413" t="n">
        <v>0.83</v>
      </c>
      <c r="Y2413" t="n">
        <v>1</v>
      </c>
      <c r="Z2413" t="n">
        <v>10</v>
      </c>
    </row>
    <row r="2414">
      <c r="A2414" t="n">
        <v>5</v>
      </c>
      <c r="B2414" t="n">
        <v>95</v>
      </c>
      <c r="C2414" t="inlineStr">
        <is>
          <t xml:space="preserve">CONCLUIDO	</t>
        </is>
      </c>
      <c r="D2414" t="n">
        <v>8.057700000000001</v>
      </c>
      <c r="E2414" t="n">
        <v>12.41</v>
      </c>
      <c r="F2414" t="n">
        <v>8.529999999999999</v>
      </c>
      <c r="G2414" t="n">
        <v>13.46</v>
      </c>
      <c r="H2414" t="n">
        <v>0.21</v>
      </c>
      <c r="I2414" t="n">
        <v>38</v>
      </c>
      <c r="J2414" t="n">
        <v>187.59</v>
      </c>
      <c r="K2414" t="n">
        <v>53.44</v>
      </c>
      <c r="L2414" t="n">
        <v>2.25</v>
      </c>
      <c r="M2414" t="n">
        <v>36</v>
      </c>
      <c r="N2414" t="n">
        <v>36.9</v>
      </c>
      <c r="O2414" t="n">
        <v>23369.68</v>
      </c>
      <c r="P2414" t="n">
        <v>113.82</v>
      </c>
      <c r="Q2414" t="n">
        <v>198.08</v>
      </c>
      <c r="R2414" t="n">
        <v>47.84</v>
      </c>
      <c r="S2414" t="n">
        <v>21.27</v>
      </c>
      <c r="T2414" t="n">
        <v>10415.75</v>
      </c>
      <c r="U2414" t="n">
        <v>0.44</v>
      </c>
      <c r="V2414" t="n">
        <v>0.71</v>
      </c>
      <c r="W2414" t="n">
        <v>0.17</v>
      </c>
      <c r="X2414" t="n">
        <v>0.67</v>
      </c>
      <c r="Y2414" t="n">
        <v>1</v>
      </c>
      <c r="Z2414" t="n">
        <v>10</v>
      </c>
    </row>
    <row r="2415">
      <c r="A2415" t="n">
        <v>6</v>
      </c>
      <c r="B2415" t="n">
        <v>95</v>
      </c>
      <c r="C2415" t="inlineStr">
        <is>
          <t xml:space="preserve">CONCLUIDO	</t>
        </is>
      </c>
      <c r="D2415" t="n">
        <v>8.024800000000001</v>
      </c>
      <c r="E2415" t="n">
        <v>12.46</v>
      </c>
      <c r="F2415" t="n">
        <v>8.69</v>
      </c>
      <c r="G2415" t="n">
        <v>14.9</v>
      </c>
      <c r="H2415" t="n">
        <v>0.24</v>
      </c>
      <c r="I2415" t="n">
        <v>35</v>
      </c>
      <c r="J2415" t="n">
        <v>187.97</v>
      </c>
      <c r="K2415" t="n">
        <v>53.44</v>
      </c>
      <c r="L2415" t="n">
        <v>2.5</v>
      </c>
      <c r="M2415" t="n">
        <v>33</v>
      </c>
      <c r="N2415" t="n">
        <v>37.03</v>
      </c>
      <c r="O2415" t="n">
        <v>23416.52</v>
      </c>
      <c r="P2415" t="n">
        <v>115.91</v>
      </c>
      <c r="Q2415" t="n">
        <v>198.07</v>
      </c>
      <c r="R2415" t="n">
        <v>54.86</v>
      </c>
      <c r="S2415" t="n">
        <v>21.27</v>
      </c>
      <c r="T2415" t="n">
        <v>13940.97</v>
      </c>
      <c r="U2415" t="n">
        <v>0.39</v>
      </c>
      <c r="V2415" t="n">
        <v>0.7</v>
      </c>
      <c r="W2415" t="n">
        <v>0.14</v>
      </c>
      <c r="X2415" t="n">
        <v>0.84</v>
      </c>
      <c r="Y2415" t="n">
        <v>1</v>
      </c>
      <c r="Z2415" t="n">
        <v>10</v>
      </c>
    </row>
    <row r="2416">
      <c r="A2416" t="n">
        <v>7</v>
      </c>
      <c r="B2416" t="n">
        <v>95</v>
      </c>
      <c r="C2416" t="inlineStr">
        <is>
          <t xml:space="preserve">CONCLUIDO	</t>
        </is>
      </c>
      <c r="D2416" t="n">
        <v>8.264799999999999</v>
      </c>
      <c r="E2416" t="n">
        <v>12.1</v>
      </c>
      <c r="F2416" t="n">
        <v>8.48</v>
      </c>
      <c r="G2416" t="n">
        <v>16.41</v>
      </c>
      <c r="H2416" t="n">
        <v>0.26</v>
      </c>
      <c r="I2416" t="n">
        <v>31</v>
      </c>
      <c r="J2416" t="n">
        <v>188.35</v>
      </c>
      <c r="K2416" t="n">
        <v>53.44</v>
      </c>
      <c r="L2416" t="n">
        <v>2.75</v>
      </c>
      <c r="M2416" t="n">
        <v>29</v>
      </c>
      <c r="N2416" t="n">
        <v>37.16</v>
      </c>
      <c r="O2416" t="n">
        <v>23463.4</v>
      </c>
      <c r="P2416" t="n">
        <v>112.82</v>
      </c>
      <c r="Q2416" t="n">
        <v>198.09</v>
      </c>
      <c r="R2416" t="n">
        <v>46.8</v>
      </c>
      <c r="S2416" t="n">
        <v>21.27</v>
      </c>
      <c r="T2416" t="n">
        <v>9931.25</v>
      </c>
      <c r="U2416" t="n">
        <v>0.45</v>
      </c>
      <c r="V2416" t="n">
        <v>0.72</v>
      </c>
      <c r="W2416" t="n">
        <v>0.16</v>
      </c>
      <c r="X2416" t="n">
        <v>0.62</v>
      </c>
      <c r="Y2416" t="n">
        <v>1</v>
      </c>
      <c r="Z2416" t="n">
        <v>10</v>
      </c>
    </row>
    <row r="2417">
      <c r="A2417" t="n">
        <v>8</v>
      </c>
      <c r="B2417" t="n">
        <v>95</v>
      </c>
      <c r="C2417" t="inlineStr">
        <is>
          <t xml:space="preserve">CONCLUIDO	</t>
        </is>
      </c>
      <c r="D2417" t="n">
        <v>8.391400000000001</v>
      </c>
      <c r="E2417" t="n">
        <v>11.92</v>
      </c>
      <c r="F2417" t="n">
        <v>8.41</v>
      </c>
      <c r="G2417" t="n">
        <v>18.01</v>
      </c>
      <c r="H2417" t="n">
        <v>0.28</v>
      </c>
      <c r="I2417" t="n">
        <v>28</v>
      </c>
      <c r="J2417" t="n">
        <v>188.73</v>
      </c>
      <c r="K2417" t="n">
        <v>53.44</v>
      </c>
      <c r="L2417" t="n">
        <v>3</v>
      </c>
      <c r="M2417" t="n">
        <v>26</v>
      </c>
      <c r="N2417" t="n">
        <v>37.29</v>
      </c>
      <c r="O2417" t="n">
        <v>23510.33</v>
      </c>
      <c r="P2417" t="n">
        <v>111.78</v>
      </c>
      <c r="Q2417" t="n">
        <v>198.05</v>
      </c>
      <c r="R2417" t="n">
        <v>44.57</v>
      </c>
      <c r="S2417" t="n">
        <v>21.27</v>
      </c>
      <c r="T2417" t="n">
        <v>8834.059999999999</v>
      </c>
      <c r="U2417" t="n">
        <v>0.48</v>
      </c>
      <c r="V2417" t="n">
        <v>0.72</v>
      </c>
      <c r="W2417" t="n">
        <v>0.15</v>
      </c>
      <c r="X2417" t="n">
        <v>0.55</v>
      </c>
      <c r="Y2417" t="n">
        <v>1</v>
      </c>
      <c r="Z2417" t="n">
        <v>10</v>
      </c>
    </row>
    <row r="2418">
      <c r="A2418" t="n">
        <v>9</v>
      </c>
      <c r="B2418" t="n">
        <v>95</v>
      </c>
      <c r="C2418" t="inlineStr">
        <is>
          <t xml:space="preserve">CONCLUIDO	</t>
        </is>
      </c>
      <c r="D2418" t="n">
        <v>8.4748</v>
      </c>
      <c r="E2418" t="n">
        <v>11.8</v>
      </c>
      <c r="F2418" t="n">
        <v>8.359999999999999</v>
      </c>
      <c r="G2418" t="n">
        <v>19.3</v>
      </c>
      <c r="H2418" t="n">
        <v>0.3</v>
      </c>
      <c r="I2418" t="n">
        <v>26</v>
      </c>
      <c r="J2418" t="n">
        <v>189.11</v>
      </c>
      <c r="K2418" t="n">
        <v>53.44</v>
      </c>
      <c r="L2418" t="n">
        <v>3.25</v>
      </c>
      <c r="M2418" t="n">
        <v>24</v>
      </c>
      <c r="N2418" t="n">
        <v>37.42</v>
      </c>
      <c r="O2418" t="n">
        <v>23557.3</v>
      </c>
      <c r="P2418" t="n">
        <v>111.06</v>
      </c>
      <c r="Q2418" t="n">
        <v>198.06</v>
      </c>
      <c r="R2418" t="n">
        <v>43.12</v>
      </c>
      <c r="S2418" t="n">
        <v>21.27</v>
      </c>
      <c r="T2418" t="n">
        <v>8117.13</v>
      </c>
      <c r="U2418" t="n">
        <v>0.49</v>
      </c>
      <c r="V2418" t="n">
        <v>0.73</v>
      </c>
      <c r="W2418" t="n">
        <v>0.15</v>
      </c>
      <c r="X2418" t="n">
        <v>0.51</v>
      </c>
      <c r="Y2418" t="n">
        <v>1</v>
      </c>
      <c r="Z2418" t="n">
        <v>10</v>
      </c>
    </row>
    <row r="2419">
      <c r="A2419" t="n">
        <v>10</v>
      </c>
      <c r="B2419" t="n">
        <v>95</v>
      </c>
      <c r="C2419" t="inlineStr">
        <is>
          <t xml:space="preserve">CONCLUIDO	</t>
        </is>
      </c>
      <c r="D2419" t="n">
        <v>8.5547</v>
      </c>
      <c r="E2419" t="n">
        <v>11.69</v>
      </c>
      <c r="F2419" t="n">
        <v>8.33</v>
      </c>
      <c r="G2419" t="n">
        <v>20.82</v>
      </c>
      <c r="H2419" t="n">
        <v>0.33</v>
      </c>
      <c r="I2419" t="n">
        <v>24</v>
      </c>
      <c r="J2419" t="n">
        <v>189.49</v>
      </c>
      <c r="K2419" t="n">
        <v>53.44</v>
      </c>
      <c r="L2419" t="n">
        <v>3.5</v>
      </c>
      <c r="M2419" t="n">
        <v>22</v>
      </c>
      <c r="N2419" t="n">
        <v>37.55</v>
      </c>
      <c r="O2419" t="n">
        <v>23604.32</v>
      </c>
      <c r="P2419" t="n">
        <v>110.4</v>
      </c>
      <c r="Q2419" t="n">
        <v>198.05</v>
      </c>
      <c r="R2419" t="n">
        <v>42.06</v>
      </c>
      <c r="S2419" t="n">
        <v>21.27</v>
      </c>
      <c r="T2419" t="n">
        <v>7599.02</v>
      </c>
      <c r="U2419" t="n">
        <v>0.51</v>
      </c>
      <c r="V2419" t="n">
        <v>0.73</v>
      </c>
      <c r="W2419" t="n">
        <v>0.15</v>
      </c>
      <c r="X2419" t="n">
        <v>0.47</v>
      </c>
      <c r="Y2419" t="n">
        <v>1</v>
      </c>
      <c r="Z2419" t="n">
        <v>10</v>
      </c>
    </row>
    <row r="2420">
      <c r="A2420" t="n">
        <v>11</v>
      </c>
      <c r="B2420" t="n">
        <v>95</v>
      </c>
      <c r="C2420" t="inlineStr">
        <is>
          <t xml:space="preserve">CONCLUIDO	</t>
        </is>
      </c>
      <c r="D2420" t="n">
        <v>8.648400000000001</v>
      </c>
      <c r="E2420" t="n">
        <v>11.56</v>
      </c>
      <c r="F2420" t="n">
        <v>8.279999999999999</v>
      </c>
      <c r="G2420" t="n">
        <v>22.57</v>
      </c>
      <c r="H2420" t="n">
        <v>0.35</v>
      </c>
      <c r="I2420" t="n">
        <v>22</v>
      </c>
      <c r="J2420" t="n">
        <v>189.87</v>
      </c>
      <c r="K2420" t="n">
        <v>53.44</v>
      </c>
      <c r="L2420" t="n">
        <v>3.75</v>
      </c>
      <c r="M2420" t="n">
        <v>20</v>
      </c>
      <c r="N2420" t="n">
        <v>37.69</v>
      </c>
      <c r="O2420" t="n">
        <v>23651.38</v>
      </c>
      <c r="P2420" t="n">
        <v>109.51</v>
      </c>
      <c r="Q2420" t="n">
        <v>198.05</v>
      </c>
      <c r="R2420" t="n">
        <v>40.38</v>
      </c>
      <c r="S2420" t="n">
        <v>21.27</v>
      </c>
      <c r="T2420" t="n">
        <v>6765.9</v>
      </c>
      <c r="U2420" t="n">
        <v>0.53</v>
      </c>
      <c r="V2420" t="n">
        <v>0.73</v>
      </c>
      <c r="W2420" t="n">
        <v>0.14</v>
      </c>
      <c r="X2420" t="n">
        <v>0.42</v>
      </c>
      <c r="Y2420" t="n">
        <v>1</v>
      </c>
      <c r="Z2420" t="n">
        <v>10</v>
      </c>
    </row>
    <row r="2421">
      <c r="A2421" t="n">
        <v>12</v>
      </c>
      <c r="B2421" t="n">
        <v>95</v>
      </c>
      <c r="C2421" t="inlineStr">
        <is>
          <t xml:space="preserve">CONCLUIDO	</t>
        </is>
      </c>
      <c r="D2421" t="n">
        <v>8.690799999999999</v>
      </c>
      <c r="E2421" t="n">
        <v>11.51</v>
      </c>
      <c r="F2421" t="n">
        <v>8.26</v>
      </c>
      <c r="G2421" t="n">
        <v>23.59</v>
      </c>
      <c r="H2421" t="n">
        <v>0.37</v>
      </c>
      <c r="I2421" t="n">
        <v>21</v>
      </c>
      <c r="J2421" t="n">
        <v>190.25</v>
      </c>
      <c r="K2421" t="n">
        <v>53.44</v>
      </c>
      <c r="L2421" t="n">
        <v>4</v>
      </c>
      <c r="M2421" t="n">
        <v>19</v>
      </c>
      <c r="N2421" t="n">
        <v>37.82</v>
      </c>
      <c r="O2421" t="n">
        <v>23698.48</v>
      </c>
      <c r="P2421" t="n">
        <v>109.18</v>
      </c>
      <c r="Q2421" t="n">
        <v>198.06</v>
      </c>
      <c r="R2421" t="n">
        <v>39.74</v>
      </c>
      <c r="S2421" t="n">
        <v>21.27</v>
      </c>
      <c r="T2421" t="n">
        <v>6451.81</v>
      </c>
      <c r="U2421" t="n">
        <v>0.54</v>
      </c>
      <c r="V2421" t="n">
        <v>0.74</v>
      </c>
      <c r="W2421" t="n">
        <v>0.14</v>
      </c>
      <c r="X2421" t="n">
        <v>0.4</v>
      </c>
      <c r="Y2421" t="n">
        <v>1</v>
      </c>
      <c r="Z2421" t="n">
        <v>10</v>
      </c>
    </row>
    <row r="2422">
      <c r="A2422" t="n">
        <v>13</v>
      </c>
      <c r="B2422" t="n">
        <v>95</v>
      </c>
      <c r="C2422" t="inlineStr">
        <is>
          <t xml:space="preserve">CONCLUIDO	</t>
        </is>
      </c>
      <c r="D2422" t="n">
        <v>8.7393</v>
      </c>
      <c r="E2422" t="n">
        <v>11.44</v>
      </c>
      <c r="F2422" t="n">
        <v>8.23</v>
      </c>
      <c r="G2422" t="n">
        <v>24.69</v>
      </c>
      <c r="H2422" t="n">
        <v>0.4</v>
      </c>
      <c r="I2422" t="n">
        <v>20</v>
      </c>
      <c r="J2422" t="n">
        <v>190.63</v>
      </c>
      <c r="K2422" t="n">
        <v>53.44</v>
      </c>
      <c r="L2422" t="n">
        <v>4.25</v>
      </c>
      <c r="M2422" t="n">
        <v>18</v>
      </c>
      <c r="N2422" t="n">
        <v>37.95</v>
      </c>
      <c r="O2422" t="n">
        <v>23745.63</v>
      </c>
      <c r="P2422" t="n">
        <v>108.66</v>
      </c>
      <c r="Q2422" t="n">
        <v>198.05</v>
      </c>
      <c r="R2422" t="n">
        <v>39.01</v>
      </c>
      <c r="S2422" t="n">
        <v>21.27</v>
      </c>
      <c r="T2422" t="n">
        <v>6094.01</v>
      </c>
      <c r="U2422" t="n">
        <v>0.55</v>
      </c>
      <c r="V2422" t="n">
        <v>0.74</v>
      </c>
      <c r="W2422" t="n">
        <v>0.14</v>
      </c>
      <c r="X2422" t="n">
        <v>0.38</v>
      </c>
      <c r="Y2422" t="n">
        <v>1</v>
      </c>
      <c r="Z2422" t="n">
        <v>10</v>
      </c>
    </row>
    <row r="2423">
      <c r="A2423" t="n">
        <v>14</v>
      </c>
      <c r="B2423" t="n">
        <v>95</v>
      </c>
      <c r="C2423" t="inlineStr">
        <is>
          <t xml:space="preserve">CONCLUIDO	</t>
        </is>
      </c>
      <c r="D2423" t="n">
        <v>8.886699999999999</v>
      </c>
      <c r="E2423" t="n">
        <v>11.25</v>
      </c>
      <c r="F2423" t="n">
        <v>8.109999999999999</v>
      </c>
      <c r="G2423" t="n">
        <v>27.05</v>
      </c>
      <c r="H2423" t="n">
        <v>0.42</v>
      </c>
      <c r="I2423" t="n">
        <v>18</v>
      </c>
      <c r="J2423" t="n">
        <v>191.02</v>
      </c>
      <c r="K2423" t="n">
        <v>53.44</v>
      </c>
      <c r="L2423" t="n">
        <v>4.5</v>
      </c>
      <c r="M2423" t="n">
        <v>16</v>
      </c>
      <c r="N2423" t="n">
        <v>38.08</v>
      </c>
      <c r="O2423" t="n">
        <v>23792.83</v>
      </c>
      <c r="P2423" t="n">
        <v>106.88</v>
      </c>
      <c r="Q2423" t="n">
        <v>198.06</v>
      </c>
      <c r="R2423" t="n">
        <v>35.06</v>
      </c>
      <c r="S2423" t="n">
        <v>21.27</v>
      </c>
      <c r="T2423" t="n">
        <v>4129.26</v>
      </c>
      <c r="U2423" t="n">
        <v>0.61</v>
      </c>
      <c r="V2423" t="n">
        <v>0.75</v>
      </c>
      <c r="W2423" t="n">
        <v>0.14</v>
      </c>
      <c r="X2423" t="n">
        <v>0.26</v>
      </c>
      <c r="Y2423" t="n">
        <v>1</v>
      </c>
      <c r="Z2423" t="n">
        <v>10</v>
      </c>
    </row>
    <row r="2424">
      <c r="A2424" t="n">
        <v>15</v>
      </c>
      <c r="B2424" t="n">
        <v>95</v>
      </c>
      <c r="C2424" t="inlineStr">
        <is>
          <t xml:space="preserve">CONCLUIDO	</t>
        </is>
      </c>
      <c r="D2424" t="n">
        <v>8.7996</v>
      </c>
      <c r="E2424" t="n">
        <v>11.36</v>
      </c>
      <c r="F2424" t="n">
        <v>8.23</v>
      </c>
      <c r="G2424" t="n">
        <v>27.42</v>
      </c>
      <c r="H2424" t="n">
        <v>0.44</v>
      </c>
      <c r="I2424" t="n">
        <v>18</v>
      </c>
      <c r="J2424" t="n">
        <v>191.4</v>
      </c>
      <c r="K2424" t="n">
        <v>53.44</v>
      </c>
      <c r="L2424" t="n">
        <v>4.75</v>
      </c>
      <c r="M2424" t="n">
        <v>16</v>
      </c>
      <c r="N2424" t="n">
        <v>38.22</v>
      </c>
      <c r="O2424" t="n">
        <v>23840.07</v>
      </c>
      <c r="P2424" t="n">
        <v>108.4</v>
      </c>
      <c r="Q2424" t="n">
        <v>198.05</v>
      </c>
      <c r="R2424" t="n">
        <v>38.94</v>
      </c>
      <c r="S2424" t="n">
        <v>21.27</v>
      </c>
      <c r="T2424" t="n">
        <v>6068.29</v>
      </c>
      <c r="U2424" t="n">
        <v>0.55</v>
      </c>
      <c r="V2424" t="n">
        <v>0.74</v>
      </c>
      <c r="W2424" t="n">
        <v>0.14</v>
      </c>
      <c r="X2424" t="n">
        <v>0.37</v>
      </c>
      <c r="Y2424" t="n">
        <v>1</v>
      </c>
      <c r="Z2424" t="n">
        <v>10</v>
      </c>
    </row>
    <row r="2425">
      <c r="A2425" t="n">
        <v>16</v>
      </c>
      <c r="B2425" t="n">
        <v>95</v>
      </c>
      <c r="C2425" t="inlineStr">
        <is>
          <t xml:space="preserve">CONCLUIDO	</t>
        </is>
      </c>
      <c r="D2425" t="n">
        <v>8.8567</v>
      </c>
      <c r="E2425" t="n">
        <v>11.29</v>
      </c>
      <c r="F2425" t="n">
        <v>8.19</v>
      </c>
      <c r="G2425" t="n">
        <v>28.9</v>
      </c>
      <c r="H2425" t="n">
        <v>0.46</v>
      </c>
      <c r="I2425" t="n">
        <v>17</v>
      </c>
      <c r="J2425" t="n">
        <v>191.78</v>
      </c>
      <c r="K2425" t="n">
        <v>53.44</v>
      </c>
      <c r="L2425" t="n">
        <v>5</v>
      </c>
      <c r="M2425" t="n">
        <v>15</v>
      </c>
      <c r="N2425" t="n">
        <v>38.35</v>
      </c>
      <c r="O2425" t="n">
        <v>23887.36</v>
      </c>
      <c r="P2425" t="n">
        <v>107.71</v>
      </c>
      <c r="Q2425" t="n">
        <v>198.05</v>
      </c>
      <c r="R2425" t="n">
        <v>37.83</v>
      </c>
      <c r="S2425" t="n">
        <v>21.27</v>
      </c>
      <c r="T2425" t="n">
        <v>5515.85</v>
      </c>
      <c r="U2425" t="n">
        <v>0.5600000000000001</v>
      </c>
      <c r="V2425" t="n">
        <v>0.74</v>
      </c>
      <c r="W2425" t="n">
        <v>0.14</v>
      </c>
      <c r="X2425" t="n">
        <v>0.34</v>
      </c>
      <c r="Y2425" t="n">
        <v>1</v>
      </c>
      <c r="Z2425" t="n">
        <v>10</v>
      </c>
    </row>
    <row r="2426">
      <c r="A2426" t="n">
        <v>17</v>
      </c>
      <c r="B2426" t="n">
        <v>95</v>
      </c>
      <c r="C2426" t="inlineStr">
        <is>
          <t xml:space="preserve">CONCLUIDO	</t>
        </is>
      </c>
      <c r="D2426" t="n">
        <v>8.9124</v>
      </c>
      <c r="E2426" t="n">
        <v>11.22</v>
      </c>
      <c r="F2426" t="n">
        <v>8.16</v>
      </c>
      <c r="G2426" t="n">
        <v>30.59</v>
      </c>
      <c r="H2426" t="n">
        <v>0.48</v>
      </c>
      <c r="I2426" t="n">
        <v>16</v>
      </c>
      <c r="J2426" t="n">
        <v>192.17</v>
      </c>
      <c r="K2426" t="n">
        <v>53.44</v>
      </c>
      <c r="L2426" t="n">
        <v>5.25</v>
      </c>
      <c r="M2426" t="n">
        <v>14</v>
      </c>
      <c r="N2426" t="n">
        <v>38.48</v>
      </c>
      <c r="O2426" t="n">
        <v>23934.69</v>
      </c>
      <c r="P2426" t="n">
        <v>107</v>
      </c>
      <c r="Q2426" t="n">
        <v>198.05</v>
      </c>
      <c r="R2426" t="n">
        <v>36.72</v>
      </c>
      <c r="S2426" t="n">
        <v>21.27</v>
      </c>
      <c r="T2426" t="n">
        <v>4970.08</v>
      </c>
      <c r="U2426" t="n">
        <v>0.58</v>
      </c>
      <c r="V2426" t="n">
        <v>0.74</v>
      </c>
      <c r="W2426" t="n">
        <v>0.13</v>
      </c>
      <c r="X2426" t="n">
        <v>0.3</v>
      </c>
      <c r="Y2426" t="n">
        <v>1</v>
      </c>
      <c r="Z2426" t="n">
        <v>10</v>
      </c>
    </row>
    <row r="2427">
      <c r="A2427" t="n">
        <v>18</v>
      </c>
      <c r="B2427" t="n">
        <v>95</v>
      </c>
      <c r="C2427" t="inlineStr">
        <is>
          <t xml:space="preserve">CONCLUIDO	</t>
        </is>
      </c>
      <c r="D2427" t="n">
        <v>8.9541</v>
      </c>
      <c r="E2427" t="n">
        <v>11.17</v>
      </c>
      <c r="F2427" t="n">
        <v>8.140000000000001</v>
      </c>
      <c r="G2427" t="n">
        <v>32.56</v>
      </c>
      <c r="H2427" t="n">
        <v>0.51</v>
      </c>
      <c r="I2427" t="n">
        <v>15</v>
      </c>
      <c r="J2427" t="n">
        <v>192.55</v>
      </c>
      <c r="K2427" t="n">
        <v>53.44</v>
      </c>
      <c r="L2427" t="n">
        <v>5.5</v>
      </c>
      <c r="M2427" t="n">
        <v>13</v>
      </c>
      <c r="N2427" t="n">
        <v>38.62</v>
      </c>
      <c r="O2427" t="n">
        <v>23982.06</v>
      </c>
      <c r="P2427" t="n">
        <v>106.68</v>
      </c>
      <c r="Q2427" t="n">
        <v>198.08</v>
      </c>
      <c r="R2427" t="n">
        <v>36.2</v>
      </c>
      <c r="S2427" t="n">
        <v>21.27</v>
      </c>
      <c r="T2427" t="n">
        <v>4711.83</v>
      </c>
      <c r="U2427" t="n">
        <v>0.59</v>
      </c>
      <c r="V2427" t="n">
        <v>0.75</v>
      </c>
      <c r="W2427" t="n">
        <v>0.13</v>
      </c>
      <c r="X2427" t="n">
        <v>0.29</v>
      </c>
      <c r="Y2427" t="n">
        <v>1</v>
      </c>
      <c r="Z2427" t="n">
        <v>10</v>
      </c>
    </row>
    <row r="2428">
      <c r="A2428" t="n">
        <v>19</v>
      </c>
      <c r="B2428" t="n">
        <v>95</v>
      </c>
      <c r="C2428" t="inlineStr">
        <is>
          <t xml:space="preserve">CONCLUIDO	</t>
        </is>
      </c>
      <c r="D2428" t="n">
        <v>8.9514</v>
      </c>
      <c r="E2428" t="n">
        <v>11.17</v>
      </c>
      <c r="F2428" t="n">
        <v>8.140000000000001</v>
      </c>
      <c r="G2428" t="n">
        <v>32.58</v>
      </c>
      <c r="H2428" t="n">
        <v>0.53</v>
      </c>
      <c r="I2428" t="n">
        <v>15</v>
      </c>
      <c r="J2428" t="n">
        <v>192.94</v>
      </c>
      <c r="K2428" t="n">
        <v>53.44</v>
      </c>
      <c r="L2428" t="n">
        <v>5.75</v>
      </c>
      <c r="M2428" t="n">
        <v>13</v>
      </c>
      <c r="N2428" t="n">
        <v>38.75</v>
      </c>
      <c r="O2428" t="n">
        <v>24029.48</v>
      </c>
      <c r="P2428" t="n">
        <v>106.49</v>
      </c>
      <c r="Q2428" t="n">
        <v>198.06</v>
      </c>
      <c r="R2428" t="n">
        <v>36.46</v>
      </c>
      <c r="S2428" t="n">
        <v>21.27</v>
      </c>
      <c r="T2428" t="n">
        <v>4841.68</v>
      </c>
      <c r="U2428" t="n">
        <v>0.58</v>
      </c>
      <c r="V2428" t="n">
        <v>0.75</v>
      </c>
      <c r="W2428" t="n">
        <v>0.13</v>
      </c>
      <c r="X2428" t="n">
        <v>0.29</v>
      </c>
      <c r="Y2428" t="n">
        <v>1</v>
      </c>
      <c r="Z2428" t="n">
        <v>10</v>
      </c>
    </row>
    <row r="2429">
      <c r="A2429" t="n">
        <v>20</v>
      </c>
      <c r="B2429" t="n">
        <v>95</v>
      </c>
      <c r="C2429" t="inlineStr">
        <is>
          <t xml:space="preserve">CONCLUIDO	</t>
        </is>
      </c>
      <c r="D2429" t="n">
        <v>9.0092</v>
      </c>
      <c r="E2429" t="n">
        <v>11.1</v>
      </c>
      <c r="F2429" t="n">
        <v>8.109999999999999</v>
      </c>
      <c r="G2429" t="n">
        <v>34.76</v>
      </c>
      <c r="H2429" t="n">
        <v>0.55</v>
      </c>
      <c r="I2429" t="n">
        <v>14</v>
      </c>
      <c r="J2429" t="n">
        <v>193.32</v>
      </c>
      <c r="K2429" t="n">
        <v>53.44</v>
      </c>
      <c r="L2429" t="n">
        <v>6</v>
      </c>
      <c r="M2429" t="n">
        <v>12</v>
      </c>
      <c r="N2429" t="n">
        <v>38.89</v>
      </c>
      <c r="O2429" t="n">
        <v>24076.95</v>
      </c>
      <c r="P2429" t="n">
        <v>106.18</v>
      </c>
      <c r="Q2429" t="n">
        <v>198.06</v>
      </c>
      <c r="R2429" t="n">
        <v>35.23</v>
      </c>
      <c r="S2429" t="n">
        <v>21.27</v>
      </c>
      <c r="T2429" t="n">
        <v>4231.2</v>
      </c>
      <c r="U2429" t="n">
        <v>0.6</v>
      </c>
      <c r="V2429" t="n">
        <v>0.75</v>
      </c>
      <c r="W2429" t="n">
        <v>0.13</v>
      </c>
      <c r="X2429" t="n">
        <v>0.26</v>
      </c>
      <c r="Y2429" t="n">
        <v>1</v>
      </c>
      <c r="Z2429" t="n">
        <v>10</v>
      </c>
    </row>
    <row r="2430">
      <c r="A2430" t="n">
        <v>21</v>
      </c>
      <c r="B2430" t="n">
        <v>95</v>
      </c>
      <c r="C2430" t="inlineStr">
        <is>
          <t xml:space="preserve">CONCLUIDO	</t>
        </is>
      </c>
      <c r="D2430" t="n">
        <v>9.0016</v>
      </c>
      <c r="E2430" t="n">
        <v>11.11</v>
      </c>
      <c r="F2430" t="n">
        <v>8.119999999999999</v>
      </c>
      <c r="G2430" t="n">
        <v>34.8</v>
      </c>
      <c r="H2430" t="n">
        <v>0.57</v>
      </c>
      <c r="I2430" t="n">
        <v>14</v>
      </c>
      <c r="J2430" t="n">
        <v>193.71</v>
      </c>
      <c r="K2430" t="n">
        <v>53.44</v>
      </c>
      <c r="L2430" t="n">
        <v>6.25</v>
      </c>
      <c r="M2430" t="n">
        <v>12</v>
      </c>
      <c r="N2430" t="n">
        <v>39.02</v>
      </c>
      <c r="O2430" t="n">
        <v>24124.47</v>
      </c>
      <c r="P2430" t="n">
        <v>106.08</v>
      </c>
      <c r="Q2430" t="n">
        <v>198.05</v>
      </c>
      <c r="R2430" t="n">
        <v>35.54</v>
      </c>
      <c r="S2430" t="n">
        <v>21.27</v>
      </c>
      <c r="T2430" t="n">
        <v>4386.02</v>
      </c>
      <c r="U2430" t="n">
        <v>0.6</v>
      </c>
      <c r="V2430" t="n">
        <v>0.75</v>
      </c>
      <c r="W2430" t="n">
        <v>0.13</v>
      </c>
      <c r="X2430" t="n">
        <v>0.27</v>
      </c>
      <c r="Y2430" t="n">
        <v>1</v>
      </c>
      <c r="Z2430" t="n">
        <v>10</v>
      </c>
    </row>
    <row r="2431">
      <c r="A2431" t="n">
        <v>22</v>
      </c>
      <c r="B2431" t="n">
        <v>95</v>
      </c>
      <c r="C2431" t="inlineStr">
        <is>
          <t xml:space="preserve">CONCLUIDO	</t>
        </is>
      </c>
      <c r="D2431" t="n">
        <v>9.0669</v>
      </c>
      <c r="E2431" t="n">
        <v>11.03</v>
      </c>
      <c r="F2431" t="n">
        <v>8.08</v>
      </c>
      <c r="G2431" t="n">
        <v>37.28</v>
      </c>
      <c r="H2431" t="n">
        <v>0.59</v>
      </c>
      <c r="I2431" t="n">
        <v>13</v>
      </c>
      <c r="J2431" t="n">
        <v>194.09</v>
      </c>
      <c r="K2431" t="n">
        <v>53.44</v>
      </c>
      <c r="L2431" t="n">
        <v>6.5</v>
      </c>
      <c r="M2431" t="n">
        <v>11</v>
      </c>
      <c r="N2431" t="n">
        <v>39.16</v>
      </c>
      <c r="O2431" t="n">
        <v>24172.03</v>
      </c>
      <c r="P2431" t="n">
        <v>105.23</v>
      </c>
      <c r="Q2431" t="n">
        <v>198.07</v>
      </c>
      <c r="R2431" t="n">
        <v>34.02</v>
      </c>
      <c r="S2431" t="n">
        <v>21.27</v>
      </c>
      <c r="T2431" t="n">
        <v>3634.18</v>
      </c>
      <c r="U2431" t="n">
        <v>0.63</v>
      </c>
      <c r="V2431" t="n">
        <v>0.75</v>
      </c>
      <c r="W2431" t="n">
        <v>0.13</v>
      </c>
      <c r="X2431" t="n">
        <v>0.22</v>
      </c>
      <c r="Y2431" t="n">
        <v>1</v>
      </c>
      <c r="Z2431" t="n">
        <v>10</v>
      </c>
    </row>
    <row r="2432">
      <c r="A2432" t="n">
        <v>23</v>
      </c>
      <c r="B2432" t="n">
        <v>95</v>
      </c>
      <c r="C2432" t="inlineStr">
        <is>
          <t xml:space="preserve">CONCLUIDO	</t>
        </is>
      </c>
      <c r="D2432" t="n">
        <v>9.0632</v>
      </c>
      <c r="E2432" t="n">
        <v>11.03</v>
      </c>
      <c r="F2432" t="n">
        <v>8.08</v>
      </c>
      <c r="G2432" t="n">
        <v>37.3</v>
      </c>
      <c r="H2432" t="n">
        <v>0.62</v>
      </c>
      <c r="I2432" t="n">
        <v>13</v>
      </c>
      <c r="J2432" t="n">
        <v>194.48</v>
      </c>
      <c r="K2432" t="n">
        <v>53.44</v>
      </c>
      <c r="L2432" t="n">
        <v>6.75</v>
      </c>
      <c r="M2432" t="n">
        <v>11</v>
      </c>
      <c r="N2432" t="n">
        <v>39.29</v>
      </c>
      <c r="O2432" t="n">
        <v>24219.63</v>
      </c>
      <c r="P2432" t="n">
        <v>105.05</v>
      </c>
      <c r="Q2432" t="n">
        <v>198.06</v>
      </c>
      <c r="R2432" t="n">
        <v>34.55</v>
      </c>
      <c r="S2432" t="n">
        <v>21.27</v>
      </c>
      <c r="T2432" t="n">
        <v>3895.77</v>
      </c>
      <c r="U2432" t="n">
        <v>0.62</v>
      </c>
      <c r="V2432" t="n">
        <v>0.75</v>
      </c>
      <c r="W2432" t="n">
        <v>0.12</v>
      </c>
      <c r="X2432" t="n">
        <v>0.23</v>
      </c>
      <c r="Y2432" t="n">
        <v>1</v>
      </c>
      <c r="Z2432" t="n">
        <v>10</v>
      </c>
    </row>
    <row r="2433">
      <c r="A2433" t="n">
        <v>24</v>
      </c>
      <c r="B2433" t="n">
        <v>95</v>
      </c>
      <c r="C2433" t="inlineStr">
        <is>
          <t xml:space="preserve">CONCLUIDO	</t>
        </is>
      </c>
      <c r="D2433" t="n">
        <v>9.0983</v>
      </c>
      <c r="E2433" t="n">
        <v>10.99</v>
      </c>
      <c r="F2433" t="n">
        <v>8.08</v>
      </c>
      <c r="G2433" t="n">
        <v>40.38</v>
      </c>
      <c r="H2433" t="n">
        <v>0.64</v>
      </c>
      <c r="I2433" t="n">
        <v>12</v>
      </c>
      <c r="J2433" t="n">
        <v>194.86</v>
      </c>
      <c r="K2433" t="n">
        <v>53.44</v>
      </c>
      <c r="L2433" t="n">
        <v>7</v>
      </c>
      <c r="M2433" t="n">
        <v>10</v>
      </c>
      <c r="N2433" t="n">
        <v>39.43</v>
      </c>
      <c r="O2433" t="n">
        <v>24267.28</v>
      </c>
      <c r="P2433" t="n">
        <v>104.9</v>
      </c>
      <c r="Q2433" t="n">
        <v>198.05</v>
      </c>
      <c r="R2433" t="n">
        <v>34.35</v>
      </c>
      <c r="S2433" t="n">
        <v>21.27</v>
      </c>
      <c r="T2433" t="n">
        <v>3803.01</v>
      </c>
      <c r="U2433" t="n">
        <v>0.62</v>
      </c>
      <c r="V2433" t="n">
        <v>0.75</v>
      </c>
      <c r="W2433" t="n">
        <v>0.12</v>
      </c>
      <c r="X2433" t="n">
        <v>0.22</v>
      </c>
      <c r="Y2433" t="n">
        <v>1</v>
      </c>
      <c r="Z2433" t="n">
        <v>10</v>
      </c>
    </row>
    <row r="2434">
      <c r="A2434" t="n">
        <v>25</v>
      </c>
      <c r="B2434" t="n">
        <v>95</v>
      </c>
      <c r="C2434" t="inlineStr">
        <is>
          <t xml:space="preserve">CONCLUIDO	</t>
        </is>
      </c>
      <c r="D2434" t="n">
        <v>9.091799999999999</v>
      </c>
      <c r="E2434" t="n">
        <v>11</v>
      </c>
      <c r="F2434" t="n">
        <v>8.08</v>
      </c>
      <c r="G2434" t="n">
        <v>40.42</v>
      </c>
      <c r="H2434" t="n">
        <v>0.66</v>
      </c>
      <c r="I2434" t="n">
        <v>12</v>
      </c>
      <c r="J2434" t="n">
        <v>195.25</v>
      </c>
      <c r="K2434" t="n">
        <v>53.44</v>
      </c>
      <c r="L2434" t="n">
        <v>7.25</v>
      </c>
      <c r="M2434" t="n">
        <v>10</v>
      </c>
      <c r="N2434" t="n">
        <v>39.57</v>
      </c>
      <c r="O2434" t="n">
        <v>24314.98</v>
      </c>
      <c r="P2434" t="n">
        <v>105.03</v>
      </c>
      <c r="Q2434" t="n">
        <v>198.06</v>
      </c>
      <c r="R2434" t="n">
        <v>34.52</v>
      </c>
      <c r="S2434" t="n">
        <v>21.27</v>
      </c>
      <c r="T2434" t="n">
        <v>3885.69</v>
      </c>
      <c r="U2434" t="n">
        <v>0.62</v>
      </c>
      <c r="V2434" t="n">
        <v>0.75</v>
      </c>
      <c r="W2434" t="n">
        <v>0.13</v>
      </c>
      <c r="X2434" t="n">
        <v>0.23</v>
      </c>
      <c r="Y2434" t="n">
        <v>1</v>
      </c>
      <c r="Z2434" t="n">
        <v>10</v>
      </c>
    </row>
    <row r="2435">
      <c r="A2435" t="n">
        <v>26</v>
      </c>
      <c r="B2435" t="n">
        <v>95</v>
      </c>
      <c r="C2435" t="inlineStr">
        <is>
          <t xml:space="preserve">CONCLUIDO	</t>
        </is>
      </c>
      <c r="D2435" t="n">
        <v>9.146100000000001</v>
      </c>
      <c r="E2435" t="n">
        <v>10.93</v>
      </c>
      <c r="F2435" t="n">
        <v>8.06</v>
      </c>
      <c r="G2435" t="n">
        <v>43.94</v>
      </c>
      <c r="H2435" t="n">
        <v>0.68</v>
      </c>
      <c r="I2435" t="n">
        <v>11</v>
      </c>
      <c r="J2435" t="n">
        <v>195.64</v>
      </c>
      <c r="K2435" t="n">
        <v>53.44</v>
      </c>
      <c r="L2435" t="n">
        <v>7.5</v>
      </c>
      <c r="M2435" t="n">
        <v>9</v>
      </c>
      <c r="N2435" t="n">
        <v>39.7</v>
      </c>
      <c r="O2435" t="n">
        <v>24362.73</v>
      </c>
      <c r="P2435" t="n">
        <v>104.27</v>
      </c>
      <c r="Q2435" t="n">
        <v>198.05</v>
      </c>
      <c r="R2435" t="n">
        <v>33.61</v>
      </c>
      <c r="S2435" t="n">
        <v>21.27</v>
      </c>
      <c r="T2435" t="n">
        <v>3439.82</v>
      </c>
      <c r="U2435" t="n">
        <v>0.63</v>
      </c>
      <c r="V2435" t="n">
        <v>0.75</v>
      </c>
      <c r="W2435" t="n">
        <v>0.13</v>
      </c>
      <c r="X2435" t="n">
        <v>0.2</v>
      </c>
      <c r="Y2435" t="n">
        <v>1</v>
      </c>
      <c r="Z2435" t="n">
        <v>10</v>
      </c>
    </row>
    <row r="2436">
      <c r="A2436" t="n">
        <v>27</v>
      </c>
      <c r="B2436" t="n">
        <v>95</v>
      </c>
      <c r="C2436" t="inlineStr">
        <is>
          <t xml:space="preserve">CONCLUIDO	</t>
        </is>
      </c>
      <c r="D2436" t="n">
        <v>9.139799999999999</v>
      </c>
      <c r="E2436" t="n">
        <v>10.94</v>
      </c>
      <c r="F2436" t="n">
        <v>8.06</v>
      </c>
      <c r="G2436" t="n">
        <v>43.98</v>
      </c>
      <c r="H2436" t="n">
        <v>0.7</v>
      </c>
      <c r="I2436" t="n">
        <v>11</v>
      </c>
      <c r="J2436" t="n">
        <v>196.03</v>
      </c>
      <c r="K2436" t="n">
        <v>53.44</v>
      </c>
      <c r="L2436" t="n">
        <v>7.75</v>
      </c>
      <c r="M2436" t="n">
        <v>9</v>
      </c>
      <c r="N2436" t="n">
        <v>39.84</v>
      </c>
      <c r="O2436" t="n">
        <v>24410.52</v>
      </c>
      <c r="P2436" t="n">
        <v>104.37</v>
      </c>
      <c r="Q2436" t="n">
        <v>198.06</v>
      </c>
      <c r="R2436" t="n">
        <v>33.9</v>
      </c>
      <c r="S2436" t="n">
        <v>21.27</v>
      </c>
      <c r="T2436" t="n">
        <v>3581.69</v>
      </c>
      <c r="U2436" t="n">
        <v>0.63</v>
      </c>
      <c r="V2436" t="n">
        <v>0.75</v>
      </c>
      <c r="W2436" t="n">
        <v>0.13</v>
      </c>
      <c r="X2436" t="n">
        <v>0.21</v>
      </c>
      <c r="Y2436" t="n">
        <v>1</v>
      </c>
      <c r="Z2436" t="n">
        <v>10</v>
      </c>
    </row>
    <row r="2437">
      <c r="A2437" t="n">
        <v>28</v>
      </c>
      <c r="B2437" t="n">
        <v>95</v>
      </c>
      <c r="C2437" t="inlineStr">
        <is>
          <t xml:space="preserve">CONCLUIDO	</t>
        </is>
      </c>
      <c r="D2437" t="n">
        <v>9.1433</v>
      </c>
      <c r="E2437" t="n">
        <v>10.94</v>
      </c>
      <c r="F2437" t="n">
        <v>8.06</v>
      </c>
      <c r="G2437" t="n">
        <v>43.96</v>
      </c>
      <c r="H2437" t="n">
        <v>0.72</v>
      </c>
      <c r="I2437" t="n">
        <v>11</v>
      </c>
      <c r="J2437" t="n">
        <v>196.41</v>
      </c>
      <c r="K2437" t="n">
        <v>53.44</v>
      </c>
      <c r="L2437" t="n">
        <v>8</v>
      </c>
      <c r="M2437" t="n">
        <v>9</v>
      </c>
      <c r="N2437" t="n">
        <v>39.98</v>
      </c>
      <c r="O2437" t="n">
        <v>24458.36</v>
      </c>
      <c r="P2437" t="n">
        <v>104.12</v>
      </c>
      <c r="Q2437" t="n">
        <v>198.05</v>
      </c>
      <c r="R2437" t="n">
        <v>33.7</v>
      </c>
      <c r="S2437" t="n">
        <v>21.27</v>
      </c>
      <c r="T2437" t="n">
        <v>3482.59</v>
      </c>
      <c r="U2437" t="n">
        <v>0.63</v>
      </c>
      <c r="V2437" t="n">
        <v>0.75</v>
      </c>
      <c r="W2437" t="n">
        <v>0.13</v>
      </c>
      <c r="X2437" t="n">
        <v>0.21</v>
      </c>
      <c r="Y2437" t="n">
        <v>1</v>
      </c>
      <c r="Z2437" t="n">
        <v>10</v>
      </c>
    </row>
    <row r="2438">
      <c r="A2438" t="n">
        <v>29</v>
      </c>
      <c r="B2438" t="n">
        <v>95</v>
      </c>
      <c r="C2438" t="inlineStr">
        <is>
          <t xml:space="preserve">CONCLUIDO	</t>
        </is>
      </c>
      <c r="D2438" t="n">
        <v>9.196999999999999</v>
      </c>
      <c r="E2438" t="n">
        <v>10.87</v>
      </c>
      <c r="F2438" t="n">
        <v>8.029999999999999</v>
      </c>
      <c r="G2438" t="n">
        <v>48.19</v>
      </c>
      <c r="H2438" t="n">
        <v>0.74</v>
      </c>
      <c r="I2438" t="n">
        <v>10</v>
      </c>
      <c r="J2438" t="n">
        <v>196.8</v>
      </c>
      <c r="K2438" t="n">
        <v>53.44</v>
      </c>
      <c r="L2438" t="n">
        <v>8.25</v>
      </c>
      <c r="M2438" t="n">
        <v>8</v>
      </c>
      <c r="N2438" t="n">
        <v>40.12</v>
      </c>
      <c r="O2438" t="n">
        <v>24506.24</v>
      </c>
      <c r="P2438" t="n">
        <v>103.59</v>
      </c>
      <c r="Q2438" t="n">
        <v>198.05</v>
      </c>
      <c r="R2438" t="n">
        <v>32.79</v>
      </c>
      <c r="S2438" t="n">
        <v>21.27</v>
      </c>
      <c r="T2438" t="n">
        <v>3030.92</v>
      </c>
      <c r="U2438" t="n">
        <v>0.65</v>
      </c>
      <c r="V2438" t="n">
        <v>0.76</v>
      </c>
      <c r="W2438" t="n">
        <v>0.13</v>
      </c>
      <c r="X2438" t="n">
        <v>0.18</v>
      </c>
      <c r="Y2438" t="n">
        <v>1</v>
      </c>
      <c r="Z2438" t="n">
        <v>10</v>
      </c>
    </row>
    <row r="2439">
      <c r="A2439" t="n">
        <v>30</v>
      </c>
      <c r="B2439" t="n">
        <v>95</v>
      </c>
      <c r="C2439" t="inlineStr">
        <is>
          <t xml:space="preserve">CONCLUIDO	</t>
        </is>
      </c>
      <c r="D2439" t="n">
        <v>9.2027</v>
      </c>
      <c r="E2439" t="n">
        <v>10.87</v>
      </c>
      <c r="F2439" t="n">
        <v>8.029999999999999</v>
      </c>
      <c r="G2439" t="n">
        <v>48.15</v>
      </c>
      <c r="H2439" t="n">
        <v>0.77</v>
      </c>
      <c r="I2439" t="n">
        <v>10</v>
      </c>
      <c r="J2439" t="n">
        <v>197.19</v>
      </c>
      <c r="K2439" t="n">
        <v>53.44</v>
      </c>
      <c r="L2439" t="n">
        <v>8.5</v>
      </c>
      <c r="M2439" t="n">
        <v>8</v>
      </c>
      <c r="N2439" t="n">
        <v>40.26</v>
      </c>
      <c r="O2439" t="n">
        <v>24554.18</v>
      </c>
      <c r="P2439" t="n">
        <v>103.62</v>
      </c>
      <c r="Q2439" t="n">
        <v>198.05</v>
      </c>
      <c r="R2439" t="n">
        <v>32.57</v>
      </c>
      <c r="S2439" t="n">
        <v>21.27</v>
      </c>
      <c r="T2439" t="n">
        <v>2923.13</v>
      </c>
      <c r="U2439" t="n">
        <v>0.65</v>
      </c>
      <c r="V2439" t="n">
        <v>0.76</v>
      </c>
      <c r="W2439" t="n">
        <v>0.13</v>
      </c>
      <c r="X2439" t="n">
        <v>0.17</v>
      </c>
      <c r="Y2439" t="n">
        <v>1</v>
      </c>
      <c r="Z2439" t="n">
        <v>10</v>
      </c>
    </row>
    <row r="2440">
      <c r="A2440" t="n">
        <v>31</v>
      </c>
      <c r="B2440" t="n">
        <v>95</v>
      </c>
      <c r="C2440" t="inlineStr">
        <is>
          <t xml:space="preserve">CONCLUIDO	</t>
        </is>
      </c>
      <c r="D2440" t="n">
        <v>9.2308</v>
      </c>
      <c r="E2440" t="n">
        <v>10.83</v>
      </c>
      <c r="F2440" t="n">
        <v>7.99</v>
      </c>
      <c r="G2440" t="n">
        <v>47.96</v>
      </c>
      <c r="H2440" t="n">
        <v>0.79</v>
      </c>
      <c r="I2440" t="n">
        <v>10</v>
      </c>
      <c r="J2440" t="n">
        <v>197.58</v>
      </c>
      <c r="K2440" t="n">
        <v>53.44</v>
      </c>
      <c r="L2440" t="n">
        <v>8.75</v>
      </c>
      <c r="M2440" t="n">
        <v>8</v>
      </c>
      <c r="N2440" t="n">
        <v>40.39</v>
      </c>
      <c r="O2440" t="n">
        <v>24602.15</v>
      </c>
      <c r="P2440" t="n">
        <v>103.01</v>
      </c>
      <c r="Q2440" t="n">
        <v>198.05</v>
      </c>
      <c r="R2440" t="n">
        <v>31.57</v>
      </c>
      <c r="S2440" t="n">
        <v>21.27</v>
      </c>
      <c r="T2440" t="n">
        <v>2422.28</v>
      </c>
      <c r="U2440" t="n">
        <v>0.67</v>
      </c>
      <c r="V2440" t="n">
        <v>0.76</v>
      </c>
      <c r="W2440" t="n">
        <v>0.12</v>
      </c>
      <c r="X2440" t="n">
        <v>0.14</v>
      </c>
      <c r="Y2440" t="n">
        <v>1</v>
      </c>
      <c r="Z2440" t="n">
        <v>10</v>
      </c>
    </row>
    <row r="2441">
      <c r="A2441" t="n">
        <v>32</v>
      </c>
      <c r="B2441" t="n">
        <v>95</v>
      </c>
      <c r="C2441" t="inlineStr">
        <is>
          <t xml:space="preserve">CONCLUIDO	</t>
        </is>
      </c>
      <c r="D2441" t="n">
        <v>9.178100000000001</v>
      </c>
      <c r="E2441" t="n">
        <v>10.9</v>
      </c>
      <c r="F2441" t="n">
        <v>8.050000000000001</v>
      </c>
      <c r="G2441" t="n">
        <v>48.33</v>
      </c>
      <c r="H2441" t="n">
        <v>0.8100000000000001</v>
      </c>
      <c r="I2441" t="n">
        <v>10</v>
      </c>
      <c r="J2441" t="n">
        <v>197.97</v>
      </c>
      <c r="K2441" t="n">
        <v>53.44</v>
      </c>
      <c r="L2441" t="n">
        <v>9</v>
      </c>
      <c r="M2441" t="n">
        <v>8</v>
      </c>
      <c r="N2441" t="n">
        <v>40.53</v>
      </c>
      <c r="O2441" t="n">
        <v>24650.18</v>
      </c>
      <c r="P2441" t="n">
        <v>103.6</v>
      </c>
      <c r="Q2441" t="n">
        <v>198.06</v>
      </c>
      <c r="R2441" t="n">
        <v>33.64</v>
      </c>
      <c r="S2441" t="n">
        <v>21.27</v>
      </c>
      <c r="T2441" t="n">
        <v>3455.85</v>
      </c>
      <c r="U2441" t="n">
        <v>0.63</v>
      </c>
      <c r="V2441" t="n">
        <v>0.75</v>
      </c>
      <c r="W2441" t="n">
        <v>0.12</v>
      </c>
      <c r="X2441" t="n">
        <v>0.2</v>
      </c>
      <c r="Y2441" t="n">
        <v>1</v>
      </c>
      <c r="Z2441" t="n">
        <v>10</v>
      </c>
    </row>
    <row r="2442">
      <c r="A2442" t="n">
        <v>33</v>
      </c>
      <c r="B2442" t="n">
        <v>95</v>
      </c>
      <c r="C2442" t="inlineStr">
        <is>
          <t xml:space="preserve">CONCLUIDO	</t>
        </is>
      </c>
      <c r="D2442" t="n">
        <v>9.235300000000001</v>
      </c>
      <c r="E2442" t="n">
        <v>10.83</v>
      </c>
      <c r="F2442" t="n">
        <v>8.02</v>
      </c>
      <c r="G2442" t="n">
        <v>53.5</v>
      </c>
      <c r="H2442" t="n">
        <v>0.83</v>
      </c>
      <c r="I2442" t="n">
        <v>9</v>
      </c>
      <c r="J2442" t="n">
        <v>198.36</v>
      </c>
      <c r="K2442" t="n">
        <v>53.44</v>
      </c>
      <c r="L2442" t="n">
        <v>9.25</v>
      </c>
      <c r="M2442" t="n">
        <v>7</v>
      </c>
      <c r="N2442" t="n">
        <v>40.67</v>
      </c>
      <c r="O2442" t="n">
        <v>24698.26</v>
      </c>
      <c r="P2442" t="n">
        <v>102.82</v>
      </c>
      <c r="Q2442" t="n">
        <v>198.06</v>
      </c>
      <c r="R2442" t="n">
        <v>32.67</v>
      </c>
      <c r="S2442" t="n">
        <v>21.27</v>
      </c>
      <c r="T2442" t="n">
        <v>2978.71</v>
      </c>
      <c r="U2442" t="n">
        <v>0.65</v>
      </c>
      <c r="V2442" t="n">
        <v>0.76</v>
      </c>
      <c r="W2442" t="n">
        <v>0.12</v>
      </c>
      <c r="X2442" t="n">
        <v>0.17</v>
      </c>
      <c r="Y2442" t="n">
        <v>1</v>
      </c>
      <c r="Z2442" t="n">
        <v>10</v>
      </c>
    </row>
    <row r="2443">
      <c r="A2443" t="n">
        <v>34</v>
      </c>
      <c r="B2443" t="n">
        <v>95</v>
      </c>
      <c r="C2443" t="inlineStr">
        <is>
          <t xml:space="preserve">CONCLUIDO	</t>
        </is>
      </c>
      <c r="D2443" t="n">
        <v>9.241199999999999</v>
      </c>
      <c r="E2443" t="n">
        <v>10.82</v>
      </c>
      <c r="F2443" t="n">
        <v>8.02</v>
      </c>
      <c r="G2443" t="n">
        <v>53.45</v>
      </c>
      <c r="H2443" t="n">
        <v>0.85</v>
      </c>
      <c r="I2443" t="n">
        <v>9</v>
      </c>
      <c r="J2443" t="n">
        <v>198.75</v>
      </c>
      <c r="K2443" t="n">
        <v>53.44</v>
      </c>
      <c r="L2443" t="n">
        <v>9.5</v>
      </c>
      <c r="M2443" t="n">
        <v>7</v>
      </c>
      <c r="N2443" t="n">
        <v>40.81</v>
      </c>
      <c r="O2443" t="n">
        <v>24746.38</v>
      </c>
      <c r="P2443" t="n">
        <v>102.77</v>
      </c>
      <c r="Q2443" t="n">
        <v>198.06</v>
      </c>
      <c r="R2443" t="n">
        <v>32.48</v>
      </c>
      <c r="S2443" t="n">
        <v>21.27</v>
      </c>
      <c r="T2443" t="n">
        <v>2882.24</v>
      </c>
      <c r="U2443" t="n">
        <v>0.65</v>
      </c>
      <c r="V2443" t="n">
        <v>0.76</v>
      </c>
      <c r="W2443" t="n">
        <v>0.12</v>
      </c>
      <c r="X2443" t="n">
        <v>0.16</v>
      </c>
      <c r="Y2443" t="n">
        <v>1</v>
      </c>
      <c r="Z2443" t="n">
        <v>10</v>
      </c>
    </row>
    <row r="2444">
      <c r="A2444" t="n">
        <v>35</v>
      </c>
      <c r="B2444" t="n">
        <v>95</v>
      </c>
      <c r="C2444" t="inlineStr">
        <is>
          <t xml:space="preserve">CONCLUIDO	</t>
        </is>
      </c>
      <c r="D2444" t="n">
        <v>9.238799999999999</v>
      </c>
      <c r="E2444" t="n">
        <v>10.82</v>
      </c>
      <c r="F2444" t="n">
        <v>8.02</v>
      </c>
      <c r="G2444" t="n">
        <v>53.47</v>
      </c>
      <c r="H2444" t="n">
        <v>0.87</v>
      </c>
      <c r="I2444" t="n">
        <v>9</v>
      </c>
      <c r="J2444" t="n">
        <v>199.14</v>
      </c>
      <c r="K2444" t="n">
        <v>53.44</v>
      </c>
      <c r="L2444" t="n">
        <v>9.75</v>
      </c>
      <c r="M2444" t="n">
        <v>7</v>
      </c>
      <c r="N2444" t="n">
        <v>40.95</v>
      </c>
      <c r="O2444" t="n">
        <v>24794.55</v>
      </c>
      <c r="P2444" t="n">
        <v>102.84</v>
      </c>
      <c r="Q2444" t="n">
        <v>198.05</v>
      </c>
      <c r="R2444" t="n">
        <v>32.56</v>
      </c>
      <c r="S2444" t="n">
        <v>21.27</v>
      </c>
      <c r="T2444" t="n">
        <v>2925.47</v>
      </c>
      <c r="U2444" t="n">
        <v>0.65</v>
      </c>
      <c r="V2444" t="n">
        <v>0.76</v>
      </c>
      <c r="W2444" t="n">
        <v>0.12</v>
      </c>
      <c r="X2444" t="n">
        <v>0.17</v>
      </c>
      <c r="Y2444" t="n">
        <v>1</v>
      </c>
      <c r="Z2444" t="n">
        <v>10</v>
      </c>
    </row>
    <row r="2445">
      <c r="A2445" t="n">
        <v>36</v>
      </c>
      <c r="B2445" t="n">
        <v>95</v>
      </c>
      <c r="C2445" t="inlineStr">
        <is>
          <t xml:space="preserve">CONCLUIDO	</t>
        </is>
      </c>
      <c r="D2445" t="n">
        <v>9.239100000000001</v>
      </c>
      <c r="E2445" t="n">
        <v>10.82</v>
      </c>
      <c r="F2445" t="n">
        <v>8.02</v>
      </c>
      <c r="G2445" t="n">
        <v>53.47</v>
      </c>
      <c r="H2445" t="n">
        <v>0.89</v>
      </c>
      <c r="I2445" t="n">
        <v>9</v>
      </c>
      <c r="J2445" t="n">
        <v>199.53</v>
      </c>
      <c r="K2445" t="n">
        <v>53.44</v>
      </c>
      <c r="L2445" t="n">
        <v>10</v>
      </c>
      <c r="M2445" t="n">
        <v>7</v>
      </c>
      <c r="N2445" t="n">
        <v>41.1</v>
      </c>
      <c r="O2445" t="n">
        <v>24842.77</v>
      </c>
      <c r="P2445" t="n">
        <v>102.51</v>
      </c>
      <c r="Q2445" t="n">
        <v>198.05</v>
      </c>
      <c r="R2445" t="n">
        <v>32.47</v>
      </c>
      <c r="S2445" t="n">
        <v>21.27</v>
      </c>
      <c r="T2445" t="n">
        <v>2877.88</v>
      </c>
      <c r="U2445" t="n">
        <v>0.66</v>
      </c>
      <c r="V2445" t="n">
        <v>0.76</v>
      </c>
      <c r="W2445" t="n">
        <v>0.12</v>
      </c>
      <c r="X2445" t="n">
        <v>0.17</v>
      </c>
      <c r="Y2445" t="n">
        <v>1</v>
      </c>
      <c r="Z2445" t="n">
        <v>10</v>
      </c>
    </row>
    <row r="2446">
      <c r="A2446" t="n">
        <v>37</v>
      </c>
      <c r="B2446" t="n">
        <v>95</v>
      </c>
      <c r="C2446" t="inlineStr">
        <is>
          <t xml:space="preserve">CONCLUIDO	</t>
        </is>
      </c>
      <c r="D2446" t="n">
        <v>9.2407</v>
      </c>
      <c r="E2446" t="n">
        <v>10.82</v>
      </c>
      <c r="F2446" t="n">
        <v>8.02</v>
      </c>
      <c r="G2446" t="n">
        <v>53.45</v>
      </c>
      <c r="H2446" t="n">
        <v>0.91</v>
      </c>
      <c r="I2446" t="n">
        <v>9</v>
      </c>
      <c r="J2446" t="n">
        <v>199.92</v>
      </c>
      <c r="K2446" t="n">
        <v>53.44</v>
      </c>
      <c r="L2446" t="n">
        <v>10.25</v>
      </c>
      <c r="M2446" t="n">
        <v>7</v>
      </c>
      <c r="N2446" t="n">
        <v>41.24</v>
      </c>
      <c r="O2446" t="n">
        <v>24891.03</v>
      </c>
      <c r="P2446" t="n">
        <v>102.24</v>
      </c>
      <c r="Q2446" t="n">
        <v>198.05</v>
      </c>
      <c r="R2446" t="n">
        <v>32.37</v>
      </c>
      <c r="S2446" t="n">
        <v>21.27</v>
      </c>
      <c r="T2446" t="n">
        <v>2827.48</v>
      </c>
      <c r="U2446" t="n">
        <v>0.66</v>
      </c>
      <c r="V2446" t="n">
        <v>0.76</v>
      </c>
      <c r="W2446" t="n">
        <v>0.12</v>
      </c>
      <c r="X2446" t="n">
        <v>0.17</v>
      </c>
      <c r="Y2446" t="n">
        <v>1</v>
      </c>
      <c r="Z2446" t="n">
        <v>10</v>
      </c>
    </row>
    <row r="2447">
      <c r="A2447" t="n">
        <v>38</v>
      </c>
      <c r="B2447" t="n">
        <v>95</v>
      </c>
      <c r="C2447" t="inlineStr">
        <is>
          <t xml:space="preserve">CONCLUIDO	</t>
        </is>
      </c>
      <c r="D2447" t="n">
        <v>9.2994</v>
      </c>
      <c r="E2447" t="n">
        <v>10.75</v>
      </c>
      <c r="F2447" t="n">
        <v>7.99</v>
      </c>
      <c r="G2447" t="n">
        <v>59.9</v>
      </c>
      <c r="H2447" t="n">
        <v>0.93</v>
      </c>
      <c r="I2447" t="n">
        <v>8</v>
      </c>
      <c r="J2447" t="n">
        <v>200.31</v>
      </c>
      <c r="K2447" t="n">
        <v>53.44</v>
      </c>
      <c r="L2447" t="n">
        <v>10.5</v>
      </c>
      <c r="M2447" t="n">
        <v>6</v>
      </c>
      <c r="N2447" t="n">
        <v>41.38</v>
      </c>
      <c r="O2447" t="n">
        <v>24939.35</v>
      </c>
      <c r="P2447" t="n">
        <v>101.64</v>
      </c>
      <c r="Q2447" t="n">
        <v>198.05</v>
      </c>
      <c r="R2447" t="n">
        <v>31.33</v>
      </c>
      <c r="S2447" t="n">
        <v>21.27</v>
      </c>
      <c r="T2447" t="n">
        <v>2312.95</v>
      </c>
      <c r="U2447" t="n">
        <v>0.68</v>
      </c>
      <c r="V2447" t="n">
        <v>0.76</v>
      </c>
      <c r="W2447" t="n">
        <v>0.12</v>
      </c>
      <c r="X2447" t="n">
        <v>0.13</v>
      </c>
      <c r="Y2447" t="n">
        <v>1</v>
      </c>
      <c r="Z2447" t="n">
        <v>10</v>
      </c>
    </row>
    <row r="2448">
      <c r="A2448" t="n">
        <v>39</v>
      </c>
      <c r="B2448" t="n">
        <v>95</v>
      </c>
      <c r="C2448" t="inlineStr">
        <is>
          <t xml:space="preserve">CONCLUIDO	</t>
        </is>
      </c>
      <c r="D2448" t="n">
        <v>9.323499999999999</v>
      </c>
      <c r="E2448" t="n">
        <v>10.73</v>
      </c>
      <c r="F2448" t="n">
        <v>7.96</v>
      </c>
      <c r="G2448" t="n">
        <v>59.69</v>
      </c>
      <c r="H2448" t="n">
        <v>0.95</v>
      </c>
      <c r="I2448" t="n">
        <v>8</v>
      </c>
      <c r="J2448" t="n">
        <v>200.71</v>
      </c>
      <c r="K2448" t="n">
        <v>53.44</v>
      </c>
      <c r="L2448" t="n">
        <v>10.75</v>
      </c>
      <c r="M2448" t="n">
        <v>6</v>
      </c>
      <c r="N2448" t="n">
        <v>41.52</v>
      </c>
      <c r="O2448" t="n">
        <v>24987.71</v>
      </c>
      <c r="P2448" t="n">
        <v>101.3</v>
      </c>
      <c r="Q2448" t="n">
        <v>198.05</v>
      </c>
      <c r="R2448" t="n">
        <v>30.54</v>
      </c>
      <c r="S2448" t="n">
        <v>21.27</v>
      </c>
      <c r="T2448" t="n">
        <v>1916.82</v>
      </c>
      <c r="U2448" t="n">
        <v>0.7</v>
      </c>
      <c r="V2448" t="n">
        <v>0.76</v>
      </c>
      <c r="W2448" t="n">
        <v>0.12</v>
      </c>
      <c r="X2448" t="n">
        <v>0.11</v>
      </c>
      <c r="Y2448" t="n">
        <v>1</v>
      </c>
      <c r="Z2448" t="n">
        <v>10</v>
      </c>
    </row>
    <row r="2449">
      <c r="A2449" t="n">
        <v>40</v>
      </c>
      <c r="B2449" t="n">
        <v>95</v>
      </c>
      <c r="C2449" t="inlineStr">
        <is>
          <t xml:space="preserve">CONCLUIDO	</t>
        </is>
      </c>
      <c r="D2449" t="n">
        <v>9.2776</v>
      </c>
      <c r="E2449" t="n">
        <v>10.78</v>
      </c>
      <c r="F2449" t="n">
        <v>8.01</v>
      </c>
      <c r="G2449" t="n">
        <v>60.09</v>
      </c>
      <c r="H2449" t="n">
        <v>0.97</v>
      </c>
      <c r="I2449" t="n">
        <v>8</v>
      </c>
      <c r="J2449" t="n">
        <v>201.1</v>
      </c>
      <c r="K2449" t="n">
        <v>53.44</v>
      </c>
      <c r="L2449" t="n">
        <v>11</v>
      </c>
      <c r="M2449" t="n">
        <v>6</v>
      </c>
      <c r="N2449" t="n">
        <v>41.66</v>
      </c>
      <c r="O2449" t="n">
        <v>25036.12</v>
      </c>
      <c r="P2449" t="n">
        <v>101.94</v>
      </c>
      <c r="Q2449" t="n">
        <v>198.05</v>
      </c>
      <c r="R2449" t="n">
        <v>32.32</v>
      </c>
      <c r="S2449" t="n">
        <v>21.27</v>
      </c>
      <c r="T2449" t="n">
        <v>2807.23</v>
      </c>
      <c r="U2449" t="n">
        <v>0.66</v>
      </c>
      <c r="V2449" t="n">
        <v>0.76</v>
      </c>
      <c r="W2449" t="n">
        <v>0.12</v>
      </c>
      <c r="X2449" t="n">
        <v>0.16</v>
      </c>
      <c r="Y2449" t="n">
        <v>1</v>
      </c>
      <c r="Z2449" t="n">
        <v>10</v>
      </c>
    </row>
    <row r="2450">
      <c r="A2450" t="n">
        <v>41</v>
      </c>
      <c r="B2450" t="n">
        <v>95</v>
      </c>
      <c r="C2450" t="inlineStr">
        <is>
          <t xml:space="preserve">CONCLUIDO	</t>
        </is>
      </c>
      <c r="D2450" t="n">
        <v>9.2865</v>
      </c>
      <c r="E2450" t="n">
        <v>10.77</v>
      </c>
      <c r="F2450" t="n">
        <v>8</v>
      </c>
      <c r="G2450" t="n">
        <v>60.01</v>
      </c>
      <c r="H2450" t="n">
        <v>0.99</v>
      </c>
      <c r="I2450" t="n">
        <v>8</v>
      </c>
      <c r="J2450" t="n">
        <v>201.49</v>
      </c>
      <c r="K2450" t="n">
        <v>53.44</v>
      </c>
      <c r="L2450" t="n">
        <v>11.25</v>
      </c>
      <c r="M2450" t="n">
        <v>6</v>
      </c>
      <c r="N2450" t="n">
        <v>41.81</v>
      </c>
      <c r="O2450" t="n">
        <v>25084.58</v>
      </c>
      <c r="P2450" t="n">
        <v>101.63</v>
      </c>
      <c r="Q2450" t="n">
        <v>198.05</v>
      </c>
      <c r="R2450" t="n">
        <v>31.96</v>
      </c>
      <c r="S2450" t="n">
        <v>21.27</v>
      </c>
      <c r="T2450" t="n">
        <v>2628.36</v>
      </c>
      <c r="U2450" t="n">
        <v>0.67</v>
      </c>
      <c r="V2450" t="n">
        <v>0.76</v>
      </c>
      <c r="W2450" t="n">
        <v>0.12</v>
      </c>
      <c r="X2450" t="n">
        <v>0.15</v>
      </c>
      <c r="Y2450" t="n">
        <v>1</v>
      </c>
      <c r="Z2450" t="n">
        <v>10</v>
      </c>
    </row>
    <row r="2451">
      <c r="A2451" t="n">
        <v>42</v>
      </c>
      <c r="B2451" t="n">
        <v>95</v>
      </c>
      <c r="C2451" t="inlineStr">
        <is>
          <t xml:space="preserve">CONCLUIDO	</t>
        </is>
      </c>
      <c r="D2451" t="n">
        <v>9.288399999999999</v>
      </c>
      <c r="E2451" t="n">
        <v>10.77</v>
      </c>
      <c r="F2451" t="n">
        <v>8</v>
      </c>
      <c r="G2451" t="n">
        <v>60</v>
      </c>
      <c r="H2451" t="n">
        <v>1.01</v>
      </c>
      <c r="I2451" t="n">
        <v>8</v>
      </c>
      <c r="J2451" t="n">
        <v>201.88</v>
      </c>
      <c r="K2451" t="n">
        <v>53.44</v>
      </c>
      <c r="L2451" t="n">
        <v>11.5</v>
      </c>
      <c r="M2451" t="n">
        <v>6</v>
      </c>
      <c r="N2451" t="n">
        <v>41.95</v>
      </c>
      <c r="O2451" t="n">
        <v>25133.09</v>
      </c>
      <c r="P2451" t="n">
        <v>101.5</v>
      </c>
      <c r="Q2451" t="n">
        <v>198.05</v>
      </c>
      <c r="R2451" t="n">
        <v>31.85</v>
      </c>
      <c r="S2451" t="n">
        <v>21.27</v>
      </c>
      <c r="T2451" t="n">
        <v>2572.25</v>
      </c>
      <c r="U2451" t="n">
        <v>0.67</v>
      </c>
      <c r="V2451" t="n">
        <v>0.76</v>
      </c>
      <c r="W2451" t="n">
        <v>0.12</v>
      </c>
      <c r="X2451" t="n">
        <v>0.15</v>
      </c>
      <c r="Y2451" t="n">
        <v>1</v>
      </c>
      <c r="Z2451" t="n">
        <v>10</v>
      </c>
    </row>
    <row r="2452">
      <c r="A2452" t="n">
        <v>43</v>
      </c>
      <c r="B2452" t="n">
        <v>95</v>
      </c>
      <c r="C2452" t="inlineStr">
        <is>
          <t xml:space="preserve">CONCLUIDO	</t>
        </is>
      </c>
      <c r="D2452" t="n">
        <v>9.284599999999999</v>
      </c>
      <c r="E2452" t="n">
        <v>10.77</v>
      </c>
      <c r="F2452" t="n">
        <v>8</v>
      </c>
      <c r="G2452" t="n">
        <v>60.03</v>
      </c>
      <c r="H2452" t="n">
        <v>1.03</v>
      </c>
      <c r="I2452" t="n">
        <v>8</v>
      </c>
      <c r="J2452" t="n">
        <v>202.28</v>
      </c>
      <c r="K2452" t="n">
        <v>53.44</v>
      </c>
      <c r="L2452" t="n">
        <v>11.75</v>
      </c>
      <c r="M2452" t="n">
        <v>6</v>
      </c>
      <c r="N2452" t="n">
        <v>42.09</v>
      </c>
      <c r="O2452" t="n">
        <v>25181.64</v>
      </c>
      <c r="P2452" t="n">
        <v>101.16</v>
      </c>
      <c r="Q2452" t="n">
        <v>198.05</v>
      </c>
      <c r="R2452" t="n">
        <v>32.03</v>
      </c>
      <c r="S2452" t="n">
        <v>21.27</v>
      </c>
      <c r="T2452" t="n">
        <v>2664.8</v>
      </c>
      <c r="U2452" t="n">
        <v>0.66</v>
      </c>
      <c r="V2452" t="n">
        <v>0.76</v>
      </c>
      <c r="W2452" t="n">
        <v>0.12</v>
      </c>
      <c r="X2452" t="n">
        <v>0.15</v>
      </c>
      <c r="Y2452" t="n">
        <v>1</v>
      </c>
      <c r="Z2452" t="n">
        <v>10</v>
      </c>
    </row>
    <row r="2453">
      <c r="A2453" t="n">
        <v>44</v>
      </c>
      <c r="B2453" t="n">
        <v>95</v>
      </c>
      <c r="C2453" t="inlineStr">
        <is>
          <t xml:space="preserve">CONCLUIDO	</t>
        </is>
      </c>
      <c r="D2453" t="n">
        <v>9.347</v>
      </c>
      <c r="E2453" t="n">
        <v>10.7</v>
      </c>
      <c r="F2453" t="n">
        <v>7.97</v>
      </c>
      <c r="G2453" t="n">
        <v>68.31</v>
      </c>
      <c r="H2453" t="n">
        <v>1.05</v>
      </c>
      <c r="I2453" t="n">
        <v>7</v>
      </c>
      <c r="J2453" t="n">
        <v>202.67</v>
      </c>
      <c r="K2453" t="n">
        <v>53.44</v>
      </c>
      <c r="L2453" t="n">
        <v>12</v>
      </c>
      <c r="M2453" t="n">
        <v>5</v>
      </c>
      <c r="N2453" t="n">
        <v>42.24</v>
      </c>
      <c r="O2453" t="n">
        <v>25230.25</v>
      </c>
      <c r="P2453" t="n">
        <v>100.25</v>
      </c>
      <c r="Q2453" t="n">
        <v>198.05</v>
      </c>
      <c r="R2453" t="n">
        <v>30.87</v>
      </c>
      <c r="S2453" t="n">
        <v>21.27</v>
      </c>
      <c r="T2453" t="n">
        <v>2088.64</v>
      </c>
      <c r="U2453" t="n">
        <v>0.6899999999999999</v>
      </c>
      <c r="V2453" t="n">
        <v>0.76</v>
      </c>
      <c r="W2453" t="n">
        <v>0.12</v>
      </c>
      <c r="X2453" t="n">
        <v>0.12</v>
      </c>
      <c r="Y2453" t="n">
        <v>1</v>
      </c>
      <c r="Z2453" t="n">
        <v>10</v>
      </c>
    </row>
    <row r="2454">
      <c r="A2454" t="n">
        <v>45</v>
      </c>
      <c r="B2454" t="n">
        <v>95</v>
      </c>
      <c r="C2454" t="inlineStr">
        <is>
          <t xml:space="preserve">CONCLUIDO	</t>
        </is>
      </c>
      <c r="D2454" t="n">
        <v>9.3468</v>
      </c>
      <c r="E2454" t="n">
        <v>10.7</v>
      </c>
      <c r="F2454" t="n">
        <v>7.97</v>
      </c>
      <c r="G2454" t="n">
        <v>68.31</v>
      </c>
      <c r="H2454" t="n">
        <v>1.07</v>
      </c>
      <c r="I2454" t="n">
        <v>7</v>
      </c>
      <c r="J2454" t="n">
        <v>203.07</v>
      </c>
      <c r="K2454" t="n">
        <v>53.44</v>
      </c>
      <c r="L2454" t="n">
        <v>12.25</v>
      </c>
      <c r="M2454" t="n">
        <v>5</v>
      </c>
      <c r="N2454" t="n">
        <v>42.38</v>
      </c>
      <c r="O2454" t="n">
        <v>25279.03</v>
      </c>
      <c r="P2454" t="n">
        <v>100.34</v>
      </c>
      <c r="Q2454" t="n">
        <v>198.05</v>
      </c>
      <c r="R2454" t="n">
        <v>30.88</v>
      </c>
      <c r="S2454" t="n">
        <v>21.27</v>
      </c>
      <c r="T2454" t="n">
        <v>2093.61</v>
      </c>
      <c r="U2454" t="n">
        <v>0.6899999999999999</v>
      </c>
      <c r="V2454" t="n">
        <v>0.76</v>
      </c>
      <c r="W2454" t="n">
        <v>0.12</v>
      </c>
      <c r="X2454" t="n">
        <v>0.12</v>
      </c>
      <c r="Y2454" t="n">
        <v>1</v>
      </c>
      <c r="Z2454" t="n">
        <v>10</v>
      </c>
    </row>
    <row r="2455">
      <c r="A2455" t="n">
        <v>46</v>
      </c>
      <c r="B2455" t="n">
        <v>95</v>
      </c>
      <c r="C2455" t="inlineStr">
        <is>
          <t xml:space="preserve">CONCLUIDO	</t>
        </is>
      </c>
      <c r="D2455" t="n">
        <v>9.3521</v>
      </c>
      <c r="E2455" t="n">
        <v>10.69</v>
      </c>
      <c r="F2455" t="n">
        <v>7.96</v>
      </c>
      <c r="G2455" t="n">
        <v>68.26000000000001</v>
      </c>
      <c r="H2455" t="n">
        <v>1.09</v>
      </c>
      <c r="I2455" t="n">
        <v>7</v>
      </c>
      <c r="J2455" t="n">
        <v>203.46</v>
      </c>
      <c r="K2455" t="n">
        <v>53.44</v>
      </c>
      <c r="L2455" t="n">
        <v>12.5</v>
      </c>
      <c r="M2455" t="n">
        <v>5</v>
      </c>
      <c r="N2455" t="n">
        <v>42.53</v>
      </c>
      <c r="O2455" t="n">
        <v>25327.74</v>
      </c>
      <c r="P2455" t="n">
        <v>100.21</v>
      </c>
      <c r="Q2455" t="n">
        <v>198.05</v>
      </c>
      <c r="R2455" t="n">
        <v>30.58</v>
      </c>
      <c r="S2455" t="n">
        <v>21.27</v>
      </c>
      <c r="T2455" t="n">
        <v>1941.99</v>
      </c>
      <c r="U2455" t="n">
        <v>0.7</v>
      </c>
      <c r="V2455" t="n">
        <v>0.76</v>
      </c>
      <c r="W2455" t="n">
        <v>0.12</v>
      </c>
      <c r="X2455" t="n">
        <v>0.11</v>
      </c>
      <c r="Y2455" t="n">
        <v>1</v>
      </c>
      <c r="Z2455" t="n">
        <v>10</v>
      </c>
    </row>
    <row r="2456">
      <c r="A2456" t="n">
        <v>47</v>
      </c>
      <c r="B2456" t="n">
        <v>95</v>
      </c>
      <c r="C2456" t="inlineStr">
        <is>
          <t xml:space="preserve">CONCLUIDO	</t>
        </is>
      </c>
      <c r="D2456" t="n">
        <v>9.3611</v>
      </c>
      <c r="E2456" t="n">
        <v>10.68</v>
      </c>
      <c r="F2456" t="n">
        <v>7.95</v>
      </c>
      <c r="G2456" t="n">
        <v>68.17</v>
      </c>
      <c r="H2456" t="n">
        <v>1.11</v>
      </c>
      <c r="I2456" t="n">
        <v>7</v>
      </c>
      <c r="J2456" t="n">
        <v>203.86</v>
      </c>
      <c r="K2456" t="n">
        <v>53.44</v>
      </c>
      <c r="L2456" t="n">
        <v>12.75</v>
      </c>
      <c r="M2456" t="n">
        <v>5</v>
      </c>
      <c r="N2456" t="n">
        <v>42.67</v>
      </c>
      <c r="O2456" t="n">
        <v>25376.49</v>
      </c>
      <c r="P2456" t="n">
        <v>100.11</v>
      </c>
      <c r="Q2456" t="n">
        <v>198.05</v>
      </c>
      <c r="R2456" t="n">
        <v>30.37</v>
      </c>
      <c r="S2456" t="n">
        <v>21.27</v>
      </c>
      <c r="T2456" t="n">
        <v>1836.09</v>
      </c>
      <c r="U2456" t="n">
        <v>0.7</v>
      </c>
      <c r="V2456" t="n">
        <v>0.76</v>
      </c>
      <c r="W2456" t="n">
        <v>0.12</v>
      </c>
      <c r="X2456" t="n">
        <v>0.1</v>
      </c>
      <c r="Y2456" t="n">
        <v>1</v>
      </c>
      <c r="Z2456" t="n">
        <v>10</v>
      </c>
    </row>
    <row r="2457">
      <c r="A2457" t="n">
        <v>48</v>
      </c>
      <c r="B2457" t="n">
        <v>95</v>
      </c>
      <c r="C2457" t="inlineStr">
        <is>
          <t xml:space="preserve">CONCLUIDO	</t>
        </is>
      </c>
      <c r="D2457" t="n">
        <v>9.3293</v>
      </c>
      <c r="E2457" t="n">
        <v>10.72</v>
      </c>
      <c r="F2457" t="n">
        <v>7.99</v>
      </c>
      <c r="G2457" t="n">
        <v>68.48</v>
      </c>
      <c r="H2457" t="n">
        <v>1.13</v>
      </c>
      <c r="I2457" t="n">
        <v>7</v>
      </c>
      <c r="J2457" t="n">
        <v>204.25</v>
      </c>
      <c r="K2457" t="n">
        <v>53.44</v>
      </c>
      <c r="L2457" t="n">
        <v>13</v>
      </c>
      <c r="M2457" t="n">
        <v>5</v>
      </c>
      <c r="N2457" t="n">
        <v>42.82</v>
      </c>
      <c r="O2457" t="n">
        <v>25425.3</v>
      </c>
      <c r="P2457" t="n">
        <v>100.55</v>
      </c>
      <c r="Q2457" t="n">
        <v>198.05</v>
      </c>
      <c r="R2457" t="n">
        <v>31.63</v>
      </c>
      <c r="S2457" t="n">
        <v>21.27</v>
      </c>
      <c r="T2457" t="n">
        <v>2466.19</v>
      </c>
      <c r="U2457" t="n">
        <v>0.67</v>
      </c>
      <c r="V2457" t="n">
        <v>0.76</v>
      </c>
      <c r="W2457" t="n">
        <v>0.12</v>
      </c>
      <c r="X2457" t="n">
        <v>0.14</v>
      </c>
      <c r="Y2457" t="n">
        <v>1</v>
      </c>
      <c r="Z2457" t="n">
        <v>10</v>
      </c>
    </row>
    <row r="2458">
      <c r="A2458" t="n">
        <v>49</v>
      </c>
      <c r="B2458" t="n">
        <v>95</v>
      </c>
      <c r="C2458" t="inlineStr">
        <is>
          <t xml:space="preserve">CONCLUIDO	</t>
        </is>
      </c>
      <c r="D2458" t="n">
        <v>9.341699999999999</v>
      </c>
      <c r="E2458" t="n">
        <v>10.7</v>
      </c>
      <c r="F2458" t="n">
        <v>7.98</v>
      </c>
      <c r="G2458" t="n">
        <v>68.36</v>
      </c>
      <c r="H2458" t="n">
        <v>1.15</v>
      </c>
      <c r="I2458" t="n">
        <v>7</v>
      </c>
      <c r="J2458" t="n">
        <v>204.65</v>
      </c>
      <c r="K2458" t="n">
        <v>53.44</v>
      </c>
      <c r="L2458" t="n">
        <v>13.25</v>
      </c>
      <c r="M2458" t="n">
        <v>5</v>
      </c>
      <c r="N2458" t="n">
        <v>42.96</v>
      </c>
      <c r="O2458" t="n">
        <v>25474.16</v>
      </c>
      <c r="P2458" t="n">
        <v>100.04</v>
      </c>
      <c r="Q2458" t="n">
        <v>198.05</v>
      </c>
      <c r="R2458" t="n">
        <v>31.15</v>
      </c>
      <c r="S2458" t="n">
        <v>21.27</v>
      </c>
      <c r="T2458" t="n">
        <v>2226.15</v>
      </c>
      <c r="U2458" t="n">
        <v>0.68</v>
      </c>
      <c r="V2458" t="n">
        <v>0.76</v>
      </c>
      <c r="W2458" t="n">
        <v>0.12</v>
      </c>
      <c r="X2458" t="n">
        <v>0.12</v>
      </c>
      <c r="Y2458" t="n">
        <v>1</v>
      </c>
      <c r="Z2458" t="n">
        <v>10</v>
      </c>
    </row>
    <row r="2459">
      <c r="A2459" t="n">
        <v>50</v>
      </c>
      <c r="B2459" t="n">
        <v>95</v>
      </c>
      <c r="C2459" t="inlineStr">
        <is>
          <t xml:space="preserve">CONCLUIDO	</t>
        </is>
      </c>
      <c r="D2459" t="n">
        <v>9.3371</v>
      </c>
      <c r="E2459" t="n">
        <v>10.71</v>
      </c>
      <c r="F2459" t="n">
        <v>7.98</v>
      </c>
      <c r="G2459" t="n">
        <v>68.41</v>
      </c>
      <c r="H2459" t="n">
        <v>1.17</v>
      </c>
      <c r="I2459" t="n">
        <v>7</v>
      </c>
      <c r="J2459" t="n">
        <v>205.05</v>
      </c>
      <c r="K2459" t="n">
        <v>53.44</v>
      </c>
      <c r="L2459" t="n">
        <v>13.5</v>
      </c>
      <c r="M2459" t="n">
        <v>5</v>
      </c>
      <c r="N2459" t="n">
        <v>43.11</v>
      </c>
      <c r="O2459" t="n">
        <v>25523.06</v>
      </c>
      <c r="P2459" t="n">
        <v>99.84999999999999</v>
      </c>
      <c r="Q2459" t="n">
        <v>198.05</v>
      </c>
      <c r="R2459" t="n">
        <v>31.22</v>
      </c>
      <c r="S2459" t="n">
        <v>21.27</v>
      </c>
      <c r="T2459" t="n">
        <v>2263.61</v>
      </c>
      <c r="U2459" t="n">
        <v>0.68</v>
      </c>
      <c r="V2459" t="n">
        <v>0.76</v>
      </c>
      <c r="W2459" t="n">
        <v>0.12</v>
      </c>
      <c r="X2459" t="n">
        <v>0.13</v>
      </c>
      <c r="Y2459" t="n">
        <v>1</v>
      </c>
      <c r="Z2459" t="n">
        <v>10</v>
      </c>
    </row>
    <row r="2460">
      <c r="A2460" t="n">
        <v>51</v>
      </c>
      <c r="B2460" t="n">
        <v>95</v>
      </c>
      <c r="C2460" t="inlineStr">
        <is>
          <t xml:space="preserve">CONCLUIDO	</t>
        </is>
      </c>
      <c r="D2460" t="n">
        <v>9.3361</v>
      </c>
      <c r="E2460" t="n">
        <v>10.71</v>
      </c>
      <c r="F2460" t="n">
        <v>7.98</v>
      </c>
      <c r="G2460" t="n">
        <v>68.42</v>
      </c>
      <c r="H2460" t="n">
        <v>1.19</v>
      </c>
      <c r="I2460" t="n">
        <v>7</v>
      </c>
      <c r="J2460" t="n">
        <v>205.44</v>
      </c>
      <c r="K2460" t="n">
        <v>53.44</v>
      </c>
      <c r="L2460" t="n">
        <v>13.75</v>
      </c>
      <c r="M2460" t="n">
        <v>5</v>
      </c>
      <c r="N2460" t="n">
        <v>43.26</v>
      </c>
      <c r="O2460" t="n">
        <v>25572.02</v>
      </c>
      <c r="P2460" t="n">
        <v>99.7</v>
      </c>
      <c r="Q2460" t="n">
        <v>198.05</v>
      </c>
      <c r="R2460" t="n">
        <v>31.29</v>
      </c>
      <c r="S2460" t="n">
        <v>21.27</v>
      </c>
      <c r="T2460" t="n">
        <v>2299.1</v>
      </c>
      <c r="U2460" t="n">
        <v>0.68</v>
      </c>
      <c r="V2460" t="n">
        <v>0.76</v>
      </c>
      <c r="W2460" t="n">
        <v>0.12</v>
      </c>
      <c r="X2460" t="n">
        <v>0.13</v>
      </c>
      <c r="Y2460" t="n">
        <v>1</v>
      </c>
      <c r="Z2460" t="n">
        <v>10</v>
      </c>
    </row>
    <row r="2461">
      <c r="A2461" t="n">
        <v>52</v>
      </c>
      <c r="B2461" t="n">
        <v>95</v>
      </c>
      <c r="C2461" t="inlineStr">
        <is>
          <t xml:space="preserve">CONCLUIDO	</t>
        </is>
      </c>
      <c r="D2461" t="n">
        <v>9.340199999999999</v>
      </c>
      <c r="E2461" t="n">
        <v>10.71</v>
      </c>
      <c r="F2461" t="n">
        <v>7.98</v>
      </c>
      <c r="G2461" t="n">
        <v>68.38</v>
      </c>
      <c r="H2461" t="n">
        <v>1.21</v>
      </c>
      <c r="I2461" t="n">
        <v>7</v>
      </c>
      <c r="J2461" t="n">
        <v>205.84</v>
      </c>
      <c r="K2461" t="n">
        <v>53.44</v>
      </c>
      <c r="L2461" t="n">
        <v>14</v>
      </c>
      <c r="M2461" t="n">
        <v>5</v>
      </c>
      <c r="N2461" t="n">
        <v>43.4</v>
      </c>
      <c r="O2461" t="n">
        <v>25621.03</v>
      </c>
      <c r="P2461" t="n">
        <v>99.31</v>
      </c>
      <c r="Q2461" t="n">
        <v>198.07</v>
      </c>
      <c r="R2461" t="n">
        <v>31.19</v>
      </c>
      <c r="S2461" t="n">
        <v>21.27</v>
      </c>
      <c r="T2461" t="n">
        <v>2249.24</v>
      </c>
      <c r="U2461" t="n">
        <v>0.68</v>
      </c>
      <c r="V2461" t="n">
        <v>0.76</v>
      </c>
      <c r="W2461" t="n">
        <v>0.12</v>
      </c>
      <c r="X2461" t="n">
        <v>0.12</v>
      </c>
      <c r="Y2461" t="n">
        <v>1</v>
      </c>
      <c r="Z2461" t="n">
        <v>10</v>
      </c>
    </row>
    <row r="2462">
      <c r="A2462" t="n">
        <v>53</v>
      </c>
      <c r="B2462" t="n">
        <v>95</v>
      </c>
      <c r="C2462" t="inlineStr">
        <is>
          <t xml:space="preserve">CONCLUIDO	</t>
        </is>
      </c>
      <c r="D2462" t="n">
        <v>9.393599999999999</v>
      </c>
      <c r="E2462" t="n">
        <v>10.65</v>
      </c>
      <c r="F2462" t="n">
        <v>7.95</v>
      </c>
      <c r="G2462" t="n">
        <v>79.54000000000001</v>
      </c>
      <c r="H2462" t="n">
        <v>1.23</v>
      </c>
      <c r="I2462" t="n">
        <v>6</v>
      </c>
      <c r="J2462" t="n">
        <v>206.24</v>
      </c>
      <c r="K2462" t="n">
        <v>53.44</v>
      </c>
      <c r="L2462" t="n">
        <v>14.25</v>
      </c>
      <c r="M2462" t="n">
        <v>4</v>
      </c>
      <c r="N2462" t="n">
        <v>43.55</v>
      </c>
      <c r="O2462" t="n">
        <v>25670.09</v>
      </c>
      <c r="P2462" t="n">
        <v>98.64</v>
      </c>
      <c r="Q2462" t="n">
        <v>198.05</v>
      </c>
      <c r="R2462" t="n">
        <v>30.34</v>
      </c>
      <c r="S2462" t="n">
        <v>21.27</v>
      </c>
      <c r="T2462" t="n">
        <v>1827.49</v>
      </c>
      <c r="U2462" t="n">
        <v>0.7</v>
      </c>
      <c r="V2462" t="n">
        <v>0.76</v>
      </c>
      <c r="W2462" t="n">
        <v>0.12</v>
      </c>
      <c r="X2462" t="n">
        <v>0.1</v>
      </c>
      <c r="Y2462" t="n">
        <v>1</v>
      </c>
      <c r="Z2462" t="n">
        <v>10</v>
      </c>
    </row>
    <row r="2463">
      <c r="A2463" t="n">
        <v>54</v>
      </c>
      <c r="B2463" t="n">
        <v>95</v>
      </c>
      <c r="C2463" t="inlineStr">
        <is>
          <t xml:space="preserve">CONCLUIDO	</t>
        </is>
      </c>
      <c r="D2463" t="n">
        <v>9.415699999999999</v>
      </c>
      <c r="E2463" t="n">
        <v>10.62</v>
      </c>
      <c r="F2463" t="n">
        <v>7.93</v>
      </c>
      <c r="G2463" t="n">
        <v>79.29000000000001</v>
      </c>
      <c r="H2463" t="n">
        <v>1.25</v>
      </c>
      <c r="I2463" t="n">
        <v>6</v>
      </c>
      <c r="J2463" t="n">
        <v>206.64</v>
      </c>
      <c r="K2463" t="n">
        <v>53.44</v>
      </c>
      <c r="L2463" t="n">
        <v>14.5</v>
      </c>
      <c r="M2463" t="n">
        <v>4</v>
      </c>
      <c r="N2463" t="n">
        <v>43.7</v>
      </c>
      <c r="O2463" t="n">
        <v>25719.19</v>
      </c>
      <c r="P2463" t="n">
        <v>98.3</v>
      </c>
      <c r="Q2463" t="n">
        <v>198.05</v>
      </c>
      <c r="R2463" t="n">
        <v>29.53</v>
      </c>
      <c r="S2463" t="n">
        <v>21.27</v>
      </c>
      <c r="T2463" t="n">
        <v>1421.08</v>
      </c>
      <c r="U2463" t="n">
        <v>0.72</v>
      </c>
      <c r="V2463" t="n">
        <v>0.77</v>
      </c>
      <c r="W2463" t="n">
        <v>0.12</v>
      </c>
      <c r="X2463" t="n">
        <v>0.08</v>
      </c>
      <c r="Y2463" t="n">
        <v>1</v>
      </c>
      <c r="Z2463" t="n">
        <v>10</v>
      </c>
    </row>
    <row r="2464">
      <c r="A2464" t="n">
        <v>55</v>
      </c>
      <c r="B2464" t="n">
        <v>95</v>
      </c>
      <c r="C2464" t="inlineStr">
        <is>
          <t xml:space="preserve">CONCLUIDO	</t>
        </is>
      </c>
      <c r="D2464" t="n">
        <v>9.400499999999999</v>
      </c>
      <c r="E2464" t="n">
        <v>10.64</v>
      </c>
      <c r="F2464" t="n">
        <v>7.95</v>
      </c>
      <c r="G2464" t="n">
        <v>79.45999999999999</v>
      </c>
      <c r="H2464" t="n">
        <v>1.27</v>
      </c>
      <c r="I2464" t="n">
        <v>6</v>
      </c>
      <c r="J2464" t="n">
        <v>207.03</v>
      </c>
      <c r="K2464" t="n">
        <v>53.44</v>
      </c>
      <c r="L2464" t="n">
        <v>14.75</v>
      </c>
      <c r="M2464" t="n">
        <v>4</v>
      </c>
      <c r="N2464" t="n">
        <v>43.85</v>
      </c>
      <c r="O2464" t="n">
        <v>25768.35</v>
      </c>
      <c r="P2464" t="n">
        <v>98.69</v>
      </c>
      <c r="Q2464" t="n">
        <v>198.05</v>
      </c>
      <c r="R2464" t="n">
        <v>30.19</v>
      </c>
      <c r="S2464" t="n">
        <v>21.27</v>
      </c>
      <c r="T2464" t="n">
        <v>1750.61</v>
      </c>
      <c r="U2464" t="n">
        <v>0.7</v>
      </c>
      <c r="V2464" t="n">
        <v>0.76</v>
      </c>
      <c r="W2464" t="n">
        <v>0.12</v>
      </c>
      <c r="X2464" t="n">
        <v>0.09</v>
      </c>
      <c r="Y2464" t="n">
        <v>1</v>
      </c>
      <c r="Z2464" t="n">
        <v>10</v>
      </c>
    </row>
    <row r="2465">
      <c r="A2465" t="n">
        <v>56</v>
      </c>
      <c r="B2465" t="n">
        <v>95</v>
      </c>
      <c r="C2465" t="inlineStr">
        <is>
          <t xml:space="preserve">CONCLUIDO	</t>
        </is>
      </c>
      <c r="D2465" t="n">
        <v>9.3904</v>
      </c>
      <c r="E2465" t="n">
        <v>10.65</v>
      </c>
      <c r="F2465" t="n">
        <v>7.96</v>
      </c>
      <c r="G2465" t="n">
        <v>79.56999999999999</v>
      </c>
      <c r="H2465" t="n">
        <v>1.28</v>
      </c>
      <c r="I2465" t="n">
        <v>6</v>
      </c>
      <c r="J2465" t="n">
        <v>207.43</v>
      </c>
      <c r="K2465" t="n">
        <v>53.44</v>
      </c>
      <c r="L2465" t="n">
        <v>15</v>
      </c>
      <c r="M2465" t="n">
        <v>4</v>
      </c>
      <c r="N2465" t="n">
        <v>44</v>
      </c>
      <c r="O2465" t="n">
        <v>25817.56</v>
      </c>
      <c r="P2465" t="n">
        <v>98.76000000000001</v>
      </c>
      <c r="Q2465" t="n">
        <v>198.05</v>
      </c>
      <c r="R2465" t="n">
        <v>30.53</v>
      </c>
      <c r="S2465" t="n">
        <v>21.27</v>
      </c>
      <c r="T2465" t="n">
        <v>1923.96</v>
      </c>
      <c r="U2465" t="n">
        <v>0.7</v>
      </c>
      <c r="V2465" t="n">
        <v>0.76</v>
      </c>
      <c r="W2465" t="n">
        <v>0.12</v>
      </c>
      <c r="X2465" t="n">
        <v>0.1</v>
      </c>
      <c r="Y2465" t="n">
        <v>1</v>
      </c>
      <c r="Z2465" t="n">
        <v>10</v>
      </c>
    </row>
    <row r="2466">
      <c r="A2466" t="n">
        <v>57</v>
      </c>
      <c r="B2466" t="n">
        <v>95</v>
      </c>
      <c r="C2466" t="inlineStr">
        <is>
          <t xml:space="preserve">CONCLUIDO	</t>
        </is>
      </c>
      <c r="D2466" t="n">
        <v>9.3924</v>
      </c>
      <c r="E2466" t="n">
        <v>10.65</v>
      </c>
      <c r="F2466" t="n">
        <v>7.96</v>
      </c>
      <c r="G2466" t="n">
        <v>79.55</v>
      </c>
      <c r="H2466" t="n">
        <v>1.3</v>
      </c>
      <c r="I2466" t="n">
        <v>6</v>
      </c>
      <c r="J2466" t="n">
        <v>207.83</v>
      </c>
      <c r="K2466" t="n">
        <v>53.44</v>
      </c>
      <c r="L2466" t="n">
        <v>15.25</v>
      </c>
      <c r="M2466" t="n">
        <v>4</v>
      </c>
      <c r="N2466" t="n">
        <v>44.15</v>
      </c>
      <c r="O2466" t="n">
        <v>25866.82</v>
      </c>
      <c r="P2466" t="n">
        <v>98.73</v>
      </c>
      <c r="Q2466" t="n">
        <v>198.05</v>
      </c>
      <c r="R2466" t="n">
        <v>30.49</v>
      </c>
      <c r="S2466" t="n">
        <v>21.27</v>
      </c>
      <c r="T2466" t="n">
        <v>1904.42</v>
      </c>
      <c r="U2466" t="n">
        <v>0.7</v>
      </c>
      <c r="V2466" t="n">
        <v>0.76</v>
      </c>
      <c r="W2466" t="n">
        <v>0.12</v>
      </c>
      <c r="X2466" t="n">
        <v>0.1</v>
      </c>
      <c r="Y2466" t="n">
        <v>1</v>
      </c>
      <c r="Z2466" t="n">
        <v>10</v>
      </c>
    </row>
    <row r="2467">
      <c r="A2467" t="n">
        <v>58</v>
      </c>
      <c r="B2467" t="n">
        <v>95</v>
      </c>
      <c r="C2467" t="inlineStr">
        <is>
          <t xml:space="preserve">CONCLUIDO	</t>
        </is>
      </c>
      <c r="D2467" t="n">
        <v>9.3855</v>
      </c>
      <c r="E2467" t="n">
        <v>10.65</v>
      </c>
      <c r="F2467" t="n">
        <v>7.96</v>
      </c>
      <c r="G2467" t="n">
        <v>79.63</v>
      </c>
      <c r="H2467" t="n">
        <v>1.32</v>
      </c>
      <c r="I2467" t="n">
        <v>6</v>
      </c>
      <c r="J2467" t="n">
        <v>208.23</v>
      </c>
      <c r="K2467" t="n">
        <v>53.44</v>
      </c>
      <c r="L2467" t="n">
        <v>15.5</v>
      </c>
      <c r="M2467" t="n">
        <v>4</v>
      </c>
      <c r="N2467" t="n">
        <v>44.3</v>
      </c>
      <c r="O2467" t="n">
        <v>25916.13</v>
      </c>
      <c r="P2467" t="n">
        <v>98.88</v>
      </c>
      <c r="Q2467" t="n">
        <v>198.05</v>
      </c>
      <c r="R2467" t="n">
        <v>30.74</v>
      </c>
      <c r="S2467" t="n">
        <v>21.27</v>
      </c>
      <c r="T2467" t="n">
        <v>2028.52</v>
      </c>
      <c r="U2467" t="n">
        <v>0.6899999999999999</v>
      </c>
      <c r="V2467" t="n">
        <v>0.76</v>
      </c>
      <c r="W2467" t="n">
        <v>0.12</v>
      </c>
      <c r="X2467" t="n">
        <v>0.11</v>
      </c>
      <c r="Y2467" t="n">
        <v>1</v>
      </c>
      <c r="Z2467" t="n">
        <v>10</v>
      </c>
    </row>
    <row r="2468">
      <c r="A2468" t="n">
        <v>59</v>
      </c>
      <c r="B2468" t="n">
        <v>95</v>
      </c>
      <c r="C2468" t="inlineStr">
        <is>
          <t xml:space="preserve">CONCLUIDO	</t>
        </is>
      </c>
      <c r="D2468" t="n">
        <v>9.3919</v>
      </c>
      <c r="E2468" t="n">
        <v>10.65</v>
      </c>
      <c r="F2468" t="n">
        <v>7.96</v>
      </c>
      <c r="G2468" t="n">
        <v>79.56</v>
      </c>
      <c r="H2468" t="n">
        <v>1.34</v>
      </c>
      <c r="I2468" t="n">
        <v>6</v>
      </c>
      <c r="J2468" t="n">
        <v>208.63</v>
      </c>
      <c r="K2468" t="n">
        <v>53.44</v>
      </c>
      <c r="L2468" t="n">
        <v>15.75</v>
      </c>
      <c r="M2468" t="n">
        <v>4</v>
      </c>
      <c r="N2468" t="n">
        <v>44.45</v>
      </c>
      <c r="O2468" t="n">
        <v>25965.5</v>
      </c>
      <c r="P2468" t="n">
        <v>98.52</v>
      </c>
      <c r="Q2468" t="n">
        <v>198.05</v>
      </c>
      <c r="R2468" t="n">
        <v>30.45</v>
      </c>
      <c r="S2468" t="n">
        <v>21.27</v>
      </c>
      <c r="T2468" t="n">
        <v>1884.37</v>
      </c>
      <c r="U2468" t="n">
        <v>0.7</v>
      </c>
      <c r="V2468" t="n">
        <v>0.76</v>
      </c>
      <c r="W2468" t="n">
        <v>0.12</v>
      </c>
      <c r="X2468" t="n">
        <v>0.1</v>
      </c>
      <c r="Y2468" t="n">
        <v>1</v>
      </c>
      <c r="Z2468" t="n">
        <v>10</v>
      </c>
    </row>
    <row r="2469">
      <c r="A2469" t="n">
        <v>60</v>
      </c>
      <c r="B2469" t="n">
        <v>95</v>
      </c>
      <c r="C2469" t="inlineStr">
        <is>
          <t xml:space="preserve">CONCLUIDO	</t>
        </is>
      </c>
      <c r="D2469" t="n">
        <v>9.3887</v>
      </c>
      <c r="E2469" t="n">
        <v>10.65</v>
      </c>
      <c r="F2469" t="n">
        <v>7.96</v>
      </c>
      <c r="G2469" t="n">
        <v>79.59</v>
      </c>
      <c r="H2469" t="n">
        <v>1.36</v>
      </c>
      <c r="I2469" t="n">
        <v>6</v>
      </c>
      <c r="J2469" t="n">
        <v>209.03</v>
      </c>
      <c r="K2469" t="n">
        <v>53.44</v>
      </c>
      <c r="L2469" t="n">
        <v>16</v>
      </c>
      <c r="M2469" t="n">
        <v>4</v>
      </c>
      <c r="N2469" t="n">
        <v>44.6</v>
      </c>
      <c r="O2469" t="n">
        <v>26014.91</v>
      </c>
      <c r="P2469" t="n">
        <v>98.33</v>
      </c>
      <c r="Q2469" t="n">
        <v>198.05</v>
      </c>
      <c r="R2469" t="n">
        <v>30.58</v>
      </c>
      <c r="S2469" t="n">
        <v>21.27</v>
      </c>
      <c r="T2469" t="n">
        <v>1946.47</v>
      </c>
      <c r="U2469" t="n">
        <v>0.7</v>
      </c>
      <c r="V2469" t="n">
        <v>0.76</v>
      </c>
      <c r="W2469" t="n">
        <v>0.12</v>
      </c>
      <c r="X2469" t="n">
        <v>0.11</v>
      </c>
      <c r="Y2469" t="n">
        <v>1</v>
      </c>
      <c r="Z2469" t="n">
        <v>10</v>
      </c>
    </row>
    <row r="2470">
      <c r="A2470" t="n">
        <v>61</v>
      </c>
      <c r="B2470" t="n">
        <v>95</v>
      </c>
      <c r="C2470" t="inlineStr">
        <is>
          <t xml:space="preserve">CONCLUIDO	</t>
        </is>
      </c>
      <c r="D2470" t="n">
        <v>9.395799999999999</v>
      </c>
      <c r="E2470" t="n">
        <v>10.64</v>
      </c>
      <c r="F2470" t="n">
        <v>7.95</v>
      </c>
      <c r="G2470" t="n">
        <v>79.51000000000001</v>
      </c>
      <c r="H2470" t="n">
        <v>1.38</v>
      </c>
      <c r="I2470" t="n">
        <v>6</v>
      </c>
      <c r="J2470" t="n">
        <v>209.43</v>
      </c>
      <c r="K2470" t="n">
        <v>53.44</v>
      </c>
      <c r="L2470" t="n">
        <v>16.25</v>
      </c>
      <c r="M2470" t="n">
        <v>4</v>
      </c>
      <c r="N2470" t="n">
        <v>44.75</v>
      </c>
      <c r="O2470" t="n">
        <v>26064.38</v>
      </c>
      <c r="P2470" t="n">
        <v>98.09999999999999</v>
      </c>
      <c r="Q2470" t="n">
        <v>198.05</v>
      </c>
      <c r="R2470" t="n">
        <v>30.24</v>
      </c>
      <c r="S2470" t="n">
        <v>21.27</v>
      </c>
      <c r="T2470" t="n">
        <v>1775.85</v>
      </c>
      <c r="U2470" t="n">
        <v>0.7</v>
      </c>
      <c r="V2470" t="n">
        <v>0.76</v>
      </c>
      <c r="W2470" t="n">
        <v>0.12</v>
      </c>
      <c r="X2470" t="n">
        <v>0.1</v>
      </c>
      <c r="Y2470" t="n">
        <v>1</v>
      </c>
      <c r="Z2470" t="n">
        <v>10</v>
      </c>
    </row>
    <row r="2471">
      <c r="A2471" t="n">
        <v>62</v>
      </c>
      <c r="B2471" t="n">
        <v>95</v>
      </c>
      <c r="C2471" t="inlineStr">
        <is>
          <t xml:space="preserve">CONCLUIDO	</t>
        </is>
      </c>
      <c r="D2471" t="n">
        <v>9.408799999999999</v>
      </c>
      <c r="E2471" t="n">
        <v>10.63</v>
      </c>
      <c r="F2471" t="n">
        <v>7.94</v>
      </c>
      <c r="G2471" t="n">
        <v>79.36</v>
      </c>
      <c r="H2471" t="n">
        <v>1.4</v>
      </c>
      <c r="I2471" t="n">
        <v>6</v>
      </c>
      <c r="J2471" t="n">
        <v>209.84</v>
      </c>
      <c r="K2471" t="n">
        <v>53.44</v>
      </c>
      <c r="L2471" t="n">
        <v>16.5</v>
      </c>
      <c r="M2471" t="n">
        <v>4</v>
      </c>
      <c r="N2471" t="n">
        <v>44.9</v>
      </c>
      <c r="O2471" t="n">
        <v>26113.9</v>
      </c>
      <c r="P2471" t="n">
        <v>97.51000000000001</v>
      </c>
      <c r="Q2471" t="n">
        <v>198.05</v>
      </c>
      <c r="R2471" t="n">
        <v>29.88</v>
      </c>
      <c r="S2471" t="n">
        <v>21.27</v>
      </c>
      <c r="T2471" t="n">
        <v>1596.59</v>
      </c>
      <c r="U2471" t="n">
        <v>0.71</v>
      </c>
      <c r="V2471" t="n">
        <v>0.77</v>
      </c>
      <c r="W2471" t="n">
        <v>0.12</v>
      </c>
      <c r="X2471" t="n">
        <v>0.08</v>
      </c>
      <c r="Y2471" t="n">
        <v>1</v>
      </c>
      <c r="Z2471" t="n">
        <v>10</v>
      </c>
    </row>
    <row r="2472">
      <c r="A2472" t="n">
        <v>63</v>
      </c>
      <c r="B2472" t="n">
        <v>95</v>
      </c>
      <c r="C2472" t="inlineStr">
        <is>
          <t xml:space="preserve">CONCLUIDO	</t>
        </is>
      </c>
      <c r="D2472" t="n">
        <v>9.3855</v>
      </c>
      <c r="E2472" t="n">
        <v>10.65</v>
      </c>
      <c r="F2472" t="n">
        <v>7.96</v>
      </c>
      <c r="G2472" t="n">
        <v>79.63</v>
      </c>
      <c r="H2472" t="n">
        <v>1.42</v>
      </c>
      <c r="I2472" t="n">
        <v>6</v>
      </c>
      <c r="J2472" t="n">
        <v>210.24</v>
      </c>
      <c r="K2472" t="n">
        <v>53.44</v>
      </c>
      <c r="L2472" t="n">
        <v>16.75</v>
      </c>
      <c r="M2472" t="n">
        <v>4</v>
      </c>
      <c r="N2472" t="n">
        <v>45.05</v>
      </c>
      <c r="O2472" t="n">
        <v>26163.47</v>
      </c>
      <c r="P2472" t="n">
        <v>97.67</v>
      </c>
      <c r="Q2472" t="n">
        <v>198.05</v>
      </c>
      <c r="R2472" t="n">
        <v>30.82</v>
      </c>
      <c r="S2472" t="n">
        <v>21.27</v>
      </c>
      <c r="T2472" t="n">
        <v>2065.65</v>
      </c>
      <c r="U2472" t="n">
        <v>0.6899999999999999</v>
      </c>
      <c r="V2472" t="n">
        <v>0.76</v>
      </c>
      <c r="W2472" t="n">
        <v>0.12</v>
      </c>
      <c r="X2472" t="n">
        <v>0.11</v>
      </c>
      <c r="Y2472" t="n">
        <v>1</v>
      </c>
      <c r="Z2472" t="n">
        <v>10</v>
      </c>
    </row>
    <row r="2473">
      <c r="A2473" t="n">
        <v>64</v>
      </c>
      <c r="B2473" t="n">
        <v>95</v>
      </c>
      <c r="C2473" t="inlineStr">
        <is>
          <t xml:space="preserve">CONCLUIDO	</t>
        </is>
      </c>
      <c r="D2473" t="n">
        <v>9.3865</v>
      </c>
      <c r="E2473" t="n">
        <v>10.65</v>
      </c>
      <c r="F2473" t="n">
        <v>7.96</v>
      </c>
      <c r="G2473" t="n">
        <v>79.62</v>
      </c>
      <c r="H2473" t="n">
        <v>1.43</v>
      </c>
      <c r="I2473" t="n">
        <v>6</v>
      </c>
      <c r="J2473" t="n">
        <v>210.64</v>
      </c>
      <c r="K2473" t="n">
        <v>53.44</v>
      </c>
      <c r="L2473" t="n">
        <v>17</v>
      </c>
      <c r="M2473" t="n">
        <v>4</v>
      </c>
      <c r="N2473" t="n">
        <v>45.21</v>
      </c>
      <c r="O2473" t="n">
        <v>26213.09</v>
      </c>
      <c r="P2473" t="n">
        <v>97.31</v>
      </c>
      <c r="Q2473" t="n">
        <v>198.05</v>
      </c>
      <c r="R2473" t="n">
        <v>30.69</v>
      </c>
      <c r="S2473" t="n">
        <v>21.27</v>
      </c>
      <c r="T2473" t="n">
        <v>2004.54</v>
      </c>
      <c r="U2473" t="n">
        <v>0.6899999999999999</v>
      </c>
      <c r="V2473" t="n">
        <v>0.76</v>
      </c>
      <c r="W2473" t="n">
        <v>0.12</v>
      </c>
      <c r="X2473" t="n">
        <v>0.11</v>
      </c>
      <c r="Y2473" t="n">
        <v>1</v>
      </c>
      <c r="Z2473" t="n">
        <v>10</v>
      </c>
    </row>
    <row r="2474">
      <c r="A2474" t="n">
        <v>65</v>
      </c>
      <c r="B2474" t="n">
        <v>95</v>
      </c>
      <c r="C2474" t="inlineStr">
        <is>
          <t xml:space="preserve">CONCLUIDO	</t>
        </is>
      </c>
      <c r="D2474" t="n">
        <v>9.4434</v>
      </c>
      <c r="E2474" t="n">
        <v>10.59</v>
      </c>
      <c r="F2474" t="n">
        <v>7.93</v>
      </c>
      <c r="G2474" t="n">
        <v>95.22</v>
      </c>
      <c r="H2474" t="n">
        <v>1.45</v>
      </c>
      <c r="I2474" t="n">
        <v>5</v>
      </c>
      <c r="J2474" t="n">
        <v>211.04</v>
      </c>
      <c r="K2474" t="n">
        <v>53.44</v>
      </c>
      <c r="L2474" t="n">
        <v>17.25</v>
      </c>
      <c r="M2474" t="n">
        <v>3</v>
      </c>
      <c r="N2474" t="n">
        <v>45.36</v>
      </c>
      <c r="O2474" t="n">
        <v>26262.77</v>
      </c>
      <c r="P2474" t="n">
        <v>96.39</v>
      </c>
      <c r="Q2474" t="n">
        <v>198.05</v>
      </c>
      <c r="R2474" t="n">
        <v>29.85</v>
      </c>
      <c r="S2474" t="n">
        <v>21.27</v>
      </c>
      <c r="T2474" t="n">
        <v>1589.32</v>
      </c>
      <c r="U2474" t="n">
        <v>0.71</v>
      </c>
      <c r="V2474" t="n">
        <v>0.77</v>
      </c>
      <c r="W2474" t="n">
        <v>0.12</v>
      </c>
      <c r="X2474" t="n">
        <v>0.08</v>
      </c>
      <c r="Y2474" t="n">
        <v>1</v>
      </c>
      <c r="Z2474" t="n">
        <v>10</v>
      </c>
    </row>
    <row r="2475">
      <c r="A2475" t="n">
        <v>66</v>
      </c>
      <c r="B2475" t="n">
        <v>95</v>
      </c>
      <c r="C2475" t="inlineStr">
        <is>
          <t xml:space="preserve">CONCLUIDO	</t>
        </is>
      </c>
      <c r="D2475" t="n">
        <v>9.4476</v>
      </c>
      <c r="E2475" t="n">
        <v>10.58</v>
      </c>
      <c r="F2475" t="n">
        <v>7.93</v>
      </c>
      <c r="G2475" t="n">
        <v>95.16</v>
      </c>
      <c r="H2475" t="n">
        <v>1.47</v>
      </c>
      <c r="I2475" t="n">
        <v>5</v>
      </c>
      <c r="J2475" t="n">
        <v>211.45</v>
      </c>
      <c r="K2475" t="n">
        <v>53.44</v>
      </c>
      <c r="L2475" t="n">
        <v>17.5</v>
      </c>
      <c r="M2475" t="n">
        <v>3</v>
      </c>
      <c r="N2475" t="n">
        <v>45.51</v>
      </c>
      <c r="O2475" t="n">
        <v>26312.5</v>
      </c>
      <c r="P2475" t="n">
        <v>96.31999999999999</v>
      </c>
      <c r="Q2475" t="n">
        <v>198.05</v>
      </c>
      <c r="R2475" t="n">
        <v>29.65</v>
      </c>
      <c r="S2475" t="n">
        <v>21.27</v>
      </c>
      <c r="T2475" t="n">
        <v>1487.28</v>
      </c>
      <c r="U2475" t="n">
        <v>0.72</v>
      </c>
      <c r="V2475" t="n">
        <v>0.77</v>
      </c>
      <c r="W2475" t="n">
        <v>0.12</v>
      </c>
      <c r="X2475" t="n">
        <v>0.08</v>
      </c>
      <c r="Y2475" t="n">
        <v>1</v>
      </c>
      <c r="Z2475" t="n">
        <v>10</v>
      </c>
    </row>
    <row r="2476">
      <c r="A2476" t="n">
        <v>67</v>
      </c>
      <c r="B2476" t="n">
        <v>95</v>
      </c>
      <c r="C2476" t="inlineStr">
        <is>
          <t xml:space="preserve">CONCLUIDO	</t>
        </is>
      </c>
      <c r="D2476" t="n">
        <v>9.4488</v>
      </c>
      <c r="E2476" t="n">
        <v>10.58</v>
      </c>
      <c r="F2476" t="n">
        <v>7.93</v>
      </c>
      <c r="G2476" t="n">
        <v>95.14</v>
      </c>
      <c r="H2476" t="n">
        <v>1.49</v>
      </c>
      <c r="I2476" t="n">
        <v>5</v>
      </c>
      <c r="J2476" t="n">
        <v>211.85</v>
      </c>
      <c r="K2476" t="n">
        <v>53.44</v>
      </c>
      <c r="L2476" t="n">
        <v>17.75</v>
      </c>
      <c r="M2476" t="n">
        <v>3</v>
      </c>
      <c r="N2476" t="n">
        <v>45.67</v>
      </c>
      <c r="O2476" t="n">
        <v>26362.28</v>
      </c>
      <c r="P2476" t="n">
        <v>96.45</v>
      </c>
      <c r="Q2476" t="n">
        <v>198.05</v>
      </c>
      <c r="R2476" t="n">
        <v>29.64</v>
      </c>
      <c r="S2476" t="n">
        <v>21.27</v>
      </c>
      <c r="T2476" t="n">
        <v>1480.65</v>
      </c>
      <c r="U2476" t="n">
        <v>0.72</v>
      </c>
      <c r="V2476" t="n">
        <v>0.77</v>
      </c>
      <c r="W2476" t="n">
        <v>0.12</v>
      </c>
      <c r="X2476" t="n">
        <v>0.08</v>
      </c>
      <c r="Y2476" t="n">
        <v>1</v>
      </c>
      <c r="Z2476" t="n">
        <v>10</v>
      </c>
    </row>
    <row r="2477">
      <c r="A2477" t="n">
        <v>68</v>
      </c>
      <c r="B2477" t="n">
        <v>95</v>
      </c>
      <c r="C2477" t="inlineStr">
        <is>
          <t xml:space="preserve">CONCLUIDO	</t>
        </is>
      </c>
      <c r="D2477" t="n">
        <v>9.4453</v>
      </c>
      <c r="E2477" t="n">
        <v>10.59</v>
      </c>
      <c r="F2477" t="n">
        <v>7.93</v>
      </c>
      <c r="G2477" t="n">
        <v>95.19</v>
      </c>
      <c r="H2477" t="n">
        <v>1.51</v>
      </c>
      <c r="I2477" t="n">
        <v>5</v>
      </c>
      <c r="J2477" t="n">
        <v>212.25</v>
      </c>
      <c r="K2477" t="n">
        <v>53.44</v>
      </c>
      <c r="L2477" t="n">
        <v>18</v>
      </c>
      <c r="M2477" t="n">
        <v>3</v>
      </c>
      <c r="N2477" t="n">
        <v>45.82</v>
      </c>
      <c r="O2477" t="n">
        <v>26412.11</v>
      </c>
      <c r="P2477" t="n">
        <v>96.63</v>
      </c>
      <c r="Q2477" t="n">
        <v>198.06</v>
      </c>
      <c r="R2477" t="n">
        <v>29.65</v>
      </c>
      <c r="S2477" t="n">
        <v>21.27</v>
      </c>
      <c r="T2477" t="n">
        <v>1488.82</v>
      </c>
      <c r="U2477" t="n">
        <v>0.72</v>
      </c>
      <c r="V2477" t="n">
        <v>0.77</v>
      </c>
      <c r="W2477" t="n">
        <v>0.12</v>
      </c>
      <c r="X2477" t="n">
        <v>0.08</v>
      </c>
      <c r="Y2477" t="n">
        <v>1</v>
      </c>
      <c r="Z2477" t="n">
        <v>10</v>
      </c>
    </row>
    <row r="2478">
      <c r="A2478" t="n">
        <v>69</v>
      </c>
      <c r="B2478" t="n">
        <v>95</v>
      </c>
      <c r="C2478" t="inlineStr">
        <is>
          <t xml:space="preserve">CONCLUIDO	</t>
        </is>
      </c>
      <c r="D2478" t="n">
        <v>9.462</v>
      </c>
      <c r="E2478" t="n">
        <v>10.57</v>
      </c>
      <c r="F2478" t="n">
        <v>7.91</v>
      </c>
      <c r="G2478" t="n">
        <v>94.97</v>
      </c>
      <c r="H2478" t="n">
        <v>1.52</v>
      </c>
      <c r="I2478" t="n">
        <v>5</v>
      </c>
      <c r="J2478" t="n">
        <v>212.66</v>
      </c>
      <c r="K2478" t="n">
        <v>53.44</v>
      </c>
      <c r="L2478" t="n">
        <v>18.25</v>
      </c>
      <c r="M2478" t="n">
        <v>3</v>
      </c>
      <c r="N2478" t="n">
        <v>45.97</v>
      </c>
      <c r="O2478" t="n">
        <v>26462</v>
      </c>
      <c r="P2478" t="n">
        <v>96.27</v>
      </c>
      <c r="Q2478" t="n">
        <v>198.05</v>
      </c>
      <c r="R2478" t="n">
        <v>29.14</v>
      </c>
      <c r="S2478" t="n">
        <v>21.27</v>
      </c>
      <c r="T2478" t="n">
        <v>1231.77</v>
      </c>
      <c r="U2478" t="n">
        <v>0.73</v>
      </c>
      <c r="V2478" t="n">
        <v>0.77</v>
      </c>
      <c r="W2478" t="n">
        <v>0.11</v>
      </c>
      <c r="X2478" t="n">
        <v>0.06</v>
      </c>
      <c r="Y2478" t="n">
        <v>1</v>
      </c>
      <c r="Z2478" t="n">
        <v>10</v>
      </c>
    </row>
    <row r="2479">
      <c r="A2479" t="n">
        <v>70</v>
      </c>
      <c r="B2479" t="n">
        <v>95</v>
      </c>
      <c r="C2479" t="inlineStr">
        <is>
          <t xml:space="preserve">CONCLUIDO	</t>
        </is>
      </c>
      <c r="D2479" t="n">
        <v>9.4473</v>
      </c>
      <c r="E2479" t="n">
        <v>10.58</v>
      </c>
      <c r="F2479" t="n">
        <v>7.93</v>
      </c>
      <c r="G2479" t="n">
        <v>95.16</v>
      </c>
      <c r="H2479" t="n">
        <v>1.54</v>
      </c>
      <c r="I2479" t="n">
        <v>5</v>
      </c>
      <c r="J2479" t="n">
        <v>213.06</v>
      </c>
      <c r="K2479" t="n">
        <v>53.44</v>
      </c>
      <c r="L2479" t="n">
        <v>18.5</v>
      </c>
      <c r="M2479" t="n">
        <v>3</v>
      </c>
      <c r="N2479" t="n">
        <v>46.13</v>
      </c>
      <c r="O2479" t="n">
        <v>26511.94</v>
      </c>
      <c r="P2479" t="n">
        <v>96.61</v>
      </c>
      <c r="Q2479" t="n">
        <v>198.05</v>
      </c>
      <c r="R2479" t="n">
        <v>29.71</v>
      </c>
      <c r="S2479" t="n">
        <v>21.27</v>
      </c>
      <c r="T2479" t="n">
        <v>1518.84</v>
      </c>
      <c r="U2479" t="n">
        <v>0.72</v>
      </c>
      <c r="V2479" t="n">
        <v>0.77</v>
      </c>
      <c r="W2479" t="n">
        <v>0.11</v>
      </c>
      <c r="X2479" t="n">
        <v>0.08</v>
      </c>
      <c r="Y2479" t="n">
        <v>1</v>
      </c>
      <c r="Z2479" t="n">
        <v>10</v>
      </c>
    </row>
    <row r="2480">
      <c r="A2480" t="n">
        <v>71</v>
      </c>
      <c r="B2480" t="n">
        <v>95</v>
      </c>
      <c r="C2480" t="inlineStr">
        <is>
          <t xml:space="preserve">CONCLUIDO	</t>
        </is>
      </c>
      <c r="D2480" t="n">
        <v>9.4384</v>
      </c>
      <c r="E2480" t="n">
        <v>10.6</v>
      </c>
      <c r="F2480" t="n">
        <v>7.94</v>
      </c>
      <c r="G2480" t="n">
        <v>95.28</v>
      </c>
      <c r="H2480" t="n">
        <v>1.56</v>
      </c>
      <c r="I2480" t="n">
        <v>5</v>
      </c>
      <c r="J2480" t="n">
        <v>213.47</v>
      </c>
      <c r="K2480" t="n">
        <v>53.44</v>
      </c>
      <c r="L2480" t="n">
        <v>18.75</v>
      </c>
      <c r="M2480" t="n">
        <v>3</v>
      </c>
      <c r="N2480" t="n">
        <v>46.28</v>
      </c>
      <c r="O2480" t="n">
        <v>26561.93</v>
      </c>
      <c r="P2480" t="n">
        <v>96.70999999999999</v>
      </c>
      <c r="Q2480" t="n">
        <v>198.07</v>
      </c>
      <c r="R2480" t="n">
        <v>30</v>
      </c>
      <c r="S2480" t="n">
        <v>21.27</v>
      </c>
      <c r="T2480" t="n">
        <v>1662.9</v>
      </c>
      <c r="U2480" t="n">
        <v>0.71</v>
      </c>
      <c r="V2480" t="n">
        <v>0.76</v>
      </c>
      <c r="W2480" t="n">
        <v>0.12</v>
      </c>
      <c r="X2480" t="n">
        <v>0.09</v>
      </c>
      <c r="Y2480" t="n">
        <v>1</v>
      </c>
      <c r="Z2480" t="n">
        <v>10</v>
      </c>
    </row>
    <row r="2481">
      <c r="A2481" t="n">
        <v>72</v>
      </c>
      <c r="B2481" t="n">
        <v>95</v>
      </c>
      <c r="C2481" t="inlineStr">
        <is>
          <t xml:space="preserve">CONCLUIDO	</t>
        </is>
      </c>
      <c r="D2481" t="n">
        <v>9.4444</v>
      </c>
      <c r="E2481" t="n">
        <v>10.59</v>
      </c>
      <c r="F2481" t="n">
        <v>7.93</v>
      </c>
      <c r="G2481" t="n">
        <v>95.2</v>
      </c>
      <c r="H2481" t="n">
        <v>1.58</v>
      </c>
      <c r="I2481" t="n">
        <v>5</v>
      </c>
      <c r="J2481" t="n">
        <v>213.87</v>
      </c>
      <c r="K2481" t="n">
        <v>53.44</v>
      </c>
      <c r="L2481" t="n">
        <v>19</v>
      </c>
      <c r="M2481" t="n">
        <v>3</v>
      </c>
      <c r="N2481" t="n">
        <v>46.44</v>
      </c>
      <c r="O2481" t="n">
        <v>26611.98</v>
      </c>
      <c r="P2481" t="n">
        <v>96.51000000000001</v>
      </c>
      <c r="Q2481" t="n">
        <v>198.05</v>
      </c>
      <c r="R2481" t="n">
        <v>29.81</v>
      </c>
      <c r="S2481" t="n">
        <v>21.27</v>
      </c>
      <c r="T2481" t="n">
        <v>1566.64</v>
      </c>
      <c r="U2481" t="n">
        <v>0.71</v>
      </c>
      <c r="V2481" t="n">
        <v>0.77</v>
      </c>
      <c r="W2481" t="n">
        <v>0.12</v>
      </c>
      <c r="X2481" t="n">
        <v>0.08</v>
      </c>
      <c r="Y2481" t="n">
        <v>1</v>
      </c>
      <c r="Z2481" t="n">
        <v>10</v>
      </c>
    </row>
    <row r="2482">
      <c r="A2482" t="n">
        <v>73</v>
      </c>
      <c r="B2482" t="n">
        <v>95</v>
      </c>
      <c r="C2482" t="inlineStr">
        <is>
          <t xml:space="preserve">CONCLUIDO	</t>
        </is>
      </c>
      <c r="D2482" t="n">
        <v>9.437900000000001</v>
      </c>
      <c r="E2482" t="n">
        <v>10.6</v>
      </c>
      <c r="F2482" t="n">
        <v>7.94</v>
      </c>
      <c r="G2482" t="n">
        <v>95.29000000000001</v>
      </c>
      <c r="H2482" t="n">
        <v>1.6</v>
      </c>
      <c r="I2482" t="n">
        <v>5</v>
      </c>
      <c r="J2482" t="n">
        <v>214.28</v>
      </c>
      <c r="K2482" t="n">
        <v>53.44</v>
      </c>
      <c r="L2482" t="n">
        <v>19.25</v>
      </c>
      <c r="M2482" t="n">
        <v>3</v>
      </c>
      <c r="N2482" t="n">
        <v>46.6</v>
      </c>
      <c r="O2482" t="n">
        <v>26662.08</v>
      </c>
      <c r="P2482" t="n">
        <v>96.61</v>
      </c>
      <c r="Q2482" t="n">
        <v>198.07</v>
      </c>
      <c r="R2482" t="n">
        <v>30.03</v>
      </c>
      <c r="S2482" t="n">
        <v>21.27</v>
      </c>
      <c r="T2482" t="n">
        <v>1678.16</v>
      </c>
      <c r="U2482" t="n">
        <v>0.71</v>
      </c>
      <c r="V2482" t="n">
        <v>0.76</v>
      </c>
      <c r="W2482" t="n">
        <v>0.12</v>
      </c>
      <c r="X2482" t="n">
        <v>0.09</v>
      </c>
      <c r="Y2482" t="n">
        <v>1</v>
      </c>
      <c r="Z2482" t="n">
        <v>10</v>
      </c>
    </row>
    <row r="2483">
      <c r="A2483" t="n">
        <v>74</v>
      </c>
      <c r="B2483" t="n">
        <v>95</v>
      </c>
      <c r="C2483" t="inlineStr">
        <is>
          <t xml:space="preserve">CONCLUIDO	</t>
        </is>
      </c>
      <c r="D2483" t="n">
        <v>9.442600000000001</v>
      </c>
      <c r="E2483" t="n">
        <v>10.59</v>
      </c>
      <c r="F2483" t="n">
        <v>7.94</v>
      </c>
      <c r="G2483" t="n">
        <v>95.23</v>
      </c>
      <c r="H2483" t="n">
        <v>1.61</v>
      </c>
      <c r="I2483" t="n">
        <v>5</v>
      </c>
      <c r="J2483" t="n">
        <v>214.69</v>
      </c>
      <c r="K2483" t="n">
        <v>53.44</v>
      </c>
      <c r="L2483" t="n">
        <v>19.5</v>
      </c>
      <c r="M2483" t="n">
        <v>3</v>
      </c>
      <c r="N2483" t="n">
        <v>46.75</v>
      </c>
      <c r="O2483" t="n">
        <v>26712.23</v>
      </c>
      <c r="P2483" t="n">
        <v>96.65000000000001</v>
      </c>
      <c r="Q2483" t="n">
        <v>198.05</v>
      </c>
      <c r="R2483" t="n">
        <v>29.83</v>
      </c>
      <c r="S2483" t="n">
        <v>21.27</v>
      </c>
      <c r="T2483" t="n">
        <v>1577.78</v>
      </c>
      <c r="U2483" t="n">
        <v>0.71</v>
      </c>
      <c r="V2483" t="n">
        <v>0.77</v>
      </c>
      <c r="W2483" t="n">
        <v>0.12</v>
      </c>
      <c r="X2483" t="n">
        <v>0.08</v>
      </c>
      <c r="Y2483" t="n">
        <v>1</v>
      </c>
      <c r="Z2483" t="n">
        <v>10</v>
      </c>
    </row>
    <row r="2484">
      <c r="A2484" t="n">
        <v>75</v>
      </c>
      <c r="B2484" t="n">
        <v>95</v>
      </c>
      <c r="C2484" t="inlineStr">
        <is>
          <t xml:space="preserve">CONCLUIDO	</t>
        </is>
      </c>
      <c r="D2484" t="n">
        <v>9.447800000000001</v>
      </c>
      <c r="E2484" t="n">
        <v>10.58</v>
      </c>
      <c r="F2484" t="n">
        <v>7.93</v>
      </c>
      <c r="G2484" t="n">
        <v>95.16</v>
      </c>
      <c r="H2484" t="n">
        <v>1.63</v>
      </c>
      <c r="I2484" t="n">
        <v>5</v>
      </c>
      <c r="J2484" t="n">
        <v>215.09</v>
      </c>
      <c r="K2484" t="n">
        <v>53.44</v>
      </c>
      <c r="L2484" t="n">
        <v>19.75</v>
      </c>
      <c r="M2484" t="n">
        <v>3</v>
      </c>
      <c r="N2484" t="n">
        <v>46.91</v>
      </c>
      <c r="O2484" t="n">
        <v>26762.44</v>
      </c>
      <c r="P2484" t="n">
        <v>96.48</v>
      </c>
      <c r="Q2484" t="n">
        <v>198.05</v>
      </c>
      <c r="R2484" t="n">
        <v>29.6</v>
      </c>
      <c r="S2484" t="n">
        <v>21.27</v>
      </c>
      <c r="T2484" t="n">
        <v>1461.53</v>
      </c>
      <c r="U2484" t="n">
        <v>0.72</v>
      </c>
      <c r="V2484" t="n">
        <v>0.77</v>
      </c>
      <c r="W2484" t="n">
        <v>0.12</v>
      </c>
      <c r="X2484" t="n">
        <v>0.08</v>
      </c>
      <c r="Y2484" t="n">
        <v>1</v>
      </c>
      <c r="Z2484" t="n">
        <v>10</v>
      </c>
    </row>
    <row r="2485">
      <c r="A2485" t="n">
        <v>76</v>
      </c>
      <c r="B2485" t="n">
        <v>95</v>
      </c>
      <c r="C2485" t="inlineStr">
        <is>
          <t xml:space="preserve">CONCLUIDO	</t>
        </is>
      </c>
      <c r="D2485" t="n">
        <v>9.457000000000001</v>
      </c>
      <c r="E2485" t="n">
        <v>10.57</v>
      </c>
      <c r="F2485" t="n">
        <v>7.92</v>
      </c>
      <c r="G2485" t="n">
        <v>95.03</v>
      </c>
      <c r="H2485" t="n">
        <v>1.65</v>
      </c>
      <c r="I2485" t="n">
        <v>5</v>
      </c>
      <c r="J2485" t="n">
        <v>215.5</v>
      </c>
      <c r="K2485" t="n">
        <v>53.44</v>
      </c>
      <c r="L2485" t="n">
        <v>20</v>
      </c>
      <c r="M2485" t="n">
        <v>3</v>
      </c>
      <c r="N2485" t="n">
        <v>47.07</v>
      </c>
      <c r="O2485" t="n">
        <v>26812.71</v>
      </c>
      <c r="P2485" t="n">
        <v>96.06</v>
      </c>
      <c r="Q2485" t="n">
        <v>198.05</v>
      </c>
      <c r="R2485" t="n">
        <v>29.31</v>
      </c>
      <c r="S2485" t="n">
        <v>21.27</v>
      </c>
      <c r="T2485" t="n">
        <v>1317.21</v>
      </c>
      <c r="U2485" t="n">
        <v>0.73</v>
      </c>
      <c r="V2485" t="n">
        <v>0.77</v>
      </c>
      <c r="W2485" t="n">
        <v>0.12</v>
      </c>
      <c r="X2485" t="n">
        <v>0.07000000000000001</v>
      </c>
      <c r="Y2485" t="n">
        <v>1</v>
      </c>
      <c r="Z2485" t="n">
        <v>10</v>
      </c>
    </row>
    <row r="2486">
      <c r="A2486" t="n">
        <v>77</v>
      </c>
      <c r="B2486" t="n">
        <v>95</v>
      </c>
      <c r="C2486" t="inlineStr">
        <is>
          <t xml:space="preserve">CONCLUIDO	</t>
        </is>
      </c>
      <c r="D2486" t="n">
        <v>9.4476</v>
      </c>
      <c r="E2486" t="n">
        <v>10.58</v>
      </c>
      <c r="F2486" t="n">
        <v>7.93</v>
      </c>
      <c r="G2486" t="n">
        <v>95.16</v>
      </c>
      <c r="H2486" t="n">
        <v>1.67</v>
      </c>
      <c r="I2486" t="n">
        <v>5</v>
      </c>
      <c r="J2486" t="n">
        <v>215.91</v>
      </c>
      <c r="K2486" t="n">
        <v>53.44</v>
      </c>
      <c r="L2486" t="n">
        <v>20.25</v>
      </c>
      <c r="M2486" t="n">
        <v>3</v>
      </c>
      <c r="N2486" t="n">
        <v>47.23</v>
      </c>
      <c r="O2486" t="n">
        <v>26863.02</v>
      </c>
      <c r="P2486" t="n">
        <v>95.98</v>
      </c>
      <c r="Q2486" t="n">
        <v>198.05</v>
      </c>
      <c r="R2486" t="n">
        <v>29.72</v>
      </c>
      <c r="S2486" t="n">
        <v>21.27</v>
      </c>
      <c r="T2486" t="n">
        <v>1521.29</v>
      </c>
      <c r="U2486" t="n">
        <v>0.72</v>
      </c>
      <c r="V2486" t="n">
        <v>0.77</v>
      </c>
      <c r="W2486" t="n">
        <v>0.11</v>
      </c>
      <c r="X2486" t="n">
        <v>0.08</v>
      </c>
      <c r="Y2486" t="n">
        <v>1</v>
      </c>
      <c r="Z2486" t="n">
        <v>10</v>
      </c>
    </row>
    <row r="2487">
      <c r="A2487" t="n">
        <v>78</v>
      </c>
      <c r="B2487" t="n">
        <v>95</v>
      </c>
      <c r="C2487" t="inlineStr">
        <is>
          <t xml:space="preserve">CONCLUIDO	</t>
        </is>
      </c>
      <c r="D2487" t="n">
        <v>9.4337</v>
      </c>
      <c r="E2487" t="n">
        <v>10.6</v>
      </c>
      <c r="F2487" t="n">
        <v>7.95</v>
      </c>
      <c r="G2487" t="n">
        <v>95.34999999999999</v>
      </c>
      <c r="H2487" t="n">
        <v>1.68</v>
      </c>
      <c r="I2487" t="n">
        <v>5</v>
      </c>
      <c r="J2487" t="n">
        <v>216.32</v>
      </c>
      <c r="K2487" t="n">
        <v>53.44</v>
      </c>
      <c r="L2487" t="n">
        <v>20.5</v>
      </c>
      <c r="M2487" t="n">
        <v>3</v>
      </c>
      <c r="N2487" t="n">
        <v>47.38</v>
      </c>
      <c r="O2487" t="n">
        <v>26913.4</v>
      </c>
      <c r="P2487" t="n">
        <v>95.98</v>
      </c>
      <c r="Q2487" t="n">
        <v>198.05</v>
      </c>
      <c r="R2487" t="n">
        <v>30.19</v>
      </c>
      <c r="S2487" t="n">
        <v>21.27</v>
      </c>
      <c r="T2487" t="n">
        <v>1759.02</v>
      </c>
      <c r="U2487" t="n">
        <v>0.7</v>
      </c>
      <c r="V2487" t="n">
        <v>0.76</v>
      </c>
      <c r="W2487" t="n">
        <v>0.12</v>
      </c>
      <c r="X2487" t="n">
        <v>0.09</v>
      </c>
      <c r="Y2487" t="n">
        <v>1</v>
      </c>
      <c r="Z2487" t="n">
        <v>10</v>
      </c>
    </row>
    <row r="2488">
      <c r="A2488" t="n">
        <v>79</v>
      </c>
      <c r="B2488" t="n">
        <v>95</v>
      </c>
      <c r="C2488" t="inlineStr">
        <is>
          <t xml:space="preserve">CONCLUIDO	</t>
        </is>
      </c>
      <c r="D2488" t="n">
        <v>9.442399999999999</v>
      </c>
      <c r="E2488" t="n">
        <v>10.59</v>
      </c>
      <c r="F2488" t="n">
        <v>7.94</v>
      </c>
      <c r="G2488" t="n">
        <v>95.23</v>
      </c>
      <c r="H2488" t="n">
        <v>1.7</v>
      </c>
      <c r="I2488" t="n">
        <v>5</v>
      </c>
      <c r="J2488" t="n">
        <v>216.73</v>
      </c>
      <c r="K2488" t="n">
        <v>53.44</v>
      </c>
      <c r="L2488" t="n">
        <v>20.75</v>
      </c>
      <c r="M2488" t="n">
        <v>3</v>
      </c>
      <c r="N2488" t="n">
        <v>47.54</v>
      </c>
      <c r="O2488" t="n">
        <v>26963.82</v>
      </c>
      <c r="P2488" t="n">
        <v>95.55</v>
      </c>
      <c r="Q2488" t="n">
        <v>198.05</v>
      </c>
      <c r="R2488" t="n">
        <v>29.91</v>
      </c>
      <c r="S2488" t="n">
        <v>21.27</v>
      </c>
      <c r="T2488" t="n">
        <v>1616.95</v>
      </c>
      <c r="U2488" t="n">
        <v>0.71</v>
      </c>
      <c r="V2488" t="n">
        <v>0.77</v>
      </c>
      <c r="W2488" t="n">
        <v>0.12</v>
      </c>
      <c r="X2488" t="n">
        <v>0.08</v>
      </c>
      <c r="Y2488" t="n">
        <v>1</v>
      </c>
      <c r="Z2488" t="n">
        <v>10</v>
      </c>
    </row>
    <row r="2489">
      <c r="A2489" t="n">
        <v>80</v>
      </c>
      <c r="B2489" t="n">
        <v>95</v>
      </c>
      <c r="C2489" t="inlineStr">
        <is>
          <t xml:space="preserve">CONCLUIDO	</t>
        </is>
      </c>
      <c r="D2489" t="n">
        <v>9.4359</v>
      </c>
      <c r="E2489" t="n">
        <v>10.6</v>
      </c>
      <c r="F2489" t="n">
        <v>7.94</v>
      </c>
      <c r="G2489" t="n">
        <v>95.31999999999999</v>
      </c>
      <c r="H2489" t="n">
        <v>1.72</v>
      </c>
      <c r="I2489" t="n">
        <v>5</v>
      </c>
      <c r="J2489" t="n">
        <v>217.14</v>
      </c>
      <c r="K2489" t="n">
        <v>53.44</v>
      </c>
      <c r="L2489" t="n">
        <v>21</v>
      </c>
      <c r="M2489" t="n">
        <v>3</v>
      </c>
      <c r="N2489" t="n">
        <v>47.7</v>
      </c>
      <c r="O2489" t="n">
        <v>27014.3</v>
      </c>
      <c r="P2489" t="n">
        <v>95.36</v>
      </c>
      <c r="Q2489" t="n">
        <v>198.05</v>
      </c>
      <c r="R2489" t="n">
        <v>30.15</v>
      </c>
      <c r="S2489" t="n">
        <v>21.27</v>
      </c>
      <c r="T2489" t="n">
        <v>1736.73</v>
      </c>
      <c r="U2489" t="n">
        <v>0.71</v>
      </c>
      <c r="V2489" t="n">
        <v>0.76</v>
      </c>
      <c r="W2489" t="n">
        <v>0.12</v>
      </c>
      <c r="X2489" t="n">
        <v>0.09</v>
      </c>
      <c r="Y2489" t="n">
        <v>1</v>
      </c>
      <c r="Z2489" t="n">
        <v>10</v>
      </c>
    </row>
    <row r="2490">
      <c r="A2490" t="n">
        <v>81</v>
      </c>
      <c r="B2490" t="n">
        <v>95</v>
      </c>
      <c r="C2490" t="inlineStr">
        <is>
          <t xml:space="preserve">CONCLUIDO	</t>
        </is>
      </c>
      <c r="D2490" t="n">
        <v>9.4397</v>
      </c>
      <c r="E2490" t="n">
        <v>10.59</v>
      </c>
      <c r="F2490" t="n">
        <v>7.94</v>
      </c>
      <c r="G2490" t="n">
        <v>95.27</v>
      </c>
      <c r="H2490" t="n">
        <v>1.74</v>
      </c>
      <c r="I2490" t="n">
        <v>5</v>
      </c>
      <c r="J2490" t="n">
        <v>217.55</v>
      </c>
      <c r="K2490" t="n">
        <v>53.44</v>
      </c>
      <c r="L2490" t="n">
        <v>21.25</v>
      </c>
      <c r="M2490" t="n">
        <v>3</v>
      </c>
      <c r="N2490" t="n">
        <v>47.86</v>
      </c>
      <c r="O2490" t="n">
        <v>27064.84</v>
      </c>
      <c r="P2490" t="n">
        <v>94.98999999999999</v>
      </c>
      <c r="Q2490" t="n">
        <v>198.05</v>
      </c>
      <c r="R2490" t="n">
        <v>29.93</v>
      </c>
      <c r="S2490" t="n">
        <v>21.27</v>
      </c>
      <c r="T2490" t="n">
        <v>1628.11</v>
      </c>
      <c r="U2490" t="n">
        <v>0.71</v>
      </c>
      <c r="V2490" t="n">
        <v>0.76</v>
      </c>
      <c r="W2490" t="n">
        <v>0.12</v>
      </c>
      <c r="X2490" t="n">
        <v>0.09</v>
      </c>
      <c r="Y2490" t="n">
        <v>1</v>
      </c>
      <c r="Z2490" t="n">
        <v>10</v>
      </c>
    </row>
    <row r="2491">
      <c r="A2491" t="n">
        <v>82</v>
      </c>
      <c r="B2491" t="n">
        <v>95</v>
      </c>
      <c r="C2491" t="inlineStr">
        <is>
          <t xml:space="preserve">CONCLUIDO	</t>
        </is>
      </c>
      <c r="D2491" t="n">
        <v>9.445600000000001</v>
      </c>
      <c r="E2491" t="n">
        <v>10.59</v>
      </c>
      <c r="F2491" t="n">
        <v>7.93</v>
      </c>
      <c r="G2491" t="n">
        <v>95.19</v>
      </c>
      <c r="H2491" t="n">
        <v>1.75</v>
      </c>
      <c r="I2491" t="n">
        <v>5</v>
      </c>
      <c r="J2491" t="n">
        <v>217.96</v>
      </c>
      <c r="K2491" t="n">
        <v>53.44</v>
      </c>
      <c r="L2491" t="n">
        <v>21.5</v>
      </c>
      <c r="M2491" t="n">
        <v>3</v>
      </c>
      <c r="N2491" t="n">
        <v>48.02</v>
      </c>
      <c r="O2491" t="n">
        <v>27115.43</v>
      </c>
      <c r="P2491" t="n">
        <v>94.22</v>
      </c>
      <c r="Q2491" t="n">
        <v>198.05</v>
      </c>
      <c r="R2491" t="n">
        <v>29.73</v>
      </c>
      <c r="S2491" t="n">
        <v>21.27</v>
      </c>
      <c r="T2491" t="n">
        <v>1526.99</v>
      </c>
      <c r="U2491" t="n">
        <v>0.72</v>
      </c>
      <c r="V2491" t="n">
        <v>0.77</v>
      </c>
      <c r="W2491" t="n">
        <v>0.12</v>
      </c>
      <c r="X2491" t="n">
        <v>0.08</v>
      </c>
      <c r="Y2491" t="n">
        <v>1</v>
      </c>
      <c r="Z2491" t="n">
        <v>10</v>
      </c>
    </row>
    <row r="2492">
      <c r="A2492" t="n">
        <v>83</v>
      </c>
      <c r="B2492" t="n">
        <v>95</v>
      </c>
      <c r="C2492" t="inlineStr">
        <is>
          <t xml:space="preserve">CONCLUIDO	</t>
        </is>
      </c>
      <c r="D2492" t="n">
        <v>9.452</v>
      </c>
      <c r="E2492" t="n">
        <v>10.58</v>
      </c>
      <c r="F2492" t="n">
        <v>7.92</v>
      </c>
      <c r="G2492" t="n">
        <v>95.09999999999999</v>
      </c>
      <c r="H2492" t="n">
        <v>1.77</v>
      </c>
      <c r="I2492" t="n">
        <v>5</v>
      </c>
      <c r="J2492" t="n">
        <v>218.37</v>
      </c>
      <c r="K2492" t="n">
        <v>53.44</v>
      </c>
      <c r="L2492" t="n">
        <v>21.75</v>
      </c>
      <c r="M2492" t="n">
        <v>3</v>
      </c>
      <c r="N2492" t="n">
        <v>48.18</v>
      </c>
      <c r="O2492" t="n">
        <v>27166.08</v>
      </c>
      <c r="P2492" t="n">
        <v>93.95999999999999</v>
      </c>
      <c r="Q2492" t="n">
        <v>198.05</v>
      </c>
      <c r="R2492" t="n">
        <v>29.49</v>
      </c>
      <c r="S2492" t="n">
        <v>21.27</v>
      </c>
      <c r="T2492" t="n">
        <v>1409.59</v>
      </c>
      <c r="U2492" t="n">
        <v>0.72</v>
      </c>
      <c r="V2492" t="n">
        <v>0.77</v>
      </c>
      <c r="W2492" t="n">
        <v>0.12</v>
      </c>
      <c r="X2492" t="n">
        <v>0.07000000000000001</v>
      </c>
      <c r="Y2492" t="n">
        <v>1</v>
      </c>
      <c r="Z2492" t="n">
        <v>10</v>
      </c>
    </row>
    <row r="2493">
      <c r="A2493" t="n">
        <v>84</v>
      </c>
      <c r="B2493" t="n">
        <v>95</v>
      </c>
      <c r="C2493" t="inlineStr">
        <is>
          <t xml:space="preserve">CONCLUIDO	</t>
        </is>
      </c>
      <c r="D2493" t="n">
        <v>9.4411</v>
      </c>
      <c r="E2493" t="n">
        <v>10.59</v>
      </c>
      <c r="F2493" t="n">
        <v>7.94</v>
      </c>
      <c r="G2493" t="n">
        <v>95.25</v>
      </c>
      <c r="H2493" t="n">
        <v>1.79</v>
      </c>
      <c r="I2493" t="n">
        <v>5</v>
      </c>
      <c r="J2493" t="n">
        <v>218.78</v>
      </c>
      <c r="K2493" t="n">
        <v>53.44</v>
      </c>
      <c r="L2493" t="n">
        <v>22</v>
      </c>
      <c r="M2493" t="n">
        <v>3</v>
      </c>
      <c r="N2493" t="n">
        <v>48.34</v>
      </c>
      <c r="O2493" t="n">
        <v>27216.79</v>
      </c>
      <c r="P2493" t="n">
        <v>93.73</v>
      </c>
      <c r="Q2493" t="n">
        <v>198.05</v>
      </c>
      <c r="R2493" t="n">
        <v>29.96</v>
      </c>
      <c r="S2493" t="n">
        <v>21.27</v>
      </c>
      <c r="T2493" t="n">
        <v>1642.26</v>
      </c>
      <c r="U2493" t="n">
        <v>0.71</v>
      </c>
      <c r="V2493" t="n">
        <v>0.77</v>
      </c>
      <c r="W2493" t="n">
        <v>0.11</v>
      </c>
      <c r="X2493" t="n">
        <v>0.08</v>
      </c>
      <c r="Y2493" t="n">
        <v>1</v>
      </c>
      <c r="Z2493" t="n">
        <v>10</v>
      </c>
    </row>
    <row r="2494">
      <c r="A2494" t="n">
        <v>85</v>
      </c>
      <c r="B2494" t="n">
        <v>95</v>
      </c>
      <c r="C2494" t="inlineStr">
        <is>
          <t xml:space="preserve">CONCLUIDO	</t>
        </is>
      </c>
      <c r="D2494" t="n">
        <v>9.4969</v>
      </c>
      <c r="E2494" t="n">
        <v>10.53</v>
      </c>
      <c r="F2494" t="n">
        <v>7.91</v>
      </c>
      <c r="G2494" t="n">
        <v>118.68</v>
      </c>
      <c r="H2494" t="n">
        <v>1.8</v>
      </c>
      <c r="I2494" t="n">
        <v>4</v>
      </c>
      <c r="J2494" t="n">
        <v>219.19</v>
      </c>
      <c r="K2494" t="n">
        <v>53.44</v>
      </c>
      <c r="L2494" t="n">
        <v>22.25</v>
      </c>
      <c r="M2494" t="n">
        <v>2</v>
      </c>
      <c r="N2494" t="n">
        <v>48.51</v>
      </c>
      <c r="O2494" t="n">
        <v>27267.55</v>
      </c>
      <c r="P2494" t="n">
        <v>92.98999999999999</v>
      </c>
      <c r="Q2494" t="n">
        <v>198.05</v>
      </c>
      <c r="R2494" t="n">
        <v>29.12</v>
      </c>
      <c r="S2494" t="n">
        <v>21.27</v>
      </c>
      <c r="T2494" t="n">
        <v>1228.39</v>
      </c>
      <c r="U2494" t="n">
        <v>0.73</v>
      </c>
      <c r="V2494" t="n">
        <v>0.77</v>
      </c>
      <c r="W2494" t="n">
        <v>0.11</v>
      </c>
      <c r="X2494" t="n">
        <v>0.06</v>
      </c>
      <c r="Y2494" t="n">
        <v>1</v>
      </c>
      <c r="Z2494" t="n">
        <v>10</v>
      </c>
    </row>
    <row r="2495">
      <c r="A2495" t="n">
        <v>86</v>
      </c>
      <c r="B2495" t="n">
        <v>95</v>
      </c>
      <c r="C2495" t="inlineStr">
        <is>
          <t xml:space="preserve">CONCLUIDO	</t>
        </is>
      </c>
      <c r="D2495" t="n">
        <v>9.4962</v>
      </c>
      <c r="E2495" t="n">
        <v>10.53</v>
      </c>
      <c r="F2495" t="n">
        <v>7.91</v>
      </c>
      <c r="G2495" t="n">
        <v>118.7</v>
      </c>
      <c r="H2495" t="n">
        <v>1.82</v>
      </c>
      <c r="I2495" t="n">
        <v>4</v>
      </c>
      <c r="J2495" t="n">
        <v>219.6</v>
      </c>
      <c r="K2495" t="n">
        <v>53.44</v>
      </c>
      <c r="L2495" t="n">
        <v>22.5</v>
      </c>
      <c r="M2495" t="n">
        <v>2</v>
      </c>
      <c r="N2495" t="n">
        <v>48.67</v>
      </c>
      <c r="O2495" t="n">
        <v>27318.36</v>
      </c>
      <c r="P2495" t="n">
        <v>93.08</v>
      </c>
      <c r="Q2495" t="n">
        <v>198.05</v>
      </c>
      <c r="R2495" t="n">
        <v>29.19</v>
      </c>
      <c r="S2495" t="n">
        <v>21.27</v>
      </c>
      <c r="T2495" t="n">
        <v>1261.47</v>
      </c>
      <c r="U2495" t="n">
        <v>0.73</v>
      </c>
      <c r="V2495" t="n">
        <v>0.77</v>
      </c>
      <c r="W2495" t="n">
        <v>0.11</v>
      </c>
      <c r="X2495" t="n">
        <v>0.06</v>
      </c>
      <c r="Y2495" t="n">
        <v>1</v>
      </c>
      <c r="Z2495" t="n">
        <v>10</v>
      </c>
    </row>
    <row r="2496">
      <c r="A2496" t="n">
        <v>87</v>
      </c>
      <c r="B2496" t="n">
        <v>95</v>
      </c>
      <c r="C2496" t="inlineStr">
        <is>
          <t xml:space="preserve">CONCLUIDO	</t>
        </is>
      </c>
      <c r="D2496" t="n">
        <v>9.495900000000001</v>
      </c>
      <c r="E2496" t="n">
        <v>10.53</v>
      </c>
      <c r="F2496" t="n">
        <v>7.91</v>
      </c>
      <c r="G2496" t="n">
        <v>118.7</v>
      </c>
      <c r="H2496" t="n">
        <v>1.84</v>
      </c>
      <c r="I2496" t="n">
        <v>4</v>
      </c>
      <c r="J2496" t="n">
        <v>220.01</v>
      </c>
      <c r="K2496" t="n">
        <v>53.44</v>
      </c>
      <c r="L2496" t="n">
        <v>22.75</v>
      </c>
      <c r="M2496" t="n">
        <v>2</v>
      </c>
      <c r="N2496" t="n">
        <v>48.83</v>
      </c>
      <c r="O2496" t="n">
        <v>27369.23</v>
      </c>
      <c r="P2496" t="n">
        <v>93.16</v>
      </c>
      <c r="Q2496" t="n">
        <v>198.05</v>
      </c>
      <c r="R2496" t="n">
        <v>29.15</v>
      </c>
      <c r="S2496" t="n">
        <v>21.27</v>
      </c>
      <c r="T2496" t="n">
        <v>1244.5</v>
      </c>
      <c r="U2496" t="n">
        <v>0.73</v>
      </c>
      <c r="V2496" t="n">
        <v>0.77</v>
      </c>
      <c r="W2496" t="n">
        <v>0.11</v>
      </c>
      <c r="X2496" t="n">
        <v>0.06</v>
      </c>
      <c r="Y2496" t="n">
        <v>1</v>
      </c>
      <c r="Z2496" t="n">
        <v>10</v>
      </c>
    </row>
    <row r="2497">
      <c r="A2497" t="n">
        <v>88</v>
      </c>
      <c r="B2497" t="n">
        <v>95</v>
      </c>
      <c r="C2497" t="inlineStr">
        <is>
          <t xml:space="preserve">CONCLUIDO	</t>
        </is>
      </c>
      <c r="D2497" t="n">
        <v>9.4979</v>
      </c>
      <c r="E2497" t="n">
        <v>10.53</v>
      </c>
      <c r="F2497" t="n">
        <v>7.91</v>
      </c>
      <c r="G2497" t="n">
        <v>118.67</v>
      </c>
      <c r="H2497" t="n">
        <v>1.85</v>
      </c>
      <c r="I2497" t="n">
        <v>4</v>
      </c>
      <c r="J2497" t="n">
        <v>220.43</v>
      </c>
      <c r="K2497" t="n">
        <v>53.44</v>
      </c>
      <c r="L2497" t="n">
        <v>23</v>
      </c>
      <c r="M2497" t="n">
        <v>2</v>
      </c>
      <c r="N2497" t="n">
        <v>48.99</v>
      </c>
      <c r="O2497" t="n">
        <v>27420.16</v>
      </c>
      <c r="P2497" t="n">
        <v>93.25</v>
      </c>
      <c r="Q2497" t="n">
        <v>198.05</v>
      </c>
      <c r="R2497" t="n">
        <v>29</v>
      </c>
      <c r="S2497" t="n">
        <v>21.27</v>
      </c>
      <c r="T2497" t="n">
        <v>1169.1</v>
      </c>
      <c r="U2497" t="n">
        <v>0.73</v>
      </c>
      <c r="V2497" t="n">
        <v>0.77</v>
      </c>
      <c r="W2497" t="n">
        <v>0.12</v>
      </c>
      <c r="X2497" t="n">
        <v>0.06</v>
      </c>
      <c r="Y2497" t="n">
        <v>1</v>
      </c>
      <c r="Z2497" t="n">
        <v>10</v>
      </c>
    </row>
    <row r="2498">
      <c r="A2498" t="n">
        <v>89</v>
      </c>
      <c r="B2498" t="n">
        <v>95</v>
      </c>
      <c r="C2498" t="inlineStr">
        <is>
          <t xml:space="preserve">CONCLUIDO	</t>
        </is>
      </c>
      <c r="D2498" t="n">
        <v>9.509</v>
      </c>
      <c r="E2498" t="n">
        <v>10.52</v>
      </c>
      <c r="F2498" t="n">
        <v>7.9</v>
      </c>
      <c r="G2498" t="n">
        <v>118.48</v>
      </c>
      <c r="H2498" t="n">
        <v>1.87</v>
      </c>
      <c r="I2498" t="n">
        <v>4</v>
      </c>
      <c r="J2498" t="n">
        <v>220.84</v>
      </c>
      <c r="K2498" t="n">
        <v>53.44</v>
      </c>
      <c r="L2498" t="n">
        <v>23.25</v>
      </c>
      <c r="M2498" t="n">
        <v>2</v>
      </c>
      <c r="N2498" t="n">
        <v>49.16</v>
      </c>
      <c r="O2498" t="n">
        <v>27471.15</v>
      </c>
      <c r="P2498" t="n">
        <v>92.97</v>
      </c>
      <c r="Q2498" t="n">
        <v>198.05</v>
      </c>
      <c r="R2498" t="n">
        <v>28.66</v>
      </c>
      <c r="S2498" t="n">
        <v>21.27</v>
      </c>
      <c r="T2498" t="n">
        <v>998.0599999999999</v>
      </c>
      <c r="U2498" t="n">
        <v>0.74</v>
      </c>
      <c r="V2498" t="n">
        <v>0.77</v>
      </c>
      <c r="W2498" t="n">
        <v>0.11</v>
      </c>
      <c r="X2498" t="n">
        <v>0.05</v>
      </c>
      <c r="Y2498" t="n">
        <v>1</v>
      </c>
      <c r="Z2498" t="n">
        <v>10</v>
      </c>
    </row>
    <row r="2499">
      <c r="A2499" t="n">
        <v>90</v>
      </c>
      <c r="B2499" t="n">
        <v>95</v>
      </c>
      <c r="C2499" t="inlineStr">
        <is>
          <t xml:space="preserve">CONCLUIDO	</t>
        </is>
      </c>
      <c r="D2499" t="n">
        <v>9.5014</v>
      </c>
      <c r="E2499" t="n">
        <v>10.52</v>
      </c>
      <c r="F2499" t="n">
        <v>7.91</v>
      </c>
      <c r="G2499" t="n">
        <v>118.61</v>
      </c>
      <c r="H2499" t="n">
        <v>1.89</v>
      </c>
      <c r="I2499" t="n">
        <v>4</v>
      </c>
      <c r="J2499" t="n">
        <v>221.25</v>
      </c>
      <c r="K2499" t="n">
        <v>53.44</v>
      </c>
      <c r="L2499" t="n">
        <v>23.5</v>
      </c>
      <c r="M2499" t="n">
        <v>2</v>
      </c>
      <c r="N2499" t="n">
        <v>49.32</v>
      </c>
      <c r="O2499" t="n">
        <v>27522.19</v>
      </c>
      <c r="P2499" t="n">
        <v>92.98999999999999</v>
      </c>
      <c r="Q2499" t="n">
        <v>198.05</v>
      </c>
      <c r="R2499" t="n">
        <v>28.94</v>
      </c>
      <c r="S2499" t="n">
        <v>21.27</v>
      </c>
      <c r="T2499" t="n">
        <v>1140.04</v>
      </c>
      <c r="U2499" t="n">
        <v>0.73</v>
      </c>
      <c r="V2499" t="n">
        <v>0.77</v>
      </c>
      <c r="W2499" t="n">
        <v>0.11</v>
      </c>
      <c r="X2499" t="n">
        <v>0.05</v>
      </c>
      <c r="Y2499" t="n">
        <v>1</v>
      </c>
      <c r="Z2499" t="n">
        <v>10</v>
      </c>
    </row>
    <row r="2500">
      <c r="A2500" t="n">
        <v>91</v>
      </c>
      <c r="B2500" t="n">
        <v>95</v>
      </c>
      <c r="C2500" t="inlineStr">
        <is>
          <t xml:space="preserve">CONCLUIDO	</t>
        </is>
      </c>
      <c r="D2500" t="n">
        <v>9.4947</v>
      </c>
      <c r="E2500" t="n">
        <v>10.53</v>
      </c>
      <c r="F2500" t="n">
        <v>7.91</v>
      </c>
      <c r="G2500" t="n">
        <v>118.72</v>
      </c>
      <c r="H2500" t="n">
        <v>1.9</v>
      </c>
      <c r="I2500" t="n">
        <v>4</v>
      </c>
      <c r="J2500" t="n">
        <v>221.67</v>
      </c>
      <c r="K2500" t="n">
        <v>53.44</v>
      </c>
      <c r="L2500" t="n">
        <v>23.75</v>
      </c>
      <c r="M2500" t="n">
        <v>2</v>
      </c>
      <c r="N2500" t="n">
        <v>49.48</v>
      </c>
      <c r="O2500" t="n">
        <v>27573.29</v>
      </c>
      <c r="P2500" t="n">
        <v>93.09</v>
      </c>
      <c r="Q2500" t="n">
        <v>198.05</v>
      </c>
      <c r="R2500" t="n">
        <v>29.18</v>
      </c>
      <c r="S2500" t="n">
        <v>21.27</v>
      </c>
      <c r="T2500" t="n">
        <v>1260.47</v>
      </c>
      <c r="U2500" t="n">
        <v>0.73</v>
      </c>
      <c r="V2500" t="n">
        <v>0.77</v>
      </c>
      <c r="W2500" t="n">
        <v>0.11</v>
      </c>
      <c r="X2500" t="n">
        <v>0.06</v>
      </c>
      <c r="Y2500" t="n">
        <v>1</v>
      </c>
      <c r="Z2500" t="n">
        <v>10</v>
      </c>
    </row>
    <row r="2501">
      <c r="A2501" t="n">
        <v>92</v>
      </c>
      <c r="B2501" t="n">
        <v>95</v>
      </c>
      <c r="C2501" t="inlineStr">
        <is>
          <t xml:space="preserve">CONCLUIDO	</t>
        </is>
      </c>
      <c r="D2501" t="n">
        <v>9.4964</v>
      </c>
      <c r="E2501" t="n">
        <v>10.53</v>
      </c>
      <c r="F2501" t="n">
        <v>7.91</v>
      </c>
      <c r="G2501" t="n">
        <v>118.69</v>
      </c>
      <c r="H2501" t="n">
        <v>1.92</v>
      </c>
      <c r="I2501" t="n">
        <v>4</v>
      </c>
      <c r="J2501" t="n">
        <v>222.08</v>
      </c>
      <c r="K2501" t="n">
        <v>53.44</v>
      </c>
      <c r="L2501" t="n">
        <v>24</v>
      </c>
      <c r="M2501" t="n">
        <v>2</v>
      </c>
      <c r="N2501" t="n">
        <v>49.65</v>
      </c>
      <c r="O2501" t="n">
        <v>27624.44</v>
      </c>
      <c r="P2501" t="n">
        <v>92.93000000000001</v>
      </c>
      <c r="Q2501" t="n">
        <v>198.05</v>
      </c>
      <c r="R2501" t="n">
        <v>29.14</v>
      </c>
      <c r="S2501" t="n">
        <v>21.27</v>
      </c>
      <c r="T2501" t="n">
        <v>1237.74</v>
      </c>
      <c r="U2501" t="n">
        <v>0.73</v>
      </c>
      <c r="V2501" t="n">
        <v>0.77</v>
      </c>
      <c r="W2501" t="n">
        <v>0.11</v>
      </c>
      <c r="X2501" t="n">
        <v>0.06</v>
      </c>
      <c r="Y2501" t="n">
        <v>1</v>
      </c>
      <c r="Z2501" t="n">
        <v>10</v>
      </c>
    </row>
    <row r="2502">
      <c r="A2502" t="n">
        <v>93</v>
      </c>
      <c r="B2502" t="n">
        <v>95</v>
      </c>
      <c r="C2502" t="inlineStr">
        <is>
          <t xml:space="preserve">CONCLUIDO	</t>
        </is>
      </c>
      <c r="D2502" t="n">
        <v>9.492699999999999</v>
      </c>
      <c r="E2502" t="n">
        <v>10.53</v>
      </c>
      <c r="F2502" t="n">
        <v>7.92</v>
      </c>
      <c r="G2502" t="n">
        <v>118.75</v>
      </c>
      <c r="H2502" t="n">
        <v>1.94</v>
      </c>
      <c r="I2502" t="n">
        <v>4</v>
      </c>
      <c r="J2502" t="n">
        <v>222.5</v>
      </c>
      <c r="K2502" t="n">
        <v>53.44</v>
      </c>
      <c r="L2502" t="n">
        <v>24.25</v>
      </c>
      <c r="M2502" t="n">
        <v>2</v>
      </c>
      <c r="N2502" t="n">
        <v>49.81</v>
      </c>
      <c r="O2502" t="n">
        <v>27675.78</v>
      </c>
      <c r="P2502" t="n">
        <v>92.83</v>
      </c>
      <c r="Q2502" t="n">
        <v>198.05</v>
      </c>
      <c r="R2502" t="n">
        <v>29.28</v>
      </c>
      <c r="S2502" t="n">
        <v>21.27</v>
      </c>
      <c r="T2502" t="n">
        <v>1309.22</v>
      </c>
      <c r="U2502" t="n">
        <v>0.73</v>
      </c>
      <c r="V2502" t="n">
        <v>0.77</v>
      </c>
      <c r="W2502" t="n">
        <v>0.11</v>
      </c>
      <c r="X2502" t="n">
        <v>0.06</v>
      </c>
      <c r="Y2502" t="n">
        <v>1</v>
      </c>
      <c r="Z2502" t="n">
        <v>10</v>
      </c>
    </row>
    <row r="2503">
      <c r="A2503" t="n">
        <v>94</v>
      </c>
      <c r="B2503" t="n">
        <v>95</v>
      </c>
      <c r="C2503" t="inlineStr">
        <is>
          <t xml:space="preserve">CONCLUIDO	</t>
        </is>
      </c>
      <c r="D2503" t="n">
        <v>9.4947</v>
      </c>
      <c r="E2503" t="n">
        <v>10.53</v>
      </c>
      <c r="F2503" t="n">
        <v>7.91</v>
      </c>
      <c r="G2503" t="n">
        <v>118.72</v>
      </c>
      <c r="H2503" t="n">
        <v>1.95</v>
      </c>
      <c r="I2503" t="n">
        <v>4</v>
      </c>
      <c r="J2503" t="n">
        <v>222.92</v>
      </c>
      <c r="K2503" t="n">
        <v>53.44</v>
      </c>
      <c r="L2503" t="n">
        <v>24.5</v>
      </c>
      <c r="M2503" t="n">
        <v>2</v>
      </c>
      <c r="N2503" t="n">
        <v>49.98</v>
      </c>
      <c r="O2503" t="n">
        <v>27727.05</v>
      </c>
      <c r="P2503" t="n">
        <v>92.73999999999999</v>
      </c>
      <c r="Q2503" t="n">
        <v>198.05</v>
      </c>
      <c r="R2503" t="n">
        <v>29.16</v>
      </c>
      <c r="S2503" t="n">
        <v>21.27</v>
      </c>
      <c r="T2503" t="n">
        <v>1247.84</v>
      </c>
      <c r="U2503" t="n">
        <v>0.73</v>
      </c>
      <c r="V2503" t="n">
        <v>0.77</v>
      </c>
      <c r="W2503" t="n">
        <v>0.12</v>
      </c>
      <c r="X2503" t="n">
        <v>0.06</v>
      </c>
      <c r="Y2503" t="n">
        <v>1</v>
      </c>
      <c r="Z2503" t="n">
        <v>10</v>
      </c>
    </row>
    <row r="2504">
      <c r="A2504" t="n">
        <v>95</v>
      </c>
      <c r="B2504" t="n">
        <v>95</v>
      </c>
      <c r="C2504" t="inlineStr">
        <is>
          <t xml:space="preserve">CONCLUIDO	</t>
        </is>
      </c>
      <c r="D2504" t="n">
        <v>9.506</v>
      </c>
      <c r="E2504" t="n">
        <v>10.52</v>
      </c>
      <c r="F2504" t="n">
        <v>7.9</v>
      </c>
      <c r="G2504" t="n">
        <v>118.53</v>
      </c>
      <c r="H2504" t="n">
        <v>1.97</v>
      </c>
      <c r="I2504" t="n">
        <v>4</v>
      </c>
      <c r="J2504" t="n">
        <v>223.33</v>
      </c>
      <c r="K2504" t="n">
        <v>53.44</v>
      </c>
      <c r="L2504" t="n">
        <v>24.75</v>
      </c>
      <c r="M2504" t="n">
        <v>2</v>
      </c>
      <c r="N2504" t="n">
        <v>50.15</v>
      </c>
      <c r="O2504" t="n">
        <v>27778.39</v>
      </c>
      <c r="P2504" t="n">
        <v>92.47</v>
      </c>
      <c r="Q2504" t="n">
        <v>198.05</v>
      </c>
      <c r="R2504" t="n">
        <v>28.75</v>
      </c>
      <c r="S2504" t="n">
        <v>21.27</v>
      </c>
      <c r="T2504" t="n">
        <v>1043.19</v>
      </c>
      <c r="U2504" t="n">
        <v>0.74</v>
      </c>
      <c r="V2504" t="n">
        <v>0.77</v>
      </c>
      <c r="W2504" t="n">
        <v>0.11</v>
      </c>
      <c r="X2504" t="n">
        <v>0.05</v>
      </c>
      <c r="Y2504" t="n">
        <v>1</v>
      </c>
      <c r="Z2504" t="n">
        <v>10</v>
      </c>
    </row>
    <row r="2505">
      <c r="A2505" t="n">
        <v>96</v>
      </c>
      <c r="B2505" t="n">
        <v>95</v>
      </c>
      <c r="C2505" t="inlineStr">
        <is>
          <t xml:space="preserve">CONCLUIDO	</t>
        </is>
      </c>
      <c r="D2505" t="n">
        <v>9.503399999999999</v>
      </c>
      <c r="E2505" t="n">
        <v>10.52</v>
      </c>
      <c r="F2505" t="n">
        <v>7.91</v>
      </c>
      <c r="G2505" t="n">
        <v>118.58</v>
      </c>
      <c r="H2505" t="n">
        <v>1.99</v>
      </c>
      <c r="I2505" t="n">
        <v>4</v>
      </c>
      <c r="J2505" t="n">
        <v>223.75</v>
      </c>
      <c r="K2505" t="n">
        <v>53.44</v>
      </c>
      <c r="L2505" t="n">
        <v>25</v>
      </c>
      <c r="M2505" t="n">
        <v>2</v>
      </c>
      <c r="N2505" t="n">
        <v>50.31</v>
      </c>
      <c r="O2505" t="n">
        <v>27829.77</v>
      </c>
      <c r="P2505" t="n">
        <v>92.5</v>
      </c>
      <c r="Q2505" t="n">
        <v>198.06</v>
      </c>
      <c r="R2505" t="n">
        <v>28.91</v>
      </c>
      <c r="S2505" t="n">
        <v>21.27</v>
      </c>
      <c r="T2505" t="n">
        <v>1121.51</v>
      </c>
      <c r="U2505" t="n">
        <v>0.74</v>
      </c>
      <c r="V2505" t="n">
        <v>0.77</v>
      </c>
      <c r="W2505" t="n">
        <v>0.11</v>
      </c>
      <c r="X2505" t="n">
        <v>0.05</v>
      </c>
      <c r="Y2505" t="n">
        <v>1</v>
      </c>
      <c r="Z2505" t="n">
        <v>10</v>
      </c>
    </row>
    <row r="2506">
      <c r="A2506" t="n">
        <v>97</v>
      </c>
      <c r="B2506" t="n">
        <v>95</v>
      </c>
      <c r="C2506" t="inlineStr">
        <is>
          <t xml:space="preserve">CONCLUIDO	</t>
        </is>
      </c>
      <c r="D2506" t="n">
        <v>9.4937</v>
      </c>
      <c r="E2506" t="n">
        <v>10.53</v>
      </c>
      <c r="F2506" t="n">
        <v>7.92</v>
      </c>
      <c r="G2506" t="n">
        <v>118.74</v>
      </c>
      <c r="H2506" t="n">
        <v>2</v>
      </c>
      <c r="I2506" t="n">
        <v>4</v>
      </c>
      <c r="J2506" t="n">
        <v>224.17</v>
      </c>
      <c r="K2506" t="n">
        <v>53.44</v>
      </c>
      <c r="L2506" t="n">
        <v>25.25</v>
      </c>
      <c r="M2506" t="n">
        <v>2</v>
      </c>
      <c r="N2506" t="n">
        <v>50.48</v>
      </c>
      <c r="O2506" t="n">
        <v>27881.22</v>
      </c>
      <c r="P2506" t="n">
        <v>92.59999999999999</v>
      </c>
      <c r="Q2506" t="n">
        <v>198.05</v>
      </c>
      <c r="R2506" t="n">
        <v>29.23</v>
      </c>
      <c r="S2506" t="n">
        <v>21.27</v>
      </c>
      <c r="T2506" t="n">
        <v>1284.22</v>
      </c>
      <c r="U2506" t="n">
        <v>0.73</v>
      </c>
      <c r="V2506" t="n">
        <v>0.77</v>
      </c>
      <c r="W2506" t="n">
        <v>0.11</v>
      </c>
      <c r="X2506" t="n">
        <v>0.06</v>
      </c>
      <c r="Y2506" t="n">
        <v>1</v>
      </c>
      <c r="Z2506" t="n">
        <v>10</v>
      </c>
    </row>
    <row r="2507">
      <c r="A2507" t="n">
        <v>98</v>
      </c>
      <c r="B2507" t="n">
        <v>95</v>
      </c>
      <c r="C2507" t="inlineStr">
        <is>
          <t xml:space="preserve">CONCLUIDO	</t>
        </is>
      </c>
      <c r="D2507" t="n">
        <v>9.495699999999999</v>
      </c>
      <c r="E2507" t="n">
        <v>10.53</v>
      </c>
      <c r="F2507" t="n">
        <v>7.91</v>
      </c>
      <c r="G2507" t="n">
        <v>118.7</v>
      </c>
      <c r="H2507" t="n">
        <v>2.02</v>
      </c>
      <c r="I2507" t="n">
        <v>4</v>
      </c>
      <c r="J2507" t="n">
        <v>224.58</v>
      </c>
      <c r="K2507" t="n">
        <v>53.44</v>
      </c>
      <c r="L2507" t="n">
        <v>25.5</v>
      </c>
      <c r="M2507" t="n">
        <v>2</v>
      </c>
      <c r="N2507" t="n">
        <v>50.65</v>
      </c>
      <c r="O2507" t="n">
        <v>27932.73</v>
      </c>
      <c r="P2507" t="n">
        <v>92.41</v>
      </c>
      <c r="Q2507" t="n">
        <v>198.05</v>
      </c>
      <c r="R2507" t="n">
        <v>29.15</v>
      </c>
      <c r="S2507" t="n">
        <v>21.27</v>
      </c>
      <c r="T2507" t="n">
        <v>1241.59</v>
      </c>
      <c r="U2507" t="n">
        <v>0.73</v>
      </c>
      <c r="V2507" t="n">
        <v>0.77</v>
      </c>
      <c r="W2507" t="n">
        <v>0.11</v>
      </c>
      <c r="X2507" t="n">
        <v>0.06</v>
      </c>
      <c r="Y2507" t="n">
        <v>1</v>
      </c>
      <c r="Z2507" t="n">
        <v>10</v>
      </c>
    </row>
    <row r="2508">
      <c r="A2508" t="n">
        <v>99</v>
      </c>
      <c r="B2508" t="n">
        <v>95</v>
      </c>
      <c r="C2508" t="inlineStr">
        <is>
          <t xml:space="preserve">CONCLUIDO	</t>
        </is>
      </c>
      <c r="D2508" t="n">
        <v>9.491899999999999</v>
      </c>
      <c r="E2508" t="n">
        <v>10.54</v>
      </c>
      <c r="F2508" t="n">
        <v>7.92</v>
      </c>
      <c r="G2508" t="n">
        <v>118.77</v>
      </c>
      <c r="H2508" t="n">
        <v>2.03</v>
      </c>
      <c r="I2508" t="n">
        <v>4</v>
      </c>
      <c r="J2508" t="n">
        <v>225</v>
      </c>
      <c r="K2508" t="n">
        <v>53.44</v>
      </c>
      <c r="L2508" t="n">
        <v>25.75</v>
      </c>
      <c r="M2508" t="n">
        <v>2</v>
      </c>
      <c r="N2508" t="n">
        <v>50.82</v>
      </c>
      <c r="O2508" t="n">
        <v>27984.29</v>
      </c>
      <c r="P2508" t="n">
        <v>92.40000000000001</v>
      </c>
      <c r="Q2508" t="n">
        <v>198.05</v>
      </c>
      <c r="R2508" t="n">
        <v>29.31</v>
      </c>
      <c r="S2508" t="n">
        <v>21.27</v>
      </c>
      <c r="T2508" t="n">
        <v>1324.63</v>
      </c>
      <c r="U2508" t="n">
        <v>0.73</v>
      </c>
      <c r="V2508" t="n">
        <v>0.77</v>
      </c>
      <c r="W2508" t="n">
        <v>0.11</v>
      </c>
      <c r="X2508" t="n">
        <v>0.07000000000000001</v>
      </c>
      <c r="Y2508" t="n">
        <v>1</v>
      </c>
      <c r="Z2508" t="n">
        <v>10</v>
      </c>
    </row>
    <row r="2509">
      <c r="A2509" t="n">
        <v>100</v>
      </c>
      <c r="B2509" t="n">
        <v>95</v>
      </c>
      <c r="C2509" t="inlineStr">
        <is>
          <t xml:space="preserve">CONCLUIDO	</t>
        </is>
      </c>
      <c r="D2509" t="n">
        <v>9.490399999999999</v>
      </c>
      <c r="E2509" t="n">
        <v>10.54</v>
      </c>
      <c r="F2509" t="n">
        <v>7.92</v>
      </c>
      <c r="G2509" t="n">
        <v>118.79</v>
      </c>
      <c r="H2509" t="n">
        <v>2.05</v>
      </c>
      <c r="I2509" t="n">
        <v>4</v>
      </c>
      <c r="J2509" t="n">
        <v>225.42</v>
      </c>
      <c r="K2509" t="n">
        <v>53.44</v>
      </c>
      <c r="L2509" t="n">
        <v>26</v>
      </c>
      <c r="M2509" t="n">
        <v>2</v>
      </c>
      <c r="N2509" t="n">
        <v>50.98</v>
      </c>
      <c r="O2509" t="n">
        <v>28035.92</v>
      </c>
      <c r="P2509" t="n">
        <v>92.26000000000001</v>
      </c>
      <c r="Q2509" t="n">
        <v>198.05</v>
      </c>
      <c r="R2509" t="n">
        <v>29.36</v>
      </c>
      <c r="S2509" t="n">
        <v>21.27</v>
      </c>
      <c r="T2509" t="n">
        <v>1348.76</v>
      </c>
      <c r="U2509" t="n">
        <v>0.72</v>
      </c>
      <c r="V2509" t="n">
        <v>0.77</v>
      </c>
      <c r="W2509" t="n">
        <v>0.12</v>
      </c>
      <c r="X2509" t="n">
        <v>0.07000000000000001</v>
      </c>
      <c r="Y2509" t="n">
        <v>1</v>
      </c>
      <c r="Z2509" t="n">
        <v>10</v>
      </c>
    </row>
    <row r="2510">
      <c r="A2510" t="n">
        <v>101</v>
      </c>
      <c r="B2510" t="n">
        <v>95</v>
      </c>
      <c r="C2510" t="inlineStr">
        <is>
          <t xml:space="preserve">CONCLUIDO	</t>
        </is>
      </c>
      <c r="D2510" t="n">
        <v>9.5022</v>
      </c>
      <c r="E2510" t="n">
        <v>10.52</v>
      </c>
      <c r="F2510" t="n">
        <v>7.91</v>
      </c>
      <c r="G2510" t="n">
        <v>118.6</v>
      </c>
      <c r="H2510" t="n">
        <v>2.07</v>
      </c>
      <c r="I2510" t="n">
        <v>4</v>
      </c>
      <c r="J2510" t="n">
        <v>225.84</v>
      </c>
      <c r="K2510" t="n">
        <v>53.44</v>
      </c>
      <c r="L2510" t="n">
        <v>26.25</v>
      </c>
      <c r="M2510" t="n">
        <v>2</v>
      </c>
      <c r="N2510" t="n">
        <v>51.15</v>
      </c>
      <c r="O2510" t="n">
        <v>28087.6</v>
      </c>
      <c r="P2510" t="n">
        <v>91.81</v>
      </c>
      <c r="Q2510" t="n">
        <v>198.05</v>
      </c>
      <c r="R2510" t="n">
        <v>28.86</v>
      </c>
      <c r="S2510" t="n">
        <v>21.27</v>
      </c>
      <c r="T2510" t="n">
        <v>1099.04</v>
      </c>
      <c r="U2510" t="n">
        <v>0.74</v>
      </c>
      <c r="V2510" t="n">
        <v>0.77</v>
      </c>
      <c r="W2510" t="n">
        <v>0.12</v>
      </c>
      <c r="X2510" t="n">
        <v>0.05</v>
      </c>
      <c r="Y2510" t="n">
        <v>1</v>
      </c>
      <c r="Z2510" t="n">
        <v>10</v>
      </c>
    </row>
    <row r="2511">
      <c r="A2511" t="n">
        <v>102</v>
      </c>
      <c r="B2511" t="n">
        <v>95</v>
      </c>
      <c r="C2511" t="inlineStr">
        <is>
          <t xml:space="preserve">CONCLUIDO	</t>
        </is>
      </c>
      <c r="D2511" t="n">
        <v>9.5037</v>
      </c>
      <c r="E2511" t="n">
        <v>10.52</v>
      </c>
      <c r="F2511" t="n">
        <v>7.9</v>
      </c>
      <c r="G2511" t="n">
        <v>118.57</v>
      </c>
      <c r="H2511" t="n">
        <v>2.08</v>
      </c>
      <c r="I2511" t="n">
        <v>4</v>
      </c>
      <c r="J2511" t="n">
        <v>226.26</v>
      </c>
      <c r="K2511" t="n">
        <v>53.44</v>
      </c>
      <c r="L2511" t="n">
        <v>26.5</v>
      </c>
      <c r="M2511" t="n">
        <v>2</v>
      </c>
      <c r="N2511" t="n">
        <v>51.32</v>
      </c>
      <c r="O2511" t="n">
        <v>28139.34</v>
      </c>
      <c r="P2511" t="n">
        <v>91.59</v>
      </c>
      <c r="Q2511" t="n">
        <v>198.05</v>
      </c>
      <c r="R2511" t="n">
        <v>28.89</v>
      </c>
      <c r="S2511" t="n">
        <v>21.27</v>
      </c>
      <c r="T2511" t="n">
        <v>1114.33</v>
      </c>
      <c r="U2511" t="n">
        <v>0.74</v>
      </c>
      <c r="V2511" t="n">
        <v>0.77</v>
      </c>
      <c r="W2511" t="n">
        <v>0.11</v>
      </c>
      <c r="X2511" t="n">
        <v>0.05</v>
      </c>
      <c r="Y2511" t="n">
        <v>1</v>
      </c>
      <c r="Z2511" t="n">
        <v>10</v>
      </c>
    </row>
    <row r="2512">
      <c r="A2512" t="n">
        <v>103</v>
      </c>
      <c r="B2512" t="n">
        <v>95</v>
      </c>
      <c r="C2512" t="inlineStr">
        <is>
          <t xml:space="preserve">CONCLUIDO	</t>
        </is>
      </c>
      <c r="D2512" t="n">
        <v>9.4939</v>
      </c>
      <c r="E2512" t="n">
        <v>10.53</v>
      </c>
      <c r="F2512" t="n">
        <v>7.92</v>
      </c>
      <c r="G2512" t="n">
        <v>118.73</v>
      </c>
      <c r="H2512" t="n">
        <v>2.1</v>
      </c>
      <c r="I2512" t="n">
        <v>4</v>
      </c>
      <c r="J2512" t="n">
        <v>226.68</v>
      </c>
      <c r="K2512" t="n">
        <v>53.44</v>
      </c>
      <c r="L2512" t="n">
        <v>26.75</v>
      </c>
      <c r="M2512" t="n">
        <v>2</v>
      </c>
      <c r="N2512" t="n">
        <v>51.49</v>
      </c>
      <c r="O2512" t="n">
        <v>28191.14</v>
      </c>
      <c r="P2512" t="n">
        <v>91.63</v>
      </c>
      <c r="Q2512" t="n">
        <v>198.05</v>
      </c>
      <c r="R2512" t="n">
        <v>29.26</v>
      </c>
      <c r="S2512" t="n">
        <v>21.27</v>
      </c>
      <c r="T2512" t="n">
        <v>1295.85</v>
      </c>
      <c r="U2512" t="n">
        <v>0.73</v>
      </c>
      <c r="V2512" t="n">
        <v>0.77</v>
      </c>
      <c r="W2512" t="n">
        <v>0.11</v>
      </c>
      <c r="X2512" t="n">
        <v>0.06</v>
      </c>
      <c r="Y2512" t="n">
        <v>1</v>
      </c>
      <c r="Z2512" t="n">
        <v>10</v>
      </c>
    </row>
    <row r="2513">
      <c r="A2513" t="n">
        <v>104</v>
      </c>
      <c r="B2513" t="n">
        <v>95</v>
      </c>
      <c r="C2513" t="inlineStr">
        <is>
          <t xml:space="preserve">CONCLUIDO	</t>
        </is>
      </c>
      <c r="D2513" t="n">
        <v>9.494199999999999</v>
      </c>
      <c r="E2513" t="n">
        <v>10.53</v>
      </c>
      <c r="F2513" t="n">
        <v>7.92</v>
      </c>
      <c r="G2513" t="n">
        <v>118.73</v>
      </c>
      <c r="H2513" t="n">
        <v>2.11</v>
      </c>
      <c r="I2513" t="n">
        <v>4</v>
      </c>
      <c r="J2513" t="n">
        <v>227.1</v>
      </c>
      <c r="K2513" t="n">
        <v>53.44</v>
      </c>
      <c r="L2513" t="n">
        <v>27</v>
      </c>
      <c r="M2513" t="n">
        <v>2</v>
      </c>
      <c r="N2513" t="n">
        <v>51.66</v>
      </c>
      <c r="O2513" t="n">
        <v>28243</v>
      </c>
      <c r="P2513" t="n">
        <v>91.39</v>
      </c>
      <c r="Q2513" t="n">
        <v>198.05</v>
      </c>
      <c r="R2513" t="n">
        <v>29.23</v>
      </c>
      <c r="S2513" t="n">
        <v>21.27</v>
      </c>
      <c r="T2513" t="n">
        <v>1284.36</v>
      </c>
      <c r="U2513" t="n">
        <v>0.73</v>
      </c>
      <c r="V2513" t="n">
        <v>0.77</v>
      </c>
      <c r="W2513" t="n">
        <v>0.11</v>
      </c>
      <c r="X2513" t="n">
        <v>0.06</v>
      </c>
      <c r="Y2513" t="n">
        <v>1</v>
      </c>
      <c r="Z2513" t="n">
        <v>10</v>
      </c>
    </row>
    <row r="2514">
      <c r="A2514" t="n">
        <v>105</v>
      </c>
      <c r="B2514" t="n">
        <v>95</v>
      </c>
      <c r="C2514" t="inlineStr">
        <is>
          <t xml:space="preserve">CONCLUIDO	</t>
        </is>
      </c>
      <c r="D2514" t="n">
        <v>9.4899</v>
      </c>
      <c r="E2514" t="n">
        <v>10.54</v>
      </c>
      <c r="F2514" t="n">
        <v>7.92</v>
      </c>
      <c r="G2514" t="n">
        <v>118.8</v>
      </c>
      <c r="H2514" t="n">
        <v>2.13</v>
      </c>
      <c r="I2514" t="n">
        <v>4</v>
      </c>
      <c r="J2514" t="n">
        <v>227.52</v>
      </c>
      <c r="K2514" t="n">
        <v>53.44</v>
      </c>
      <c r="L2514" t="n">
        <v>27.25</v>
      </c>
      <c r="M2514" t="n">
        <v>2</v>
      </c>
      <c r="N2514" t="n">
        <v>51.83</v>
      </c>
      <c r="O2514" t="n">
        <v>28294.92</v>
      </c>
      <c r="P2514" t="n">
        <v>91.09</v>
      </c>
      <c r="Q2514" t="n">
        <v>198.05</v>
      </c>
      <c r="R2514" t="n">
        <v>29.4</v>
      </c>
      <c r="S2514" t="n">
        <v>21.27</v>
      </c>
      <c r="T2514" t="n">
        <v>1365.58</v>
      </c>
      <c r="U2514" t="n">
        <v>0.72</v>
      </c>
      <c r="V2514" t="n">
        <v>0.77</v>
      </c>
      <c r="W2514" t="n">
        <v>0.11</v>
      </c>
      <c r="X2514" t="n">
        <v>0.07000000000000001</v>
      </c>
      <c r="Y2514" t="n">
        <v>1</v>
      </c>
      <c r="Z2514" t="n">
        <v>10</v>
      </c>
    </row>
    <row r="2515">
      <c r="A2515" t="n">
        <v>106</v>
      </c>
      <c r="B2515" t="n">
        <v>95</v>
      </c>
      <c r="C2515" t="inlineStr">
        <is>
          <t xml:space="preserve">CONCLUIDO	</t>
        </is>
      </c>
      <c r="D2515" t="n">
        <v>9.4872</v>
      </c>
      <c r="E2515" t="n">
        <v>10.54</v>
      </c>
      <c r="F2515" t="n">
        <v>7.92</v>
      </c>
      <c r="G2515" t="n">
        <v>118.85</v>
      </c>
      <c r="H2515" t="n">
        <v>2.14</v>
      </c>
      <c r="I2515" t="n">
        <v>4</v>
      </c>
      <c r="J2515" t="n">
        <v>227.94</v>
      </c>
      <c r="K2515" t="n">
        <v>53.44</v>
      </c>
      <c r="L2515" t="n">
        <v>27.5</v>
      </c>
      <c r="M2515" t="n">
        <v>2</v>
      </c>
      <c r="N2515" t="n">
        <v>52.01</v>
      </c>
      <c r="O2515" t="n">
        <v>28346.9</v>
      </c>
      <c r="P2515" t="n">
        <v>90.59999999999999</v>
      </c>
      <c r="Q2515" t="n">
        <v>198.05</v>
      </c>
      <c r="R2515" t="n">
        <v>29.43</v>
      </c>
      <c r="S2515" t="n">
        <v>21.27</v>
      </c>
      <c r="T2515" t="n">
        <v>1384.88</v>
      </c>
      <c r="U2515" t="n">
        <v>0.72</v>
      </c>
      <c r="V2515" t="n">
        <v>0.77</v>
      </c>
      <c r="W2515" t="n">
        <v>0.12</v>
      </c>
      <c r="X2515" t="n">
        <v>0.07000000000000001</v>
      </c>
      <c r="Y2515" t="n">
        <v>1</v>
      </c>
      <c r="Z2515" t="n">
        <v>10</v>
      </c>
    </row>
    <row r="2516">
      <c r="A2516" t="n">
        <v>107</v>
      </c>
      <c r="B2516" t="n">
        <v>95</v>
      </c>
      <c r="C2516" t="inlineStr">
        <is>
          <t xml:space="preserve">CONCLUIDO	</t>
        </is>
      </c>
      <c r="D2516" t="n">
        <v>9.4979</v>
      </c>
      <c r="E2516" t="n">
        <v>10.53</v>
      </c>
      <c r="F2516" t="n">
        <v>7.91</v>
      </c>
      <c r="G2516" t="n">
        <v>118.67</v>
      </c>
      <c r="H2516" t="n">
        <v>2.16</v>
      </c>
      <c r="I2516" t="n">
        <v>4</v>
      </c>
      <c r="J2516" t="n">
        <v>228.36</v>
      </c>
      <c r="K2516" t="n">
        <v>53.44</v>
      </c>
      <c r="L2516" t="n">
        <v>27.75</v>
      </c>
      <c r="M2516" t="n">
        <v>2</v>
      </c>
      <c r="N2516" t="n">
        <v>52.18</v>
      </c>
      <c r="O2516" t="n">
        <v>28398.94</v>
      </c>
      <c r="P2516" t="n">
        <v>90.63</v>
      </c>
      <c r="Q2516" t="n">
        <v>198.05</v>
      </c>
      <c r="R2516" t="n">
        <v>29.02</v>
      </c>
      <c r="S2516" t="n">
        <v>21.27</v>
      </c>
      <c r="T2516" t="n">
        <v>1179.07</v>
      </c>
      <c r="U2516" t="n">
        <v>0.73</v>
      </c>
      <c r="V2516" t="n">
        <v>0.77</v>
      </c>
      <c r="W2516" t="n">
        <v>0.12</v>
      </c>
      <c r="X2516" t="n">
        <v>0.06</v>
      </c>
      <c r="Y2516" t="n">
        <v>1</v>
      </c>
      <c r="Z2516" t="n">
        <v>10</v>
      </c>
    </row>
    <row r="2517">
      <c r="A2517" t="n">
        <v>108</v>
      </c>
      <c r="B2517" t="n">
        <v>95</v>
      </c>
      <c r="C2517" t="inlineStr">
        <is>
          <t xml:space="preserve">CONCLUIDO	</t>
        </is>
      </c>
      <c r="D2517" t="n">
        <v>9.5029</v>
      </c>
      <c r="E2517" t="n">
        <v>10.52</v>
      </c>
      <c r="F2517" t="n">
        <v>7.91</v>
      </c>
      <c r="G2517" t="n">
        <v>118.58</v>
      </c>
      <c r="H2517" t="n">
        <v>2.18</v>
      </c>
      <c r="I2517" t="n">
        <v>4</v>
      </c>
      <c r="J2517" t="n">
        <v>228.79</v>
      </c>
      <c r="K2517" t="n">
        <v>53.44</v>
      </c>
      <c r="L2517" t="n">
        <v>28</v>
      </c>
      <c r="M2517" t="n">
        <v>2</v>
      </c>
      <c r="N2517" t="n">
        <v>52.35</v>
      </c>
      <c r="O2517" t="n">
        <v>28451.04</v>
      </c>
      <c r="P2517" t="n">
        <v>90.08</v>
      </c>
      <c r="Q2517" t="n">
        <v>198.05</v>
      </c>
      <c r="R2517" t="n">
        <v>28.92</v>
      </c>
      <c r="S2517" t="n">
        <v>21.27</v>
      </c>
      <c r="T2517" t="n">
        <v>1129.74</v>
      </c>
      <c r="U2517" t="n">
        <v>0.74</v>
      </c>
      <c r="V2517" t="n">
        <v>0.77</v>
      </c>
      <c r="W2517" t="n">
        <v>0.11</v>
      </c>
      <c r="X2517" t="n">
        <v>0.05</v>
      </c>
      <c r="Y2517" t="n">
        <v>1</v>
      </c>
      <c r="Z2517" t="n">
        <v>10</v>
      </c>
    </row>
    <row r="2518">
      <c r="A2518" t="n">
        <v>109</v>
      </c>
      <c r="B2518" t="n">
        <v>95</v>
      </c>
      <c r="C2518" t="inlineStr">
        <is>
          <t xml:space="preserve">CONCLUIDO	</t>
        </is>
      </c>
      <c r="D2518" t="n">
        <v>9.4922</v>
      </c>
      <c r="E2518" t="n">
        <v>10.54</v>
      </c>
      <c r="F2518" t="n">
        <v>7.92</v>
      </c>
      <c r="G2518" t="n">
        <v>118.76</v>
      </c>
      <c r="H2518" t="n">
        <v>2.19</v>
      </c>
      <c r="I2518" t="n">
        <v>4</v>
      </c>
      <c r="J2518" t="n">
        <v>229.21</v>
      </c>
      <c r="K2518" t="n">
        <v>53.44</v>
      </c>
      <c r="L2518" t="n">
        <v>28.25</v>
      </c>
      <c r="M2518" t="n">
        <v>2</v>
      </c>
      <c r="N2518" t="n">
        <v>52.52</v>
      </c>
      <c r="O2518" t="n">
        <v>28503.21</v>
      </c>
      <c r="P2518" t="n">
        <v>89.89</v>
      </c>
      <c r="Q2518" t="n">
        <v>198.05</v>
      </c>
      <c r="R2518" t="n">
        <v>29.31</v>
      </c>
      <c r="S2518" t="n">
        <v>21.27</v>
      </c>
      <c r="T2518" t="n">
        <v>1323.35</v>
      </c>
      <c r="U2518" t="n">
        <v>0.73</v>
      </c>
      <c r="V2518" t="n">
        <v>0.77</v>
      </c>
      <c r="W2518" t="n">
        <v>0.11</v>
      </c>
      <c r="X2518" t="n">
        <v>0.06</v>
      </c>
      <c r="Y2518" t="n">
        <v>1</v>
      </c>
      <c r="Z2518" t="n">
        <v>10</v>
      </c>
    </row>
    <row r="2519">
      <c r="A2519" t="n">
        <v>110</v>
      </c>
      <c r="B2519" t="n">
        <v>95</v>
      </c>
      <c r="C2519" t="inlineStr">
        <is>
          <t xml:space="preserve">CONCLUIDO	</t>
        </is>
      </c>
      <c r="D2519" t="n">
        <v>9.4924</v>
      </c>
      <c r="E2519" t="n">
        <v>10.53</v>
      </c>
      <c r="F2519" t="n">
        <v>7.92</v>
      </c>
      <c r="G2519" t="n">
        <v>118.76</v>
      </c>
      <c r="H2519" t="n">
        <v>2.21</v>
      </c>
      <c r="I2519" t="n">
        <v>4</v>
      </c>
      <c r="J2519" t="n">
        <v>229.63</v>
      </c>
      <c r="K2519" t="n">
        <v>53.44</v>
      </c>
      <c r="L2519" t="n">
        <v>28.5</v>
      </c>
      <c r="M2519" t="n">
        <v>2</v>
      </c>
      <c r="N2519" t="n">
        <v>52.7</v>
      </c>
      <c r="O2519" t="n">
        <v>28555.43</v>
      </c>
      <c r="P2519" t="n">
        <v>89.33</v>
      </c>
      <c r="Q2519" t="n">
        <v>198.05</v>
      </c>
      <c r="R2519" t="n">
        <v>29.27</v>
      </c>
      <c r="S2519" t="n">
        <v>21.27</v>
      </c>
      <c r="T2519" t="n">
        <v>1302.9</v>
      </c>
      <c r="U2519" t="n">
        <v>0.73</v>
      </c>
      <c r="V2519" t="n">
        <v>0.77</v>
      </c>
      <c r="W2519" t="n">
        <v>0.11</v>
      </c>
      <c r="X2519" t="n">
        <v>0.06</v>
      </c>
      <c r="Y2519" t="n">
        <v>1</v>
      </c>
      <c r="Z2519" t="n">
        <v>10</v>
      </c>
    </row>
    <row r="2520">
      <c r="A2520" t="n">
        <v>111</v>
      </c>
      <c r="B2520" t="n">
        <v>95</v>
      </c>
      <c r="C2520" t="inlineStr">
        <is>
          <t xml:space="preserve">CONCLUIDO	</t>
        </is>
      </c>
      <c r="D2520" t="n">
        <v>9.488899999999999</v>
      </c>
      <c r="E2520" t="n">
        <v>10.54</v>
      </c>
      <c r="F2520" t="n">
        <v>7.92</v>
      </c>
      <c r="G2520" t="n">
        <v>118.82</v>
      </c>
      <c r="H2520" t="n">
        <v>2.22</v>
      </c>
      <c r="I2520" t="n">
        <v>4</v>
      </c>
      <c r="J2520" t="n">
        <v>230.06</v>
      </c>
      <c r="K2520" t="n">
        <v>53.44</v>
      </c>
      <c r="L2520" t="n">
        <v>28.75</v>
      </c>
      <c r="M2520" t="n">
        <v>2</v>
      </c>
      <c r="N2520" t="n">
        <v>52.87</v>
      </c>
      <c r="O2520" t="n">
        <v>28607.71</v>
      </c>
      <c r="P2520" t="n">
        <v>89.03</v>
      </c>
      <c r="Q2520" t="n">
        <v>198.05</v>
      </c>
      <c r="R2520" t="n">
        <v>29.43</v>
      </c>
      <c r="S2520" t="n">
        <v>21.27</v>
      </c>
      <c r="T2520" t="n">
        <v>1384.69</v>
      </c>
      <c r="U2520" t="n">
        <v>0.72</v>
      </c>
      <c r="V2520" t="n">
        <v>0.77</v>
      </c>
      <c r="W2520" t="n">
        <v>0.11</v>
      </c>
      <c r="X2520" t="n">
        <v>0.07000000000000001</v>
      </c>
      <c r="Y2520" t="n">
        <v>1</v>
      </c>
      <c r="Z2520" t="n">
        <v>10</v>
      </c>
    </row>
    <row r="2521">
      <c r="A2521" t="n">
        <v>112</v>
      </c>
      <c r="B2521" t="n">
        <v>95</v>
      </c>
      <c r="C2521" t="inlineStr">
        <is>
          <t xml:space="preserve">CONCLUIDO	</t>
        </is>
      </c>
      <c r="D2521" t="n">
        <v>9.488899999999999</v>
      </c>
      <c r="E2521" t="n">
        <v>10.54</v>
      </c>
      <c r="F2521" t="n">
        <v>7.92</v>
      </c>
      <c r="G2521" t="n">
        <v>118.82</v>
      </c>
      <c r="H2521" t="n">
        <v>2.24</v>
      </c>
      <c r="I2521" t="n">
        <v>4</v>
      </c>
      <c r="J2521" t="n">
        <v>230.48</v>
      </c>
      <c r="K2521" t="n">
        <v>53.44</v>
      </c>
      <c r="L2521" t="n">
        <v>29</v>
      </c>
      <c r="M2521" t="n">
        <v>2</v>
      </c>
      <c r="N2521" t="n">
        <v>53.05</v>
      </c>
      <c r="O2521" t="n">
        <v>28660.06</v>
      </c>
      <c r="P2521" t="n">
        <v>88.83</v>
      </c>
      <c r="Q2521" t="n">
        <v>198.05</v>
      </c>
      <c r="R2521" t="n">
        <v>29.41</v>
      </c>
      <c r="S2521" t="n">
        <v>21.27</v>
      </c>
      <c r="T2521" t="n">
        <v>1374.1</v>
      </c>
      <c r="U2521" t="n">
        <v>0.72</v>
      </c>
      <c r="V2521" t="n">
        <v>0.77</v>
      </c>
      <c r="W2521" t="n">
        <v>0.12</v>
      </c>
      <c r="X2521" t="n">
        <v>0.07000000000000001</v>
      </c>
      <c r="Y2521" t="n">
        <v>1</v>
      </c>
      <c r="Z2521" t="n">
        <v>10</v>
      </c>
    </row>
    <row r="2522">
      <c r="A2522" t="n">
        <v>113</v>
      </c>
      <c r="B2522" t="n">
        <v>95</v>
      </c>
      <c r="C2522" t="inlineStr">
        <is>
          <t xml:space="preserve">CONCLUIDO	</t>
        </is>
      </c>
      <c r="D2522" t="n">
        <v>9.494400000000001</v>
      </c>
      <c r="E2522" t="n">
        <v>10.53</v>
      </c>
      <c r="F2522" t="n">
        <v>7.92</v>
      </c>
      <c r="G2522" t="n">
        <v>118.72</v>
      </c>
      <c r="H2522" t="n">
        <v>2.25</v>
      </c>
      <c r="I2522" t="n">
        <v>4</v>
      </c>
      <c r="J2522" t="n">
        <v>230.91</v>
      </c>
      <c r="K2522" t="n">
        <v>53.44</v>
      </c>
      <c r="L2522" t="n">
        <v>29.25</v>
      </c>
      <c r="M2522" t="n">
        <v>1</v>
      </c>
      <c r="N2522" t="n">
        <v>53.22</v>
      </c>
      <c r="O2522" t="n">
        <v>28712.46</v>
      </c>
      <c r="P2522" t="n">
        <v>88.41</v>
      </c>
      <c r="Q2522" t="n">
        <v>198.05</v>
      </c>
      <c r="R2522" t="n">
        <v>29.12</v>
      </c>
      <c r="S2522" t="n">
        <v>21.27</v>
      </c>
      <c r="T2522" t="n">
        <v>1226.97</v>
      </c>
      <c r="U2522" t="n">
        <v>0.73</v>
      </c>
      <c r="V2522" t="n">
        <v>0.77</v>
      </c>
      <c r="W2522" t="n">
        <v>0.12</v>
      </c>
      <c r="X2522" t="n">
        <v>0.06</v>
      </c>
      <c r="Y2522" t="n">
        <v>1</v>
      </c>
      <c r="Z2522" t="n">
        <v>10</v>
      </c>
    </row>
    <row r="2523">
      <c r="A2523" t="n">
        <v>114</v>
      </c>
      <c r="B2523" t="n">
        <v>95</v>
      </c>
      <c r="C2523" t="inlineStr">
        <is>
          <t xml:space="preserve">CONCLUIDO	</t>
        </is>
      </c>
      <c r="D2523" t="n">
        <v>9.496700000000001</v>
      </c>
      <c r="E2523" t="n">
        <v>10.53</v>
      </c>
      <c r="F2523" t="n">
        <v>7.91</v>
      </c>
      <c r="G2523" t="n">
        <v>118.69</v>
      </c>
      <c r="H2523" t="n">
        <v>2.27</v>
      </c>
      <c r="I2523" t="n">
        <v>4</v>
      </c>
      <c r="J2523" t="n">
        <v>231.33</v>
      </c>
      <c r="K2523" t="n">
        <v>53.44</v>
      </c>
      <c r="L2523" t="n">
        <v>29.5</v>
      </c>
      <c r="M2523" t="n">
        <v>1</v>
      </c>
      <c r="N2523" t="n">
        <v>53.4</v>
      </c>
      <c r="O2523" t="n">
        <v>28764.93</v>
      </c>
      <c r="P2523" t="n">
        <v>88.19</v>
      </c>
      <c r="Q2523" t="n">
        <v>198.05</v>
      </c>
      <c r="R2523" t="n">
        <v>29.02</v>
      </c>
      <c r="S2523" t="n">
        <v>21.27</v>
      </c>
      <c r="T2523" t="n">
        <v>1176.2</v>
      </c>
      <c r="U2523" t="n">
        <v>0.73</v>
      </c>
      <c r="V2523" t="n">
        <v>0.77</v>
      </c>
      <c r="W2523" t="n">
        <v>0.12</v>
      </c>
      <c r="X2523" t="n">
        <v>0.06</v>
      </c>
      <c r="Y2523" t="n">
        <v>1</v>
      </c>
      <c r="Z2523" t="n">
        <v>10</v>
      </c>
    </row>
    <row r="2524">
      <c r="A2524" t="n">
        <v>115</v>
      </c>
      <c r="B2524" t="n">
        <v>95</v>
      </c>
      <c r="C2524" t="inlineStr">
        <is>
          <t xml:space="preserve">CONCLUIDO	</t>
        </is>
      </c>
      <c r="D2524" t="n">
        <v>9.497400000000001</v>
      </c>
      <c r="E2524" t="n">
        <v>10.53</v>
      </c>
      <c r="F2524" t="n">
        <v>7.91</v>
      </c>
      <c r="G2524" t="n">
        <v>118.67</v>
      </c>
      <c r="H2524" t="n">
        <v>2.28</v>
      </c>
      <c r="I2524" t="n">
        <v>4</v>
      </c>
      <c r="J2524" t="n">
        <v>231.76</v>
      </c>
      <c r="K2524" t="n">
        <v>53.44</v>
      </c>
      <c r="L2524" t="n">
        <v>29.75</v>
      </c>
      <c r="M2524" t="n">
        <v>1</v>
      </c>
      <c r="N2524" t="n">
        <v>53.57</v>
      </c>
      <c r="O2524" t="n">
        <v>28817.46</v>
      </c>
      <c r="P2524" t="n">
        <v>88.02</v>
      </c>
      <c r="Q2524" t="n">
        <v>198.05</v>
      </c>
      <c r="R2524" t="n">
        <v>29.03</v>
      </c>
      <c r="S2524" t="n">
        <v>21.27</v>
      </c>
      <c r="T2524" t="n">
        <v>1181.16</v>
      </c>
      <c r="U2524" t="n">
        <v>0.73</v>
      </c>
      <c r="V2524" t="n">
        <v>0.77</v>
      </c>
      <c r="W2524" t="n">
        <v>0.12</v>
      </c>
      <c r="X2524" t="n">
        <v>0.06</v>
      </c>
      <c r="Y2524" t="n">
        <v>1</v>
      </c>
      <c r="Z2524" t="n">
        <v>10</v>
      </c>
    </row>
    <row r="2525">
      <c r="A2525" t="n">
        <v>116</v>
      </c>
      <c r="B2525" t="n">
        <v>95</v>
      </c>
      <c r="C2525" t="inlineStr">
        <is>
          <t xml:space="preserve">CONCLUIDO	</t>
        </is>
      </c>
      <c r="D2525" t="n">
        <v>9.495900000000001</v>
      </c>
      <c r="E2525" t="n">
        <v>10.53</v>
      </c>
      <c r="F2525" t="n">
        <v>7.91</v>
      </c>
      <c r="G2525" t="n">
        <v>118.7</v>
      </c>
      <c r="H2525" t="n">
        <v>2.3</v>
      </c>
      <c r="I2525" t="n">
        <v>4</v>
      </c>
      <c r="J2525" t="n">
        <v>232.18</v>
      </c>
      <c r="K2525" t="n">
        <v>53.44</v>
      </c>
      <c r="L2525" t="n">
        <v>30</v>
      </c>
      <c r="M2525" t="n">
        <v>0</v>
      </c>
      <c r="N2525" t="n">
        <v>53.75</v>
      </c>
      <c r="O2525" t="n">
        <v>28870.05</v>
      </c>
      <c r="P2525" t="n">
        <v>88.03</v>
      </c>
      <c r="Q2525" t="n">
        <v>198.05</v>
      </c>
      <c r="R2525" t="n">
        <v>29.06</v>
      </c>
      <c r="S2525" t="n">
        <v>21.27</v>
      </c>
      <c r="T2525" t="n">
        <v>1199.12</v>
      </c>
      <c r="U2525" t="n">
        <v>0.73</v>
      </c>
      <c r="V2525" t="n">
        <v>0.77</v>
      </c>
      <c r="W2525" t="n">
        <v>0.12</v>
      </c>
      <c r="X2525" t="n">
        <v>0.06</v>
      </c>
      <c r="Y2525" t="n">
        <v>1</v>
      </c>
      <c r="Z2525" t="n">
        <v>10</v>
      </c>
    </row>
    <row r="2526">
      <c r="A2526" t="n">
        <v>0</v>
      </c>
      <c r="B2526" t="n">
        <v>55</v>
      </c>
      <c r="C2526" t="inlineStr">
        <is>
          <t xml:space="preserve">CONCLUIDO	</t>
        </is>
      </c>
      <c r="D2526" t="n">
        <v>7.799</v>
      </c>
      <c r="E2526" t="n">
        <v>12.82</v>
      </c>
      <c r="F2526" t="n">
        <v>9.16</v>
      </c>
      <c r="G2526" t="n">
        <v>8.33</v>
      </c>
      <c r="H2526" t="n">
        <v>0.15</v>
      </c>
      <c r="I2526" t="n">
        <v>66</v>
      </c>
      <c r="J2526" t="n">
        <v>116.05</v>
      </c>
      <c r="K2526" t="n">
        <v>43.4</v>
      </c>
      <c r="L2526" t="n">
        <v>1</v>
      </c>
      <c r="M2526" t="n">
        <v>64</v>
      </c>
      <c r="N2526" t="n">
        <v>16.65</v>
      </c>
      <c r="O2526" t="n">
        <v>14546.17</v>
      </c>
      <c r="P2526" t="n">
        <v>90.23999999999999</v>
      </c>
      <c r="Q2526" t="n">
        <v>198.11</v>
      </c>
      <c r="R2526" t="n">
        <v>68.03</v>
      </c>
      <c r="S2526" t="n">
        <v>21.27</v>
      </c>
      <c r="T2526" t="n">
        <v>20372.07</v>
      </c>
      <c r="U2526" t="n">
        <v>0.31</v>
      </c>
      <c r="V2526" t="n">
        <v>0.66</v>
      </c>
      <c r="W2526" t="n">
        <v>0.21</v>
      </c>
      <c r="X2526" t="n">
        <v>1.31</v>
      </c>
      <c r="Y2526" t="n">
        <v>1</v>
      </c>
      <c r="Z2526" t="n">
        <v>10</v>
      </c>
    </row>
    <row r="2527">
      <c r="A2527" t="n">
        <v>1</v>
      </c>
      <c r="B2527" t="n">
        <v>55</v>
      </c>
      <c r="C2527" t="inlineStr">
        <is>
          <t xml:space="preserve">CONCLUIDO	</t>
        </is>
      </c>
      <c r="D2527" t="n">
        <v>8.228199999999999</v>
      </c>
      <c r="E2527" t="n">
        <v>12.15</v>
      </c>
      <c r="F2527" t="n">
        <v>8.85</v>
      </c>
      <c r="G2527" t="n">
        <v>10.41</v>
      </c>
      <c r="H2527" t="n">
        <v>0.19</v>
      </c>
      <c r="I2527" t="n">
        <v>51</v>
      </c>
      <c r="J2527" t="n">
        <v>116.37</v>
      </c>
      <c r="K2527" t="n">
        <v>43.4</v>
      </c>
      <c r="L2527" t="n">
        <v>1.25</v>
      </c>
      <c r="M2527" t="n">
        <v>49</v>
      </c>
      <c r="N2527" t="n">
        <v>16.72</v>
      </c>
      <c r="O2527" t="n">
        <v>14585.96</v>
      </c>
      <c r="P2527" t="n">
        <v>86.84</v>
      </c>
      <c r="Q2527" t="n">
        <v>198.06</v>
      </c>
      <c r="R2527" t="n">
        <v>58.37</v>
      </c>
      <c r="S2527" t="n">
        <v>21.27</v>
      </c>
      <c r="T2527" t="n">
        <v>15619.65</v>
      </c>
      <c r="U2527" t="n">
        <v>0.36</v>
      </c>
      <c r="V2527" t="n">
        <v>0.6899999999999999</v>
      </c>
      <c r="W2527" t="n">
        <v>0.19</v>
      </c>
      <c r="X2527" t="n">
        <v>1</v>
      </c>
      <c r="Y2527" t="n">
        <v>1</v>
      </c>
      <c r="Z2527" t="n">
        <v>10</v>
      </c>
    </row>
    <row r="2528">
      <c r="A2528" t="n">
        <v>2</v>
      </c>
      <c r="B2528" t="n">
        <v>55</v>
      </c>
      <c r="C2528" t="inlineStr">
        <is>
          <t xml:space="preserve">CONCLUIDO	</t>
        </is>
      </c>
      <c r="D2528" t="n">
        <v>8.5092</v>
      </c>
      <c r="E2528" t="n">
        <v>11.75</v>
      </c>
      <c r="F2528" t="n">
        <v>8.66</v>
      </c>
      <c r="G2528" t="n">
        <v>12.38</v>
      </c>
      <c r="H2528" t="n">
        <v>0.23</v>
      </c>
      <c r="I2528" t="n">
        <v>42</v>
      </c>
      <c r="J2528" t="n">
        <v>116.69</v>
      </c>
      <c r="K2528" t="n">
        <v>43.4</v>
      </c>
      <c r="L2528" t="n">
        <v>1.5</v>
      </c>
      <c r="M2528" t="n">
        <v>40</v>
      </c>
      <c r="N2528" t="n">
        <v>16.79</v>
      </c>
      <c r="O2528" t="n">
        <v>14625.77</v>
      </c>
      <c r="P2528" t="n">
        <v>84.67</v>
      </c>
      <c r="Q2528" t="n">
        <v>198.07</v>
      </c>
      <c r="R2528" t="n">
        <v>52.58</v>
      </c>
      <c r="S2528" t="n">
        <v>21.27</v>
      </c>
      <c r="T2528" t="n">
        <v>12768.82</v>
      </c>
      <c r="U2528" t="n">
        <v>0.4</v>
      </c>
      <c r="V2528" t="n">
        <v>0.7</v>
      </c>
      <c r="W2528" t="n">
        <v>0.17</v>
      </c>
      <c r="X2528" t="n">
        <v>0.8100000000000001</v>
      </c>
      <c r="Y2528" t="n">
        <v>1</v>
      </c>
      <c r="Z2528" t="n">
        <v>10</v>
      </c>
    </row>
    <row r="2529">
      <c r="A2529" t="n">
        <v>3</v>
      </c>
      <c r="B2529" t="n">
        <v>55</v>
      </c>
      <c r="C2529" t="inlineStr">
        <is>
          <t xml:space="preserve">CONCLUIDO	</t>
        </is>
      </c>
      <c r="D2529" t="n">
        <v>8.790100000000001</v>
      </c>
      <c r="E2529" t="n">
        <v>11.38</v>
      </c>
      <c r="F2529" t="n">
        <v>8.460000000000001</v>
      </c>
      <c r="G2529" t="n">
        <v>14.5</v>
      </c>
      <c r="H2529" t="n">
        <v>0.26</v>
      </c>
      <c r="I2529" t="n">
        <v>35</v>
      </c>
      <c r="J2529" t="n">
        <v>117.01</v>
      </c>
      <c r="K2529" t="n">
        <v>43.4</v>
      </c>
      <c r="L2529" t="n">
        <v>1.75</v>
      </c>
      <c r="M2529" t="n">
        <v>33</v>
      </c>
      <c r="N2529" t="n">
        <v>16.86</v>
      </c>
      <c r="O2529" t="n">
        <v>14665.62</v>
      </c>
      <c r="P2529" t="n">
        <v>82.28</v>
      </c>
      <c r="Q2529" t="n">
        <v>198.08</v>
      </c>
      <c r="R2529" t="n">
        <v>46.29</v>
      </c>
      <c r="S2529" t="n">
        <v>21.27</v>
      </c>
      <c r="T2529" t="n">
        <v>9658.85</v>
      </c>
      <c r="U2529" t="n">
        <v>0.46</v>
      </c>
      <c r="V2529" t="n">
        <v>0.72</v>
      </c>
      <c r="W2529" t="n">
        <v>0.15</v>
      </c>
      <c r="X2529" t="n">
        <v>0.6</v>
      </c>
      <c r="Y2529" t="n">
        <v>1</v>
      </c>
      <c r="Z2529" t="n">
        <v>10</v>
      </c>
    </row>
    <row r="2530">
      <c r="A2530" t="n">
        <v>4</v>
      </c>
      <c r="B2530" t="n">
        <v>55</v>
      </c>
      <c r="C2530" t="inlineStr">
        <is>
          <t xml:space="preserve">CONCLUIDO	</t>
        </is>
      </c>
      <c r="D2530" t="n">
        <v>8.8474</v>
      </c>
      <c r="E2530" t="n">
        <v>11.3</v>
      </c>
      <c r="F2530" t="n">
        <v>8.48</v>
      </c>
      <c r="G2530" t="n">
        <v>16.41</v>
      </c>
      <c r="H2530" t="n">
        <v>0.3</v>
      </c>
      <c r="I2530" t="n">
        <v>31</v>
      </c>
      <c r="J2530" t="n">
        <v>117.34</v>
      </c>
      <c r="K2530" t="n">
        <v>43.4</v>
      </c>
      <c r="L2530" t="n">
        <v>2</v>
      </c>
      <c r="M2530" t="n">
        <v>29</v>
      </c>
      <c r="N2530" t="n">
        <v>16.94</v>
      </c>
      <c r="O2530" t="n">
        <v>14705.49</v>
      </c>
      <c r="P2530" t="n">
        <v>82.18000000000001</v>
      </c>
      <c r="Q2530" t="n">
        <v>198.07</v>
      </c>
      <c r="R2530" t="n">
        <v>46.8</v>
      </c>
      <c r="S2530" t="n">
        <v>21.27</v>
      </c>
      <c r="T2530" t="n">
        <v>9935.25</v>
      </c>
      <c r="U2530" t="n">
        <v>0.45</v>
      </c>
      <c r="V2530" t="n">
        <v>0.72</v>
      </c>
      <c r="W2530" t="n">
        <v>0.16</v>
      </c>
      <c r="X2530" t="n">
        <v>0.62</v>
      </c>
      <c r="Y2530" t="n">
        <v>1</v>
      </c>
      <c r="Z2530" t="n">
        <v>10</v>
      </c>
    </row>
    <row r="2531">
      <c r="A2531" t="n">
        <v>5</v>
      </c>
      <c r="B2531" t="n">
        <v>55</v>
      </c>
      <c r="C2531" t="inlineStr">
        <is>
          <t xml:space="preserve">CONCLUIDO	</t>
        </is>
      </c>
      <c r="D2531" t="n">
        <v>8.998699999999999</v>
      </c>
      <c r="E2531" t="n">
        <v>11.11</v>
      </c>
      <c r="F2531" t="n">
        <v>8.380000000000001</v>
      </c>
      <c r="G2531" t="n">
        <v>18.63</v>
      </c>
      <c r="H2531" t="n">
        <v>0.34</v>
      </c>
      <c r="I2531" t="n">
        <v>27</v>
      </c>
      <c r="J2531" t="n">
        <v>117.66</v>
      </c>
      <c r="K2531" t="n">
        <v>43.4</v>
      </c>
      <c r="L2531" t="n">
        <v>2.25</v>
      </c>
      <c r="M2531" t="n">
        <v>25</v>
      </c>
      <c r="N2531" t="n">
        <v>17.01</v>
      </c>
      <c r="O2531" t="n">
        <v>14745.39</v>
      </c>
      <c r="P2531" t="n">
        <v>81.08</v>
      </c>
      <c r="Q2531" t="n">
        <v>198.05</v>
      </c>
      <c r="R2531" t="n">
        <v>43.84</v>
      </c>
      <c r="S2531" t="n">
        <v>21.27</v>
      </c>
      <c r="T2531" t="n">
        <v>8471.780000000001</v>
      </c>
      <c r="U2531" t="n">
        <v>0.49</v>
      </c>
      <c r="V2531" t="n">
        <v>0.72</v>
      </c>
      <c r="W2531" t="n">
        <v>0.15</v>
      </c>
      <c r="X2531" t="n">
        <v>0.53</v>
      </c>
      <c r="Y2531" t="n">
        <v>1</v>
      </c>
      <c r="Z2531" t="n">
        <v>10</v>
      </c>
    </row>
    <row r="2532">
      <c r="A2532" t="n">
        <v>6</v>
      </c>
      <c r="B2532" t="n">
        <v>55</v>
      </c>
      <c r="C2532" t="inlineStr">
        <is>
          <t xml:space="preserve">CONCLUIDO	</t>
        </is>
      </c>
      <c r="D2532" t="n">
        <v>9.1112</v>
      </c>
      <c r="E2532" t="n">
        <v>10.98</v>
      </c>
      <c r="F2532" t="n">
        <v>8.32</v>
      </c>
      <c r="G2532" t="n">
        <v>20.8</v>
      </c>
      <c r="H2532" t="n">
        <v>0.37</v>
      </c>
      <c r="I2532" t="n">
        <v>24</v>
      </c>
      <c r="J2532" t="n">
        <v>117.98</v>
      </c>
      <c r="K2532" t="n">
        <v>43.4</v>
      </c>
      <c r="L2532" t="n">
        <v>2.5</v>
      </c>
      <c r="M2532" t="n">
        <v>22</v>
      </c>
      <c r="N2532" t="n">
        <v>17.08</v>
      </c>
      <c r="O2532" t="n">
        <v>14785.31</v>
      </c>
      <c r="P2532" t="n">
        <v>80.09</v>
      </c>
      <c r="Q2532" t="n">
        <v>198.07</v>
      </c>
      <c r="R2532" t="n">
        <v>41.7</v>
      </c>
      <c r="S2532" t="n">
        <v>21.27</v>
      </c>
      <c r="T2532" t="n">
        <v>7416.11</v>
      </c>
      <c r="U2532" t="n">
        <v>0.51</v>
      </c>
      <c r="V2532" t="n">
        <v>0.73</v>
      </c>
      <c r="W2532" t="n">
        <v>0.15</v>
      </c>
      <c r="X2532" t="n">
        <v>0.46</v>
      </c>
      <c r="Y2532" t="n">
        <v>1</v>
      </c>
      <c r="Z2532" t="n">
        <v>10</v>
      </c>
    </row>
    <row r="2533">
      <c r="A2533" t="n">
        <v>7</v>
      </c>
      <c r="B2533" t="n">
        <v>55</v>
      </c>
      <c r="C2533" t="inlineStr">
        <is>
          <t xml:space="preserve">CONCLUIDO	</t>
        </is>
      </c>
      <c r="D2533" t="n">
        <v>9.1846</v>
      </c>
      <c r="E2533" t="n">
        <v>10.89</v>
      </c>
      <c r="F2533" t="n">
        <v>8.279999999999999</v>
      </c>
      <c r="G2533" t="n">
        <v>22.58</v>
      </c>
      <c r="H2533" t="n">
        <v>0.41</v>
      </c>
      <c r="I2533" t="n">
        <v>22</v>
      </c>
      <c r="J2533" t="n">
        <v>118.31</v>
      </c>
      <c r="K2533" t="n">
        <v>43.4</v>
      </c>
      <c r="L2533" t="n">
        <v>2.75</v>
      </c>
      <c r="M2533" t="n">
        <v>20</v>
      </c>
      <c r="N2533" t="n">
        <v>17.16</v>
      </c>
      <c r="O2533" t="n">
        <v>14825.26</v>
      </c>
      <c r="P2533" t="n">
        <v>79.54000000000001</v>
      </c>
      <c r="Q2533" t="n">
        <v>198.05</v>
      </c>
      <c r="R2533" t="n">
        <v>40.46</v>
      </c>
      <c r="S2533" t="n">
        <v>21.27</v>
      </c>
      <c r="T2533" t="n">
        <v>6810.03</v>
      </c>
      <c r="U2533" t="n">
        <v>0.53</v>
      </c>
      <c r="V2533" t="n">
        <v>0.73</v>
      </c>
      <c r="W2533" t="n">
        <v>0.14</v>
      </c>
      <c r="X2533" t="n">
        <v>0.42</v>
      </c>
      <c r="Y2533" t="n">
        <v>1</v>
      </c>
      <c r="Z2533" t="n">
        <v>10</v>
      </c>
    </row>
    <row r="2534">
      <c r="A2534" t="n">
        <v>8</v>
      </c>
      <c r="B2534" t="n">
        <v>55</v>
      </c>
      <c r="C2534" t="inlineStr">
        <is>
          <t xml:space="preserve">CONCLUIDO	</t>
        </is>
      </c>
      <c r="D2534" t="n">
        <v>9.2643</v>
      </c>
      <c r="E2534" t="n">
        <v>10.79</v>
      </c>
      <c r="F2534" t="n">
        <v>8.23</v>
      </c>
      <c r="G2534" t="n">
        <v>24.7</v>
      </c>
      <c r="H2534" t="n">
        <v>0.45</v>
      </c>
      <c r="I2534" t="n">
        <v>20</v>
      </c>
      <c r="J2534" t="n">
        <v>118.63</v>
      </c>
      <c r="K2534" t="n">
        <v>43.4</v>
      </c>
      <c r="L2534" t="n">
        <v>3</v>
      </c>
      <c r="M2534" t="n">
        <v>18</v>
      </c>
      <c r="N2534" t="n">
        <v>17.23</v>
      </c>
      <c r="O2534" t="n">
        <v>14865.24</v>
      </c>
      <c r="P2534" t="n">
        <v>78.63</v>
      </c>
      <c r="Q2534" t="n">
        <v>198.08</v>
      </c>
      <c r="R2534" t="n">
        <v>39.08</v>
      </c>
      <c r="S2534" t="n">
        <v>21.27</v>
      </c>
      <c r="T2534" t="n">
        <v>6129.09</v>
      </c>
      <c r="U2534" t="n">
        <v>0.54</v>
      </c>
      <c r="V2534" t="n">
        <v>0.74</v>
      </c>
      <c r="W2534" t="n">
        <v>0.14</v>
      </c>
      <c r="X2534" t="n">
        <v>0.38</v>
      </c>
      <c r="Y2534" t="n">
        <v>1</v>
      </c>
      <c r="Z2534" t="n">
        <v>10</v>
      </c>
    </row>
    <row r="2535">
      <c r="A2535" t="n">
        <v>9</v>
      </c>
      <c r="B2535" t="n">
        <v>55</v>
      </c>
      <c r="C2535" t="inlineStr">
        <is>
          <t xml:space="preserve">CONCLUIDO	</t>
        </is>
      </c>
      <c r="D2535" t="n">
        <v>9.411</v>
      </c>
      <c r="E2535" t="n">
        <v>10.63</v>
      </c>
      <c r="F2535" t="n">
        <v>8.109999999999999</v>
      </c>
      <c r="G2535" t="n">
        <v>27.04</v>
      </c>
      <c r="H2535" t="n">
        <v>0.48</v>
      </c>
      <c r="I2535" t="n">
        <v>18</v>
      </c>
      <c r="J2535" t="n">
        <v>118.96</v>
      </c>
      <c r="K2535" t="n">
        <v>43.4</v>
      </c>
      <c r="L2535" t="n">
        <v>3.25</v>
      </c>
      <c r="M2535" t="n">
        <v>16</v>
      </c>
      <c r="N2535" t="n">
        <v>17.31</v>
      </c>
      <c r="O2535" t="n">
        <v>14905.25</v>
      </c>
      <c r="P2535" t="n">
        <v>77.09999999999999</v>
      </c>
      <c r="Q2535" t="n">
        <v>198.05</v>
      </c>
      <c r="R2535" t="n">
        <v>35.05</v>
      </c>
      <c r="S2535" t="n">
        <v>21.27</v>
      </c>
      <c r="T2535" t="n">
        <v>4123.35</v>
      </c>
      <c r="U2535" t="n">
        <v>0.61</v>
      </c>
      <c r="V2535" t="n">
        <v>0.75</v>
      </c>
      <c r="W2535" t="n">
        <v>0.13</v>
      </c>
      <c r="X2535" t="n">
        <v>0.26</v>
      </c>
      <c r="Y2535" t="n">
        <v>1</v>
      </c>
      <c r="Z2535" t="n">
        <v>10</v>
      </c>
    </row>
    <row r="2536">
      <c r="A2536" t="n">
        <v>10</v>
      </c>
      <c r="B2536" t="n">
        <v>55</v>
      </c>
      <c r="C2536" t="inlineStr">
        <is>
          <t xml:space="preserve">CONCLUIDO	</t>
        </is>
      </c>
      <c r="D2536" t="n">
        <v>9.353300000000001</v>
      </c>
      <c r="E2536" t="n">
        <v>10.69</v>
      </c>
      <c r="F2536" t="n">
        <v>8.199999999999999</v>
      </c>
      <c r="G2536" t="n">
        <v>28.95</v>
      </c>
      <c r="H2536" t="n">
        <v>0.52</v>
      </c>
      <c r="I2536" t="n">
        <v>17</v>
      </c>
      <c r="J2536" t="n">
        <v>119.28</v>
      </c>
      <c r="K2536" t="n">
        <v>43.4</v>
      </c>
      <c r="L2536" t="n">
        <v>3.5</v>
      </c>
      <c r="M2536" t="n">
        <v>15</v>
      </c>
      <c r="N2536" t="n">
        <v>17.38</v>
      </c>
      <c r="O2536" t="n">
        <v>14945.29</v>
      </c>
      <c r="P2536" t="n">
        <v>77.72</v>
      </c>
      <c r="Q2536" t="n">
        <v>198.09</v>
      </c>
      <c r="R2536" t="n">
        <v>38.26</v>
      </c>
      <c r="S2536" t="n">
        <v>21.27</v>
      </c>
      <c r="T2536" t="n">
        <v>5733.88</v>
      </c>
      <c r="U2536" t="n">
        <v>0.5600000000000001</v>
      </c>
      <c r="V2536" t="n">
        <v>0.74</v>
      </c>
      <c r="W2536" t="n">
        <v>0.13</v>
      </c>
      <c r="X2536" t="n">
        <v>0.35</v>
      </c>
      <c r="Y2536" t="n">
        <v>1</v>
      </c>
      <c r="Z2536" t="n">
        <v>10</v>
      </c>
    </row>
    <row r="2537">
      <c r="A2537" t="n">
        <v>11</v>
      </c>
      <c r="B2537" t="n">
        <v>55</v>
      </c>
      <c r="C2537" t="inlineStr">
        <is>
          <t xml:space="preserve">CONCLUIDO	</t>
        </is>
      </c>
      <c r="D2537" t="n">
        <v>9.4132</v>
      </c>
      <c r="E2537" t="n">
        <v>10.62</v>
      </c>
      <c r="F2537" t="n">
        <v>8.16</v>
      </c>
      <c r="G2537" t="n">
        <v>30.59</v>
      </c>
      <c r="H2537" t="n">
        <v>0.55</v>
      </c>
      <c r="I2537" t="n">
        <v>16</v>
      </c>
      <c r="J2537" t="n">
        <v>119.61</v>
      </c>
      <c r="K2537" t="n">
        <v>43.4</v>
      </c>
      <c r="L2537" t="n">
        <v>3.75</v>
      </c>
      <c r="M2537" t="n">
        <v>14</v>
      </c>
      <c r="N2537" t="n">
        <v>17.46</v>
      </c>
      <c r="O2537" t="n">
        <v>14985.35</v>
      </c>
      <c r="P2537" t="n">
        <v>76.87</v>
      </c>
      <c r="Q2537" t="n">
        <v>198.06</v>
      </c>
      <c r="R2537" t="n">
        <v>36.76</v>
      </c>
      <c r="S2537" t="n">
        <v>21.27</v>
      </c>
      <c r="T2537" t="n">
        <v>4985.68</v>
      </c>
      <c r="U2537" t="n">
        <v>0.58</v>
      </c>
      <c r="V2537" t="n">
        <v>0.74</v>
      </c>
      <c r="W2537" t="n">
        <v>0.13</v>
      </c>
      <c r="X2537" t="n">
        <v>0.3</v>
      </c>
      <c r="Y2537" t="n">
        <v>1</v>
      </c>
      <c r="Z2537" t="n">
        <v>10</v>
      </c>
    </row>
    <row r="2538">
      <c r="A2538" t="n">
        <v>12</v>
      </c>
      <c r="B2538" t="n">
        <v>55</v>
      </c>
      <c r="C2538" t="inlineStr">
        <is>
          <t xml:space="preserve">CONCLUIDO	</t>
        </is>
      </c>
      <c r="D2538" t="n">
        <v>9.4518</v>
      </c>
      <c r="E2538" t="n">
        <v>10.58</v>
      </c>
      <c r="F2538" t="n">
        <v>8.140000000000001</v>
      </c>
      <c r="G2538" t="n">
        <v>32.55</v>
      </c>
      <c r="H2538" t="n">
        <v>0.59</v>
      </c>
      <c r="I2538" t="n">
        <v>15</v>
      </c>
      <c r="J2538" t="n">
        <v>119.93</v>
      </c>
      <c r="K2538" t="n">
        <v>43.4</v>
      </c>
      <c r="L2538" t="n">
        <v>4</v>
      </c>
      <c r="M2538" t="n">
        <v>13</v>
      </c>
      <c r="N2538" t="n">
        <v>17.53</v>
      </c>
      <c r="O2538" t="n">
        <v>15025.44</v>
      </c>
      <c r="P2538" t="n">
        <v>76.54000000000001</v>
      </c>
      <c r="Q2538" t="n">
        <v>198.05</v>
      </c>
      <c r="R2538" t="n">
        <v>36.11</v>
      </c>
      <c r="S2538" t="n">
        <v>21.27</v>
      </c>
      <c r="T2538" t="n">
        <v>4668.88</v>
      </c>
      <c r="U2538" t="n">
        <v>0.59</v>
      </c>
      <c r="V2538" t="n">
        <v>0.75</v>
      </c>
      <c r="W2538" t="n">
        <v>0.13</v>
      </c>
      <c r="X2538" t="n">
        <v>0.28</v>
      </c>
      <c r="Y2538" t="n">
        <v>1</v>
      </c>
      <c r="Z2538" t="n">
        <v>10</v>
      </c>
    </row>
    <row r="2539">
      <c r="A2539" t="n">
        <v>13</v>
      </c>
      <c r="B2539" t="n">
        <v>55</v>
      </c>
      <c r="C2539" t="inlineStr">
        <is>
          <t xml:space="preserve">CONCLUIDO	</t>
        </is>
      </c>
      <c r="D2539" t="n">
        <v>9.491199999999999</v>
      </c>
      <c r="E2539" t="n">
        <v>10.54</v>
      </c>
      <c r="F2539" t="n">
        <v>8.119999999999999</v>
      </c>
      <c r="G2539" t="n">
        <v>34.79</v>
      </c>
      <c r="H2539" t="n">
        <v>0.62</v>
      </c>
      <c r="I2539" t="n">
        <v>14</v>
      </c>
      <c r="J2539" t="n">
        <v>120.26</v>
      </c>
      <c r="K2539" t="n">
        <v>43.4</v>
      </c>
      <c r="L2539" t="n">
        <v>4.25</v>
      </c>
      <c r="M2539" t="n">
        <v>12</v>
      </c>
      <c r="N2539" t="n">
        <v>17.61</v>
      </c>
      <c r="O2539" t="n">
        <v>15065.56</v>
      </c>
      <c r="P2539" t="n">
        <v>76.09999999999999</v>
      </c>
      <c r="Q2539" t="n">
        <v>198.05</v>
      </c>
      <c r="R2539" t="n">
        <v>35.44</v>
      </c>
      <c r="S2539" t="n">
        <v>21.27</v>
      </c>
      <c r="T2539" t="n">
        <v>4339.27</v>
      </c>
      <c r="U2539" t="n">
        <v>0.6</v>
      </c>
      <c r="V2539" t="n">
        <v>0.75</v>
      </c>
      <c r="W2539" t="n">
        <v>0.13</v>
      </c>
      <c r="X2539" t="n">
        <v>0.26</v>
      </c>
      <c r="Y2539" t="n">
        <v>1</v>
      </c>
      <c r="Z2539" t="n">
        <v>10</v>
      </c>
    </row>
    <row r="2540">
      <c r="A2540" t="n">
        <v>14</v>
      </c>
      <c r="B2540" t="n">
        <v>55</v>
      </c>
      <c r="C2540" t="inlineStr">
        <is>
          <t xml:space="preserve">CONCLUIDO	</t>
        </is>
      </c>
      <c r="D2540" t="n">
        <v>9.542199999999999</v>
      </c>
      <c r="E2540" t="n">
        <v>10.48</v>
      </c>
      <c r="F2540" t="n">
        <v>8.09</v>
      </c>
      <c r="G2540" t="n">
        <v>37.32</v>
      </c>
      <c r="H2540" t="n">
        <v>0.66</v>
      </c>
      <c r="I2540" t="n">
        <v>13</v>
      </c>
      <c r="J2540" t="n">
        <v>120.58</v>
      </c>
      <c r="K2540" t="n">
        <v>43.4</v>
      </c>
      <c r="L2540" t="n">
        <v>4.5</v>
      </c>
      <c r="M2540" t="n">
        <v>11</v>
      </c>
      <c r="N2540" t="n">
        <v>17.68</v>
      </c>
      <c r="O2540" t="n">
        <v>15105.7</v>
      </c>
      <c r="P2540" t="n">
        <v>75.38</v>
      </c>
      <c r="Q2540" t="n">
        <v>198.05</v>
      </c>
      <c r="R2540" t="n">
        <v>34.36</v>
      </c>
      <c r="S2540" t="n">
        <v>21.27</v>
      </c>
      <c r="T2540" t="n">
        <v>3800.81</v>
      </c>
      <c r="U2540" t="n">
        <v>0.62</v>
      </c>
      <c r="V2540" t="n">
        <v>0.75</v>
      </c>
      <c r="W2540" t="n">
        <v>0.13</v>
      </c>
      <c r="X2540" t="n">
        <v>0.23</v>
      </c>
      <c r="Y2540" t="n">
        <v>1</v>
      </c>
      <c r="Z2540" t="n">
        <v>10</v>
      </c>
    </row>
    <row r="2541">
      <c r="A2541" t="n">
        <v>15</v>
      </c>
      <c r="B2541" t="n">
        <v>55</v>
      </c>
      <c r="C2541" t="inlineStr">
        <is>
          <t xml:space="preserve">CONCLUIDO	</t>
        </is>
      </c>
      <c r="D2541" t="n">
        <v>9.575200000000001</v>
      </c>
      <c r="E2541" t="n">
        <v>10.44</v>
      </c>
      <c r="F2541" t="n">
        <v>8.050000000000001</v>
      </c>
      <c r="G2541" t="n">
        <v>37.15</v>
      </c>
      <c r="H2541" t="n">
        <v>0.6899999999999999</v>
      </c>
      <c r="I2541" t="n">
        <v>13</v>
      </c>
      <c r="J2541" t="n">
        <v>120.91</v>
      </c>
      <c r="K2541" t="n">
        <v>43.4</v>
      </c>
      <c r="L2541" t="n">
        <v>4.75</v>
      </c>
      <c r="M2541" t="n">
        <v>11</v>
      </c>
      <c r="N2541" t="n">
        <v>17.76</v>
      </c>
      <c r="O2541" t="n">
        <v>15145.88</v>
      </c>
      <c r="P2541" t="n">
        <v>74.58</v>
      </c>
      <c r="Q2541" t="n">
        <v>198.06</v>
      </c>
      <c r="R2541" t="n">
        <v>33.35</v>
      </c>
      <c r="S2541" t="n">
        <v>21.27</v>
      </c>
      <c r="T2541" t="n">
        <v>3295.81</v>
      </c>
      <c r="U2541" t="n">
        <v>0.64</v>
      </c>
      <c r="V2541" t="n">
        <v>0.75</v>
      </c>
      <c r="W2541" t="n">
        <v>0.12</v>
      </c>
      <c r="X2541" t="n">
        <v>0.2</v>
      </c>
      <c r="Y2541" t="n">
        <v>1</v>
      </c>
      <c r="Z2541" t="n">
        <v>10</v>
      </c>
    </row>
    <row r="2542">
      <c r="A2542" t="n">
        <v>16</v>
      </c>
      <c r="B2542" t="n">
        <v>55</v>
      </c>
      <c r="C2542" t="inlineStr">
        <is>
          <t xml:space="preserve">CONCLUIDO	</t>
        </is>
      </c>
      <c r="D2542" t="n">
        <v>9.5648</v>
      </c>
      <c r="E2542" t="n">
        <v>10.46</v>
      </c>
      <c r="F2542" t="n">
        <v>8.08</v>
      </c>
      <c r="G2542" t="n">
        <v>40.42</v>
      </c>
      <c r="H2542" t="n">
        <v>0.73</v>
      </c>
      <c r="I2542" t="n">
        <v>12</v>
      </c>
      <c r="J2542" t="n">
        <v>121.23</v>
      </c>
      <c r="K2542" t="n">
        <v>43.4</v>
      </c>
      <c r="L2542" t="n">
        <v>5</v>
      </c>
      <c r="M2542" t="n">
        <v>10</v>
      </c>
      <c r="N2542" t="n">
        <v>17.83</v>
      </c>
      <c r="O2542" t="n">
        <v>15186.08</v>
      </c>
      <c r="P2542" t="n">
        <v>74.77</v>
      </c>
      <c r="Q2542" t="n">
        <v>198.05</v>
      </c>
      <c r="R2542" t="n">
        <v>34.61</v>
      </c>
      <c r="S2542" t="n">
        <v>21.27</v>
      </c>
      <c r="T2542" t="n">
        <v>3931.7</v>
      </c>
      <c r="U2542" t="n">
        <v>0.61</v>
      </c>
      <c r="V2542" t="n">
        <v>0.75</v>
      </c>
      <c r="W2542" t="n">
        <v>0.13</v>
      </c>
      <c r="X2542" t="n">
        <v>0.23</v>
      </c>
      <c r="Y2542" t="n">
        <v>1</v>
      </c>
      <c r="Z2542" t="n">
        <v>10</v>
      </c>
    </row>
    <row r="2543">
      <c r="A2543" t="n">
        <v>17</v>
      </c>
      <c r="B2543" t="n">
        <v>55</v>
      </c>
      <c r="C2543" t="inlineStr">
        <is>
          <t xml:space="preserve">CONCLUIDO	</t>
        </is>
      </c>
      <c r="D2543" t="n">
        <v>9.568099999999999</v>
      </c>
      <c r="E2543" t="n">
        <v>10.45</v>
      </c>
      <c r="F2543" t="n">
        <v>8.08</v>
      </c>
      <c r="G2543" t="n">
        <v>40.4</v>
      </c>
      <c r="H2543" t="n">
        <v>0.76</v>
      </c>
      <c r="I2543" t="n">
        <v>12</v>
      </c>
      <c r="J2543" t="n">
        <v>121.56</v>
      </c>
      <c r="K2543" t="n">
        <v>43.4</v>
      </c>
      <c r="L2543" t="n">
        <v>5.25</v>
      </c>
      <c r="M2543" t="n">
        <v>10</v>
      </c>
      <c r="N2543" t="n">
        <v>17.91</v>
      </c>
      <c r="O2543" t="n">
        <v>15226.31</v>
      </c>
      <c r="P2543" t="n">
        <v>74.45</v>
      </c>
      <c r="Q2543" t="n">
        <v>198.05</v>
      </c>
      <c r="R2543" t="n">
        <v>34.43</v>
      </c>
      <c r="S2543" t="n">
        <v>21.27</v>
      </c>
      <c r="T2543" t="n">
        <v>3843.44</v>
      </c>
      <c r="U2543" t="n">
        <v>0.62</v>
      </c>
      <c r="V2543" t="n">
        <v>0.75</v>
      </c>
      <c r="W2543" t="n">
        <v>0.13</v>
      </c>
      <c r="X2543" t="n">
        <v>0.23</v>
      </c>
      <c r="Y2543" t="n">
        <v>1</v>
      </c>
      <c r="Z2543" t="n">
        <v>10</v>
      </c>
    </row>
    <row r="2544">
      <c r="A2544" t="n">
        <v>18</v>
      </c>
      <c r="B2544" t="n">
        <v>55</v>
      </c>
      <c r="C2544" t="inlineStr">
        <is>
          <t xml:space="preserve">CONCLUIDO	</t>
        </is>
      </c>
      <c r="D2544" t="n">
        <v>9.611499999999999</v>
      </c>
      <c r="E2544" t="n">
        <v>10.4</v>
      </c>
      <c r="F2544" t="n">
        <v>8.06</v>
      </c>
      <c r="G2544" t="n">
        <v>43.95</v>
      </c>
      <c r="H2544" t="n">
        <v>0.8</v>
      </c>
      <c r="I2544" t="n">
        <v>11</v>
      </c>
      <c r="J2544" t="n">
        <v>121.89</v>
      </c>
      <c r="K2544" t="n">
        <v>43.4</v>
      </c>
      <c r="L2544" t="n">
        <v>5.5</v>
      </c>
      <c r="M2544" t="n">
        <v>9</v>
      </c>
      <c r="N2544" t="n">
        <v>17.99</v>
      </c>
      <c r="O2544" t="n">
        <v>15266.56</v>
      </c>
      <c r="P2544" t="n">
        <v>73.91</v>
      </c>
      <c r="Q2544" t="n">
        <v>198.05</v>
      </c>
      <c r="R2544" t="n">
        <v>33.63</v>
      </c>
      <c r="S2544" t="n">
        <v>21.27</v>
      </c>
      <c r="T2544" t="n">
        <v>3446.99</v>
      </c>
      <c r="U2544" t="n">
        <v>0.63</v>
      </c>
      <c r="V2544" t="n">
        <v>0.75</v>
      </c>
      <c r="W2544" t="n">
        <v>0.13</v>
      </c>
      <c r="X2544" t="n">
        <v>0.2</v>
      </c>
      <c r="Y2544" t="n">
        <v>1</v>
      </c>
      <c r="Z2544" t="n">
        <v>10</v>
      </c>
    </row>
    <row r="2545">
      <c r="A2545" t="n">
        <v>19</v>
      </c>
      <c r="B2545" t="n">
        <v>55</v>
      </c>
      <c r="C2545" t="inlineStr">
        <is>
          <t xml:space="preserve">CONCLUIDO	</t>
        </is>
      </c>
      <c r="D2545" t="n">
        <v>9.608499999999999</v>
      </c>
      <c r="E2545" t="n">
        <v>10.41</v>
      </c>
      <c r="F2545" t="n">
        <v>8.06</v>
      </c>
      <c r="G2545" t="n">
        <v>43.97</v>
      </c>
      <c r="H2545" t="n">
        <v>0.83</v>
      </c>
      <c r="I2545" t="n">
        <v>11</v>
      </c>
      <c r="J2545" t="n">
        <v>122.21</v>
      </c>
      <c r="K2545" t="n">
        <v>43.4</v>
      </c>
      <c r="L2545" t="n">
        <v>5.75</v>
      </c>
      <c r="M2545" t="n">
        <v>9</v>
      </c>
      <c r="N2545" t="n">
        <v>18.06</v>
      </c>
      <c r="O2545" t="n">
        <v>15306.85</v>
      </c>
      <c r="P2545" t="n">
        <v>73.69</v>
      </c>
      <c r="Q2545" t="n">
        <v>198.06</v>
      </c>
      <c r="R2545" t="n">
        <v>33.74</v>
      </c>
      <c r="S2545" t="n">
        <v>21.27</v>
      </c>
      <c r="T2545" t="n">
        <v>3503.09</v>
      </c>
      <c r="U2545" t="n">
        <v>0.63</v>
      </c>
      <c r="V2545" t="n">
        <v>0.75</v>
      </c>
      <c r="W2545" t="n">
        <v>0.12</v>
      </c>
      <c r="X2545" t="n">
        <v>0.21</v>
      </c>
      <c r="Y2545" t="n">
        <v>1</v>
      </c>
      <c r="Z2545" t="n">
        <v>10</v>
      </c>
    </row>
    <row r="2546">
      <c r="A2546" t="n">
        <v>20</v>
      </c>
      <c r="B2546" t="n">
        <v>55</v>
      </c>
      <c r="C2546" t="inlineStr">
        <is>
          <t xml:space="preserve">CONCLUIDO	</t>
        </is>
      </c>
      <c r="D2546" t="n">
        <v>9.663399999999999</v>
      </c>
      <c r="E2546" t="n">
        <v>10.35</v>
      </c>
      <c r="F2546" t="n">
        <v>8.029999999999999</v>
      </c>
      <c r="G2546" t="n">
        <v>48.15</v>
      </c>
      <c r="H2546" t="n">
        <v>0.86</v>
      </c>
      <c r="I2546" t="n">
        <v>10</v>
      </c>
      <c r="J2546" t="n">
        <v>122.54</v>
      </c>
      <c r="K2546" t="n">
        <v>43.4</v>
      </c>
      <c r="L2546" t="n">
        <v>6</v>
      </c>
      <c r="M2546" t="n">
        <v>8</v>
      </c>
      <c r="N2546" t="n">
        <v>18.14</v>
      </c>
      <c r="O2546" t="n">
        <v>15347.16</v>
      </c>
      <c r="P2546" t="n">
        <v>73.22</v>
      </c>
      <c r="Q2546" t="n">
        <v>198.05</v>
      </c>
      <c r="R2546" t="n">
        <v>32.56</v>
      </c>
      <c r="S2546" t="n">
        <v>21.27</v>
      </c>
      <c r="T2546" t="n">
        <v>2917.12</v>
      </c>
      <c r="U2546" t="n">
        <v>0.65</v>
      </c>
      <c r="V2546" t="n">
        <v>0.76</v>
      </c>
      <c r="W2546" t="n">
        <v>0.13</v>
      </c>
      <c r="X2546" t="n">
        <v>0.17</v>
      </c>
      <c r="Y2546" t="n">
        <v>1</v>
      </c>
      <c r="Z2546" t="n">
        <v>10</v>
      </c>
    </row>
    <row r="2547">
      <c r="A2547" t="n">
        <v>21</v>
      </c>
      <c r="B2547" t="n">
        <v>55</v>
      </c>
      <c r="C2547" t="inlineStr">
        <is>
          <t xml:space="preserve">CONCLUIDO	</t>
        </is>
      </c>
      <c r="D2547" t="n">
        <v>9.6548</v>
      </c>
      <c r="E2547" t="n">
        <v>10.36</v>
      </c>
      <c r="F2547" t="n">
        <v>8.029999999999999</v>
      </c>
      <c r="G2547" t="n">
        <v>48.21</v>
      </c>
      <c r="H2547" t="n">
        <v>0.9</v>
      </c>
      <c r="I2547" t="n">
        <v>10</v>
      </c>
      <c r="J2547" t="n">
        <v>122.87</v>
      </c>
      <c r="K2547" t="n">
        <v>43.4</v>
      </c>
      <c r="L2547" t="n">
        <v>6.25</v>
      </c>
      <c r="M2547" t="n">
        <v>8</v>
      </c>
      <c r="N2547" t="n">
        <v>18.22</v>
      </c>
      <c r="O2547" t="n">
        <v>15387.5</v>
      </c>
      <c r="P2547" t="n">
        <v>72.89</v>
      </c>
      <c r="Q2547" t="n">
        <v>198.05</v>
      </c>
      <c r="R2547" t="n">
        <v>33.07</v>
      </c>
      <c r="S2547" t="n">
        <v>21.27</v>
      </c>
      <c r="T2547" t="n">
        <v>3173.02</v>
      </c>
      <c r="U2547" t="n">
        <v>0.64</v>
      </c>
      <c r="V2547" t="n">
        <v>0.76</v>
      </c>
      <c r="W2547" t="n">
        <v>0.12</v>
      </c>
      <c r="X2547" t="n">
        <v>0.18</v>
      </c>
      <c r="Y2547" t="n">
        <v>1</v>
      </c>
      <c r="Z2547" t="n">
        <v>10</v>
      </c>
    </row>
    <row r="2548">
      <c r="A2548" t="n">
        <v>22</v>
      </c>
      <c r="B2548" t="n">
        <v>55</v>
      </c>
      <c r="C2548" t="inlineStr">
        <is>
          <t xml:space="preserve">CONCLUIDO	</t>
        </is>
      </c>
      <c r="D2548" t="n">
        <v>9.6821</v>
      </c>
      <c r="E2548" t="n">
        <v>10.33</v>
      </c>
      <c r="F2548" t="n">
        <v>8.029999999999999</v>
      </c>
      <c r="G2548" t="n">
        <v>53.53</v>
      </c>
      <c r="H2548" t="n">
        <v>0.93</v>
      </c>
      <c r="I2548" t="n">
        <v>9</v>
      </c>
      <c r="J2548" t="n">
        <v>123.19</v>
      </c>
      <c r="K2548" t="n">
        <v>43.4</v>
      </c>
      <c r="L2548" t="n">
        <v>6.5</v>
      </c>
      <c r="M2548" t="n">
        <v>7</v>
      </c>
      <c r="N2548" t="n">
        <v>18.29</v>
      </c>
      <c r="O2548" t="n">
        <v>15427.87</v>
      </c>
      <c r="P2548" t="n">
        <v>72.17</v>
      </c>
      <c r="Q2548" t="n">
        <v>198.05</v>
      </c>
      <c r="R2548" t="n">
        <v>32.78</v>
      </c>
      <c r="S2548" t="n">
        <v>21.27</v>
      </c>
      <c r="T2548" t="n">
        <v>3031.34</v>
      </c>
      <c r="U2548" t="n">
        <v>0.65</v>
      </c>
      <c r="V2548" t="n">
        <v>0.76</v>
      </c>
      <c r="W2548" t="n">
        <v>0.12</v>
      </c>
      <c r="X2548" t="n">
        <v>0.18</v>
      </c>
      <c r="Y2548" t="n">
        <v>1</v>
      </c>
      <c r="Z2548" t="n">
        <v>10</v>
      </c>
    </row>
    <row r="2549">
      <c r="A2549" t="n">
        <v>23</v>
      </c>
      <c r="B2549" t="n">
        <v>55</v>
      </c>
      <c r="C2549" t="inlineStr">
        <is>
          <t xml:space="preserve">CONCLUIDO	</t>
        </is>
      </c>
      <c r="D2549" t="n">
        <v>9.691000000000001</v>
      </c>
      <c r="E2549" t="n">
        <v>10.32</v>
      </c>
      <c r="F2549" t="n">
        <v>8.02</v>
      </c>
      <c r="G2549" t="n">
        <v>53.46</v>
      </c>
      <c r="H2549" t="n">
        <v>0.96</v>
      </c>
      <c r="I2549" t="n">
        <v>9</v>
      </c>
      <c r="J2549" t="n">
        <v>123.52</v>
      </c>
      <c r="K2549" t="n">
        <v>43.4</v>
      </c>
      <c r="L2549" t="n">
        <v>6.75</v>
      </c>
      <c r="M2549" t="n">
        <v>7</v>
      </c>
      <c r="N2549" t="n">
        <v>18.37</v>
      </c>
      <c r="O2549" t="n">
        <v>15468.27</v>
      </c>
      <c r="P2549" t="n">
        <v>72.15000000000001</v>
      </c>
      <c r="Q2549" t="n">
        <v>198.06</v>
      </c>
      <c r="R2549" t="n">
        <v>32.41</v>
      </c>
      <c r="S2549" t="n">
        <v>21.27</v>
      </c>
      <c r="T2549" t="n">
        <v>2850.3</v>
      </c>
      <c r="U2549" t="n">
        <v>0.66</v>
      </c>
      <c r="V2549" t="n">
        <v>0.76</v>
      </c>
      <c r="W2549" t="n">
        <v>0.12</v>
      </c>
      <c r="X2549" t="n">
        <v>0.17</v>
      </c>
      <c r="Y2549" t="n">
        <v>1</v>
      </c>
      <c r="Z2549" t="n">
        <v>10</v>
      </c>
    </row>
    <row r="2550">
      <c r="A2550" t="n">
        <v>24</v>
      </c>
      <c r="B2550" t="n">
        <v>55</v>
      </c>
      <c r="C2550" t="inlineStr">
        <is>
          <t xml:space="preserve">CONCLUIDO	</t>
        </is>
      </c>
      <c r="D2550" t="n">
        <v>9.693300000000001</v>
      </c>
      <c r="E2550" t="n">
        <v>10.32</v>
      </c>
      <c r="F2550" t="n">
        <v>8.02</v>
      </c>
      <c r="G2550" t="n">
        <v>53.45</v>
      </c>
      <c r="H2550" t="n">
        <v>1</v>
      </c>
      <c r="I2550" t="n">
        <v>9</v>
      </c>
      <c r="J2550" t="n">
        <v>123.85</v>
      </c>
      <c r="K2550" t="n">
        <v>43.4</v>
      </c>
      <c r="L2550" t="n">
        <v>7</v>
      </c>
      <c r="M2550" t="n">
        <v>7</v>
      </c>
      <c r="N2550" t="n">
        <v>18.45</v>
      </c>
      <c r="O2550" t="n">
        <v>15508.69</v>
      </c>
      <c r="P2550" t="n">
        <v>71.61</v>
      </c>
      <c r="Q2550" t="n">
        <v>198.05</v>
      </c>
      <c r="R2550" t="n">
        <v>32.35</v>
      </c>
      <c r="S2550" t="n">
        <v>21.27</v>
      </c>
      <c r="T2550" t="n">
        <v>2819.4</v>
      </c>
      <c r="U2550" t="n">
        <v>0.66</v>
      </c>
      <c r="V2550" t="n">
        <v>0.76</v>
      </c>
      <c r="W2550" t="n">
        <v>0.12</v>
      </c>
      <c r="X2550" t="n">
        <v>0.16</v>
      </c>
      <c r="Y2550" t="n">
        <v>1</v>
      </c>
      <c r="Z2550" t="n">
        <v>10</v>
      </c>
    </row>
    <row r="2551">
      <c r="A2551" t="n">
        <v>25</v>
      </c>
      <c r="B2551" t="n">
        <v>55</v>
      </c>
      <c r="C2551" t="inlineStr">
        <is>
          <t xml:space="preserve">CONCLUIDO	</t>
        </is>
      </c>
      <c r="D2551" t="n">
        <v>9.742900000000001</v>
      </c>
      <c r="E2551" t="n">
        <v>10.26</v>
      </c>
      <c r="F2551" t="n">
        <v>7.99</v>
      </c>
      <c r="G2551" t="n">
        <v>59.91</v>
      </c>
      <c r="H2551" t="n">
        <v>1.03</v>
      </c>
      <c r="I2551" t="n">
        <v>8</v>
      </c>
      <c r="J2551" t="n">
        <v>124.18</v>
      </c>
      <c r="K2551" t="n">
        <v>43.4</v>
      </c>
      <c r="L2551" t="n">
        <v>7.25</v>
      </c>
      <c r="M2551" t="n">
        <v>6</v>
      </c>
      <c r="N2551" t="n">
        <v>18.53</v>
      </c>
      <c r="O2551" t="n">
        <v>15549.15</v>
      </c>
      <c r="P2551" t="n">
        <v>70.79000000000001</v>
      </c>
      <c r="Q2551" t="n">
        <v>198.05</v>
      </c>
      <c r="R2551" t="n">
        <v>31.43</v>
      </c>
      <c r="S2551" t="n">
        <v>21.27</v>
      </c>
      <c r="T2551" t="n">
        <v>2362.75</v>
      </c>
      <c r="U2551" t="n">
        <v>0.68</v>
      </c>
      <c r="V2551" t="n">
        <v>0.76</v>
      </c>
      <c r="W2551" t="n">
        <v>0.12</v>
      </c>
      <c r="X2551" t="n">
        <v>0.14</v>
      </c>
      <c r="Y2551" t="n">
        <v>1</v>
      </c>
      <c r="Z2551" t="n">
        <v>10</v>
      </c>
    </row>
    <row r="2552">
      <c r="A2552" t="n">
        <v>26</v>
      </c>
      <c r="B2552" t="n">
        <v>55</v>
      </c>
      <c r="C2552" t="inlineStr">
        <is>
          <t xml:space="preserve">CONCLUIDO	</t>
        </is>
      </c>
      <c r="D2552" t="n">
        <v>9.763500000000001</v>
      </c>
      <c r="E2552" t="n">
        <v>10.24</v>
      </c>
      <c r="F2552" t="n">
        <v>7.97</v>
      </c>
      <c r="G2552" t="n">
        <v>59.75</v>
      </c>
      <c r="H2552" t="n">
        <v>1.06</v>
      </c>
      <c r="I2552" t="n">
        <v>8</v>
      </c>
      <c r="J2552" t="n">
        <v>124.51</v>
      </c>
      <c r="K2552" t="n">
        <v>43.4</v>
      </c>
      <c r="L2552" t="n">
        <v>7.5</v>
      </c>
      <c r="M2552" t="n">
        <v>6</v>
      </c>
      <c r="N2552" t="n">
        <v>18.61</v>
      </c>
      <c r="O2552" t="n">
        <v>15589.63</v>
      </c>
      <c r="P2552" t="n">
        <v>70.59999999999999</v>
      </c>
      <c r="Q2552" t="n">
        <v>198.05</v>
      </c>
      <c r="R2552" t="n">
        <v>30.85</v>
      </c>
      <c r="S2552" t="n">
        <v>21.27</v>
      </c>
      <c r="T2552" t="n">
        <v>2073.71</v>
      </c>
      <c r="U2552" t="n">
        <v>0.6899999999999999</v>
      </c>
      <c r="V2552" t="n">
        <v>0.76</v>
      </c>
      <c r="W2552" t="n">
        <v>0.12</v>
      </c>
      <c r="X2552" t="n">
        <v>0.11</v>
      </c>
      <c r="Y2552" t="n">
        <v>1</v>
      </c>
      <c r="Z2552" t="n">
        <v>10</v>
      </c>
    </row>
    <row r="2553">
      <c r="A2553" t="n">
        <v>27</v>
      </c>
      <c r="B2553" t="n">
        <v>55</v>
      </c>
      <c r="C2553" t="inlineStr">
        <is>
          <t xml:space="preserve">CONCLUIDO	</t>
        </is>
      </c>
      <c r="D2553" t="n">
        <v>9.733700000000001</v>
      </c>
      <c r="E2553" t="n">
        <v>10.27</v>
      </c>
      <c r="F2553" t="n">
        <v>8</v>
      </c>
      <c r="G2553" t="n">
        <v>59.99</v>
      </c>
      <c r="H2553" t="n">
        <v>1.1</v>
      </c>
      <c r="I2553" t="n">
        <v>8</v>
      </c>
      <c r="J2553" t="n">
        <v>124.83</v>
      </c>
      <c r="K2553" t="n">
        <v>43.4</v>
      </c>
      <c r="L2553" t="n">
        <v>7.75</v>
      </c>
      <c r="M2553" t="n">
        <v>6</v>
      </c>
      <c r="N2553" t="n">
        <v>18.68</v>
      </c>
      <c r="O2553" t="n">
        <v>15630.14</v>
      </c>
      <c r="P2553" t="n">
        <v>70.56</v>
      </c>
      <c r="Q2553" t="n">
        <v>198.05</v>
      </c>
      <c r="R2553" t="n">
        <v>31.87</v>
      </c>
      <c r="S2553" t="n">
        <v>21.27</v>
      </c>
      <c r="T2553" t="n">
        <v>2582.97</v>
      </c>
      <c r="U2553" t="n">
        <v>0.67</v>
      </c>
      <c r="V2553" t="n">
        <v>0.76</v>
      </c>
      <c r="W2553" t="n">
        <v>0.12</v>
      </c>
      <c r="X2553" t="n">
        <v>0.15</v>
      </c>
      <c r="Y2553" t="n">
        <v>1</v>
      </c>
      <c r="Z2553" t="n">
        <v>10</v>
      </c>
    </row>
    <row r="2554">
      <c r="A2554" t="n">
        <v>28</v>
      </c>
      <c r="B2554" t="n">
        <v>55</v>
      </c>
      <c r="C2554" t="inlineStr">
        <is>
          <t xml:space="preserve">CONCLUIDO	</t>
        </is>
      </c>
      <c r="D2554" t="n">
        <v>9.7326</v>
      </c>
      <c r="E2554" t="n">
        <v>10.27</v>
      </c>
      <c r="F2554" t="n">
        <v>8</v>
      </c>
      <c r="G2554" t="n">
        <v>60</v>
      </c>
      <c r="H2554" t="n">
        <v>1.13</v>
      </c>
      <c r="I2554" t="n">
        <v>8</v>
      </c>
      <c r="J2554" t="n">
        <v>125.16</v>
      </c>
      <c r="K2554" t="n">
        <v>43.4</v>
      </c>
      <c r="L2554" t="n">
        <v>8</v>
      </c>
      <c r="M2554" t="n">
        <v>6</v>
      </c>
      <c r="N2554" t="n">
        <v>18.76</v>
      </c>
      <c r="O2554" t="n">
        <v>15670.68</v>
      </c>
      <c r="P2554" t="n">
        <v>69.93000000000001</v>
      </c>
      <c r="Q2554" t="n">
        <v>198.05</v>
      </c>
      <c r="R2554" t="n">
        <v>31.89</v>
      </c>
      <c r="S2554" t="n">
        <v>21.27</v>
      </c>
      <c r="T2554" t="n">
        <v>2591.21</v>
      </c>
      <c r="U2554" t="n">
        <v>0.67</v>
      </c>
      <c r="V2554" t="n">
        <v>0.76</v>
      </c>
      <c r="W2554" t="n">
        <v>0.12</v>
      </c>
      <c r="X2554" t="n">
        <v>0.15</v>
      </c>
      <c r="Y2554" t="n">
        <v>1</v>
      </c>
      <c r="Z2554" t="n">
        <v>10</v>
      </c>
    </row>
    <row r="2555">
      <c r="A2555" t="n">
        <v>29</v>
      </c>
      <c r="B2555" t="n">
        <v>55</v>
      </c>
      <c r="C2555" t="inlineStr">
        <is>
          <t xml:space="preserve">CONCLUIDO	</t>
        </is>
      </c>
      <c r="D2555" t="n">
        <v>9.784700000000001</v>
      </c>
      <c r="E2555" t="n">
        <v>10.22</v>
      </c>
      <c r="F2555" t="n">
        <v>7.97</v>
      </c>
      <c r="G2555" t="n">
        <v>68.3</v>
      </c>
      <c r="H2555" t="n">
        <v>1.16</v>
      </c>
      <c r="I2555" t="n">
        <v>7</v>
      </c>
      <c r="J2555" t="n">
        <v>125.49</v>
      </c>
      <c r="K2555" t="n">
        <v>43.4</v>
      </c>
      <c r="L2555" t="n">
        <v>8.25</v>
      </c>
      <c r="M2555" t="n">
        <v>5</v>
      </c>
      <c r="N2555" t="n">
        <v>18.84</v>
      </c>
      <c r="O2555" t="n">
        <v>15711.24</v>
      </c>
      <c r="P2555" t="n">
        <v>69.01000000000001</v>
      </c>
      <c r="Q2555" t="n">
        <v>198.05</v>
      </c>
      <c r="R2555" t="n">
        <v>30.78</v>
      </c>
      <c r="S2555" t="n">
        <v>21.27</v>
      </c>
      <c r="T2555" t="n">
        <v>2044.53</v>
      </c>
      <c r="U2555" t="n">
        <v>0.6899999999999999</v>
      </c>
      <c r="V2555" t="n">
        <v>0.76</v>
      </c>
      <c r="W2555" t="n">
        <v>0.12</v>
      </c>
      <c r="X2555" t="n">
        <v>0.12</v>
      </c>
      <c r="Y2555" t="n">
        <v>1</v>
      </c>
      <c r="Z2555" t="n">
        <v>10</v>
      </c>
    </row>
    <row r="2556">
      <c r="A2556" t="n">
        <v>30</v>
      </c>
      <c r="B2556" t="n">
        <v>55</v>
      </c>
      <c r="C2556" t="inlineStr">
        <is>
          <t xml:space="preserve">CONCLUIDO	</t>
        </is>
      </c>
      <c r="D2556" t="n">
        <v>9.783099999999999</v>
      </c>
      <c r="E2556" t="n">
        <v>10.22</v>
      </c>
      <c r="F2556" t="n">
        <v>7.97</v>
      </c>
      <c r="G2556" t="n">
        <v>68.31999999999999</v>
      </c>
      <c r="H2556" t="n">
        <v>1.19</v>
      </c>
      <c r="I2556" t="n">
        <v>7</v>
      </c>
      <c r="J2556" t="n">
        <v>125.82</v>
      </c>
      <c r="K2556" t="n">
        <v>43.4</v>
      </c>
      <c r="L2556" t="n">
        <v>8.5</v>
      </c>
      <c r="M2556" t="n">
        <v>5</v>
      </c>
      <c r="N2556" t="n">
        <v>18.92</v>
      </c>
      <c r="O2556" t="n">
        <v>15751.84</v>
      </c>
      <c r="P2556" t="n">
        <v>69.06</v>
      </c>
      <c r="Q2556" t="n">
        <v>198.05</v>
      </c>
      <c r="R2556" t="n">
        <v>30.8</v>
      </c>
      <c r="S2556" t="n">
        <v>21.27</v>
      </c>
      <c r="T2556" t="n">
        <v>2052.16</v>
      </c>
      <c r="U2556" t="n">
        <v>0.6899999999999999</v>
      </c>
      <c r="V2556" t="n">
        <v>0.76</v>
      </c>
      <c r="W2556" t="n">
        <v>0.12</v>
      </c>
      <c r="X2556" t="n">
        <v>0.12</v>
      </c>
      <c r="Y2556" t="n">
        <v>1</v>
      </c>
      <c r="Z2556" t="n">
        <v>10</v>
      </c>
    </row>
    <row r="2557">
      <c r="A2557" t="n">
        <v>31</v>
      </c>
      <c r="B2557" t="n">
        <v>55</v>
      </c>
      <c r="C2557" t="inlineStr">
        <is>
          <t xml:space="preserve">CONCLUIDO	</t>
        </is>
      </c>
      <c r="D2557" t="n">
        <v>9.789300000000001</v>
      </c>
      <c r="E2557" t="n">
        <v>10.22</v>
      </c>
      <c r="F2557" t="n">
        <v>7.96</v>
      </c>
      <c r="G2557" t="n">
        <v>68.26000000000001</v>
      </c>
      <c r="H2557" t="n">
        <v>1.22</v>
      </c>
      <c r="I2557" t="n">
        <v>7</v>
      </c>
      <c r="J2557" t="n">
        <v>126.15</v>
      </c>
      <c r="K2557" t="n">
        <v>43.4</v>
      </c>
      <c r="L2557" t="n">
        <v>8.75</v>
      </c>
      <c r="M2557" t="n">
        <v>5</v>
      </c>
      <c r="N2557" t="n">
        <v>19</v>
      </c>
      <c r="O2557" t="n">
        <v>15792.46</v>
      </c>
      <c r="P2557" t="n">
        <v>68.79000000000001</v>
      </c>
      <c r="Q2557" t="n">
        <v>198.05</v>
      </c>
      <c r="R2557" t="n">
        <v>30.8</v>
      </c>
      <c r="S2557" t="n">
        <v>21.27</v>
      </c>
      <c r="T2557" t="n">
        <v>2050.68</v>
      </c>
      <c r="U2557" t="n">
        <v>0.6899999999999999</v>
      </c>
      <c r="V2557" t="n">
        <v>0.76</v>
      </c>
      <c r="W2557" t="n">
        <v>0.12</v>
      </c>
      <c r="X2557" t="n">
        <v>0.11</v>
      </c>
      <c r="Y2557" t="n">
        <v>1</v>
      </c>
      <c r="Z2557" t="n">
        <v>10</v>
      </c>
    </row>
    <row r="2558">
      <c r="A2558" t="n">
        <v>32</v>
      </c>
      <c r="B2558" t="n">
        <v>55</v>
      </c>
      <c r="C2558" t="inlineStr">
        <is>
          <t xml:space="preserve">CONCLUIDO	</t>
        </is>
      </c>
      <c r="D2558" t="n">
        <v>9.7813</v>
      </c>
      <c r="E2558" t="n">
        <v>10.22</v>
      </c>
      <c r="F2558" t="n">
        <v>7.97</v>
      </c>
      <c r="G2558" t="n">
        <v>68.33</v>
      </c>
      <c r="H2558" t="n">
        <v>1.26</v>
      </c>
      <c r="I2558" t="n">
        <v>7</v>
      </c>
      <c r="J2558" t="n">
        <v>126.48</v>
      </c>
      <c r="K2558" t="n">
        <v>43.4</v>
      </c>
      <c r="L2558" t="n">
        <v>9</v>
      </c>
      <c r="M2558" t="n">
        <v>5</v>
      </c>
      <c r="N2558" t="n">
        <v>19.08</v>
      </c>
      <c r="O2558" t="n">
        <v>15833.12</v>
      </c>
      <c r="P2558" t="n">
        <v>68.47</v>
      </c>
      <c r="Q2558" t="n">
        <v>198.05</v>
      </c>
      <c r="R2558" t="n">
        <v>31.04</v>
      </c>
      <c r="S2558" t="n">
        <v>21.27</v>
      </c>
      <c r="T2558" t="n">
        <v>2171.27</v>
      </c>
      <c r="U2558" t="n">
        <v>0.6899999999999999</v>
      </c>
      <c r="V2558" t="n">
        <v>0.76</v>
      </c>
      <c r="W2558" t="n">
        <v>0.12</v>
      </c>
      <c r="X2558" t="n">
        <v>0.12</v>
      </c>
      <c r="Y2558" t="n">
        <v>1</v>
      </c>
      <c r="Z2558" t="n">
        <v>10</v>
      </c>
    </row>
    <row r="2559">
      <c r="A2559" t="n">
        <v>33</v>
      </c>
      <c r="B2559" t="n">
        <v>55</v>
      </c>
      <c r="C2559" t="inlineStr">
        <is>
          <t xml:space="preserve">CONCLUIDO	</t>
        </is>
      </c>
      <c r="D2559" t="n">
        <v>9.770899999999999</v>
      </c>
      <c r="E2559" t="n">
        <v>10.23</v>
      </c>
      <c r="F2559" t="n">
        <v>7.98</v>
      </c>
      <c r="G2559" t="n">
        <v>68.43000000000001</v>
      </c>
      <c r="H2559" t="n">
        <v>1.29</v>
      </c>
      <c r="I2559" t="n">
        <v>7</v>
      </c>
      <c r="J2559" t="n">
        <v>126.81</v>
      </c>
      <c r="K2559" t="n">
        <v>43.4</v>
      </c>
      <c r="L2559" t="n">
        <v>9.25</v>
      </c>
      <c r="M2559" t="n">
        <v>5</v>
      </c>
      <c r="N2559" t="n">
        <v>19.16</v>
      </c>
      <c r="O2559" t="n">
        <v>15873.8</v>
      </c>
      <c r="P2559" t="n">
        <v>68.11</v>
      </c>
      <c r="Q2559" t="n">
        <v>198.05</v>
      </c>
      <c r="R2559" t="n">
        <v>31.29</v>
      </c>
      <c r="S2559" t="n">
        <v>21.27</v>
      </c>
      <c r="T2559" t="n">
        <v>2297.42</v>
      </c>
      <c r="U2559" t="n">
        <v>0.68</v>
      </c>
      <c r="V2559" t="n">
        <v>0.76</v>
      </c>
      <c r="W2559" t="n">
        <v>0.12</v>
      </c>
      <c r="X2559" t="n">
        <v>0.13</v>
      </c>
      <c r="Y2559" t="n">
        <v>1</v>
      </c>
      <c r="Z2559" t="n">
        <v>10</v>
      </c>
    </row>
    <row r="2560">
      <c r="A2560" t="n">
        <v>34</v>
      </c>
      <c r="B2560" t="n">
        <v>55</v>
      </c>
      <c r="C2560" t="inlineStr">
        <is>
          <t xml:space="preserve">CONCLUIDO	</t>
        </is>
      </c>
      <c r="D2560" t="n">
        <v>9.7746</v>
      </c>
      <c r="E2560" t="n">
        <v>10.23</v>
      </c>
      <c r="F2560" t="n">
        <v>7.98</v>
      </c>
      <c r="G2560" t="n">
        <v>68.39</v>
      </c>
      <c r="H2560" t="n">
        <v>1.32</v>
      </c>
      <c r="I2560" t="n">
        <v>7</v>
      </c>
      <c r="J2560" t="n">
        <v>127.14</v>
      </c>
      <c r="K2560" t="n">
        <v>43.4</v>
      </c>
      <c r="L2560" t="n">
        <v>9.5</v>
      </c>
      <c r="M2560" t="n">
        <v>5</v>
      </c>
      <c r="N2560" t="n">
        <v>19.24</v>
      </c>
      <c r="O2560" t="n">
        <v>15914.51</v>
      </c>
      <c r="P2560" t="n">
        <v>67.53</v>
      </c>
      <c r="Q2560" t="n">
        <v>198.07</v>
      </c>
      <c r="R2560" t="n">
        <v>31.25</v>
      </c>
      <c r="S2560" t="n">
        <v>21.27</v>
      </c>
      <c r="T2560" t="n">
        <v>2276.42</v>
      </c>
      <c r="U2560" t="n">
        <v>0.68</v>
      </c>
      <c r="V2560" t="n">
        <v>0.76</v>
      </c>
      <c r="W2560" t="n">
        <v>0.12</v>
      </c>
      <c r="X2560" t="n">
        <v>0.13</v>
      </c>
      <c r="Y2560" t="n">
        <v>1</v>
      </c>
      <c r="Z2560" t="n">
        <v>10</v>
      </c>
    </row>
    <row r="2561">
      <c r="A2561" t="n">
        <v>35</v>
      </c>
      <c r="B2561" t="n">
        <v>55</v>
      </c>
      <c r="C2561" t="inlineStr">
        <is>
          <t xml:space="preserve">CONCLUIDO	</t>
        </is>
      </c>
      <c r="D2561" t="n">
        <v>9.844099999999999</v>
      </c>
      <c r="E2561" t="n">
        <v>10.16</v>
      </c>
      <c r="F2561" t="n">
        <v>7.93</v>
      </c>
      <c r="G2561" t="n">
        <v>79.31</v>
      </c>
      <c r="H2561" t="n">
        <v>1.35</v>
      </c>
      <c r="I2561" t="n">
        <v>6</v>
      </c>
      <c r="J2561" t="n">
        <v>127.47</v>
      </c>
      <c r="K2561" t="n">
        <v>43.4</v>
      </c>
      <c r="L2561" t="n">
        <v>9.75</v>
      </c>
      <c r="M2561" t="n">
        <v>4</v>
      </c>
      <c r="N2561" t="n">
        <v>19.32</v>
      </c>
      <c r="O2561" t="n">
        <v>15955.25</v>
      </c>
      <c r="P2561" t="n">
        <v>66.59</v>
      </c>
      <c r="Q2561" t="n">
        <v>198.05</v>
      </c>
      <c r="R2561" t="n">
        <v>29.59</v>
      </c>
      <c r="S2561" t="n">
        <v>21.27</v>
      </c>
      <c r="T2561" t="n">
        <v>1452.06</v>
      </c>
      <c r="U2561" t="n">
        <v>0.72</v>
      </c>
      <c r="V2561" t="n">
        <v>0.77</v>
      </c>
      <c r="W2561" t="n">
        <v>0.12</v>
      </c>
      <c r="X2561" t="n">
        <v>0.08</v>
      </c>
      <c r="Y2561" t="n">
        <v>1</v>
      </c>
      <c r="Z2561" t="n">
        <v>10</v>
      </c>
    </row>
    <row r="2562">
      <c r="A2562" t="n">
        <v>36</v>
      </c>
      <c r="B2562" t="n">
        <v>55</v>
      </c>
      <c r="C2562" t="inlineStr">
        <is>
          <t xml:space="preserve">CONCLUIDO	</t>
        </is>
      </c>
      <c r="D2562" t="n">
        <v>9.8154</v>
      </c>
      <c r="E2562" t="n">
        <v>10.19</v>
      </c>
      <c r="F2562" t="n">
        <v>7.96</v>
      </c>
      <c r="G2562" t="n">
        <v>79.61</v>
      </c>
      <c r="H2562" t="n">
        <v>1.38</v>
      </c>
      <c r="I2562" t="n">
        <v>6</v>
      </c>
      <c r="J2562" t="n">
        <v>127.8</v>
      </c>
      <c r="K2562" t="n">
        <v>43.4</v>
      </c>
      <c r="L2562" t="n">
        <v>10</v>
      </c>
      <c r="M2562" t="n">
        <v>4</v>
      </c>
      <c r="N2562" t="n">
        <v>19.4</v>
      </c>
      <c r="O2562" t="n">
        <v>15996.02</v>
      </c>
      <c r="P2562" t="n">
        <v>66.83</v>
      </c>
      <c r="Q2562" t="n">
        <v>198.05</v>
      </c>
      <c r="R2562" t="n">
        <v>30.7</v>
      </c>
      <c r="S2562" t="n">
        <v>21.27</v>
      </c>
      <c r="T2562" t="n">
        <v>2007.15</v>
      </c>
      <c r="U2562" t="n">
        <v>0.6899999999999999</v>
      </c>
      <c r="V2562" t="n">
        <v>0.76</v>
      </c>
      <c r="W2562" t="n">
        <v>0.12</v>
      </c>
      <c r="X2562" t="n">
        <v>0.11</v>
      </c>
      <c r="Y2562" t="n">
        <v>1</v>
      </c>
      <c r="Z2562" t="n">
        <v>10</v>
      </c>
    </row>
    <row r="2563">
      <c r="A2563" t="n">
        <v>37</v>
      </c>
      <c r="B2563" t="n">
        <v>55</v>
      </c>
      <c r="C2563" t="inlineStr">
        <is>
          <t xml:space="preserve">CONCLUIDO	</t>
        </is>
      </c>
      <c r="D2563" t="n">
        <v>9.813499999999999</v>
      </c>
      <c r="E2563" t="n">
        <v>10.19</v>
      </c>
      <c r="F2563" t="n">
        <v>7.96</v>
      </c>
      <c r="G2563" t="n">
        <v>79.62</v>
      </c>
      <c r="H2563" t="n">
        <v>1.41</v>
      </c>
      <c r="I2563" t="n">
        <v>6</v>
      </c>
      <c r="J2563" t="n">
        <v>128.13</v>
      </c>
      <c r="K2563" t="n">
        <v>43.4</v>
      </c>
      <c r="L2563" t="n">
        <v>10.25</v>
      </c>
      <c r="M2563" t="n">
        <v>4</v>
      </c>
      <c r="N2563" t="n">
        <v>19.48</v>
      </c>
      <c r="O2563" t="n">
        <v>16036.82</v>
      </c>
      <c r="P2563" t="n">
        <v>66.68000000000001</v>
      </c>
      <c r="Q2563" t="n">
        <v>198.05</v>
      </c>
      <c r="R2563" t="n">
        <v>30.74</v>
      </c>
      <c r="S2563" t="n">
        <v>21.27</v>
      </c>
      <c r="T2563" t="n">
        <v>2026.45</v>
      </c>
      <c r="U2563" t="n">
        <v>0.6899999999999999</v>
      </c>
      <c r="V2563" t="n">
        <v>0.76</v>
      </c>
      <c r="W2563" t="n">
        <v>0.12</v>
      </c>
      <c r="X2563" t="n">
        <v>0.11</v>
      </c>
      <c r="Y2563" t="n">
        <v>1</v>
      </c>
      <c r="Z2563" t="n">
        <v>10</v>
      </c>
    </row>
    <row r="2564">
      <c r="A2564" t="n">
        <v>38</v>
      </c>
      <c r="B2564" t="n">
        <v>55</v>
      </c>
      <c r="C2564" t="inlineStr">
        <is>
          <t xml:space="preserve">CONCLUIDO	</t>
        </is>
      </c>
      <c r="D2564" t="n">
        <v>9.823700000000001</v>
      </c>
      <c r="E2564" t="n">
        <v>10.18</v>
      </c>
      <c r="F2564" t="n">
        <v>7.95</v>
      </c>
      <c r="G2564" t="n">
        <v>79.52</v>
      </c>
      <c r="H2564" t="n">
        <v>1.44</v>
      </c>
      <c r="I2564" t="n">
        <v>6</v>
      </c>
      <c r="J2564" t="n">
        <v>128.46</v>
      </c>
      <c r="K2564" t="n">
        <v>43.4</v>
      </c>
      <c r="L2564" t="n">
        <v>10.5</v>
      </c>
      <c r="M2564" t="n">
        <v>4</v>
      </c>
      <c r="N2564" t="n">
        <v>19.56</v>
      </c>
      <c r="O2564" t="n">
        <v>16077.65</v>
      </c>
      <c r="P2564" t="n">
        <v>66.28</v>
      </c>
      <c r="Q2564" t="n">
        <v>198.05</v>
      </c>
      <c r="R2564" t="n">
        <v>30.38</v>
      </c>
      <c r="S2564" t="n">
        <v>21.27</v>
      </c>
      <c r="T2564" t="n">
        <v>1849.76</v>
      </c>
      <c r="U2564" t="n">
        <v>0.7</v>
      </c>
      <c r="V2564" t="n">
        <v>0.76</v>
      </c>
      <c r="W2564" t="n">
        <v>0.12</v>
      </c>
      <c r="X2564" t="n">
        <v>0.1</v>
      </c>
      <c r="Y2564" t="n">
        <v>1</v>
      </c>
      <c r="Z2564" t="n">
        <v>10</v>
      </c>
    </row>
    <row r="2565">
      <c r="A2565" t="n">
        <v>39</v>
      </c>
      <c r="B2565" t="n">
        <v>55</v>
      </c>
      <c r="C2565" t="inlineStr">
        <is>
          <t xml:space="preserve">CONCLUIDO	</t>
        </is>
      </c>
      <c r="D2565" t="n">
        <v>9.8248</v>
      </c>
      <c r="E2565" t="n">
        <v>10.18</v>
      </c>
      <c r="F2565" t="n">
        <v>7.95</v>
      </c>
      <c r="G2565" t="n">
        <v>79.51000000000001</v>
      </c>
      <c r="H2565" t="n">
        <v>1.47</v>
      </c>
      <c r="I2565" t="n">
        <v>6</v>
      </c>
      <c r="J2565" t="n">
        <v>128.79</v>
      </c>
      <c r="K2565" t="n">
        <v>43.4</v>
      </c>
      <c r="L2565" t="n">
        <v>10.75</v>
      </c>
      <c r="M2565" t="n">
        <v>4</v>
      </c>
      <c r="N2565" t="n">
        <v>19.64</v>
      </c>
      <c r="O2565" t="n">
        <v>16118.5</v>
      </c>
      <c r="P2565" t="n">
        <v>65.75</v>
      </c>
      <c r="Q2565" t="n">
        <v>198.05</v>
      </c>
      <c r="R2565" t="n">
        <v>30.23</v>
      </c>
      <c r="S2565" t="n">
        <v>21.27</v>
      </c>
      <c r="T2565" t="n">
        <v>1774.45</v>
      </c>
      <c r="U2565" t="n">
        <v>0.7</v>
      </c>
      <c r="V2565" t="n">
        <v>0.76</v>
      </c>
      <c r="W2565" t="n">
        <v>0.12</v>
      </c>
      <c r="X2565" t="n">
        <v>0.1</v>
      </c>
      <c r="Y2565" t="n">
        <v>1</v>
      </c>
      <c r="Z2565" t="n">
        <v>10</v>
      </c>
    </row>
    <row r="2566">
      <c r="A2566" t="n">
        <v>40</v>
      </c>
      <c r="B2566" t="n">
        <v>55</v>
      </c>
      <c r="C2566" t="inlineStr">
        <is>
          <t xml:space="preserve">CONCLUIDO	</t>
        </is>
      </c>
      <c r="D2566" t="n">
        <v>9.832599999999999</v>
      </c>
      <c r="E2566" t="n">
        <v>10.17</v>
      </c>
      <c r="F2566" t="n">
        <v>7.94</v>
      </c>
      <c r="G2566" t="n">
        <v>79.43000000000001</v>
      </c>
      <c r="H2566" t="n">
        <v>1.5</v>
      </c>
      <c r="I2566" t="n">
        <v>6</v>
      </c>
      <c r="J2566" t="n">
        <v>129.13</v>
      </c>
      <c r="K2566" t="n">
        <v>43.4</v>
      </c>
      <c r="L2566" t="n">
        <v>11</v>
      </c>
      <c r="M2566" t="n">
        <v>4</v>
      </c>
      <c r="N2566" t="n">
        <v>19.73</v>
      </c>
      <c r="O2566" t="n">
        <v>16159.39</v>
      </c>
      <c r="P2566" t="n">
        <v>65.15000000000001</v>
      </c>
      <c r="Q2566" t="n">
        <v>198.05</v>
      </c>
      <c r="R2566" t="n">
        <v>30.08</v>
      </c>
      <c r="S2566" t="n">
        <v>21.27</v>
      </c>
      <c r="T2566" t="n">
        <v>1697.96</v>
      </c>
      <c r="U2566" t="n">
        <v>0.71</v>
      </c>
      <c r="V2566" t="n">
        <v>0.76</v>
      </c>
      <c r="W2566" t="n">
        <v>0.12</v>
      </c>
      <c r="X2566" t="n">
        <v>0.09</v>
      </c>
      <c r="Y2566" t="n">
        <v>1</v>
      </c>
      <c r="Z2566" t="n">
        <v>10</v>
      </c>
    </row>
    <row r="2567">
      <c r="A2567" t="n">
        <v>41</v>
      </c>
      <c r="B2567" t="n">
        <v>55</v>
      </c>
      <c r="C2567" t="inlineStr">
        <is>
          <t xml:space="preserve">CONCLUIDO	</t>
        </is>
      </c>
      <c r="D2567" t="n">
        <v>9.8154</v>
      </c>
      <c r="E2567" t="n">
        <v>10.19</v>
      </c>
      <c r="F2567" t="n">
        <v>7.96</v>
      </c>
      <c r="G2567" t="n">
        <v>79.61</v>
      </c>
      <c r="H2567" t="n">
        <v>1.54</v>
      </c>
      <c r="I2567" t="n">
        <v>6</v>
      </c>
      <c r="J2567" t="n">
        <v>129.46</v>
      </c>
      <c r="K2567" t="n">
        <v>43.4</v>
      </c>
      <c r="L2567" t="n">
        <v>11.25</v>
      </c>
      <c r="M2567" t="n">
        <v>4</v>
      </c>
      <c r="N2567" t="n">
        <v>19.81</v>
      </c>
      <c r="O2567" t="n">
        <v>16200.3</v>
      </c>
      <c r="P2567" t="n">
        <v>64.67</v>
      </c>
      <c r="Q2567" t="n">
        <v>198.05</v>
      </c>
      <c r="R2567" t="n">
        <v>30.61</v>
      </c>
      <c r="S2567" t="n">
        <v>21.27</v>
      </c>
      <c r="T2567" t="n">
        <v>1964.87</v>
      </c>
      <c r="U2567" t="n">
        <v>0.6899999999999999</v>
      </c>
      <c r="V2567" t="n">
        <v>0.76</v>
      </c>
      <c r="W2567" t="n">
        <v>0.12</v>
      </c>
      <c r="X2567" t="n">
        <v>0.11</v>
      </c>
      <c r="Y2567" t="n">
        <v>1</v>
      </c>
      <c r="Z2567" t="n">
        <v>10</v>
      </c>
    </row>
    <row r="2568">
      <c r="A2568" t="n">
        <v>42</v>
      </c>
      <c r="B2568" t="n">
        <v>55</v>
      </c>
      <c r="C2568" t="inlineStr">
        <is>
          <t xml:space="preserve">CONCLUIDO	</t>
        </is>
      </c>
      <c r="D2568" t="n">
        <v>9.8673</v>
      </c>
      <c r="E2568" t="n">
        <v>10.13</v>
      </c>
      <c r="F2568" t="n">
        <v>7.93</v>
      </c>
      <c r="G2568" t="n">
        <v>95.17</v>
      </c>
      <c r="H2568" t="n">
        <v>1.57</v>
      </c>
      <c r="I2568" t="n">
        <v>5</v>
      </c>
      <c r="J2568" t="n">
        <v>129.79</v>
      </c>
      <c r="K2568" t="n">
        <v>43.4</v>
      </c>
      <c r="L2568" t="n">
        <v>11.5</v>
      </c>
      <c r="M2568" t="n">
        <v>3</v>
      </c>
      <c r="N2568" t="n">
        <v>19.89</v>
      </c>
      <c r="O2568" t="n">
        <v>16241.25</v>
      </c>
      <c r="P2568" t="n">
        <v>63.59</v>
      </c>
      <c r="Q2568" t="n">
        <v>198.05</v>
      </c>
      <c r="R2568" t="n">
        <v>29.59</v>
      </c>
      <c r="S2568" t="n">
        <v>21.27</v>
      </c>
      <c r="T2568" t="n">
        <v>1458.67</v>
      </c>
      <c r="U2568" t="n">
        <v>0.72</v>
      </c>
      <c r="V2568" t="n">
        <v>0.77</v>
      </c>
      <c r="W2568" t="n">
        <v>0.12</v>
      </c>
      <c r="X2568" t="n">
        <v>0.08</v>
      </c>
      <c r="Y2568" t="n">
        <v>1</v>
      </c>
      <c r="Z2568" t="n">
        <v>10</v>
      </c>
    </row>
    <row r="2569">
      <c r="A2569" t="n">
        <v>43</v>
      </c>
      <c r="B2569" t="n">
        <v>55</v>
      </c>
      <c r="C2569" t="inlineStr">
        <is>
          <t xml:space="preserve">CONCLUIDO	</t>
        </is>
      </c>
      <c r="D2569" t="n">
        <v>9.8592</v>
      </c>
      <c r="E2569" t="n">
        <v>10.14</v>
      </c>
      <c r="F2569" t="n">
        <v>7.94</v>
      </c>
      <c r="G2569" t="n">
        <v>95.27</v>
      </c>
      <c r="H2569" t="n">
        <v>1.6</v>
      </c>
      <c r="I2569" t="n">
        <v>5</v>
      </c>
      <c r="J2569" t="n">
        <v>130.12</v>
      </c>
      <c r="K2569" t="n">
        <v>43.4</v>
      </c>
      <c r="L2569" t="n">
        <v>11.75</v>
      </c>
      <c r="M2569" t="n">
        <v>3</v>
      </c>
      <c r="N2569" t="n">
        <v>19.97</v>
      </c>
      <c r="O2569" t="n">
        <v>16282.22</v>
      </c>
      <c r="P2569" t="n">
        <v>63.68</v>
      </c>
      <c r="Q2569" t="n">
        <v>198.05</v>
      </c>
      <c r="R2569" t="n">
        <v>29.89</v>
      </c>
      <c r="S2569" t="n">
        <v>21.27</v>
      </c>
      <c r="T2569" t="n">
        <v>1605.86</v>
      </c>
      <c r="U2569" t="n">
        <v>0.71</v>
      </c>
      <c r="V2569" t="n">
        <v>0.76</v>
      </c>
      <c r="W2569" t="n">
        <v>0.12</v>
      </c>
      <c r="X2569" t="n">
        <v>0.09</v>
      </c>
      <c r="Y2569" t="n">
        <v>1</v>
      </c>
      <c r="Z2569" t="n">
        <v>10</v>
      </c>
    </row>
    <row r="2570">
      <c r="A2570" t="n">
        <v>44</v>
      </c>
      <c r="B2570" t="n">
        <v>55</v>
      </c>
      <c r="C2570" t="inlineStr">
        <is>
          <t xml:space="preserve">CONCLUIDO	</t>
        </is>
      </c>
      <c r="D2570" t="n">
        <v>9.878399999999999</v>
      </c>
      <c r="E2570" t="n">
        <v>10.12</v>
      </c>
      <c r="F2570" t="n">
        <v>7.92</v>
      </c>
      <c r="G2570" t="n">
        <v>95.03</v>
      </c>
      <c r="H2570" t="n">
        <v>1.63</v>
      </c>
      <c r="I2570" t="n">
        <v>5</v>
      </c>
      <c r="J2570" t="n">
        <v>130.45</v>
      </c>
      <c r="K2570" t="n">
        <v>43.4</v>
      </c>
      <c r="L2570" t="n">
        <v>12</v>
      </c>
      <c r="M2570" t="n">
        <v>2</v>
      </c>
      <c r="N2570" t="n">
        <v>20.05</v>
      </c>
      <c r="O2570" t="n">
        <v>16323.22</v>
      </c>
      <c r="P2570" t="n">
        <v>63.45</v>
      </c>
      <c r="Q2570" t="n">
        <v>198.06</v>
      </c>
      <c r="R2570" t="n">
        <v>29.26</v>
      </c>
      <c r="S2570" t="n">
        <v>21.27</v>
      </c>
      <c r="T2570" t="n">
        <v>1294.35</v>
      </c>
      <c r="U2570" t="n">
        <v>0.73</v>
      </c>
      <c r="V2570" t="n">
        <v>0.77</v>
      </c>
      <c r="W2570" t="n">
        <v>0.12</v>
      </c>
      <c r="X2570" t="n">
        <v>0.07000000000000001</v>
      </c>
      <c r="Y2570" t="n">
        <v>1</v>
      </c>
      <c r="Z2570" t="n">
        <v>10</v>
      </c>
    </row>
    <row r="2571">
      <c r="A2571" t="n">
        <v>45</v>
      </c>
      <c r="B2571" t="n">
        <v>55</v>
      </c>
      <c r="C2571" t="inlineStr">
        <is>
          <t xml:space="preserve">CONCLUIDO	</t>
        </is>
      </c>
      <c r="D2571" t="n">
        <v>9.8703</v>
      </c>
      <c r="E2571" t="n">
        <v>10.13</v>
      </c>
      <c r="F2571" t="n">
        <v>7.93</v>
      </c>
      <c r="G2571" t="n">
        <v>95.13</v>
      </c>
      <c r="H2571" t="n">
        <v>1.65</v>
      </c>
      <c r="I2571" t="n">
        <v>5</v>
      </c>
      <c r="J2571" t="n">
        <v>130.79</v>
      </c>
      <c r="K2571" t="n">
        <v>43.4</v>
      </c>
      <c r="L2571" t="n">
        <v>12.25</v>
      </c>
      <c r="M2571" t="n">
        <v>1</v>
      </c>
      <c r="N2571" t="n">
        <v>20.14</v>
      </c>
      <c r="O2571" t="n">
        <v>16364.25</v>
      </c>
      <c r="P2571" t="n">
        <v>63.63</v>
      </c>
      <c r="Q2571" t="n">
        <v>198.05</v>
      </c>
      <c r="R2571" t="n">
        <v>29.55</v>
      </c>
      <c r="S2571" t="n">
        <v>21.27</v>
      </c>
      <c r="T2571" t="n">
        <v>1438.26</v>
      </c>
      <c r="U2571" t="n">
        <v>0.72</v>
      </c>
      <c r="V2571" t="n">
        <v>0.77</v>
      </c>
      <c r="W2571" t="n">
        <v>0.12</v>
      </c>
      <c r="X2571" t="n">
        <v>0.07000000000000001</v>
      </c>
      <c r="Y2571" t="n">
        <v>1</v>
      </c>
      <c r="Z2571" t="n">
        <v>10</v>
      </c>
    </row>
    <row r="2572">
      <c r="A2572" t="n">
        <v>46</v>
      </c>
      <c r="B2572" t="n">
        <v>55</v>
      </c>
      <c r="C2572" t="inlineStr">
        <is>
          <t xml:space="preserve">CONCLUIDO	</t>
        </is>
      </c>
      <c r="D2572" t="n">
        <v>9.866</v>
      </c>
      <c r="E2572" t="n">
        <v>10.14</v>
      </c>
      <c r="F2572" t="n">
        <v>7.93</v>
      </c>
      <c r="G2572" t="n">
        <v>95.19</v>
      </c>
      <c r="H2572" t="n">
        <v>1.68</v>
      </c>
      <c r="I2572" t="n">
        <v>5</v>
      </c>
      <c r="J2572" t="n">
        <v>131.12</v>
      </c>
      <c r="K2572" t="n">
        <v>43.4</v>
      </c>
      <c r="L2572" t="n">
        <v>12.5</v>
      </c>
      <c r="M2572" t="n">
        <v>1</v>
      </c>
      <c r="N2572" t="n">
        <v>20.22</v>
      </c>
      <c r="O2572" t="n">
        <v>16405.32</v>
      </c>
      <c r="P2572" t="n">
        <v>63.66</v>
      </c>
      <c r="Q2572" t="n">
        <v>198.05</v>
      </c>
      <c r="R2572" t="n">
        <v>29.65</v>
      </c>
      <c r="S2572" t="n">
        <v>21.27</v>
      </c>
      <c r="T2572" t="n">
        <v>1489.46</v>
      </c>
      <c r="U2572" t="n">
        <v>0.72</v>
      </c>
      <c r="V2572" t="n">
        <v>0.77</v>
      </c>
      <c r="W2572" t="n">
        <v>0.12</v>
      </c>
      <c r="X2572" t="n">
        <v>0.08</v>
      </c>
      <c r="Y2572" t="n">
        <v>1</v>
      </c>
      <c r="Z2572" t="n">
        <v>10</v>
      </c>
    </row>
    <row r="2573">
      <c r="A2573" t="n">
        <v>47</v>
      </c>
      <c r="B2573" t="n">
        <v>55</v>
      </c>
      <c r="C2573" t="inlineStr">
        <is>
          <t xml:space="preserve">CONCLUIDO	</t>
        </is>
      </c>
      <c r="D2573" t="n">
        <v>9.8687</v>
      </c>
      <c r="E2573" t="n">
        <v>10.13</v>
      </c>
      <c r="F2573" t="n">
        <v>7.93</v>
      </c>
      <c r="G2573" t="n">
        <v>95.15000000000001</v>
      </c>
      <c r="H2573" t="n">
        <v>1.71</v>
      </c>
      <c r="I2573" t="n">
        <v>5</v>
      </c>
      <c r="J2573" t="n">
        <v>131.45</v>
      </c>
      <c r="K2573" t="n">
        <v>43.4</v>
      </c>
      <c r="L2573" t="n">
        <v>12.75</v>
      </c>
      <c r="M2573" t="n">
        <v>0</v>
      </c>
      <c r="N2573" t="n">
        <v>20.3</v>
      </c>
      <c r="O2573" t="n">
        <v>16446.41</v>
      </c>
      <c r="P2573" t="n">
        <v>63.77</v>
      </c>
      <c r="Q2573" t="n">
        <v>198.05</v>
      </c>
      <c r="R2573" t="n">
        <v>29.51</v>
      </c>
      <c r="S2573" t="n">
        <v>21.27</v>
      </c>
      <c r="T2573" t="n">
        <v>1418.73</v>
      </c>
      <c r="U2573" t="n">
        <v>0.72</v>
      </c>
      <c r="V2573" t="n">
        <v>0.77</v>
      </c>
      <c r="W2573" t="n">
        <v>0.12</v>
      </c>
      <c r="X2573" t="n">
        <v>0.08</v>
      </c>
      <c r="Y2573" t="n">
        <v>1</v>
      </c>
      <c r="Z2573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INDEX(resultados!$A$2:$ZZ$2573, 1, MATCH($B$1, resultados!$A$1:$ZZ$1, 0))</f>
        <v/>
      </c>
      <c r="B7">
        <f>INDEX(resultados!$A$2:$ZZ$2573, 1, MATCH($B$2, resultados!$A$1:$ZZ$1, 0))</f>
        <v/>
      </c>
      <c r="C7">
        <f>INDEX(resultados!$A$2:$ZZ$2573, 1, MATCH($B$3, resultados!$A$1:$ZZ$1, 0))</f>
        <v/>
      </c>
    </row>
    <row r="8">
      <c r="A8">
        <f>INDEX(resultados!$A$2:$ZZ$2573, 2, MATCH($B$1, resultados!$A$1:$ZZ$1, 0))</f>
        <v/>
      </c>
      <c r="B8">
        <f>INDEX(resultados!$A$2:$ZZ$2573, 2, MATCH($B$2, resultados!$A$1:$ZZ$1, 0))</f>
        <v/>
      </c>
      <c r="C8">
        <f>INDEX(resultados!$A$2:$ZZ$2573, 2, MATCH($B$3, resultados!$A$1:$ZZ$1, 0))</f>
        <v/>
      </c>
    </row>
    <row r="9">
      <c r="A9">
        <f>INDEX(resultados!$A$2:$ZZ$2573, 3, MATCH($B$1, resultados!$A$1:$ZZ$1, 0))</f>
        <v/>
      </c>
      <c r="B9">
        <f>INDEX(resultados!$A$2:$ZZ$2573, 3, MATCH($B$2, resultados!$A$1:$ZZ$1, 0))</f>
        <v/>
      </c>
      <c r="C9">
        <f>INDEX(resultados!$A$2:$ZZ$2573, 3, MATCH($B$3, resultados!$A$1:$ZZ$1, 0))</f>
        <v/>
      </c>
    </row>
    <row r="10">
      <c r="A10">
        <f>INDEX(resultados!$A$2:$ZZ$2573, 4, MATCH($B$1, resultados!$A$1:$ZZ$1, 0))</f>
        <v/>
      </c>
      <c r="B10">
        <f>INDEX(resultados!$A$2:$ZZ$2573, 4, MATCH($B$2, resultados!$A$1:$ZZ$1, 0))</f>
        <v/>
      </c>
      <c r="C10">
        <f>INDEX(resultados!$A$2:$ZZ$2573, 4, MATCH($B$3, resultados!$A$1:$ZZ$1, 0))</f>
        <v/>
      </c>
    </row>
    <row r="11">
      <c r="A11">
        <f>INDEX(resultados!$A$2:$ZZ$2573, 5, MATCH($B$1, resultados!$A$1:$ZZ$1, 0))</f>
        <v/>
      </c>
      <c r="B11">
        <f>INDEX(resultados!$A$2:$ZZ$2573, 5, MATCH($B$2, resultados!$A$1:$ZZ$1, 0))</f>
        <v/>
      </c>
      <c r="C11">
        <f>INDEX(resultados!$A$2:$ZZ$2573, 5, MATCH($B$3, resultados!$A$1:$ZZ$1, 0))</f>
        <v/>
      </c>
    </row>
    <row r="12">
      <c r="A12">
        <f>INDEX(resultados!$A$2:$ZZ$2573, 6, MATCH($B$1, resultados!$A$1:$ZZ$1, 0))</f>
        <v/>
      </c>
      <c r="B12">
        <f>INDEX(resultados!$A$2:$ZZ$2573, 6, MATCH($B$2, resultados!$A$1:$ZZ$1, 0))</f>
        <v/>
      </c>
      <c r="C12">
        <f>INDEX(resultados!$A$2:$ZZ$2573, 6, MATCH($B$3, resultados!$A$1:$ZZ$1, 0))</f>
        <v/>
      </c>
    </row>
    <row r="13">
      <c r="A13">
        <f>INDEX(resultados!$A$2:$ZZ$2573, 7, MATCH($B$1, resultados!$A$1:$ZZ$1, 0))</f>
        <v/>
      </c>
      <c r="B13">
        <f>INDEX(resultados!$A$2:$ZZ$2573, 7, MATCH($B$2, resultados!$A$1:$ZZ$1, 0))</f>
        <v/>
      </c>
      <c r="C13">
        <f>INDEX(resultados!$A$2:$ZZ$2573, 7, MATCH($B$3, resultados!$A$1:$ZZ$1, 0))</f>
        <v/>
      </c>
    </row>
    <row r="14">
      <c r="A14">
        <f>INDEX(resultados!$A$2:$ZZ$2573, 8, MATCH($B$1, resultados!$A$1:$ZZ$1, 0))</f>
        <v/>
      </c>
      <c r="B14">
        <f>INDEX(resultados!$A$2:$ZZ$2573, 8, MATCH($B$2, resultados!$A$1:$ZZ$1, 0))</f>
        <v/>
      </c>
      <c r="C14">
        <f>INDEX(resultados!$A$2:$ZZ$2573, 8, MATCH($B$3, resultados!$A$1:$ZZ$1, 0))</f>
        <v/>
      </c>
    </row>
    <row r="15">
      <c r="A15">
        <f>INDEX(resultados!$A$2:$ZZ$2573, 9, MATCH($B$1, resultados!$A$1:$ZZ$1, 0))</f>
        <v/>
      </c>
      <c r="B15">
        <f>INDEX(resultados!$A$2:$ZZ$2573, 9, MATCH($B$2, resultados!$A$1:$ZZ$1, 0))</f>
        <v/>
      </c>
      <c r="C15">
        <f>INDEX(resultados!$A$2:$ZZ$2573, 9, MATCH($B$3, resultados!$A$1:$ZZ$1, 0))</f>
        <v/>
      </c>
    </row>
    <row r="16">
      <c r="A16">
        <f>INDEX(resultados!$A$2:$ZZ$2573, 10, MATCH($B$1, resultados!$A$1:$ZZ$1, 0))</f>
        <v/>
      </c>
      <c r="B16">
        <f>INDEX(resultados!$A$2:$ZZ$2573, 10, MATCH($B$2, resultados!$A$1:$ZZ$1, 0))</f>
        <v/>
      </c>
      <c r="C16">
        <f>INDEX(resultados!$A$2:$ZZ$2573, 10, MATCH($B$3, resultados!$A$1:$ZZ$1, 0))</f>
        <v/>
      </c>
    </row>
    <row r="17">
      <c r="A17">
        <f>INDEX(resultados!$A$2:$ZZ$2573, 11, MATCH($B$1, resultados!$A$1:$ZZ$1, 0))</f>
        <v/>
      </c>
      <c r="B17">
        <f>INDEX(resultados!$A$2:$ZZ$2573, 11, MATCH($B$2, resultados!$A$1:$ZZ$1, 0))</f>
        <v/>
      </c>
      <c r="C17">
        <f>INDEX(resultados!$A$2:$ZZ$2573, 11, MATCH($B$3, resultados!$A$1:$ZZ$1, 0))</f>
        <v/>
      </c>
    </row>
    <row r="18">
      <c r="A18">
        <f>INDEX(resultados!$A$2:$ZZ$2573, 12, MATCH($B$1, resultados!$A$1:$ZZ$1, 0))</f>
        <v/>
      </c>
      <c r="B18">
        <f>INDEX(resultados!$A$2:$ZZ$2573, 12, MATCH($B$2, resultados!$A$1:$ZZ$1, 0))</f>
        <v/>
      </c>
      <c r="C18">
        <f>INDEX(resultados!$A$2:$ZZ$2573, 12, MATCH($B$3, resultados!$A$1:$ZZ$1, 0))</f>
        <v/>
      </c>
    </row>
    <row r="19">
      <c r="A19">
        <f>INDEX(resultados!$A$2:$ZZ$2573, 13, MATCH($B$1, resultados!$A$1:$ZZ$1, 0))</f>
        <v/>
      </c>
      <c r="B19">
        <f>INDEX(resultados!$A$2:$ZZ$2573, 13, MATCH($B$2, resultados!$A$1:$ZZ$1, 0))</f>
        <v/>
      </c>
      <c r="C19">
        <f>INDEX(resultados!$A$2:$ZZ$2573, 13, MATCH($B$3, resultados!$A$1:$ZZ$1, 0))</f>
        <v/>
      </c>
    </row>
    <row r="20">
      <c r="A20">
        <f>INDEX(resultados!$A$2:$ZZ$2573, 14, MATCH($B$1, resultados!$A$1:$ZZ$1, 0))</f>
        <v/>
      </c>
      <c r="B20">
        <f>INDEX(resultados!$A$2:$ZZ$2573, 14, MATCH($B$2, resultados!$A$1:$ZZ$1, 0))</f>
        <v/>
      </c>
      <c r="C20">
        <f>INDEX(resultados!$A$2:$ZZ$2573, 14, MATCH($B$3, resultados!$A$1:$ZZ$1, 0))</f>
        <v/>
      </c>
    </row>
    <row r="21">
      <c r="A21">
        <f>INDEX(resultados!$A$2:$ZZ$2573, 15, MATCH($B$1, resultados!$A$1:$ZZ$1, 0))</f>
        <v/>
      </c>
      <c r="B21">
        <f>INDEX(resultados!$A$2:$ZZ$2573, 15, MATCH($B$2, resultados!$A$1:$ZZ$1, 0))</f>
        <v/>
      </c>
      <c r="C21">
        <f>INDEX(resultados!$A$2:$ZZ$2573, 15, MATCH($B$3, resultados!$A$1:$ZZ$1, 0))</f>
        <v/>
      </c>
    </row>
    <row r="22">
      <c r="A22">
        <f>INDEX(resultados!$A$2:$ZZ$2573, 16, MATCH($B$1, resultados!$A$1:$ZZ$1, 0))</f>
        <v/>
      </c>
      <c r="B22">
        <f>INDEX(resultados!$A$2:$ZZ$2573, 16, MATCH($B$2, resultados!$A$1:$ZZ$1, 0))</f>
        <v/>
      </c>
      <c r="C22">
        <f>INDEX(resultados!$A$2:$ZZ$2573, 16, MATCH($B$3, resultados!$A$1:$ZZ$1, 0))</f>
        <v/>
      </c>
    </row>
    <row r="23">
      <c r="A23">
        <f>INDEX(resultados!$A$2:$ZZ$2573, 17, MATCH($B$1, resultados!$A$1:$ZZ$1, 0))</f>
        <v/>
      </c>
      <c r="B23">
        <f>INDEX(resultados!$A$2:$ZZ$2573, 17, MATCH($B$2, resultados!$A$1:$ZZ$1, 0))</f>
        <v/>
      </c>
      <c r="C23">
        <f>INDEX(resultados!$A$2:$ZZ$2573, 17, MATCH($B$3, resultados!$A$1:$ZZ$1, 0))</f>
        <v/>
      </c>
    </row>
    <row r="24">
      <c r="A24">
        <f>INDEX(resultados!$A$2:$ZZ$2573, 18, MATCH($B$1, resultados!$A$1:$ZZ$1, 0))</f>
        <v/>
      </c>
      <c r="B24">
        <f>INDEX(resultados!$A$2:$ZZ$2573, 18, MATCH($B$2, resultados!$A$1:$ZZ$1, 0))</f>
        <v/>
      </c>
      <c r="C24">
        <f>INDEX(resultados!$A$2:$ZZ$2573, 18, MATCH($B$3, resultados!$A$1:$ZZ$1, 0))</f>
        <v/>
      </c>
    </row>
    <row r="25">
      <c r="A25">
        <f>INDEX(resultados!$A$2:$ZZ$2573, 19, MATCH($B$1, resultados!$A$1:$ZZ$1, 0))</f>
        <v/>
      </c>
      <c r="B25">
        <f>INDEX(resultados!$A$2:$ZZ$2573, 19, MATCH($B$2, resultados!$A$1:$ZZ$1, 0))</f>
        <v/>
      </c>
      <c r="C25">
        <f>INDEX(resultados!$A$2:$ZZ$2573, 19, MATCH($B$3, resultados!$A$1:$ZZ$1, 0))</f>
        <v/>
      </c>
    </row>
    <row r="26">
      <c r="A26">
        <f>INDEX(resultados!$A$2:$ZZ$2573, 20, MATCH($B$1, resultados!$A$1:$ZZ$1, 0))</f>
        <v/>
      </c>
      <c r="B26">
        <f>INDEX(resultados!$A$2:$ZZ$2573, 20, MATCH($B$2, resultados!$A$1:$ZZ$1, 0))</f>
        <v/>
      </c>
      <c r="C26">
        <f>INDEX(resultados!$A$2:$ZZ$2573, 20, MATCH($B$3, resultados!$A$1:$ZZ$1, 0))</f>
        <v/>
      </c>
    </row>
    <row r="27">
      <c r="A27">
        <f>INDEX(resultados!$A$2:$ZZ$2573, 21, MATCH($B$1, resultados!$A$1:$ZZ$1, 0))</f>
        <v/>
      </c>
      <c r="B27">
        <f>INDEX(resultados!$A$2:$ZZ$2573, 21, MATCH($B$2, resultados!$A$1:$ZZ$1, 0))</f>
        <v/>
      </c>
      <c r="C27">
        <f>INDEX(resultados!$A$2:$ZZ$2573, 21, MATCH($B$3, resultados!$A$1:$ZZ$1, 0))</f>
        <v/>
      </c>
    </row>
    <row r="28">
      <c r="A28">
        <f>INDEX(resultados!$A$2:$ZZ$2573, 22, MATCH($B$1, resultados!$A$1:$ZZ$1, 0))</f>
        <v/>
      </c>
      <c r="B28">
        <f>INDEX(resultados!$A$2:$ZZ$2573, 22, MATCH($B$2, resultados!$A$1:$ZZ$1, 0))</f>
        <v/>
      </c>
      <c r="C28">
        <f>INDEX(resultados!$A$2:$ZZ$2573, 22, MATCH($B$3, resultados!$A$1:$ZZ$1, 0))</f>
        <v/>
      </c>
    </row>
    <row r="29">
      <c r="A29">
        <f>INDEX(resultados!$A$2:$ZZ$2573, 23, MATCH($B$1, resultados!$A$1:$ZZ$1, 0))</f>
        <v/>
      </c>
      <c r="B29">
        <f>INDEX(resultados!$A$2:$ZZ$2573, 23, MATCH($B$2, resultados!$A$1:$ZZ$1, 0))</f>
        <v/>
      </c>
      <c r="C29">
        <f>INDEX(resultados!$A$2:$ZZ$2573, 23, MATCH($B$3, resultados!$A$1:$ZZ$1, 0))</f>
        <v/>
      </c>
    </row>
    <row r="30">
      <c r="A30">
        <f>INDEX(resultados!$A$2:$ZZ$2573, 24, MATCH($B$1, resultados!$A$1:$ZZ$1, 0))</f>
        <v/>
      </c>
      <c r="B30">
        <f>INDEX(resultados!$A$2:$ZZ$2573, 24, MATCH($B$2, resultados!$A$1:$ZZ$1, 0))</f>
        <v/>
      </c>
      <c r="C30">
        <f>INDEX(resultados!$A$2:$ZZ$2573, 24, MATCH($B$3, resultados!$A$1:$ZZ$1, 0))</f>
        <v/>
      </c>
    </row>
    <row r="31">
      <c r="A31">
        <f>INDEX(resultados!$A$2:$ZZ$2573, 25, MATCH($B$1, resultados!$A$1:$ZZ$1, 0))</f>
        <v/>
      </c>
      <c r="B31">
        <f>INDEX(resultados!$A$2:$ZZ$2573, 25, MATCH($B$2, resultados!$A$1:$ZZ$1, 0))</f>
        <v/>
      </c>
      <c r="C31">
        <f>INDEX(resultados!$A$2:$ZZ$2573, 25, MATCH($B$3, resultados!$A$1:$ZZ$1, 0))</f>
        <v/>
      </c>
    </row>
    <row r="32">
      <c r="A32">
        <f>INDEX(resultados!$A$2:$ZZ$2573, 26, MATCH($B$1, resultados!$A$1:$ZZ$1, 0))</f>
        <v/>
      </c>
      <c r="B32">
        <f>INDEX(resultados!$A$2:$ZZ$2573, 26, MATCH($B$2, resultados!$A$1:$ZZ$1, 0))</f>
        <v/>
      </c>
      <c r="C32">
        <f>INDEX(resultados!$A$2:$ZZ$2573, 26, MATCH($B$3, resultados!$A$1:$ZZ$1, 0))</f>
        <v/>
      </c>
    </row>
    <row r="33">
      <c r="A33">
        <f>INDEX(resultados!$A$2:$ZZ$2573, 27, MATCH($B$1, resultados!$A$1:$ZZ$1, 0))</f>
        <v/>
      </c>
      <c r="B33">
        <f>INDEX(resultados!$A$2:$ZZ$2573, 27, MATCH($B$2, resultados!$A$1:$ZZ$1, 0))</f>
        <v/>
      </c>
      <c r="C33">
        <f>INDEX(resultados!$A$2:$ZZ$2573, 27, MATCH($B$3, resultados!$A$1:$ZZ$1, 0))</f>
        <v/>
      </c>
    </row>
    <row r="34">
      <c r="A34">
        <f>INDEX(resultados!$A$2:$ZZ$2573, 28, MATCH($B$1, resultados!$A$1:$ZZ$1, 0))</f>
        <v/>
      </c>
      <c r="B34">
        <f>INDEX(resultados!$A$2:$ZZ$2573, 28, MATCH($B$2, resultados!$A$1:$ZZ$1, 0))</f>
        <v/>
      </c>
      <c r="C34">
        <f>INDEX(resultados!$A$2:$ZZ$2573, 28, MATCH($B$3, resultados!$A$1:$ZZ$1, 0))</f>
        <v/>
      </c>
    </row>
    <row r="35">
      <c r="A35">
        <f>INDEX(resultados!$A$2:$ZZ$2573, 29, MATCH($B$1, resultados!$A$1:$ZZ$1, 0))</f>
        <v/>
      </c>
      <c r="B35">
        <f>INDEX(resultados!$A$2:$ZZ$2573, 29, MATCH($B$2, resultados!$A$1:$ZZ$1, 0))</f>
        <v/>
      </c>
      <c r="C35">
        <f>INDEX(resultados!$A$2:$ZZ$2573, 29, MATCH($B$3, resultados!$A$1:$ZZ$1, 0))</f>
        <v/>
      </c>
    </row>
    <row r="36">
      <c r="A36">
        <f>INDEX(resultados!$A$2:$ZZ$2573, 30, MATCH($B$1, resultados!$A$1:$ZZ$1, 0))</f>
        <v/>
      </c>
      <c r="B36">
        <f>INDEX(resultados!$A$2:$ZZ$2573, 30, MATCH($B$2, resultados!$A$1:$ZZ$1, 0))</f>
        <v/>
      </c>
      <c r="C36">
        <f>INDEX(resultados!$A$2:$ZZ$2573, 30, MATCH($B$3, resultados!$A$1:$ZZ$1, 0))</f>
        <v/>
      </c>
    </row>
    <row r="37">
      <c r="A37">
        <f>INDEX(resultados!$A$2:$ZZ$2573, 31, MATCH($B$1, resultados!$A$1:$ZZ$1, 0))</f>
        <v/>
      </c>
      <c r="B37">
        <f>INDEX(resultados!$A$2:$ZZ$2573, 31, MATCH($B$2, resultados!$A$1:$ZZ$1, 0))</f>
        <v/>
      </c>
      <c r="C37">
        <f>INDEX(resultados!$A$2:$ZZ$2573, 31, MATCH($B$3, resultados!$A$1:$ZZ$1, 0))</f>
        <v/>
      </c>
    </row>
    <row r="38">
      <c r="A38">
        <f>INDEX(resultados!$A$2:$ZZ$2573, 32, MATCH($B$1, resultados!$A$1:$ZZ$1, 0))</f>
        <v/>
      </c>
      <c r="B38">
        <f>INDEX(resultados!$A$2:$ZZ$2573, 32, MATCH($B$2, resultados!$A$1:$ZZ$1, 0))</f>
        <v/>
      </c>
      <c r="C38">
        <f>INDEX(resultados!$A$2:$ZZ$2573, 32, MATCH($B$3, resultados!$A$1:$ZZ$1, 0))</f>
        <v/>
      </c>
    </row>
    <row r="39">
      <c r="A39">
        <f>INDEX(resultados!$A$2:$ZZ$2573, 33, MATCH($B$1, resultados!$A$1:$ZZ$1, 0))</f>
        <v/>
      </c>
      <c r="B39">
        <f>INDEX(resultados!$A$2:$ZZ$2573, 33, MATCH($B$2, resultados!$A$1:$ZZ$1, 0))</f>
        <v/>
      </c>
      <c r="C39">
        <f>INDEX(resultados!$A$2:$ZZ$2573, 33, MATCH($B$3, resultados!$A$1:$ZZ$1, 0))</f>
        <v/>
      </c>
    </row>
    <row r="40">
      <c r="A40">
        <f>INDEX(resultados!$A$2:$ZZ$2573, 34, MATCH($B$1, resultados!$A$1:$ZZ$1, 0))</f>
        <v/>
      </c>
      <c r="B40">
        <f>INDEX(resultados!$A$2:$ZZ$2573, 34, MATCH($B$2, resultados!$A$1:$ZZ$1, 0))</f>
        <v/>
      </c>
      <c r="C40">
        <f>INDEX(resultados!$A$2:$ZZ$2573, 34, MATCH($B$3, resultados!$A$1:$ZZ$1, 0))</f>
        <v/>
      </c>
    </row>
    <row r="41">
      <c r="A41">
        <f>INDEX(resultados!$A$2:$ZZ$2573, 35, MATCH($B$1, resultados!$A$1:$ZZ$1, 0))</f>
        <v/>
      </c>
      <c r="B41">
        <f>INDEX(resultados!$A$2:$ZZ$2573, 35, MATCH($B$2, resultados!$A$1:$ZZ$1, 0))</f>
        <v/>
      </c>
      <c r="C41">
        <f>INDEX(resultados!$A$2:$ZZ$2573, 35, MATCH($B$3, resultados!$A$1:$ZZ$1, 0))</f>
        <v/>
      </c>
    </row>
    <row r="42">
      <c r="A42">
        <f>INDEX(resultados!$A$2:$ZZ$2573, 36, MATCH($B$1, resultados!$A$1:$ZZ$1, 0))</f>
        <v/>
      </c>
      <c r="B42">
        <f>INDEX(resultados!$A$2:$ZZ$2573, 36, MATCH($B$2, resultados!$A$1:$ZZ$1, 0))</f>
        <v/>
      </c>
      <c r="C42">
        <f>INDEX(resultados!$A$2:$ZZ$2573, 36, MATCH($B$3, resultados!$A$1:$ZZ$1, 0))</f>
        <v/>
      </c>
    </row>
    <row r="43">
      <c r="A43">
        <f>INDEX(resultados!$A$2:$ZZ$2573, 37, MATCH($B$1, resultados!$A$1:$ZZ$1, 0))</f>
        <v/>
      </c>
      <c r="B43">
        <f>INDEX(resultados!$A$2:$ZZ$2573, 37, MATCH($B$2, resultados!$A$1:$ZZ$1, 0))</f>
        <v/>
      </c>
      <c r="C43">
        <f>INDEX(resultados!$A$2:$ZZ$2573, 37, MATCH($B$3, resultados!$A$1:$ZZ$1, 0))</f>
        <v/>
      </c>
    </row>
    <row r="44">
      <c r="A44">
        <f>INDEX(resultados!$A$2:$ZZ$2573, 38, MATCH($B$1, resultados!$A$1:$ZZ$1, 0))</f>
        <v/>
      </c>
      <c r="B44">
        <f>INDEX(resultados!$A$2:$ZZ$2573, 38, MATCH($B$2, resultados!$A$1:$ZZ$1, 0))</f>
        <v/>
      </c>
      <c r="C44">
        <f>INDEX(resultados!$A$2:$ZZ$2573, 38, MATCH($B$3, resultados!$A$1:$ZZ$1, 0))</f>
        <v/>
      </c>
    </row>
    <row r="45">
      <c r="A45">
        <f>INDEX(resultados!$A$2:$ZZ$2573, 39, MATCH($B$1, resultados!$A$1:$ZZ$1, 0))</f>
        <v/>
      </c>
      <c r="B45">
        <f>INDEX(resultados!$A$2:$ZZ$2573, 39, MATCH($B$2, resultados!$A$1:$ZZ$1, 0))</f>
        <v/>
      </c>
      <c r="C45">
        <f>INDEX(resultados!$A$2:$ZZ$2573, 39, MATCH($B$3, resultados!$A$1:$ZZ$1, 0))</f>
        <v/>
      </c>
    </row>
    <row r="46">
      <c r="A46">
        <f>INDEX(resultados!$A$2:$ZZ$2573, 40, MATCH($B$1, resultados!$A$1:$ZZ$1, 0))</f>
        <v/>
      </c>
      <c r="B46">
        <f>INDEX(resultados!$A$2:$ZZ$2573, 40, MATCH($B$2, resultados!$A$1:$ZZ$1, 0))</f>
        <v/>
      </c>
      <c r="C46">
        <f>INDEX(resultados!$A$2:$ZZ$2573, 40, MATCH($B$3, resultados!$A$1:$ZZ$1, 0))</f>
        <v/>
      </c>
    </row>
    <row r="47">
      <c r="A47">
        <f>INDEX(resultados!$A$2:$ZZ$2573, 41, MATCH($B$1, resultados!$A$1:$ZZ$1, 0))</f>
        <v/>
      </c>
      <c r="B47">
        <f>INDEX(resultados!$A$2:$ZZ$2573, 41, MATCH($B$2, resultados!$A$1:$ZZ$1, 0))</f>
        <v/>
      </c>
      <c r="C47">
        <f>INDEX(resultados!$A$2:$ZZ$2573, 41, MATCH($B$3, resultados!$A$1:$ZZ$1, 0))</f>
        <v/>
      </c>
    </row>
    <row r="48">
      <c r="A48">
        <f>INDEX(resultados!$A$2:$ZZ$2573, 42, MATCH($B$1, resultados!$A$1:$ZZ$1, 0))</f>
        <v/>
      </c>
      <c r="B48">
        <f>INDEX(resultados!$A$2:$ZZ$2573, 42, MATCH($B$2, resultados!$A$1:$ZZ$1, 0))</f>
        <v/>
      </c>
      <c r="C48">
        <f>INDEX(resultados!$A$2:$ZZ$2573, 42, MATCH($B$3, resultados!$A$1:$ZZ$1, 0))</f>
        <v/>
      </c>
    </row>
    <row r="49">
      <c r="A49">
        <f>INDEX(resultados!$A$2:$ZZ$2573, 43, MATCH($B$1, resultados!$A$1:$ZZ$1, 0))</f>
        <v/>
      </c>
      <c r="B49">
        <f>INDEX(resultados!$A$2:$ZZ$2573, 43, MATCH($B$2, resultados!$A$1:$ZZ$1, 0))</f>
        <v/>
      </c>
      <c r="C49">
        <f>INDEX(resultados!$A$2:$ZZ$2573, 43, MATCH($B$3, resultados!$A$1:$ZZ$1, 0))</f>
        <v/>
      </c>
    </row>
    <row r="50">
      <c r="A50">
        <f>INDEX(resultados!$A$2:$ZZ$2573, 44, MATCH($B$1, resultados!$A$1:$ZZ$1, 0))</f>
        <v/>
      </c>
      <c r="B50">
        <f>INDEX(resultados!$A$2:$ZZ$2573, 44, MATCH($B$2, resultados!$A$1:$ZZ$1, 0))</f>
        <v/>
      </c>
      <c r="C50">
        <f>INDEX(resultados!$A$2:$ZZ$2573, 44, MATCH($B$3, resultados!$A$1:$ZZ$1, 0))</f>
        <v/>
      </c>
    </row>
    <row r="51">
      <c r="A51">
        <f>INDEX(resultados!$A$2:$ZZ$2573, 45, MATCH($B$1, resultados!$A$1:$ZZ$1, 0))</f>
        <v/>
      </c>
      <c r="B51">
        <f>INDEX(resultados!$A$2:$ZZ$2573, 45, MATCH($B$2, resultados!$A$1:$ZZ$1, 0))</f>
        <v/>
      </c>
      <c r="C51">
        <f>INDEX(resultados!$A$2:$ZZ$2573, 45, MATCH($B$3, resultados!$A$1:$ZZ$1, 0))</f>
        <v/>
      </c>
    </row>
    <row r="52">
      <c r="A52">
        <f>INDEX(resultados!$A$2:$ZZ$2573, 46, MATCH($B$1, resultados!$A$1:$ZZ$1, 0))</f>
        <v/>
      </c>
      <c r="B52">
        <f>INDEX(resultados!$A$2:$ZZ$2573, 46, MATCH($B$2, resultados!$A$1:$ZZ$1, 0))</f>
        <v/>
      </c>
      <c r="C52">
        <f>INDEX(resultados!$A$2:$ZZ$2573, 46, MATCH($B$3, resultados!$A$1:$ZZ$1, 0))</f>
        <v/>
      </c>
    </row>
    <row r="53">
      <c r="A53">
        <f>INDEX(resultados!$A$2:$ZZ$2573, 47, MATCH($B$1, resultados!$A$1:$ZZ$1, 0))</f>
        <v/>
      </c>
      <c r="B53">
        <f>INDEX(resultados!$A$2:$ZZ$2573, 47, MATCH($B$2, resultados!$A$1:$ZZ$1, 0))</f>
        <v/>
      </c>
      <c r="C53">
        <f>INDEX(resultados!$A$2:$ZZ$2573, 47, MATCH($B$3, resultados!$A$1:$ZZ$1, 0))</f>
        <v/>
      </c>
    </row>
    <row r="54">
      <c r="A54">
        <f>INDEX(resultados!$A$2:$ZZ$2573, 48, MATCH($B$1, resultados!$A$1:$ZZ$1, 0))</f>
        <v/>
      </c>
      <c r="B54">
        <f>INDEX(resultados!$A$2:$ZZ$2573, 48, MATCH($B$2, resultados!$A$1:$ZZ$1, 0))</f>
        <v/>
      </c>
      <c r="C54">
        <f>INDEX(resultados!$A$2:$ZZ$2573, 48, MATCH($B$3, resultados!$A$1:$ZZ$1, 0))</f>
        <v/>
      </c>
    </row>
    <row r="55">
      <c r="A55">
        <f>INDEX(resultados!$A$2:$ZZ$2573, 49, MATCH($B$1, resultados!$A$1:$ZZ$1, 0))</f>
        <v/>
      </c>
      <c r="B55">
        <f>INDEX(resultados!$A$2:$ZZ$2573, 49, MATCH($B$2, resultados!$A$1:$ZZ$1, 0))</f>
        <v/>
      </c>
      <c r="C55">
        <f>INDEX(resultados!$A$2:$ZZ$2573, 49, MATCH($B$3, resultados!$A$1:$ZZ$1, 0))</f>
        <v/>
      </c>
    </row>
    <row r="56">
      <c r="A56">
        <f>INDEX(resultados!$A$2:$ZZ$2573, 50, MATCH($B$1, resultados!$A$1:$ZZ$1, 0))</f>
        <v/>
      </c>
      <c r="B56">
        <f>INDEX(resultados!$A$2:$ZZ$2573, 50, MATCH($B$2, resultados!$A$1:$ZZ$1, 0))</f>
        <v/>
      </c>
      <c r="C56">
        <f>INDEX(resultados!$A$2:$ZZ$2573, 50, MATCH($B$3, resultados!$A$1:$ZZ$1, 0))</f>
        <v/>
      </c>
    </row>
    <row r="57">
      <c r="A57">
        <f>INDEX(resultados!$A$2:$ZZ$2573, 51, MATCH($B$1, resultados!$A$1:$ZZ$1, 0))</f>
        <v/>
      </c>
      <c r="B57">
        <f>INDEX(resultados!$A$2:$ZZ$2573, 51, MATCH($B$2, resultados!$A$1:$ZZ$1, 0))</f>
        <v/>
      </c>
      <c r="C57">
        <f>INDEX(resultados!$A$2:$ZZ$2573, 51, MATCH($B$3, resultados!$A$1:$ZZ$1, 0))</f>
        <v/>
      </c>
    </row>
    <row r="58">
      <c r="A58">
        <f>INDEX(resultados!$A$2:$ZZ$2573, 52, MATCH($B$1, resultados!$A$1:$ZZ$1, 0))</f>
        <v/>
      </c>
      <c r="B58">
        <f>INDEX(resultados!$A$2:$ZZ$2573, 52, MATCH($B$2, resultados!$A$1:$ZZ$1, 0))</f>
        <v/>
      </c>
      <c r="C58">
        <f>INDEX(resultados!$A$2:$ZZ$2573, 52, MATCH($B$3, resultados!$A$1:$ZZ$1, 0))</f>
        <v/>
      </c>
    </row>
    <row r="59">
      <c r="A59">
        <f>INDEX(resultados!$A$2:$ZZ$2573, 53, MATCH($B$1, resultados!$A$1:$ZZ$1, 0))</f>
        <v/>
      </c>
      <c r="B59">
        <f>INDEX(resultados!$A$2:$ZZ$2573, 53, MATCH($B$2, resultados!$A$1:$ZZ$1, 0))</f>
        <v/>
      </c>
      <c r="C59">
        <f>INDEX(resultados!$A$2:$ZZ$2573, 53, MATCH($B$3, resultados!$A$1:$ZZ$1, 0))</f>
        <v/>
      </c>
    </row>
    <row r="60">
      <c r="A60">
        <f>INDEX(resultados!$A$2:$ZZ$2573, 54, MATCH($B$1, resultados!$A$1:$ZZ$1, 0))</f>
        <v/>
      </c>
      <c r="B60">
        <f>INDEX(resultados!$A$2:$ZZ$2573, 54, MATCH($B$2, resultados!$A$1:$ZZ$1, 0))</f>
        <v/>
      </c>
      <c r="C60">
        <f>INDEX(resultados!$A$2:$ZZ$2573, 54, MATCH($B$3, resultados!$A$1:$ZZ$1, 0))</f>
        <v/>
      </c>
    </row>
    <row r="61">
      <c r="A61">
        <f>INDEX(resultados!$A$2:$ZZ$2573, 55, MATCH($B$1, resultados!$A$1:$ZZ$1, 0))</f>
        <v/>
      </c>
      <c r="B61">
        <f>INDEX(resultados!$A$2:$ZZ$2573, 55, MATCH($B$2, resultados!$A$1:$ZZ$1, 0))</f>
        <v/>
      </c>
      <c r="C61">
        <f>INDEX(resultados!$A$2:$ZZ$2573, 55, MATCH($B$3, resultados!$A$1:$ZZ$1, 0))</f>
        <v/>
      </c>
    </row>
    <row r="62">
      <c r="A62">
        <f>INDEX(resultados!$A$2:$ZZ$2573, 56, MATCH($B$1, resultados!$A$1:$ZZ$1, 0))</f>
        <v/>
      </c>
      <c r="B62">
        <f>INDEX(resultados!$A$2:$ZZ$2573, 56, MATCH($B$2, resultados!$A$1:$ZZ$1, 0))</f>
        <v/>
      </c>
      <c r="C62">
        <f>INDEX(resultados!$A$2:$ZZ$2573, 56, MATCH($B$3, resultados!$A$1:$ZZ$1, 0))</f>
        <v/>
      </c>
    </row>
    <row r="63">
      <c r="A63">
        <f>INDEX(resultados!$A$2:$ZZ$2573, 57, MATCH($B$1, resultados!$A$1:$ZZ$1, 0))</f>
        <v/>
      </c>
      <c r="B63">
        <f>INDEX(resultados!$A$2:$ZZ$2573, 57, MATCH($B$2, resultados!$A$1:$ZZ$1, 0))</f>
        <v/>
      </c>
      <c r="C63">
        <f>INDEX(resultados!$A$2:$ZZ$2573, 57, MATCH($B$3, resultados!$A$1:$ZZ$1, 0))</f>
        <v/>
      </c>
    </row>
    <row r="64">
      <c r="A64">
        <f>INDEX(resultados!$A$2:$ZZ$2573, 58, MATCH($B$1, resultados!$A$1:$ZZ$1, 0))</f>
        <v/>
      </c>
      <c r="B64">
        <f>INDEX(resultados!$A$2:$ZZ$2573, 58, MATCH($B$2, resultados!$A$1:$ZZ$1, 0))</f>
        <v/>
      </c>
      <c r="C64">
        <f>INDEX(resultados!$A$2:$ZZ$2573, 58, MATCH($B$3, resultados!$A$1:$ZZ$1, 0))</f>
        <v/>
      </c>
    </row>
    <row r="65">
      <c r="A65">
        <f>INDEX(resultados!$A$2:$ZZ$2573, 59, MATCH($B$1, resultados!$A$1:$ZZ$1, 0))</f>
        <v/>
      </c>
      <c r="B65">
        <f>INDEX(resultados!$A$2:$ZZ$2573, 59, MATCH($B$2, resultados!$A$1:$ZZ$1, 0))</f>
        <v/>
      </c>
      <c r="C65">
        <f>INDEX(resultados!$A$2:$ZZ$2573, 59, MATCH($B$3, resultados!$A$1:$ZZ$1, 0))</f>
        <v/>
      </c>
    </row>
    <row r="66">
      <c r="A66">
        <f>INDEX(resultados!$A$2:$ZZ$2573, 60, MATCH($B$1, resultados!$A$1:$ZZ$1, 0))</f>
        <v/>
      </c>
      <c r="B66">
        <f>INDEX(resultados!$A$2:$ZZ$2573, 60, MATCH($B$2, resultados!$A$1:$ZZ$1, 0))</f>
        <v/>
      </c>
      <c r="C66">
        <f>INDEX(resultados!$A$2:$ZZ$2573, 60, MATCH($B$3, resultados!$A$1:$ZZ$1, 0))</f>
        <v/>
      </c>
    </row>
    <row r="67">
      <c r="A67">
        <f>INDEX(resultados!$A$2:$ZZ$2573, 61, MATCH($B$1, resultados!$A$1:$ZZ$1, 0))</f>
        <v/>
      </c>
      <c r="B67">
        <f>INDEX(resultados!$A$2:$ZZ$2573, 61, MATCH($B$2, resultados!$A$1:$ZZ$1, 0))</f>
        <v/>
      </c>
      <c r="C67">
        <f>INDEX(resultados!$A$2:$ZZ$2573, 61, MATCH($B$3, resultados!$A$1:$ZZ$1, 0))</f>
        <v/>
      </c>
    </row>
    <row r="68">
      <c r="A68">
        <f>INDEX(resultados!$A$2:$ZZ$2573, 62, MATCH($B$1, resultados!$A$1:$ZZ$1, 0))</f>
        <v/>
      </c>
      <c r="B68">
        <f>INDEX(resultados!$A$2:$ZZ$2573, 62, MATCH($B$2, resultados!$A$1:$ZZ$1, 0))</f>
        <v/>
      </c>
      <c r="C68">
        <f>INDEX(resultados!$A$2:$ZZ$2573, 62, MATCH($B$3, resultados!$A$1:$ZZ$1, 0))</f>
        <v/>
      </c>
    </row>
    <row r="69">
      <c r="A69">
        <f>INDEX(resultados!$A$2:$ZZ$2573, 63, MATCH($B$1, resultados!$A$1:$ZZ$1, 0))</f>
        <v/>
      </c>
      <c r="B69">
        <f>INDEX(resultados!$A$2:$ZZ$2573, 63, MATCH($B$2, resultados!$A$1:$ZZ$1, 0))</f>
        <v/>
      </c>
      <c r="C69">
        <f>INDEX(resultados!$A$2:$ZZ$2573, 63, MATCH($B$3, resultados!$A$1:$ZZ$1, 0))</f>
        <v/>
      </c>
    </row>
    <row r="70">
      <c r="A70">
        <f>INDEX(resultados!$A$2:$ZZ$2573, 64, MATCH($B$1, resultados!$A$1:$ZZ$1, 0))</f>
        <v/>
      </c>
      <c r="B70">
        <f>INDEX(resultados!$A$2:$ZZ$2573, 64, MATCH($B$2, resultados!$A$1:$ZZ$1, 0))</f>
        <v/>
      </c>
      <c r="C70">
        <f>INDEX(resultados!$A$2:$ZZ$2573, 64, MATCH($B$3, resultados!$A$1:$ZZ$1, 0))</f>
        <v/>
      </c>
    </row>
    <row r="71">
      <c r="A71">
        <f>INDEX(resultados!$A$2:$ZZ$2573, 65, MATCH($B$1, resultados!$A$1:$ZZ$1, 0))</f>
        <v/>
      </c>
      <c r="B71">
        <f>INDEX(resultados!$A$2:$ZZ$2573, 65, MATCH($B$2, resultados!$A$1:$ZZ$1, 0))</f>
        <v/>
      </c>
      <c r="C71">
        <f>INDEX(resultados!$A$2:$ZZ$2573, 65, MATCH($B$3, resultados!$A$1:$ZZ$1, 0))</f>
        <v/>
      </c>
    </row>
    <row r="72">
      <c r="A72">
        <f>INDEX(resultados!$A$2:$ZZ$2573, 66, MATCH($B$1, resultados!$A$1:$ZZ$1, 0))</f>
        <v/>
      </c>
      <c r="B72">
        <f>INDEX(resultados!$A$2:$ZZ$2573, 66, MATCH($B$2, resultados!$A$1:$ZZ$1, 0))</f>
        <v/>
      </c>
      <c r="C72">
        <f>INDEX(resultados!$A$2:$ZZ$2573, 66, MATCH($B$3, resultados!$A$1:$ZZ$1, 0))</f>
        <v/>
      </c>
    </row>
    <row r="73">
      <c r="A73">
        <f>INDEX(resultados!$A$2:$ZZ$2573, 67, MATCH($B$1, resultados!$A$1:$ZZ$1, 0))</f>
        <v/>
      </c>
      <c r="B73">
        <f>INDEX(resultados!$A$2:$ZZ$2573, 67, MATCH($B$2, resultados!$A$1:$ZZ$1, 0))</f>
        <v/>
      </c>
      <c r="C73">
        <f>INDEX(resultados!$A$2:$ZZ$2573, 67, MATCH($B$3, resultados!$A$1:$ZZ$1, 0))</f>
        <v/>
      </c>
    </row>
    <row r="74">
      <c r="A74">
        <f>INDEX(resultados!$A$2:$ZZ$2573, 68, MATCH($B$1, resultados!$A$1:$ZZ$1, 0))</f>
        <v/>
      </c>
      <c r="B74">
        <f>INDEX(resultados!$A$2:$ZZ$2573, 68, MATCH($B$2, resultados!$A$1:$ZZ$1, 0))</f>
        <v/>
      </c>
      <c r="C74">
        <f>INDEX(resultados!$A$2:$ZZ$2573, 68, MATCH($B$3, resultados!$A$1:$ZZ$1, 0))</f>
        <v/>
      </c>
    </row>
    <row r="75">
      <c r="A75">
        <f>INDEX(resultados!$A$2:$ZZ$2573, 69, MATCH($B$1, resultados!$A$1:$ZZ$1, 0))</f>
        <v/>
      </c>
      <c r="B75">
        <f>INDEX(resultados!$A$2:$ZZ$2573, 69, MATCH($B$2, resultados!$A$1:$ZZ$1, 0))</f>
        <v/>
      </c>
      <c r="C75">
        <f>INDEX(resultados!$A$2:$ZZ$2573, 69, MATCH($B$3, resultados!$A$1:$ZZ$1, 0))</f>
        <v/>
      </c>
    </row>
    <row r="76">
      <c r="A76">
        <f>INDEX(resultados!$A$2:$ZZ$2573, 70, MATCH($B$1, resultados!$A$1:$ZZ$1, 0))</f>
        <v/>
      </c>
      <c r="B76">
        <f>INDEX(resultados!$A$2:$ZZ$2573, 70, MATCH($B$2, resultados!$A$1:$ZZ$1, 0))</f>
        <v/>
      </c>
      <c r="C76">
        <f>INDEX(resultados!$A$2:$ZZ$2573, 70, MATCH($B$3, resultados!$A$1:$ZZ$1, 0))</f>
        <v/>
      </c>
    </row>
    <row r="77">
      <c r="A77">
        <f>INDEX(resultados!$A$2:$ZZ$2573, 71, MATCH($B$1, resultados!$A$1:$ZZ$1, 0))</f>
        <v/>
      </c>
      <c r="B77">
        <f>INDEX(resultados!$A$2:$ZZ$2573, 71, MATCH($B$2, resultados!$A$1:$ZZ$1, 0))</f>
        <v/>
      </c>
      <c r="C77">
        <f>INDEX(resultados!$A$2:$ZZ$2573, 71, MATCH($B$3, resultados!$A$1:$ZZ$1, 0))</f>
        <v/>
      </c>
    </row>
    <row r="78">
      <c r="A78">
        <f>INDEX(resultados!$A$2:$ZZ$2573, 72, MATCH($B$1, resultados!$A$1:$ZZ$1, 0))</f>
        <v/>
      </c>
      <c r="B78">
        <f>INDEX(resultados!$A$2:$ZZ$2573, 72, MATCH($B$2, resultados!$A$1:$ZZ$1, 0))</f>
        <v/>
      </c>
      <c r="C78">
        <f>INDEX(resultados!$A$2:$ZZ$2573, 72, MATCH($B$3, resultados!$A$1:$ZZ$1, 0))</f>
        <v/>
      </c>
    </row>
    <row r="79">
      <c r="A79">
        <f>INDEX(resultados!$A$2:$ZZ$2573, 73, MATCH($B$1, resultados!$A$1:$ZZ$1, 0))</f>
        <v/>
      </c>
      <c r="B79">
        <f>INDEX(resultados!$A$2:$ZZ$2573, 73, MATCH($B$2, resultados!$A$1:$ZZ$1, 0))</f>
        <v/>
      </c>
      <c r="C79">
        <f>INDEX(resultados!$A$2:$ZZ$2573, 73, MATCH($B$3, resultados!$A$1:$ZZ$1, 0))</f>
        <v/>
      </c>
    </row>
    <row r="80">
      <c r="A80">
        <f>INDEX(resultados!$A$2:$ZZ$2573, 74, MATCH($B$1, resultados!$A$1:$ZZ$1, 0))</f>
        <v/>
      </c>
      <c r="B80">
        <f>INDEX(resultados!$A$2:$ZZ$2573, 74, MATCH($B$2, resultados!$A$1:$ZZ$1, 0))</f>
        <v/>
      </c>
      <c r="C80">
        <f>INDEX(resultados!$A$2:$ZZ$2573, 74, MATCH($B$3, resultados!$A$1:$ZZ$1, 0))</f>
        <v/>
      </c>
    </row>
    <row r="81">
      <c r="A81">
        <f>INDEX(resultados!$A$2:$ZZ$2573, 75, MATCH($B$1, resultados!$A$1:$ZZ$1, 0))</f>
        <v/>
      </c>
      <c r="B81">
        <f>INDEX(resultados!$A$2:$ZZ$2573, 75, MATCH($B$2, resultados!$A$1:$ZZ$1, 0))</f>
        <v/>
      </c>
      <c r="C81">
        <f>INDEX(resultados!$A$2:$ZZ$2573, 75, MATCH($B$3, resultados!$A$1:$ZZ$1, 0))</f>
        <v/>
      </c>
    </row>
    <row r="82">
      <c r="A82">
        <f>INDEX(resultados!$A$2:$ZZ$2573, 76, MATCH($B$1, resultados!$A$1:$ZZ$1, 0))</f>
        <v/>
      </c>
      <c r="B82">
        <f>INDEX(resultados!$A$2:$ZZ$2573, 76, MATCH($B$2, resultados!$A$1:$ZZ$1, 0))</f>
        <v/>
      </c>
      <c r="C82">
        <f>INDEX(resultados!$A$2:$ZZ$2573, 76, MATCH($B$3, resultados!$A$1:$ZZ$1, 0))</f>
        <v/>
      </c>
    </row>
    <row r="83">
      <c r="A83">
        <f>INDEX(resultados!$A$2:$ZZ$2573, 77, MATCH($B$1, resultados!$A$1:$ZZ$1, 0))</f>
        <v/>
      </c>
      <c r="B83">
        <f>INDEX(resultados!$A$2:$ZZ$2573, 77, MATCH($B$2, resultados!$A$1:$ZZ$1, 0))</f>
        <v/>
      </c>
      <c r="C83">
        <f>INDEX(resultados!$A$2:$ZZ$2573, 77, MATCH($B$3, resultados!$A$1:$ZZ$1, 0))</f>
        <v/>
      </c>
    </row>
    <row r="84">
      <c r="A84">
        <f>INDEX(resultados!$A$2:$ZZ$2573, 78, MATCH($B$1, resultados!$A$1:$ZZ$1, 0))</f>
        <v/>
      </c>
      <c r="B84">
        <f>INDEX(resultados!$A$2:$ZZ$2573, 78, MATCH($B$2, resultados!$A$1:$ZZ$1, 0))</f>
        <v/>
      </c>
      <c r="C84">
        <f>INDEX(resultados!$A$2:$ZZ$2573, 78, MATCH($B$3, resultados!$A$1:$ZZ$1, 0))</f>
        <v/>
      </c>
    </row>
    <row r="85">
      <c r="A85">
        <f>INDEX(resultados!$A$2:$ZZ$2573, 79, MATCH($B$1, resultados!$A$1:$ZZ$1, 0))</f>
        <v/>
      </c>
      <c r="B85">
        <f>INDEX(resultados!$A$2:$ZZ$2573, 79, MATCH($B$2, resultados!$A$1:$ZZ$1, 0))</f>
        <v/>
      </c>
      <c r="C85">
        <f>INDEX(resultados!$A$2:$ZZ$2573, 79, MATCH($B$3, resultados!$A$1:$ZZ$1, 0))</f>
        <v/>
      </c>
    </row>
    <row r="86">
      <c r="A86">
        <f>INDEX(resultados!$A$2:$ZZ$2573, 80, MATCH($B$1, resultados!$A$1:$ZZ$1, 0))</f>
        <v/>
      </c>
      <c r="B86">
        <f>INDEX(resultados!$A$2:$ZZ$2573, 80, MATCH($B$2, resultados!$A$1:$ZZ$1, 0))</f>
        <v/>
      </c>
      <c r="C86">
        <f>INDEX(resultados!$A$2:$ZZ$2573, 80, MATCH($B$3, resultados!$A$1:$ZZ$1, 0))</f>
        <v/>
      </c>
    </row>
    <row r="87">
      <c r="A87">
        <f>INDEX(resultados!$A$2:$ZZ$2573, 81, MATCH($B$1, resultados!$A$1:$ZZ$1, 0))</f>
        <v/>
      </c>
      <c r="B87">
        <f>INDEX(resultados!$A$2:$ZZ$2573, 81, MATCH($B$2, resultados!$A$1:$ZZ$1, 0))</f>
        <v/>
      </c>
      <c r="C87">
        <f>INDEX(resultados!$A$2:$ZZ$2573, 81, MATCH($B$3, resultados!$A$1:$ZZ$1, 0))</f>
        <v/>
      </c>
    </row>
    <row r="88">
      <c r="A88">
        <f>INDEX(resultados!$A$2:$ZZ$2573, 82, MATCH($B$1, resultados!$A$1:$ZZ$1, 0))</f>
        <v/>
      </c>
      <c r="B88">
        <f>INDEX(resultados!$A$2:$ZZ$2573, 82, MATCH($B$2, resultados!$A$1:$ZZ$1, 0))</f>
        <v/>
      </c>
      <c r="C88">
        <f>INDEX(resultados!$A$2:$ZZ$2573, 82, MATCH($B$3, resultados!$A$1:$ZZ$1, 0))</f>
        <v/>
      </c>
    </row>
    <row r="89">
      <c r="A89">
        <f>INDEX(resultados!$A$2:$ZZ$2573, 83, MATCH($B$1, resultados!$A$1:$ZZ$1, 0))</f>
        <v/>
      </c>
      <c r="B89">
        <f>INDEX(resultados!$A$2:$ZZ$2573, 83, MATCH($B$2, resultados!$A$1:$ZZ$1, 0))</f>
        <v/>
      </c>
      <c r="C89">
        <f>INDEX(resultados!$A$2:$ZZ$2573, 83, MATCH($B$3, resultados!$A$1:$ZZ$1, 0))</f>
        <v/>
      </c>
    </row>
    <row r="90">
      <c r="A90">
        <f>INDEX(resultados!$A$2:$ZZ$2573, 84, MATCH($B$1, resultados!$A$1:$ZZ$1, 0))</f>
        <v/>
      </c>
      <c r="B90">
        <f>INDEX(resultados!$A$2:$ZZ$2573, 84, MATCH($B$2, resultados!$A$1:$ZZ$1, 0))</f>
        <v/>
      </c>
      <c r="C90">
        <f>INDEX(resultados!$A$2:$ZZ$2573, 84, MATCH($B$3, resultados!$A$1:$ZZ$1, 0))</f>
        <v/>
      </c>
    </row>
    <row r="91">
      <c r="A91">
        <f>INDEX(resultados!$A$2:$ZZ$2573, 85, MATCH($B$1, resultados!$A$1:$ZZ$1, 0))</f>
        <v/>
      </c>
      <c r="B91">
        <f>INDEX(resultados!$A$2:$ZZ$2573, 85, MATCH($B$2, resultados!$A$1:$ZZ$1, 0))</f>
        <v/>
      </c>
      <c r="C91">
        <f>INDEX(resultados!$A$2:$ZZ$2573, 85, MATCH($B$3, resultados!$A$1:$ZZ$1, 0))</f>
        <v/>
      </c>
    </row>
    <row r="92">
      <c r="A92">
        <f>INDEX(resultados!$A$2:$ZZ$2573, 86, MATCH($B$1, resultados!$A$1:$ZZ$1, 0))</f>
        <v/>
      </c>
      <c r="B92">
        <f>INDEX(resultados!$A$2:$ZZ$2573, 86, MATCH($B$2, resultados!$A$1:$ZZ$1, 0))</f>
        <v/>
      </c>
      <c r="C92">
        <f>INDEX(resultados!$A$2:$ZZ$2573, 86, MATCH($B$3, resultados!$A$1:$ZZ$1, 0))</f>
        <v/>
      </c>
    </row>
    <row r="93">
      <c r="A93">
        <f>INDEX(resultados!$A$2:$ZZ$2573, 87, MATCH($B$1, resultados!$A$1:$ZZ$1, 0))</f>
        <v/>
      </c>
      <c r="B93">
        <f>INDEX(resultados!$A$2:$ZZ$2573, 87, MATCH($B$2, resultados!$A$1:$ZZ$1, 0))</f>
        <v/>
      </c>
      <c r="C93">
        <f>INDEX(resultados!$A$2:$ZZ$2573, 87, MATCH($B$3, resultados!$A$1:$ZZ$1, 0))</f>
        <v/>
      </c>
    </row>
    <row r="94">
      <c r="A94">
        <f>INDEX(resultados!$A$2:$ZZ$2573, 88, MATCH($B$1, resultados!$A$1:$ZZ$1, 0))</f>
        <v/>
      </c>
      <c r="B94">
        <f>INDEX(resultados!$A$2:$ZZ$2573, 88, MATCH($B$2, resultados!$A$1:$ZZ$1, 0))</f>
        <v/>
      </c>
      <c r="C94">
        <f>INDEX(resultados!$A$2:$ZZ$2573, 88, MATCH($B$3, resultados!$A$1:$ZZ$1, 0))</f>
        <v/>
      </c>
    </row>
    <row r="95">
      <c r="A95">
        <f>INDEX(resultados!$A$2:$ZZ$2573, 89, MATCH($B$1, resultados!$A$1:$ZZ$1, 0))</f>
        <v/>
      </c>
      <c r="B95">
        <f>INDEX(resultados!$A$2:$ZZ$2573, 89, MATCH($B$2, resultados!$A$1:$ZZ$1, 0))</f>
        <v/>
      </c>
      <c r="C95">
        <f>INDEX(resultados!$A$2:$ZZ$2573, 89, MATCH($B$3, resultados!$A$1:$ZZ$1, 0))</f>
        <v/>
      </c>
    </row>
    <row r="96">
      <c r="A96">
        <f>INDEX(resultados!$A$2:$ZZ$2573, 90, MATCH($B$1, resultados!$A$1:$ZZ$1, 0))</f>
        <v/>
      </c>
      <c r="B96">
        <f>INDEX(resultados!$A$2:$ZZ$2573, 90, MATCH($B$2, resultados!$A$1:$ZZ$1, 0))</f>
        <v/>
      </c>
      <c r="C96">
        <f>INDEX(resultados!$A$2:$ZZ$2573, 90, MATCH($B$3, resultados!$A$1:$ZZ$1, 0))</f>
        <v/>
      </c>
    </row>
    <row r="97">
      <c r="A97">
        <f>INDEX(resultados!$A$2:$ZZ$2573, 91, MATCH($B$1, resultados!$A$1:$ZZ$1, 0))</f>
        <v/>
      </c>
      <c r="B97">
        <f>INDEX(resultados!$A$2:$ZZ$2573, 91, MATCH($B$2, resultados!$A$1:$ZZ$1, 0))</f>
        <v/>
      </c>
      <c r="C97">
        <f>INDEX(resultados!$A$2:$ZZ$2573, 91, MATCH($B$3, resultados!$A$1:$ZZ$1, 0))</f>
        <v/>
      </c>
    </row>
    <row r="98">
      <c r="A98">
        <f>INDEX(resultados!$A$2:$ZZ$2573, 92, MATCH($B$1, resultados!$A$1:$ZZ$1, 0))</f>
        <v/>
      </c>
      <c r="B98">
        <f>INDEX(resultados!$A$2:$ZZ$2573, 92, MATCH($B$2, resultados!$A$1:$ZZ$1, 0))</f>
        <v/>
      </c>
      <c r="C98">
        <f>INDEX(resultados!$A$2:$ZZ$2573, 92, MATCH($B$3, resultados!$A$1:$ZZ$1, 0))</f>
        <v/>
      </c>
    </row>
    <row r="99">
      <c r="A99">
        <f>INDEX(resultados!$A$2:$ZZ$2573, 93, MATCH($B$1, resultados!$A$1:$ZZ$1, 0))</f>
        <v/>
      </c>
      <c r="B99">
        <f>INDEX(resultados!$A$2:$ZZ$2573, 93, MATCH($B$2, resultados!$A$1:$ZZ$1, 0))</f>
        <v/>
      </c>
      <c r="C99">
        <f>INDEX(resultados!$A$2:$ZZ$2573, 93, MATCH($B$3, resultados!$A$1:$ZZ$1, 0))</f>
        <v/>
      </c>
    </row>
    <row r="100">
      <c r="A100">
        <f>INDEX(resultados!$A$2:$ZZ$2573, 94, MATCH($B$1, resultados!$A$1:$ZZ$1, 0))</f>
        <v/>
      </c>
      <c r="B100">
        <f>INDEX(resultados!$A$2:$ZZ$2573, 94, MATCH($B$2, resultados!$A$1:$ZZ$1, 0))</f>
        <v/>
      </c>
      <c r="C100">
        <f>INDEX(resultados!$A$2:$ZZ$2573, 94, MATCH($B$3, resultados!$A$1:$ZZ$1, 0))</f>
        <v/>
      </c>
    </row>
    <row r="101">
      <c r="A101">
        <f>INDEX(resultados!$A$2:$ZZ$2573, 95, MATCH($B$1, resultados!$A$1:$ZZ$1, 0))</f>
        <v/>
      </c>
      <c r="B101">
        <f>INDEX(resultados!$A$2:$ZZ$2573, 95, MATCH($B$2, resultados!$A$1:$ZZ$1, 0))</f>
        <v/>
      </c>
      <c r="C101">
        <f>INDEX(resultados!$A$2:$ZZ$2573, 95, MATCH($B$3, resultados!$A$1:$ZZ$1, 0))</f>
        <v/>
      </c>
    </row>
    <row r="102">
      <c r="A102">
        <f>INDEX(resultados!$A$2:$ZZ$2573, 96, MATCH($B$1, resultados!$A$1:$ZZ$1, 0))</f>
        <v/>
      </c>
      <c r="B102">
        <f>INDEX(resultados!$A$2:$ZZ$2573, 96, MATCH($B$2, resultados!$A$1:$ZZ$1, 0))</f>
        <v/>
      </c>
      <c r="C102">
        <f>INDEX(resultados!$A$2:$ZZ$2573, 96, MATCH($B$3, resultados!$A$1:$ZZ$1, 0))</f>
        <v/>
      </c>
    </row>
    <row r="103">
      <c r="A103">
        <f>INDEX(resultados!$A$2:$ZZ$2573, 97, MATCH($B$1, resultados!$A$1:$ZZ$1, 0))</f>
        <v/>
      </c>
      <c r="B103">
        <f>INDEX(resultados!$A$2:$ZZ$2573, 97, MATCH($B$2, resultados!$A$1:$ZZ$1, 0))</f>
        <v/>
      </c>
      <c r="C103">
        <f>INDEX(resultados!$A$2:$ZZ$2573, 97, MATCH($B$3, resultados!$A$1:$ZZ$1, 0))</f>
        <v/>
      </c>
    </row>
    <row r="104">
      <c r="A104">
        <f>INDEX(resultados!$A$2:$ZZ$2573, 98, MATCH($B$1, resultados!$A$1:$ZZ$1, 0))</f>
        <v/>
      </c>
      <c r="B104">
        <f>INDEX(resultados!$A$2:$ZZ$2573, 98, MATCH($B$2, resultados!$A$1:$ZZ$1, 0))</f>
        <v/>
      </c>
      <c r="C104">
        <f>INDEX(resultados!$A$2:$ZZ$2573, 98, MATCH($B$3, resultados!$A$1:$ZZ$1, 0))</f>
        <v/>
      </c>
    </row>
    <row r="105">
      <c r="A105">
        <f>INDEX(resultados!$A$2:$ZZ$2573, 99, MATCH($B$1, resultados!$A$1:$ZZ$1, 0))</f>
        <v/>
      </c>
      <c r="B105">
        <f>INDEX(resultados!$A$2:$ZZ$2573, 99, MATCH($B$2, resultados!$A$1:$ZZ$1, 0))</f>
        <v/>
      </c>
      <c r="C105">
        <f>INDEX(resultados!$A$2:$ZZ$2573, 99, MATCH($B$3, resultados!$A$1:$ZZ$1, 0))</f>
        <v/>
      </c>
    </row>
    <row r="106">
      <c r="A106">
        <f>INDEX(resultados!$A$2:$ZZ$2573, 100, MATCH($B$1, resultados!$A$1:$ZZ$1, 0))</f>
        <v/>
      </c>
      <c r="B106">
        <f>INDEX(resultados!$A$2:$ZZ$2573, 100, MATCH($B$2, resultados!$A$1:$ZZ$1, 0))</f>
        <v/>
      </c>
      <c r="C106">
        <f>INDEX(resultados!$A$2:$ZZ$2573, 100, MATCH($B$3, resultados!$A$1:$ZZ$1, 0))</f>
        <v/>
      </c>
    </row>
    <row r="107">
      <c r="A107">
        <f>INDEX(resultados!$A$2:$ZZ$2573, 101, MATCH($B$1, resultados!$A$1:$ZZ$1, 0))</f>
        <v/>
      </c>
      <c r="B107">
        <f>INDEX(resultados!$A$2:$ZZ$2573, 101, MATCH($B$2, resultados!$A$1:$ZZ$1, 0))</f>
        <v/>
      </c>
      <c r="C107">
        <f>INDEX(resultados!$A$2:$ZZ$2573, 101, MATCH($B$3, resultados!$A$1:$ZZ$1, 0))</f>
        <v/>
      </c>
    </row>
    <row r="108">
      <c r="A108">
        <f>INDEX(resultados!$A$2:$ZZ$2573, 102, MATCH($B$1, resultados!$A$1:$ZZ$1, 0))</f>
        <v/>
      </c>
      <c r="B108">
        <f>INDEX(resultados!$A$2:$ZZ$2573, 102, MATCH($B$2, resultados!$A$1:$ZZ$1, 0))</f>
        <v/>
      </c>
      <c r="C108">
        <f>INDEX(resultados!$A$2:$ZZ$2573, 102, MATCH($B$3, resultados!$A$1:$ZZ$1, 0))</f>
        <v/>
      </c>
    </row>
    <row r="109">
      <c r="A109">
        <f>INDEX(resultados!$A$2:$ZZ$2573, 103, MATCH($B$1, resultados!$A$1:$ZZ$1, 0))</f>
        <v/>
      </c>
      <c r="B109">
        <f>INDEX(resultados!$A$2:$ZZ$2573, 103, MATCH($B$2, resultados!$A$1:$ZZ$1, 0))</f>
        <v/>
      </c>
      <c r="C109">
        <f>INDEX(resultados!$A$2:$ZZ$2573, 103, MATCH($B$3, resultados!$A$1:$ZZ$1, 0))</f>
        <v/>
      </c>
    </row>
    <row r="110">
      <c r="A110">
        <f>INDEX(resultados!$A$2:$ZZ$2573, 104, MATCH($B$1, resultados!$A$1:$ZZ$1, 0))</f>
        <v/>
      </c>
      <c r="B110">
        <f>INDEX(resultados!$A$2:$ZZ$2573, 104, MATCH($B$2, resultados!$A$1:$ZZ$1, 0))</f>
        <v/>
      </c>
      <c r="C110">
        <f>INDEX(resultados!$A$2:$ZZ$2573, 104, MATCH($B$3, resultados!$A$1:$ZZ$1, 0))</f>
        <v/>
      </c>
    </row>
    <row r="111">
      <c r="A111">
        <f>INDEX(resultados!$A$2:$ZZ$2573, 105, MATCH($B$1, resultados!$A$1:$ZZ$1, 0))</f>
        <v/>
      </c>
      <c r="B111">
        <f>INDEX(resultados!$A$2:$ZZ$2573, 105, MATCH($B$2, resultados!$A$1:$ZZ$1, 0))</f>
        <v/>
      </c>
      <c r="C111">
        <f>INDEX(resultados!$A$2:$ZZ$2573, 105, MATCH($B$3, resultados!$A$1:$ZZ$1, 0))</f>
        <v/>
      </c>
    </row>
    <row r="112">
      <c r="A112">
        <f>INDEX(resultados!$A$2:$ZZ$2573, 106, MATCH($B$1, resultados!$A$1:$ZZ$1, 0))</f>
        <v/>
      </c>
      <c r="B112">
        <f>INDEX(resultados!$A$2:$ZZ$2573, 106, MATCH($B$2, resultados!$A$1:$ZZ$1, 0))</f>
        <v/>
      </c>
      <c r="C112">
        <f>INDEX(resultados!$A$2:$ZZ$2573, 106, MATCH($B$3, resultados!$A$1:$ZZ$1, 0))</f>
        <v/>
      </c>
    </row>
    <row r="113">
      <c r="A113">
        <f>INDEX(resultados!$A$2:$ZZ$2573, 107, MATCH($B$1, resultados!$A$1:$ZZ$1, 0))</f>
        <v/>
      </c>
      <c r="B113">
        <f>INDEX(resultados!$A$2:$ZZ$2573, 107, MATCH($B$2, resultados!$A$1:$ZZ$1, 0))</f>
        <v/>
      </c>
      <c r="C113">
        <f>INDEX(resultados!$A$2:$ZZ$2573, 107, MATCH($B$3, resultados!$A$1:$ZZ$1, 0))</f>
        <v/>
      </c>
    </row>
    <row r="114">
      <c r="A114">
        <f>INDEX(resultados!$A$2:$ZZ$2573, 108, MATCH($B$1, resultados!$A$1:$ZZ$1, 0))</f>
        <v/>
      </c>
      <c r="B114">
        <f>INDEX(resultados!$A$2:$ZZ$2573, 108, MATCH($B$2, resultados!$A$1:$ZZ$1, 0))</f>
        <v/>
      </c>
      <c r="C114">
        <f>INDEX(resultados!$A$2:$ZZ$2573, 108, MATCH($B$3, resultados!$A$1:$ZZ$1, 0))</f>
        <v/>
      </c>
    </row>
    <row r="115">
      <c r="A115">
        <f>INDEX(resultados!$A$2:$ZZ$2573, 109, MATCH($B$1, resultados!$A$1:$ZZ$1, 0))</f>
        <v/>
      </c>
      <c r="B115">
        <f>INDEX(resultados!$A$2:$ZZ$2573, 109, MATCH($B$2, resultados!$A$1:$ZZ$1, 0))</f>
        <v/>
      </c>
      <c r="C115">
        <f>INDEX(resultados!$A$2:$ZZ$2573, 109, MATCH($B$3, resultados!$A$1:$ZZ$1, 0))</f>
        <v/>
      </c>
    </row>
    <row r="116">
      <c r="A116">
        <f>INDEX(resultados!$A$2:$ZZ$2573, 110, MATCH($B$1, resultados!$A$1:$ZZ$1, 0))</f>
        <v/>
      </c>
      <c r="B116">
        <f>INDEX(resultados!$A$2:$ZZ$2573, 110, MATCH($B$2, resultados!$A$1:$ZZ$1, 0))</f>
        <v/>
      </c>
      <c r="C116">
        <f>INDEX(resultados!$A$2:$ZZ$2573, 110, MATCH($B$3, resultados!$A$1:$ZZ$1, 0))</f>
        <v/>
      </c>
    </row>
    <row r="117">
      <c r="A117">
        <f>INDEX(resultados!$A$2:$ZZ$2573, 111, MATCH($B$1, resultados!$A$1:$ZZ$1, 0))</f>
        <v/>
      </c>
      <c r="B117">
        <f>INDEX(resultados!$A$2:$ZZ$2573, 111, MATCH($B$2, resultados!$A$1:$ZZ$1, 0))</f>
        <v/>
      </c>
      <c r="C117">
        <f>INDEX(resultados!$A$2:$ZZ$2573, 111, MATCH($B$3, resultados!$A$1:$ZZ$1, 0))</f>
        <v/>
      </c>
    </row>
    <row r="118">
      <c r="A118">
        <f>INDEX(resultados!$A$2:$ZZ$2573, 112, MATCH($B$1, resultados!$A$1:$ZZ$1, 0))</f>
        <v/>
      </c>
      <c r="B118">
        <f>INDEX(resultados!$A$2:$ZZ$2573, 112, MATCH($B$2, resultados!$A$1:$ZZ$1, 0))</f>
        <v/>
      </c>
      <c r="C118">
        <f>INDEX(resultados!$A$2:$ZZ$2573, 112, MATCH($B$3, resultados!$A$1:$ZZ$1, 0))</f>
        <v/>
      </c>
    </row>
    <row r="119">
      <c r="A119">
        <f>INDEX(resultados!$A$2:$ZZ$2573, 113, MATCH($B$1, resultados!$A$1:$ZZ$1, 0))</f>
        <v/>
      </c>
      <c r="B119">
        <f>INDEX(resultados!$A$2:$ZZ$2573, 113, MATCH($B$2, resultados!$A$1:$ZZ$1, 0))</f>
        <v/>
      </c>
      <c r="C119">
        <f>INDEX(resultados!$A$2:$ZZ$2573, 113, MATCH($B$3, resultados!$A$1:$ZZ$1, 0))</f>
        <v/>
      </c>
    </row>
    <row r="120">
      <c r="A120">
        <f>INDEX(resultados!$A$2:$ZZ$2573, 114, MATCH($B$1, resultados!$A$1:$ZZ$1, 0))</f>
        <v/>
      </c>
      <c r="B120">
        <f>INDEX(resultados!$A$2:$ZZ$2573, 114, MATCH($B$2, resultados!$A$1:$ZZ$1, 0))</f>
        <v/>
      </c>
      <c r="C120">
        <f>INDEX(resultados!$A$2:$ZZ$2573, 114, MATCH($B$3, resultados!$A$1:$ZZ$1, 0))</f>
        <v/>
      </c>
    </row>
    <row r="121">
      <c r="A121">
        <f>INDEX(resultados!$A$2:$ZZ$2573, 115, MATCH($B$1, resultados!$A$1:$ZZ$1, 0))</f>
        <v/>
      </c>
      <c r="B121">
        <f>INDEX(resultados!$A$2:$ZZ$2573, 115, MATCH($B$2, resultados!$A$1:$ZZ$1, 0))</f>
        <v/>
      </c>
      <c r="C121">
        <f>INDEX(resultados!$A$2:$ZZ$2573, 115, MATCH($B$3, resultados!$A$1:$ZZ$1, 0))</f>
        <v/>
      </c>
    </row>
    <row r="122">
      <c r="A122">
        <f>INDEX(resultados!$A$2:$ZZ$2573, 116, MATCH($B$1, resultados!$A$1:$ZZ$1, 0))</f>
        <v/>
      </c>
      <c r="B122">
        <f>INDEX(resultados!$A$2:$ZZ$2573, 116, MATCH($B$2, resultados!$A$1:$ZZ$1, 0))</f>
        <v/>
      </c>
      <c r="C122">
        <f>INDEX(resultados!$A$2:$ZZ$2573, 116, MATCH($B$3, resultados!$A$1:$ZZ$1, 0))</f>
        <v/>
      </c>
    </row>
    <row r="123">
      <c r="A123">
        <f>INDEX(resultados!$A$2:$ZZ$2573, 117, MATCH($B$1, resultados!$A$1:$ZZ$1, 0))</f>
        <v/>
      </c>
      <c r="B123">
        <f>INDEX(resultados!$A$2:$ZZ$2573, 117, MATCH($B$2, resultados!$A$1:$ZZ$1, 0))</f>
        <v/>
      </c>
      <c r="C123">
        <f>INDEX(resultados!$A$2:$ZZ$2573, 117, MATCH($B$3, resultados!$A$1:$ZZ$1, 0))</f>
        <v/>
      </c>
    </row>
    <row r="124">
      <c r="A124">
        <f>INDEX(resultados!$A$2:$ZZ$2573, 118, MATCH($B$1, resultados!$A$1:$ZZ$1, 0))</f>
        <v/>
      </c>
      <c r="B124">
        <f>INDEX(resultados!$A$2:$ZZ$2573, 118, MATCH($B$2, resultados!$A$1:$ZZ$1, 0))</f>
        <v/>
      </c>
      <c r="C124">
        <f>INDEX(resultados!$A$2:$ZZ$2573, 118, MATCH($B$3, resultados!$A$1:$ZZ$1, 0))</f>
        <v/>
      </c>
    </row>
    <row r="125">
      <c r="A125">
        <f>INDEX(resultados!$A$2:$ZZ$2573, 119, MATCH($B$1, resultados!$A$1:$ZZ$1, 0))</f>
        <v/>
      </c>
      <c r="B125">
        <f>INDEX(resultados!$A$2:$ZZ$2573, 119, MATCH($B$2, resultados!$A$1:$ZZ$1, 0))</f>
        <v/>
      </c>
      <c r="C125">
        <f>INDEX(resultados!$A$2:$ZZ$2573, 119, MATCH($B$3, resultados!$A$1:$ZZ$1, 0))</f>
        <v/>
      </c>
    </row>
    <row r="126">
      <c r="A126">
        <f>INDEX(resultados!$A$2:$ZZ$2573, 120, MATCH($B$1, resultados!$A$1:$ZZ$1, 0))</f>
        <v/>
      </c>
      <c r="B126">
        <f>INDEX(resultados!$A$2:$ZZ$2573, 120, MATCH($B$2, resultados!$A$1:$ZZ$1, 0))</f>
        <v/>
      </c>
      <c r="C126">
        <f>INDEX(resultados!$A$2:$ZZ$2573, 120, MATCH($B$3, resultados!$A$1:$ZZ$1, 0))</f>
        <v/>
      </c>
    </row>
    <row r="127">
      <c r="A127">
        <f>INDEX(resultados!$A$2:$ZZ$2573, 121, MATCH($B$1, resultados!$A$1:$ZZ$1, 0))</f>
        <v/>
      </c>
      <c r="B127">
        <f>INDEX(resultados!$A$2:$ZZ$2573, 121, MATCH($B$2, resultados!$A$1:$ZZ$1, 0))</f>
        <v/>
      </c>
      <c r="C127">
        <f>INDEX(resultados!$A$2:$ZZ$2573, 121, MATCH($B$3, resultados!$A$1:$ZZ$1, 0))</f>
        <v/>
      </c>
    </row>
    <row r="128">
      <c r="A128">
        <f>INDEX(resultados!$A$2:$ZZ$2573, 122, MATCH($B$1, resultados!$A$1:$ZZ$1, 0))</f>
        <v/>
      </c>
      <c r="B128">
        <f>INDEX(resultados!$A$2:$ZZ$2573, 122, MATCH($B$2, resultados!$A$1:$ZZ$1, 0))</f>
        <v/>
      </c>
      <c r="C128">
        <f>INDEX(resultados!$A$2:$ZZ$2573, 122, MATCH($B$3, resultados!$A$1:$ZZ$1, 0))</f>
        <v/>
      </c>
    </row>
    <row r="129">
      <c r="A129">
        <f>INDEX(resultados!$A$2:$ZZ$2573, 123, MATCH($B$1, resultados!$A$1:$ZZ$1, 0))</f>
        <v/>
      </c>
      <c r="B129">
        <f>INDEX(resultados!$A$2:$ZZ$2573, 123, MATCH($B$2, resultados!$A$1:$ZZ$1, 0))</f>
        <v/>
      </c>
      <c r="C129">
        <f>INDEX(resultados!$A$2:$ZZ$2573, 123, MATCH($B$3, resultados!$A$1:$ZZ$1, 0))</f>
        <v/>
      </c>
    </row>
    <row r="130">
      <c r="A130">
        <f>INDEX(resultados!$A$2:$ZZ$2573, 124, MATCH($B$1, resultados!$A$1:$ZZ$1, 0))</f>
        <v/>
      </c>
      <c r="B130">
        <f>INDEX(resultados!$A$2:$ZZ$2573, 124, MATCH($B$2, resultados!$A$1:$ZZ$1, 0))</f>
        <v/>
      </c>
      <c r="C130">
        <f>INDEX(resultados!$A$2:$ZZ$2573, 124, MATCH($B$3, resultados!$A$1:$ZZ$1, 0))</f>
        <v/>
      </c>
    </row>
    <row r="131">
      <c r="A131">
        <f>INDEX(resultados!$A$2:$ZZ$2573, 125, MATCH($B$1, resultados!$A$1:$ZZ$1, 0))</f>
        <v/>
      </c>
      <c r="B131">
        <f>INDEX(resultados!$A$2:$ZZ$2573, 125, MATCH($B$2, resultados!$A$1:$ZZ$1, 0))</f>
        <v/>
      </c>
      <c r="C131">
        <f>INDEX(resultados!$A$2:$ZZ$2573, 125, MATCH($B$3, resultados!$A$1:$ZZ$1, 0))</f>
        <v/>
      </c>
    </row>
    <row r="132">
      <c r="A132">
        <f>INDEX(resultados!$A$2:$ZZ$2573, 126, MATCH($B$1, resultados!$A$1:$ZZ$1, 0))</f>
        <v/>
      </c>
      <c r="B132">
        <f>INDEX(resultados!$A$2:$ZZ$2573, 126, MATCH($B$2, resultados!$A$1:$ZZ$1, 0))</f>
        <v/>
      </c>
      <c r="C132">
        <f>INDEX(resultados!$A$2:$ZZ$2573, 126, MATCH($B$3, resultados!$A$1:$ZZ$1, 0))</f>
        <v/>
      </c>
    </row>
    <row r="133">
      <c r="A133">
        <f>INDEX(resultados!$A$2:$ZZ$2573, 127, MATCH($B$1, resultados!$A$1:$ZZ$1, 0))</f>
        <v/>
      </c>
      <c r="B133">
        <f>INDEX(resultados!$A$2:$ZZ$2573, 127, MATCH($B$2, resultados!$A$1:$ZZ$1, 0))</f>
        <v/>
      </c>
      <c r="C133">
        <f>INDEX(resultados!$A$2:$ZZ$2573, 127, MATCH($B$3, resultados!$A$1:$ZZ$1, 0))</f>
        <v/>
      </c>
    </row>
    <row r="134">
      <c r="A134">
        <f>INDEX(resultados!$A$2:$ZZ$2573, 128, MATCH($B$1, resultados!$A$1:$ZZ$1, 0))</f>
        <v/>
      </c>
      <c r="B134">
        <f>INDEX(resultados!$A$2:$ZZ$2573, 128, MATCH($B$2, resultados!$A$1:$ZZ$1, 0))</f>
        <v/>
      </c>
      <c r="C134">
        <f>INDEX(resultados!$A$2:$ZZ$2573, 128, MATCH($B$3, resultados!$A$1:$ZZ$1, 0))</f>
        <v/>
      </c>
    </row>
    <row r="135">
      <c r="A135">
        <f>INDEX(resultados!$A$2:$ZZ$2573, 129, MATCH($B$1, resultados!$A$1:$ZZ$1, 0))</f>
        <v/>
      </c>
      <c r="B135">
        <f>INDEX(resultados!$A$2:$ZZ$2573, 129, MATCH($B$2, resultados!$A$1:$ZZ$1, 0))</f>
        <v/>
      </c>
      <c r="C135">
        <f>INDEX(resultados!$A$2:$ZZ$2573, 129, MATCH($B$3, resultados!$A$1:$ZZ$1, 0))</f>
        <v/>
      </c>
    </row>
    <row r="136">
      <c r="A136">
        <f>INDEX(resultados!$A$2:$ZZ$2573, 130, MATCH($B$1, resultados!$A$1:$ZZ$1, 0))</f>
        <v/>
      </c>
      <c r="B136">
        <f>INDEX(resultados!$A$2:$ZZ$2573, 130, MATCH($B$2, resultados!$A$1:$ZZ$1, 0))</f>
        <v/>
      </c>
      <c r="C136">
        <f>INDEX(resultados!$A$2:$ZZ$2573, 130, MATCH($B$3, resultados!$A$1:$ZZ$1, 0))</f>
        <v/>
      </c>
    </row>
    <row r="137">
      <c r="A137">
        <f>INDEX(resultados!$A$2:$ZZ$2573, 131, MATCH($B$1, resultados!$A$1:$ZZ$1, 0))</f>
        <v/>
      </c>
      <c r="B137">
        <f>INDEX(resultados!$A$2:$ZZ$2573, 131, MATCH($B$2, resultados!$A$1:$ZZ$1, 0))</f>
        <v/>
      </c>
      <c r="C137">
        <f>INDEX(resultados!$A$2:$ZZ$2573, 131, MATCH($B$3, resultados!$A$1:$ZZ$1, 0))</f>
        <v/>
      </c>
    </row>
    <row r="138">
      <c r="A138">
        <f>INDEX(resultados!$A$2:$ZZ$2573, 132, MATCH($B$1, resultados!$A$1:$ZZ$1, 0))</f>
        <v/>
      </c>
      <c r="B138">
        <f>INDEX(resultados!$A$2:$ZZ$2573, 132, MATCH($B$2, resultados!$A$1:$ZZ$1, 0))</f>
        <v/>
      </c>
      <c r="C138">
        <f>INDEX(resultados!$A$2:$ZZ$2573, 132, MATCH($B$3, resultados!$A$1:$ZZ$1, 0))</f>
        <v/>
      </c>
    </row>
    <row r="139">
      <c r="A139">
        <f>INDEX(resultados!$A$2:$ZZ$2573, 133, MATCH($B$1, resultados!$A$1:$ZZ$1, 0))</f>
        <v/>
      </c>
      <c r="B139">
        <f>INDEX(resultados!$A$2:$ZZ$2573, 133, MATCH($B$2, resultados!$A$1:$ZZ$1, 0))</f>
        <v/>
      </c>
      <c r="C139">
        <f>INDEX(resultados!$A$2:$ZZ$2573, 133, MATCH($B$3, resultados!$A$1:$ZZ$1, 0))</f>
        <v/>
      </c>
    </row>
    <row r="140">
      <c r="A140">
        <f>INDEX(resultados!$A$2:$ZZ$2573, 134, MATCH($B$1, resultados!$A$1:$ZZ$1, 0))</f>
        <v/>
      </c>
      <c r="B140">
        <f>INDEX(resultados!$A$2:$ZZ$2573, 134, MATCH($B$2, resultados!$A$1:$ZZ$1, 0))</f>
        <v/>
      </c>
      <c r="C140">
        <f>INDEX(resultados!$A$2:$ZZ$2573, 134, MATCH($B$3, resultados!$A$1:$ZZ$1, 0))</f>
        <v/>
      </c>
    </row>
    <row r="141">
      <c r="A141">
        <f>INDEX(resultados!$A$2:$ZZ$2573, 135, MATCH($B$1, resultados!$A$1:$ZZ$1, 0))</f>
        <v/>
      </c>
      <c r="B141">
        <f>INDEX(resultados!$A$2:$ZZ$2573, 135, MATCH($B$2, resultados!$A$1:$ZZ$1, 0))</f>
        <v/>
      </c>
      <c r="C141">
        <f>INDEX(resultados!$A$2:$ZZ$2573, 135, MATCH($B$3, resultados!$A$1:$ZZ$1, 0))</f>
        <v/>
      </c>
    </row>
    <row r="142">
      <c r="A142">
        <f>INDEX(resultados!$A$2:$ZZ$2573, 136, MATCH($B$1, resultados!$A$1:$ZZ$1, 0))</f>
        <v/>
      </c>
      <c r="B142">
        <f>INDEX(resultados!$A$2:$ZZ$2573, 136, MATCH($B$2, resultados!$A$1:$ZZ$1, 0))</f>
        <v/>
      </c>
      <c r="C142">
        <f>INDEX(resultados!$A$2:$ZZ$2573, 136, MATCH($B$3, resultados!$A$1:$ZZ$1, 0))</f>
        <v/>
      </c>
    </row>
    <row r="143">
      <c r="A143">
        <f>INDEX(resultados!$A$2:$ZZ$2573, 137, MATCH($B$1, resultados!$A$1:$ZZ$1, 0))</f>
        <v/>
      </c>
      <c r="B143">
        <f>INDEX(resultados!$A$2:$ZZ$2573, 137, MATCH($B$2, resultados!$A$1:$ZZ$1, 0))</f>
        <v/>
      </c>
      <c r="C143">
        <f>INDEX(resultados!$A$2:$ZZ$2573, 137, MATCH($B$3, resultados!$A$1:$ZZ$1, 0))</f>
        <v/>
      </c>
    </row>
    <row r="144">
      <c r="A144">
        <f>INDEX(resultados!$A$2:$ZZ$2573, 138, MATCH($B$1, resultados!$A$1:$ZZ$1, 0))</f>
        <v/>
      </c>
      <c r="B144">
        <f>INDEX(resultados!$A$2:$ZZ$2573, 138, MATCH($B$2, resultados!$A$1:$ZZ$1, 0))</f>
        <v/>
      </c>
      <c r="C144">
        <f>INDEX(resultados!$A$2:$ZZ$2573, 138, MATCH($B$3, resultados!$A$1:$ZZ$1, 0))</f>
        <v/>
      </c>
    </row>
    <row r="145">
      <c r="A145">
        <f>INDEX(resultados!$A$2:$ZZ$2573, 139, MATCH($B$1, resultados!$A$1:$ZZ$1, 0))</f>
        <v/>
      </c>
      <c r="B145">
        <f>INDEX(resultados!$A$2:$ZZ$2573, 139, MATCH($B$2, resultados!$A$1:$ZZ$1, 0))</f>
        <v/>
      </c>
      <c r="C145">
        <f>INDEX(resultados!$A$2:$ZZ$2573, 139, MATCH($B$3, resultados!$A$1:$ZZ$1, 0))</f>
        <v/>
      </c>
    </row>
    <row r="146">
      <c r="A146">
        <f>INDEX(resultados!$A$2:$ZZ$2573, 140, MATCH($B$1, resultados!$A$1:$ZZ$1, 0))</f>
        <v/>
      </c>
      <c r="B146">
        <f>INDEX(resultados!$A$2:$ZZ$2573, 140, MATCH($B$2, resultados!$A$1:$ZZ$1, 0))</f>
        <v/>
      </c>
      <c r="C146">
        <f>INDEX(resultados!$A$2:$ZZ$2573, 140, MATCH($B$3, resultados!$A$1:$ZZ$1, 0))</f>
        <v/>
      </c>
    </row>
    <row r="147">
      <c r="A147">
        <f>INDEX(resultados!$A$2:$ZZ$2573, 141, MATCH($B$1, resultados!$A$1:$ZZ$1, 0))</f>
        <v/>
      </c>
      <c r="B147">
        <f>INDEX(resultados!$A$2:$ZZ$2573, 141, MATCH($B$2, resultados!$A$1:$ZZ$1, 0))</f>
        <v/>
      </c>
      <c r="C147">
        <f>INDEX(resultados!$A$2:$ZZ$2573, 141, MATCH($B$3, resultados!$A$1:$ZZ$1, 0))</f>
        <v/>
      </c>
    </row>
    <row r="148">
      <c r="A148">
        <f>INDEX(resultados!$A$2:$ZZ$2573, 142, MATCH($B$1, resultados!$A$1:$ZZ$1, 0))</f>
        <v/>
      </c>
      <c r="B148">
        <f>INDEX(resultados!$A$2:$ZZ$2573, 142, MATCH($B$2, resultados!$A$1:$ZZ$1, 0))</f>
        <v/>
      </c>
      <c r="C148">
        <f>INDEX(resultados!$A$2:$ZZ$2573, 142, MATCH($B$3, resultados!$A$1:$ZZ$1, 0))</f>
        <v/>
      </c>
    </row>
    <row r="149">
      <c r="A149">
        <f>INDEX(resultados!$A$2:$ZZ$2573, 143, MATCH($B$1, resultados!$A$1:$ZZ$1, 0))</f>
        <v/>
      </c>
      <c r="B149">
        <f>INDEX(resultados!$A$2:$ZZ$2573, 143, MATCH($B$2, resultados!$A$1:$ZZ$1, 0))</f>
        <v/>
      </c>
      <c r="C149">
        <f>INDEX(resultados!$A$2:$ZZ$2573, 143, MATCH($B$3, resultados!$A$1:$ZZ$1, 0))</f>
        <v/>
      </c>
    </row>
    <row r="150">
      <c r="A150">
        <f>INDEX(resultados!$A$2:$ZZ$2573, 144, MATCH($B$1, resultados!$A$1:$ZZ$1, 0))</f>
        <v/>
      </c>
      <c r="B150">
        <f>INDEX(resultados!$A$2:$ZZ$2573, 144, MATCH($B$2, resultados!$A$1:$ZZ$1, 0))</f>
        <v/>
      </c>
      <c r="C150">
        <f>INDEX(resultados!$A$2:$ZZ$2573, 144, MATCH($B$3, resultados!$A$1:$ZZ$1, 0))</f>
        <v/>
      </c>
    </row>
    <row r="151">
      <c r="A151">
        <f>INDEX(resultados!$A$2:$ZZ$2573, 145, MATCH($B$1, resultados!$A$1:$ZZ$1, 0))</f>
        <v/>
      </c>
      <c r="B151">
        <f>INDEX(resultados!$A$2:$ZZ$2573, 145, MATCH($B$2, resultados!$A$1:$ZZ$1, 0))</f>
        <v/>
      </c>
      <c r="C151">
        <f>INDEX(resultados!$A$2:$ZZ$2573, 145, MATCH($B$3, resultados!$A$1:$ZZ$1, 0))</f>
        <v/>
      </c>
    </row>
    <row r="152">
      <c r="A152">
        <f>INDEX(resultados!$A$2:$ZZ$2573, 146, MATCH($B$1, resultados!$A$1:$ZZ$1, 0))</f>
        <v/>
      </c>
      <c r="B152">
        <f>INDEX(resultados!$A$2:$ZZ$2573, 146, MATCH($B$2, resultados!$A$1:$ZZ$1, 0))</f>
        <v/>
      </c>
      <c r="C152">
        <f>INDEX(resultados!$A$2:$ZZ$2573, 146, MATCH($B$3, resultados!$A$1:$ZZ$1, 0))</f>
        <v/>
      </c>
    </row>
    <row r="153">
      <c r="A153">
        <f>INDEX(resultados!$A$2:$ZZ$2573, 147, MATCH($B$1, resultados!$A$1:$ZZ$1, 0))</f>
        <v/>
      </c>
      <c r="B153">
        <f>INDEX(resultados!$A$2:$ZZ$2573, 147, MATCH($B$2, resultados!$A$1:$ZZ$1, 0))</f>
        <v/>
      </c>
      <c r="C153">
        <f>INDEX(resultados!$A$2:$ZZ$2573, 147, MATCH($B$3, resultados!$A$1:$ZZ$1, 0))</f>
        <v/>
      </c>
    </row>
    <row r="154">
      <c r="A154">
        <f>INDEX(resultados!$A$2:$ZZ$2573, 148, MATCH($B$1, resultados!$A$1:$ZZ$1, 0))</f>
        <v/>
      </c>
      <c r="B154">
        <f>INDEX(resultados!$A$2:$ZZ$2573, 148, MATCH($B$2, resultados!$A$1:$ZZ$1, 0))</f>
        <v/>
      </c>
      <c r="C154">
        <f>INDEX(resultados!$A$2:$ZZ$2573, 148, MATCH($B$3, resultados!$A$1:$ZZ$1, 0))</f>
        <v/>
      </c>
    </row>
    <row r="155">
      <c r="A155">
        <f>INDEX(resultados!$A$2:$ZZ$2573, 149, MATCH($B$1, resultados!$A$1:$ZZ$1, 0))</f>
        <v/>
      </c>
      <c r="B155">
        <f>INDEX(resultados!$A$2:$ZZ$2573, 149, MATCH($B$2, resultados!$A$1:$ZZ$1, 0))</f>
        <v/>
      </c>
      <c r="C155">
        <f>INDEX(resultados!$A$2:$ZZ$2573, 149, MATCH($B$3, resultados!$A$1:$ZZ$1, 0))</f>
        <v/>
      </c>
    </row>
    <row r="156">
      <c r="A156">
        <f>INDEX(resultados!$A$2:$ZZ$2573, 150, MATCH($B$1, resultados!$A$1:$ZZ$1, 0))</f>
        <v/>
      </c>
      <c r="B156">
        <f>INDEX(resultados!$A$2:$ZZ$2573, 150, MATCH($B$2, resultados!$A$1:$ZZ$1, 0))</f>
        <v/>
      </c>
      <c r="C156">
        <f>INDEX(resultados!$A$2:$ZZ$2573, 150, MATCH($B$3, resultados!$A$1:$ZZ$1, 0))</f>
        <v/>
      </c>
    </row>
    <row r="157">
      <c r="A157">
        <f>INDEX(resultados!$A$2:$ZZ$2573, 151, MATCH($B$1, resultados!$A$1:$ZZ$1, 0))</f>
        <v/>
      </c>
      <c r="B157">
        <f>INDEX(resultados!$A$2:$ZZ$2573, 151, MATCH($B$2, resultados!$A$1:$ZZ$1, 0))</f>
        <v/>
      </c>
      <c r="C157">
        <f>INDEX(resultados!$A$2:$ZZ$2573, 151, MATCH($B$3, resultados!$A$1:$ZZ$1, 0))</f>
        <v/>
      </c>
    </row>
    <row r="158">
      <c r="A158">
        <f>INDEX(resultados!$A$2:$ZZ$2573, 152, MATCH($B$1, resultados!$A$1:$ZZ$1, 0))</f>
        <v/>
      </c>
      <c r="B158">
        <f>INDEX(resultados!$A$2:$ZZ$2573, 152, MATCH($B$2, resultados!$A$1:$ZZ$1, 0))</f>
        <v/>
      </c>
      <c r="C158">
        <f>INDEX(resultados!$A$2:$ZZ$2573, 152, MATCH($B$3, resultados!$A$1:$ZZ$1, 0))</f>
        <v/>
      </c>
    </row>
    <row r="159">
      <c r="A159">
        <f>INDEX(resultados!$A$2:$ZZ$2573, 153, MATCH($B$1, resultados!$A$1:$ZZ$1, 0))</f>
        <v/>
      </c>
      <c r="B159">
        <f>INDEX(resultados!$A$2:$ZZ$2573, 153, MATCH($B$2, resultados!$A$1:$ZZ$1, 0))</f>
        <v/>
      </c>
      <c r="C159">
        <f>INDEX(resultados!$A$2:$ZZ$2573, 153, MATCH($B$3, resultados!$A$1:$ZZ$1, 0))</f>
        <v/>
      </c>
    </row>
    <row r="160">
      <c r="A160">
        <f>INDEX(resultados!$A$2:$ZZ$2573, 154, MATCH($B$1, resultados!$A$1:$ZZ$1, 0))</f>
        <v/>
      </c>
      <c r="B160">
        <f>INDEX(resultados!$A$2:$ZZ$2573, 154, MATCH($B$2, resultados!$A$1:$ZZ$1, 0))</f>
        <v/>
      </c>
      <c r="C160">
        <f>INDEX(resultados!$A$2:$ZZ$2573, 154, MATCH($B$3, resultados!$A$1:$ZZ$1, 0))</f>
        <v/>
      </c>
    </row>
    <row r="161">
      <c r="A161">
        <f>INDEX(resultados!$A$2:$ZZ$2573, 155, MATCH($B$1, resultados!$A$1:$ZZ$1, 0))</f>
        <v/>
      </c>
      <c r="B161">
        <f>INDEX(resultados!$A$2:$ZZ$2573, 155, MATCH($B$2, resultados!$A$1:$ZZ$1, 0))</f>
        <v/>
      </c>
      <c r="C161">
        <f>INDEX(resultados!$A$2:$ZZ$2573, 155, MATCH($B$3, resultados!$A$1:$ZZ$1, 0))</f>
        <v/>
      </c>
    </row>
    <row r="162">
      <c r="A162">
        <f>INDEX(resultados!$A$2:$ZZ$2573, 156, MATCH($B$1, resultados!$A$1:$ZZ$1, 0))</f>
        <v/>
      </c>
      <c r="B162">
        <f>INDEX(resultados!$A$2:$ZZ$2573, 156, MATCH($B$2, resultados!$A$1:$ZZ$1, 0))</f>
        <v/>
      </c>
      <c r="C162">
        <f>INDEX(resultados!$A$2:$ZZ$2573, 156, MATCH($B$3, resultados!$A$1:$ZZ$1, 0))</f>
        <v/>
      </c>
    </row>
    <row r="163">
      <c r="A163">
        <f>INDEX(resultados!$A$2:$ZZ$2573, 157, MATCH($B$1, resultados!$A$1:$ZZ$1, 0))</f>
        <v/>
      </c>
      <c r="B163">
        <f>INDEX(resultados!$A$2:$ZZ$2573, 157, MATCH($B$2, resultados!$A$1:$ZZ$1, 0))</f>
        <v/>
      </c>
      <c r="C163">
        <f>INDEX(resultados!$A$2:$ZZ$2573, 157, MATCH($B$3, resultados!$A$1:$ZZ$1, 0))</f>
        <v/>
      </c>
    </row>
    <row r="164">
      <c r="A164">
        <f>INDEX(resultados!$A$2:$ZZ$2573, 158, MATCH($B$1, resultados!$A$1:$ZZ$1, 0))</f>
        <v/>
      </c>
      <c r="B164">
        <f>INDEX(resultados!$A$2:$ZZ$2573, 158, MATCH($B$2, resultados!$A$1:$ZZ$1, 0))</f>
        <v/>
      </c>
      <c r="C164">
        <f>INDEX(resultados!$A$2:$ZZ$2573, 158, MATCH($B$3, resultados!$A$1:$ZZ$1, 0))</f>
        <v/>
      </c>
    </row>
    <row r="165">
      <c r="A165">
        <f>INDEX(resultados!$A$2:$ZZ$2573, 159, MATCH($B$1, resultados!$A$1:$ZZ$1, 0))</f>
        <v/>
      </c>
      <c r="B165">
        <f>INDEX(resultados!$A$2:$ZZ$2573, 159, MATCH($B$2, resultados!$A$1:$ZZ$1, 0))</f>
        <v/>
      </c>
      <c r="C165">
        <f>INDEX(resultados!$A$2:$ZZ$2573, 159, MATCH($B$3, resultados!$A$1:$ZZ$1, 0))</f>
        <v/>
      </c>
    </row>
    <row r="166">
      <c r="A166">
        <f>INDEX(resultados!$A$2:$ZZ$2573, 160, MATCH($B$1, resultados!$A$1:$ZZ$1, 0))</f>
        <v/>
      </c>
      <c r="B166">
        <f>INDEX(resultados!$A$2:$ZZ$2573, 160, MATCH($B$2, resultados!$A$1:$ZZ$1, 0))</f>
        <v/>
      </c>
      <c r="C166">
        <f>INDEX(resultados!$A$2:$ZZ$2573, 160, MATCH($B$3, resultados!$A$1:$ZZ$1, 0))</f>
        <v/>
      </c>
    </row>
    <row r="167">
      <c r="A167">
        <f>INDEX(resultados!$A$2:$ZZ$2573, 161, MATCH($B$1, resultados!$A$1:$ZZ$1, 0))</f>
        <v/>
      </c>
      <c r="B167">
        <f>INDEX(resultados!$A$2:$ZZ$2573, 161, MATCH($B$2, resultados!$A$1:$ZZ$1, 0))</f>
        <v/>
      </c>
      <c r="C167">
        <f>INDEX(resultados!$A$2:$ZZ$2573, 161, MATCH($B$3, resultados!$A$1:$ZZ$1, 0))</f>
        <v/>
      </c>
    </row>
    <row r="168">
      <c r="A168">
        <f>INDEX(resultados!$A$2:$ZZ$2573, 162, MATCH($B$1, resultados!$A$1:$ZZ$1, 0))</f>
        <v/>
      </c>
      <c r="B168">
        <f>INDEX(resultados!$A$2:$ZZ$2573, 162, MATCH($B$2, resultados!$A$1:$ZZ$1, 0))</f>
        <v/>
      </c>
      <c r="C168">
        <f>INDEX(resultados!$A$2:$ZZ$2573, 162, MATCH($B$3, resultados!$A$1:$ZZ$1, 0))</f>
        <v/>
      </c>
    </row>
    <row r="169">
      <c r="A169">
        <f>INDEX(resultados!$A$2:$ZZ$2573, 163, MATCH($B$1, resultados!$A$1:$ZZ$1, 0))</f>
        <v/>
      </c>
      <c r="B169">
        <f>INDEX(resultados!$A$2:$ZZ$2573, 163, MATCH($B$2, resultados!$A$1:$ZZ$1, 0))</f>
        <v/>
      </c>
      <c r="C169">
        <f>INDEX(resultados!$A$2:$ZZ$2573, 163, MATCH($B$3, resultados!$A$1:$ZZ$1, 0))</f>
        <v/>
      </c>
    </row>
    <row r="170">
      <c r="A170">
        <f>INDEX(resultados!$A$2:$ZZ$2573, 164, MATCH($B$1, resultados!$A$1:$ZZ$1, 0))</f>
        <v/>
      </c>
      <c r="B170">
        <f>INDEX(resultados!$A$2:$ZZ$2573, 164, MATCH($B$2, resultados!$A$1:$ZZ$1, 0))</f>
        <v/>
      </c>
      <c r="C170">
        <f>INDEX(resultados!$A$2:$ZZ$2573, 164, MATCH($B$3, resultados!$A$1:$ZZ$1, 0))</f>
        <v/>
      </c>
    </row>
    <row r="171">
      <c r="A171">
        <f>INDEX(resultados!$A$2:$ZZ$2573, 165, MATCH($B$1, resultados!$A$1:$ZZ$1, 0))</f>
        <v/>
      </c>
      <c r="B171">
        <f>INDEX(resultados!$A$2:$ZZ$2573, 165, MATCH($B$2, resultados!$A$1:$ZZ$1, 0))</f>
        <v/>
      </c>
      <c r="C171">
        <f>INDEX(resultados!$A$2:$ZZ$2573, 165, MATCH($B$3, resultados!$A$1:$ZZ$1, 0))</f>
        <v/>
      </c>
    </row>
    <row r="172">
      <c r="A172">
        <f>INDEX(resultados!$A$2:$ZZ$2573, 166, MATCH($B$1, resultados!$A$1:$ZZ$1, 0))</f>
        <v/>
      </c>
      <c r="B172">
        <f>INDEX(resultados!$A$2:$ZZ$2573, 166, MATCH($B$2, resultados!$A$1:$ZZ$1, 0))</f>
        <v/>
      </c>
      <c r="C172">
        <f>INDEX(resultados!$A$2:$ZZ$2573, 166, MATCH($B$3, resultados!$A$1:$ZZ$1, 0))</f>
        <v/>
      </c>
    </row>
    <row r="173">
      <c r="A173">
        <f>INDEX(resultados!$A$2:$ZZ$2573, 167, MATCH($B$1, resultados!$A$1:$ZZ$1, 0))</f>
        <v/>
      </c>
      <c r="B173">
        <f>INDEX(resultados!$A$2:$ZZ$2573, 167, MATCH($B$2, resultados!$A$1:$ZZ$1, 0))</f>
        <v/>
      </c>
      <c r="C173">
        <f>INDEX(resultados!$A$2:$ZZ$2573, 167, MATCH($B$3, resultados!$A$1:$ZZ$1, 0))</f>
        <v/>
      </c>
    </row>
    <row r="174">
      <c r="A174">
        <f>INDEX(resultados!$A$2:$ZZ$2573, 168, MATCH($B$1, resultados!$A$1:$ZZ$1, 0))</f>
        <v/>
      </c>
      <c r="B174">
        <f>INDEX(resultados!$A$2:$ZZ$2573, 168, MATCH($B$2, resultados!$A$1:$ZZ$1, 0))</f>
        <v/>
      </c>
      <c r="C174">
        <f>INDEX(resultados!$A$2:$ZZ$2573, 168, MATCH($B$3, resultados!$A$1:$ZZ$1, 0))</f>
        <v/>
      </c>
    </row>
    <row r="175">
      <c r="A175">
        <f>INDEX(resultados!$A$2:$ZZ$2573, 169, MATCH($B$1, resultados!$A$1:$ZZ$1, 0))</f>
        <v/>
      </c>
      <c r="B175">
        <f>INDEX(resultados!$A$2:$ZZ$2573, 169, MATCH($B$2, resultados!$A$1:$ZZ$1, 0))</f>
        <v/>
      </c>
      <c r="C175">
        <f>INDEX(resultados!$A$2:$ZZ$2573, 169, MATCH($B$3, resultados!$A$1:$ZZ$1, 0))</f>
        <v/>
      </c>
    </row>
    <row r="176">
      <c r="A176">
        <f>INDEX(resultados!$A$2:$ZZ$2573, 170, MATCH($B$1, resultados!$A$1:$ZZ$1, 0))</f>
        <v/>
      </c>
      <c r="B176">
        <f>INDEX(resultados!$A$2:$ZZ$2573, 170, MATCH($B$2, resultados!$A$1:$ZZ$1, 0))</f>
        <v/>
      </c>
      <c r="C176">
        <f>INDEX(resultados!$A$2:$ZZ$2573, 170, MATCH($B$3, resultados!$A$1:$ZZ$1, 0))</f>
        <v/>
      </c>
    </row>
    <row r="177">
      <c r="A177">
        <f>INDEX(resultados!$A$2:$ZZ$2573, 171, MATCH($B$1, resultados!$A$1:$ZZ$1, 0))</f>
        <v/>
      </c>
      <c r="B177">
        <f>INDEX(resultados!$A$2:$ZZ$2573, 171, MATCH($B$2, resultados!$A$1:$ZZ$1, 0))</f>
        <v/>
      </c>
      <c r="C177">
        <f>INDEX(resultados!$A$2:$ZZ$2573, 171, MATCH($B$3, resultados!$A$1:$ZZ$1, 0))</f>
        <v/>
      </c>
    </row>
    <row r="178">
      <c r="A178">
        <f>INDEX(resultados!$A$2:$ZZ$2573, 172, MATCH($B$1, resultados!$A$1:$ZZ$1, 0))</f>
        <v/>
      </c>
      <c r="B178">
        <f>INDEX(resultados!$A$2:$ZZ$2573, 172, MATCH($B$2, resultados!$A$1:$ZZ$1, 0))</f>
        <v/>
      </c>
      <c r="C178">
        <f>INDEX(resultados!$A$2:$ZZ$2573, 172, MATCH($B$3, resultados!$A$1:$ZZ$1, 0))</f>
        <v/>
      </c>
    </row>
    <row r="179">
      <c r="A179">
        <f>INDEX(resultados!$A$2:$ZZ$2573, 173, MATCH($B$1, resultados!$A$1:$ZZ$1, 0))</f>
        <v/>
      </c>
      <c r="B179">
        <f>INDEX(resultados!$A$2:$ZZ$2573, 173, MATCH($B$2, resultados!$A$1:$ZZ$1, 0))</f>
        <v/>
      </c>
      <c r="C179">
        <f>INDEX(resultados!$A$2:$ZZ$2573, 173, MATCH($B$3, resultados!$A$1:$ZZ$1, 0))</f>
        <v/>
      </c>
    </row>
    <row r="180">
      <c r="A180">
        <f>INDEX(resultados!$A$2:$ZZ$2573, 174, MATCH($B$1, resultados!$A$1:$ZZ$1, 0))</f>
        <v/>
      </c>
      <c r="B180">
        <f>INDEX(resultados!$A$2:$ZZ$2573, 174, MATCH($B$2, resultados!$A$1:$ZZ$1, 0))</f>
        <v/>
      </c>
      <c r="C180">
        <f>INDEX(resultados!$A$2:$ZZ$2573, 174, MATCH($B$3, resultados!$A$1:$ZZ$1, 0))</f>
        <v/>
      </c>
    </row>
    <row r="181">
      <c r="A181">
        <f>INDEX(resultados!$A$2:$ZZ$2573, 175, MATCH($B$1, resultados!$A$1:$ZZ$1, 0))</f>
        <v/>
      </c>
      <c r="B181">
        <f>INDEX(resultados!$A$2:$ZZ$2573, 175, MATCH($B$2, resultados!$A$1:$ZZ$1, 0))</f>
        <v/>
      </c>
      <c r="C181">
        <f>INDEX(resultados!$A$2:$ZZ$2573, 175, MATCH($B$3, resultados!$A$1:$ZZ$1, 0))</f>
        <v/>
      </c>
    </row>
    <row r="182">
      <c r="A182">
        <f>INDEX(resultados!$A$2:$ZZ$2573, 176, MATCH($B$1, resultados!$A$1:$ZZ$1, 0))</f>
        <v/>
      </c>
      <c r="B182">
        <f>INDEX(resultados!$A$2:$ZZ$2573, 176, MATCH($B$2, resultados!$A$1:$ZZ$1, 0))</f>
        <v/>
      </c>
      <c r="C182">
        <f>INDEX(resultados!$A$2:$ZZ$2573, 176, MATCH($B$3, resultados!$A$1:$ZZ$1, 0))</f>
        <v/>
      </c>
    </row>
    <row r="183">
      <c r="A183">
        <f>INDEX(resultados!$A$2:$ZZ$2573, 177, MATCH($B$1, resultados!$A$1:$ZZ$1, 0))</f>
        <v/>
      </c>
      <c r="B183">
        <f>INDEX(resultados!$A$2:$ZZ$2573, 177, MATCH($B$2, resultados!$A$1:$ZZ$1, 0))</f>
        <v/>
      </c>
      <c r="C183">
        <f>INDEX(resultados!$A$2:$ZZ$2573, 177, MATCH($B$3, resultados!$A$1:$ZZ$1, 0))</f>
        <v/>
      </c>
    </row>
    <row r="184">
      <c r="A184">
        <f>INDEX(resultados!$A$2:$ZZ$2573, 178, MATCH($B$1, resultados!$A$1:$ZZ$1, 0))</f>
        <v/>
      </c>
      <c r="B184">
        <f>INDEX(resultados!$A$2:$ZZ$2573, 178, MATCH($B$2, resultados!$A$1:$ZZ$1, 0))</f>
        <v/>
      </c>
      <c r="C184">
        <f>INDEX(resultados!$A$2:$ZZ$2573, 178, MATCH($B$3, resultados!$A$1:$ZZ$1, 0))</f>
        <v/>
      </c>
    </row>
    <row r="185">
      <c r="A185">
        <f>INDEX(resultados!$A$2:$ZZ$2573, 179, MATCH($B$1, resultados!$A$1:$ZZ$1, 0))</f>
        <v/>
      </c>
      <c r="B185">
        <f>INDEX(resultados!$A$2:$ZZ$2573, 179, MATCH($B$2, resultados!$A$1:$ZZ$1, 0))</f>
        <v/>
      </c>
      <c r="C185">
        <f>INDEX(resultados!$A$2:$ZZ$2573, 179, MATCH($B$3, resultados!$A$1:$ZZ$1, 0))</f>
        <v/>
      </c>
    </row>
    <row r="186">
      <c r="A186">
        <f>INDEX(resultados!$A$2:$ZZ$2573, 180, MATCH($B$1, resultados!$A$1:$ZZ$1, 0))</f>
        <v/>
      </c>
      <c r="B186">
        <f>INDEX(resultados!$A$2:$ZZ$2573, 180, MATCH($B$2, resultados!$A$1:$ZZ$1, 0))</f>
        <v/>
      </c>
      <c r="C186">
        <f>INDEX(resultados!$A$2:$ZZ$2573, 180, MATCH($B$3, resultados!$A$1:$ZZ$1, 0))</f>
        <v/>
      </c>
    </row>
    <row r="187">
      <c r="A187">
        <f>INDEX(resultados!$A$2:$ZZ$2573, 181, MATCH($B$1, resultados!$A$1:$ZZ$1, 0))</f>
        <v/>
      </c>
      <c r="B187">
        <f>INDEX(resultados!$A$2:$ZZ$2573, 181, MATCH($B$2, resultados!$A$1:$ZZ$1, 0))</f>
        <v/>
      </c>
      <c r="C187">
        <f>INDEX(resultados!$A$2:$ZZ$2573, 181, MATCH($B$3, resultados!$A$1:$ZZ$1, 0))</f>
        <v/>
      </c>
    </row>
    <row r="188">
      <c r="A188">
        <f>INDEX(resultados!$A$2:$ZZ$2573, 182, MATCH($B$1, resultados!$A$1:$ZZ$1, 0))</f>
        <v/>
      </c>
      <c r="B188">
        <f>INDEX(resultados!$A$2:$ZZ$2573, 182, MATCH($B$2, resultados!$A$1:$ZZ$1, 0))</f>
        <v/>
      </c>
      <c r="C188">
        <f>INDEX(resultados!$A$2:$ZZ$2573, 182, MATCH($B$3, resultados!$A$1:$ZZ$1, 0))</f>
        <v/>
      </c>
    </row>
    <row r="189">
      <c r="A189">
        <f>INDEX(resultados!$A$2:$ZZ$2573, 183, MATCH($B$1, resultados!$A$1:$ZZ$1, 0))</f>
        <v/>
      </c>
      <c r="B189">
        <f>INDEX(resultados!$A$2:$ZZ$2573, 183, MATCH($B$2, resultados!$A$1:$ZZ$1, 0))</f>
        <v/>
      </c>
      <c r="C189">
        <f>INDEX(resultados!$A$2:$ZZ$2573, 183, MATCH($B$3, resultados!$A$1:$ZZ$1, 0))</f>
        <v/>
      </c>
    </row>
    <row r="190">
      <c r="A190">
        <f>INDEX(resultados!$A$2:$ZZ$2573, 184, MATCH($B$1, resultados!$A$1:$ZZ$1, 0))</f>
        <v/>
      </c>
      <c r="B190">
        <f>INDEX(resultados!$A$2:$ZZ$2573, 184, MATCH($B$2, resultados!$A$1:$ZZ$1, 0))</f>
        <v/>
      </c>
      <c r="C190">
        <f>INDEX(resultados!$A$2:$ZZ$2573, 184, MATCH($B$3, resultados!$A$1:$ZZ$1, 0))</f>
        <v/>
      </c>
    </row>
    <row r="191">
      <c r="A191">
        <f>INDEX(resultados!$A$2:$ZZ$2573, 185, MATCH($B$1, resultados!$A$1:$ZZ$1, 0))</f>
        <v/>
      </c>
      <c r="B191">
        <f>INDEX(resultados!$A$2:$ZZ$2573, 185, MATCH($B$2, resultados!$A$1:$ZZ$1, 0))</f>
        <v/>
      </c>
      <c r="C191">
        <f>INDEX(resultados!$A$2:$ZZ$2573, 185, MATCH($B$3, resultados!$A$1:$ZZ$1, 0))</f>
        <v/>
      </c>
    </row>
    <row r="192">
      <c r="A192">
        <f>INDEX(resultados!$A$2:$ZZ$2573, 186, MATCH($B$1, resultados!$A$1:$ZZ$1, 0))</f>
        <v/>
      </c>
      <c r="B192">
        <f>INDEX(resultados!$A$2:$ZZ$2573, 186, MATCH($B$2, resultados!$A$1:$ZZ$1, 0))</f>
        <v/>
      </c>
      <c r="C192">
        <f>INDEX(resultados!$A$2:$ZZ$2573, 186, MATCH($B$3, resultados!$A$1:$ZZ$1, 0))</f>
        <v/>
      </c>
    </row>
    <row r="193">
      <c r="A193">
        <f>INDEX(resultados!$A$2:$ZZ$2573, 187, MATCH($B$1, resultados!$A$1:$ZZ$1, 0))</f>
        <v/>
      </c>
      <c r="B193">
        <f>INDEX(resultados!$A$2:$ZZ$2573, 187, MATCH($B$2, resultados!$A$1:$ZZ$1, 0))</f>
        <v/>
      </c>
      <c r="C193">
        <f>INDEX(resultados!$A$2:$ZZ$2573, 187, MATCH($B$3, resultados!$A$1:$ZZ$1, 0))</f>
        <v/>
      </c>
    </row>
    <row r="194">
      <c r="A194">
        <f>INDEX(resultados!$A$2:$ZZ$2573, 188, MATCH($B$1, resultados!$A$1:$ZZ$1, 0))</f>
        <v/>
      </c>
      <c r="B194">
        <f>INDEX(resultados!$A$2:$ZZ$2573, 188, MATCH($B$2, resultados!$A$1:$ZZ$1, 0))</f>
        <v/>
      </c>
      <c r="C194">
        <f>INDEX(resultados!$A$2:$ZZ$2573, 188, MATCH($B$3, resultados!$A$1:$ZZ$1, 0))</f>
        <v/>
      </c>
    </row>
    <row r="195">
      <c r="A195">
        <f>INDEX(resultados!$A$2:$ZZ$2573, 189, MATCH($B$1, resultados!$A$1:$ZZ$1, 0))</f>
        <v/>
      </c>
      <c r="B195">
        <f>INDEX(resultados!$A$2:$ZZ$2573, 189, MATCH($B$2, resultados!$A$1:$ZZ$1, 0))</f>
        <v/>
      </c>
      <c r="C195">
        <f>INDEX(resultados!$A$2:$ZZ$2573, 189, MATCH($B$3, resultados!$A$1:$ZZ$1, 0))</f>
        <v/>
      </c>
    </row>
    <row r="196">
      <c r="A196">
        <f>INDEX(resultados!$A$2:$ZZ$2573, 190, MATCH($B$1, resultados!$A$1:$ZZ$1, 0))</f>
        <v/>
      </c>
      <c r="B196">
        <f>INDEX(resultados!$A$2:$ZZ$2573, 190, MATCH($B$2, resultados!$A$1:$ZZ$1, 0))</f>
        <v/>
      </c>
      <c r="C196">
        <f>INDEX(resultados!$A$2:$ZZ$2573, 190, MATCH($B$3, resultados!$A$1:$ZZ$1, 0))</f>
        <v/>
      </c>
    </row>
    <row r="197">
      <c r="A197">
        <f>INDEX(resultados!$A$2:$ZZ$2573, 191, MATCH($B$1, resultados!$A$1:$ZZ$1, 0))</f>
        <v/>
      </c>
      <c r="B197">
        <f>INDEX(resultados!$A$2:$ZZ$2573, 191, MATCH($B$2, resultados!$A$1:$ZZ$1, 0))</f>
        <v/>
      </c>
      <c r="C197">
        <f>INDEX(resultados!$A$2:$ZZ$2573, 191, MATCH($B$3, resultados!$A$1:$ZZ$1, 0))</f>
        <v/>
      </c>
    </row>
    <row r="198">
      <c r="A198">
        <f>INDEX(resultados!$A$2:$ZZ$2573, 192, MATCH($B$1, resultados!$A$1:$ZZ$1, 0))</f>
        <v/>
      </c>
      <c r="B198">
        <f>INDEX(resultados!$A$2:$ZZ$2573, 192, MATCH($B$2, resultados!$A$1:$ZZ$1, 0))</f>
        <v/>
      </c>
      <c r="C198">
        <f>INDEX(resultados!$A$2:$ZZ$2573, 192, MATCH($B$3, resultados!$A$1:$ZZ$1, 0))</f>
        <v/>
      </c>
    </row>
    <row r="199">
      <c r="A199">
        <f>INDEX(resultados!$A$2:$ZZ$2573, 193, MATCH($B$1, resultados!$A$1:$ZZ$1, 0))</f>
        <v/>
      </c>
      <c r="B199">
        <f>INDEX(resultados!$A$2:$ZZ$2573, 193, MATCH($B$2, resultados!$A$1:$ZZ$1, 0))</f>
        <v/>
      </c>
      <c r="C199">
        <f>INDEX(resultados!$A$2:$ZZ$2573, 193, MATCH($B$3, resultados!$A$1:$ZZ$1, 0))</f>
        <v/>
      </c>
    </row>
    <row r="200">
      <c r="A200">
        <f>INDEX(resultados!$A$2:$ZZ$2573, 194, MATCH($B$1, resultados!$A$1:$ZZ$1, 0))</f>
        <v/>
      </c>
      <c r="B200">
        <f>INDEX(resultados!$A$2:$ZZ$2573, 194, MATCH($B$2, resultados!$A$1:$ZZ$1, 0))</f>
        <v/>
      </c>
      <c r="C200">
        <f>INDEX(resultados!$A$2:$ZZ$2573, 194, MATCH($B$3, resultados!$A$1:$ZZ$1, 0))</f>
        <v/>
      </c>
    </row>
    <row r="201">
      <c r="A201">
        <f>INDEX(resultados!$A$2:$ZZ$2573, 195, MATCH($B$1, resultados!$A$1:$ZZ$1, 0))</f>
        <v/>
      </c>
      <c r="B201">
        <f>INDEX(resultados!$A$2:$ZZ$2573, 195, MATCH($B$2, resultados!$A$1:$ZZ$1, 0))</f>
        <v/>
      </c>
      <c r="C201">
        <f>INDEX(resultados!$A$2:$ZZ$2573, 195, MATCH($B$3, resultados!$A$1:$ZZ$1, 0))</f>
        <v/>
      </c>
    </row>
    <row r="202">
      <c r="A202">
        <f>INDEX(resultados!$A$2:$ZZ$2573, 196, MATCH($B$1, resultados!$A$1:$ZZ$1, 0))</f>
        <v/>
      </c>
      <c r="B202">
        <f>INDEX(resultados!$A$2:$ZZ$2573, 196, MATCH($B$2, resultados!$A$1:$ZZ$1, 0))</f>
        <v/>
      </c>
      <c r="C202">
        <f>INDEX(resultados!$A$2:$ZZ$2573, 196, MATCH($B$3, resultados!$A$1:$ZZ$1, 0))</f>
        <v/>
      </c>
    </row>
    <row r="203">
      <c r="A203">
        <f>INDEX(resultados!$A$2:$ZZ$2573, 197, MATCH($B$1, resultados!$A$1:$ZZ$1, 0))</f>
        <v/>
      </c>
      <c r="B203">
        <f>INDEX(resultados!$A$2:$ZZ$2573, 197, MATCH($B$2, resultados!$A$1:$ZZ$1, 0))</f>
        <v/>
      </c>
      <c r="C203">
        <f>INDEX(resultados!$A$2:$ZZ$2573, 197, MATCH($B$3, resultados!$A$1:$ZZ$1, 0))</f>
        <v/>
      </c>
    </row>
    <row r="204">
      <c r="A204">
        <f>INDEX(resultados!$A$2:$ZZ$2573, 198, MATCH($B$1, resultados!$A$1:$ZZ$1, 0))</f>
        <v/>
      </c>
      <c r="B204">
        <f>INDEX(resultados!$A$2:$ZZ$2573, 198, MATCH($B$2, resultados!$A$1:$ZZ$1, 0))</f>
        <v/>
      </c>
      <c r="C204">
        <f>INDEX(resultados!$A$2:$ZZ$2573, 198, MATCH($B$3, resultados!$A$1:$ZZ$1, 0))</f>
        <v/>
      </c>
    </row>
    <row r="205">
      <c r="A205">
        <f>INDEX(resultados!$A$2:$ZZ$2573, 199, MATCH($B$1, resultados!$A$1:$ZZ$1, 0))</f>
        <v/>
      </c>
      <c r="B205">
        <f>INDEX(resultados!$A$2:$ZZ$2573, 199, MATCH($B$2, resultados!$A$1:$ZZ$1, 0))</f>
        <v/>
      </c>
      <c r="C205">
        <f>INDEX(resultados!$A$2:$ZZ$2573, 199, MATCH($B$3, resultados!$A$1:$ZZ$1, 0))</f>
        <v/>
      </c>
    </row>
    <row r="206">
      <c r="A206">
        <f>INDEX(resultados!$A$2:$ZZ$2573, 200, MATCH($B$1, resultados!$A$1:$ZZ$1, 0))</f>
        <v/>
      </c>
      <c r="B206">
        <f>INDEX(resultados!$A$2:$ZZ$2573, 200, MATCH($B$2, resultados!$A$1:$ZZ$1, 0))</f>
        <v/>
      </c>
      <c r="C206">
        <f>INDEX(resultados!$A$2:$ZZ$2573, 200, MATCH($B$3, resultados!$A$1:$ZZ$1, 0))</f>
        <v/>
      </c>
    </row>
    <row r="207">
      <c r="A207">
        <f>INDEX(resultados!$A$2:$ZZ$2573, 201, MATCH($B$1, resultados!$A$1:$ZZ$1, 0))</f>
        <v/>
      </c>
      <c r="B207">
        <f>INDEX(resultados!$A$2:$ZZ$2573, 201, MATCH($B$2, resultados!$A$1:$ZZ$1, 0))</f>
        <v/>
      </c>
      <c r="C207">
        <f>INDEX(resultados!$A$2:$ZZ$2573, 201, MATCH($B$3, resultados!$A$1:$ZZ$1, 0))</f>
        <v/>
      </c>
    </row>
    <row r="208">
      <c r="A208">
        <f>INDEX(resultados!$A$2:$ZZ$2573, 202, MATCH($B$1, resultados!$A$1:$ZZ$1, 0))</f>
        <v/>
      </c>
      <c r="B208">
        <f>INDEX(resultados!$A$2:$ZZ$2573, 202, MATCH($B$2, resultados!$A$1:$ZZ$1, 0))</f>
        <v/>
      </c>
      <c r="C208">
        <f>INDEX(resultados!$A$2:$ZZ$2573, 202, MATCH($B$3, resultados!$A$1:$ZZ$1, 0))</f>
        <v/>
      </c>
    </row>
    <row r="209">
      <c r="A209">
        <f>INDEX(resultados!$A$2:$ZZ$2573, 203, MATCH($B$1, resultados!$A$1:$ZZ$1, 0))</f>
        <v/>
      </c>
      <c r="B209">
        <f>INDEX(resultados!$A$2:$ZZ$2573, 203, MATCH($B$2, resultados!$A$1:$ZZ$1, 0))</f>
        <v/>
      </c>
      <c r="C209">
        <f>INDEX(resultados!$A$2:$ZZ$2573, 203, MATCH($B$3, resultados!$A$1:$ZZ$1, 0))</f>
        <v/>
      </c>
    </row>
    <row r="210">
      <c r="A210">
        <f>INDEX(resultados!$A$2:$ZZ$2573, 204, MATCH($B$1, resultados!$A$1:$ZZ$1, 0))</f>
        <v/>
      </c>
      <c r="B210">
        <f>INDEX(resultados!$A$2:$ZZ$2573, 204, MATCH($B$2, resultados!$A$1:$ZZ$1, 0))</f>
        <v/>
      </c>
      <c r="C210">
        <f>INDEX(resultados!$A$2:$ZZ$2573, 204, MATCH($B$3, resultados!$A$1:$ZZ$1, 0))</f>
        <v/>
      </c>
    </row>
    <row r="211">
      <c r="A211">
        <f>INDEX(resultados!$A$2:$ZZ$2573, 205, MATCH($B$1, resultados!$A$1:$ZZ$1, 0))</f>
        <v/>
      </c>
      <c r="B211">
        <f>INDEX(resultados!$A$2:$ZZ$2573, 205, MATCH($B$2, resultados!$A$1:$ZZ$1, 0))</f>
        <v/>
      </c>
      <c r="C211">
        <f>INDEX(resultados!$A$2:$ZZ$2573, 205, MATCH($B$3, resultados!$A$1:$ZZ$1, 0))</f>
        <v/>
      </c>
    </row>
    <row r="212">
      <c r="A212">
        <f>INDEX(resultados!$A$2:$ZZ$2573, 206, MATCH($B$1, resultados!$A$1:$ZZ$1, 0))</f>
        <v/>
      </c>
      <c r="B212">
        <f>INDEX(resultados!$A$2:$ZZ$2573, 206, MATCH($B$2, resultados!$A$1:$ZZ$1, 0))</f>
        <v/>
      </c>
      <c r="C212">
        <f>INDEX(resultados!$A$2:$ZZ$2573, 206, MATCH($B$3, resultados!$A$1:$ZZ$1, 0))</f>
        <v/>
      </c>
    </row>
    <row r="213">
      <c r="A213">
        <f>INDEX(resultados!$A$2:$ZZ$2573, 207, MATCH($B$1, resultados!$A$1:$ZZ$1, 0))</f>
        <v/>
      </c>
      <c r="B213">
        <f>INDEX(resultados!$A$2:$ZZ$2573, 207, MATCH($B$2, resultados!$A$1:$ZZ$1, 0))</f>
        <v/>
      </c>
      <c r="C213">
        <f>INDEX(resultados!$A$2:$ZZ$2573, 207, MATCH($B$3, resultados!$A$1:$ZZ$1, 0))</f>
        <v/>
      </c>
    </row>
    <row r="214">
      <c r="A214">
        <f>INDEX(resultados!$A$2:$ZZ$2573, 208, MATCH($B$1, resultados!$A$1:$ZZ$1, 0))</f>
        <v/>
      </c>
      <c r="B214">
        <f>INDEX(resultados!$A$2:$ZZ$2573, 208, MATCH($B$2, resultados!$A$1:$ZZ$1, 0))</f>
        <v/>
      </c>
      <c r="C214">
        <f>INDEX(resultados!$A$2:$ZZ$2573, 208, MATCH($B$3, resultados!$A$1:$ZZ$1, 0))</f>
        <v/>
      </c>
    </row>
    <row r="215">
      <c r="A215">
        <f>INDEX(resultados!$A$2:$ZZ$2573, 209, MATCH($B$1, resultados!$A$1:$ZZ$1, 0))</f>
        <v/>
      </c>
      <c r="B215">
        <f>INDEX(resultados!$A$2:$ZZ$2573, 209, MATCH($B$2, resultados!$A$1:$ZZ$1, 0))</f>
        <v/>
      </c>
      <c r="C215">
        <f>INDEX(resultados!$A$2:$ZZ$2573, 209, MATCH($B$3, resultados!$A$1:$ZZ$1, 0))</f>
        <v/>
      </c>
    </row>
    <row r="216">
      <c r="A216">
        <f>INDEX(resultados!$A$2:$ZZ$2573, 210, MATCH($B$1, resultados!$A$1:$ZZ$1, 0))</f>
        <v/>
      </c>
      <c r="B216">
        <f>INDEX(resultados!$A$2:$ZZ$2573, 210, MATCH($B$2, resultados!$A$1:$ZZ$1, 0))</f>
        <v/>
      </c>
      <c r="C216">
        <f>INDEX(resultados!$A$2:$ZZ$2573, 210, MATCH($B$3, resultados!$A$1:$ZZ$1, 0))</f>
        <v/>
      </c>
    </row>
    <row r="217">
      <c r="A217">
        <f>INDEX(resultados!$A$2:$ZZ$2573, 211, MATCH($B$1, resultados!$A$1:$ZZ$1, 0))</f>
        <v/>
      </c>
      <c r="B217">
        <f>INDEX(resultados!$A$2:$ZZ$2573, 211, MATCH($B$2, resultados!$A$1:$ZZ$1, 0))</f>
        <v/>
      </c>
      <c r="C217">
        <f>INDEX(resultados!$A$2:$ZZ$2573, 211, MATCH($B$3, resultados!$A$1:$ZZ$1, 0))</f>
        <v/>
      </c>
    </row>
    <row r="218">
      <c r="A218">
        <f>INDEX(resultados!$A$2:$ZZ$2573, 212, MATCH($B$1, resultados!$A$1:$ZZ$1, 0))</f>
        <v/>
      </c>
      <c r="B218">
        <f>INDEX(resultados!$A$2:$ZZ$2573, 212, MATCH($B$2, resultados!$A$1:$ZZ$1, 0))</f>
        <v/>
      </c>
      <c r="C218">
        <f>INDEX(resultados!$A$2:$ZZ$2573, 212, MATCH($B$3, resultados!$A$1:$ZZ$1, 0))</f>
        <v/>
      </c>
    </row>
    <row r="219">
      <c r="A219">
        <f>INDEX(resultados!$A$2:$ZZ$2573, 213, MATCH($B$1, resultados!$A$1:$ZZ$1, 0))</f>
        <v/>
      </c>
      <c r="B219">
        <f>INDEX(resultados!$A$2:$ZZ$2573, 213, MATCH($B$2, resultados!$A$1:$ZZ$1, 0))</f>
        <v/>
      </c>
      <c r="C219">
        <f>INDEX(resultados!$A$2:$ZZ$2573, 213, MATCH($B$3, resultados!$A$1:$ZZ$1, 0))</f>
        <v/>
      </c>
    </row>
    <row r="220">
      <c r="A220">
        <f>INDEX(resultados!$A$2:$ZZ$2573, 214, MATCH($B$1, resultados!$A$1:$ZZ$1, 0))</f>
        <v/>
      </c>
      <c r="B220">
        <f>INDEX(resultados!$A$2:$ZZ$2573, 214, MATCH($B$2, resultados!$A$1:$ZZ$1, 0))</f>
        <v/>
      </c>
      <c r="C220">
        <f>INDEX(resultados!$A$2:$ZZ$2573, 214, MATCH($B$3, resultados!$A$1:$ZZ$1, 0))</f>
        <v/>
      </c>
    </row>
    <row r="221">
      <c r="A221">
        <f>INDEX(resultados!$A$2:$ZZ$2573, 215, MATCH($B$1, resultados!$A$1:$ZZ$1, 0))</f>
        <v/>
      </c>
      <c r="B221">
        <f>INDEX(resultados!$A$2:$ZZ$2573, 215, MATCH($B$2, resultados!$A$1:$ZZ$1, 0))</f>
        <v/>
      </c>
      <c r="C221">
        <f>INDEX(resultados!$A$2:$ZZ$2573, 215, MATCH($B$3, resultados!$A$1:$ZZ$1, 0))</f>
        <v/>
      </c>
    </row>
    <row r="222">
      <c r="A222">
        <f>INDEX(resultados!$A$2:$ZZ$2573, 216, MATCH($B$1, resultados!$A$1:$ZZ$1, 0))</f>
        <v/>
      </c>
      <c r="B222">
        <f>INDEX(resultados!$A$2:$ZZ$2573, 216, MATCH($B$2, resultados!$A$1:$ZZ$1, 0))</f>
        <v/>
      </c>
      <c r="C222">
        <f>INDEX(resultados!$A$2:$ZZ$2573, 216, MATCH($B$3, resultados!$A$1:$ZZ$1, 0))</f>
        <v/>
      </c>
    </row>
    <row r="223">
      <c r="A223">
        <f>INDEX(resultados!$A$2:$ZZ$2573, 217, MATCH($B$1, resultados!$A$1:$ZZ$1, 0))</f>
        <v/>
      </c>
      <c r="B223">
        <f>INDEX(resultados!$A$2:$ZZ$2573, 217, MATCH($B$2, resultados!$A$1:$ZZ$1, 0))</f>
        <v/>
      </c>
      <c r="C223">
        <f>INDEX(resultados!$A$2:$ZZ$2573, 217, MATCH($B$3, resultados!$A$1:$ZZ$1, 0))</f>
        <v/>
      </c>
    </row>
    <row r="224">
      <c r="A224">
        <f>INDEX(resultados!$A$2:$ZZ$2573, 218, MATCH($B$1, resultados!$A$1:$ZZ$1, 0))</f>
        <v/>
      </c>
      <c r="B224">
        <f>INDEX(resultados!$A$2:$ZZ$2573, 218, MATCH($B$2, resultados!$A$1:$ZZ$1, 0))</f>
        <v/>
      </c>
      <c r="C224">
        <f>INDEX(resultados!$A$2:$ZZ$2573, 218, MATCH($B$3, resultados!$A$1:$ZZ$1, 0))</f>
        <v/>
      </c>
    </row>
    <row r="225">
      <c r="A225">
        <f>INDEX(resultados!$A$2:$ZZ$2573, 219, MATCH($B$1, resultados!$A$1:$ZZ$1, 0))</f>
        <v/>
      </c>
      <c r="B225">
        <f>INDEX(resultados!$A$2:$ZZ$2573, 219, MATCH($B$2, resultados!$A$1:$ZZ$1, 0))</f>
        <v/>
      </c>
      <c r="C225">
        <f>INDEX(resultados!$A$2:$ZZ$2573, 219, MATCH($B$3, resultados!$A$1:$ZZ$1, 0))</f>
        <v/>
      </c>
    </row>
    <row r="226">
      <c r="A226">
        <f>INDEX(resultados!$A$2:$ZZ$2573, 220, MATCH($B$1, resultados!$A$1:$ZZ$1, 0))</f>
        <v/>
      </c>
      <c r="B226">
        <f>INDEX(resultados!$A$2:$ZZ$2573, 220, MATCH($B$2, resultados!$A$1:$ZZ$1, 0))</f>
        <v/>
      </c>
      <c r="C226">
        <f>INDEX(resultados!$A$2:$ZZ$2573, 220, MATCH($B$3, resultados!$A$1:$ZZ$1, 0))</f>
        <v/>
      </c>
    </row>
    <row r="227">
      <c r="A227">
        <f>INDEX(resultados!$A$2:$ZZ$2573, 221, MATCH($B$1, resultados!$A$1:$ZZ$1, 0))</f>
        <v/>
      </c>
      <c r="B227">
        <f>INDEX(resultados!$A$2:$ZZ$2573, 221, MATCH($B$2, resultados!$A$1:$ZZ$1, 0))</f>
        <v/>
      </c>
      <c r="C227">
        <f>INDEX(resultados!$A$2:$ZZ$2573, 221, MATCH($B$3, resultados!$A$1:$ZZ$1, 0))</f>
        <v/>
      </c>
    </row>
    <row r="228">
      <c r="A228">
        <f>INDEX(resultados!$A$2:$ZZ$2573, 222, MATCH($B$1, resultados!$A$1:$ZZ$1, 0))</f>
        <v/>
      </c>
      <c r="B228">
        <f>INDEX(resultados!$A$2:$ZZ$2573, 222, MATCH($B$2, resultados!$A$1:$ZZ$1, 0))</f>
        <v/>
      </c>
      <c r="C228">
        <f>INDEX(resultados!$A$2:$ZZ$2573, 222, MATCH($B$3, resultados!$A$1:$ZZ$1, 0))</f>
        <v/>
      </c>
    </row>
    <row r="229">
      <c r="A229">
        <f>INDEX(resultados!$A$2:$ZZ$2573, 223, MATCH($B$1, resultados!$A$1:$ZZ$1, 0))</f>
        <v/>
      </c>
      <c r="B229">
        <f>INDEX(resultados!$A$2:$ZZ$2573, 223, MATCH($B$2, resultados!$A$1:$ZZ$1, 0))</f>
        <v/>
      </c>
      <c r="C229">
        <f>INDEX(resultados!$A$2:$ZZ$2573, 223, MATCH($B$3, resultados!$A$1:$ZZ$1, 0))</f>
        <v/>
      </c>
    </row>
    <row r="230">
      <c r="A230">
        <f>INDEX(resultados!$A$2:$ZZ$2573, 224, MATCH($B$1, resultados!$A$1:$ZZ$1, 0))</f>
        <v/>
      </c>
      <c r="B230">
        <f>INDEX(resultados!$A$2:$ZZ$2573, 224, MATCH($B$2, resultados!$A$1:$ZZ$1, 0))</f>
        <v/>
      </c>
      <c r="C230">
        <f>INDEX(resultados!$A$2:$ZZ$2573, 224, MATCH($B$3, resultados!$A$1:$ZZ$1, 0))</f>
        <v/>
      </c>
    </row>
    <row r="231">
      <c r="A231">
        <f>INDEX(resultados!$A$2:$ZZ$2573, 225, MATCH($B$1, resultados!$A$1:$ZZ$1, 0))</f>
        <v/>
      </c>
      <c r="B231">
        <f>INDEX(resultados!$A$2:$ZZ$2573, 225, MATCH($B$2, resultados!$A$1:$ZZ$1, 0))</f>
        <v/>
      </c>
      <c r="C231">
        <f>INDEX(resultados!$A$2:$ZZ$2573, 225, MATCH($B$3, resultados!$A$1:$ZZ$1, 0))</f>
        <v/>
      </c>
    </row>
    <row r="232">
      <c r="A232">
        <f>INDEX(resultados!$A$2:$ZZ$2573, 226, MATCH($B$1, resultados!$A$1:$ZZ$1, 0))</f>
        <v/>
      </c>
      <c r="B232">
        <f>INDEX(resultados!$A$2:$ZZ$2573, 226, MATCH($B$2, resultados!$A$1:$ZZ$1, 0))</f>
        <v/>
      </c>
      <c r="C232">
        <f>INDEX(resultados!$A$2:$ZZ$2573, 226, MATCH($B$3, resultados!$A$1:$ZZ$1, 0))</f>
        <v/>
      </c>
    </row>
    <row r="233">
      <c r="A233">
        <f>INDEX(resultados!$A$2:$ZZ$2573, 227, MATCH($B$1, resultados!$A$1:$ZZ$1, 0))</f>
        <v/>
      </c>
      <c r="B233">
        <f>INDEX(resultados!$A$2:$ZZ$2573, 227, MATCH($B$2, resultados!$A$1:$ZZ$1, 0))</f>
        <v/>
      </c>
      <c r="C233">
        <f>INDEX(resultados!$A$2:$ZZ$2573, 227, MATCH($B$3, resultados!$A$1:$ZZ$1, 0))</f>
        <v/>
      </c>
    </row>
    <row r="234">
      <c r="A234">
        <f>INDEX(resultados!$A$2:$ZZ$2573, 228, MATCH($B$1, resultados!$A$1:$ZZ$1, 0))</f>
        <v/>
      </c>
      <c r="B234">
        <f>INDEX(resultados!$A$2:$ZZ$2573, 228, MATCH($B$2, resultados!$A$1:$ZZ$1, 0))</f>
        <v/>
      </c>
      <c r="C234">
        <f>INDEX(resultados!$A$2:$ZZ$2573, 228, MATCH($B$3, resultados!$A$1:$ZZ$1, 0))</f>
        <v/>
      </c>
    </row>
    <row r="235">
      <c r="A235">
        <f>INDEX(resultados!$A$2:$ZZ$2573, 229, MATCH($B$1, resultados!$A$1:$ZZ$1, 0))</f>
        <v/>
      </c>
      <c r="B235">
        <f>INDEX(resultados!$A$2:$ZZ$2573, 229, MATCH($B$2, resultados!$A$1:$ZZ$1, 0))</f>
        <v/>
      </c>
      <c r="C235">
        <f>INDEX(resultados!$A$2:$ZZ$2573, 229, MATCH($B$3, resultados!$A$1:$ZZ$1, 0))</f>
        <v/>
      </c>
    </row>
    <row r="236">
      <c r="A236">
        <f>INDEX(resultados!$A$2:$ZZ$2573, 230, MATCH($B$1, resultados!$A$1:$ZZ$1, 0))</f>
        <v/>
      </c>
      <c r="B236">
        <f>INDEX(resultados!$A$2:$ZZ$2573, 230, MATCH($B$2, resultados!$A$1:$ZZ$1, 0))</f>
        <v/>
      </c>
      <c r="C236">
        <f>INDEX(resultados!$A$2:$ZZ$2573, 230, MATCH($B$3, resultados!$A$1:$ZZ$1, 0))</f>
        <v/>
      </c>
    </row>
    <row r="237">
      <c r="A237">
        <f>INDEX(resultados!$A$2:$ZZ$2573, 231, MATCH($B$1, resultados!$A$1:$ZZ$1, 0))</f>
        <v/>
      </c>
      <c r="B237">
        <f>INDEX(resultados!$A$2:$ZZ$2573, 231, MATCH($B$2, resultados!$A$1:$ZZ$1, 0))</f>
        <v/>
      </c>
      <c r="C237">
        <f>INDEX(resultados!$A$2:$ZZ$2573, 231, MATCH($B$3, resultados!$A$1:$ZZ$1, 0))</f>
        <v/>
      </c>
    </row>
    <row r="238">
      <c r="A238">
        <f>INDEX(resultados!$A$2:$ZZ$2573, 232, MATCH($B$1, resultados!$A$1:$ZZ$1, 0))</f>
        <v/>
      </c>
      <c r="B238">
        <f>INDEX(resultados!$A$2:$ZZ$2573, 232, MATCH($B$2, resultados!$A$1:$ZZ$1, 0))</f>
        <v/>
      </c>
      <c r="C238">
        <f>INDEX(resultados!$A$2:$ZZ$2573, 232, MATCH($B$3, resultados!$A$1:$ZZ$1, 0))</f>
        <v/>
      </c>
    </row>
    <row r="239">
      <c r="A239">
        <f>INDEX(resultados!$A$2:$ZZ$2573, 233, MATCH($B$1, resultados!$A$1:$ZZ$1, 0))</f>
        <v/>
      </c>
      <c r="B239">
        <f>INDEX(resultados!$A$2:$ZZ$2573, 233, MATCH($B$2, resultados!$A$1:$ZZ$1, 0))</f>
        <v/>
      </c>
      <c r="C239">
        <f>INDEX(resultados!$A$2:$ZZ$2573, 233, MATCH($B$3, resultados!$A$1:$ZZ$1, 0))</f>
        <v/>
      </c>
    </row>
    <row r="240">
      <c r="A240">
        <f>INDEX(resultados!$A$2:$ZZ$2573, 234, MATCH($B$1, resultados!$A$1:$ZZ$1, 0))</f>
        <v/>
      </c>
      <c r="B240">
        <f>INDEX(resultados!$A$2:$ZZ$2573, 234, MATCH($B$2, resultados!$A$1:$ZZ$1, 0))</f>
        <v/>
      </c>
      <c r="C240">
        <f>INDEX(resultados!$A$2:$ZZ$2573, 234, MATCH($B$3, resultados!$A$1:$ZZ$1, 0))</f>
        <v/>
      </c>
    </row>
    <row r="241">
      <c r="A241">
        <f>INDEX(resultados!$A$2:$ZZ$2573, 235, MATCH($B$1, resultados!$A$1:$ZZ$1, 0))</f>
        <v/>
      </c>
      <c r="B241">
        <f>INDEX(resultados!$A$2:$ZZ$2573, 235, MATCH($B$2, resultados!$A$1:$ZZ$1, 0))</f>
        <v/>
      </c>
      <c r="C241">
        <f>INDEX(resultados!$A$2:$ZZ$2573, 235, MATCH($B$3, resultados!$A$1:$ZZ$1, 0))</f>
        <v/>
      </c>
    </row>
    <row r="242">
      <c r="A242">
        <f>INDEX(resultados!$A$2:$ZZ$2573, 236, MATCH($B$1, resultados!$A$1:$ZZ$1, 0))</f>
        <v/>
      </c>
      <c r="B242">
        <f>INDEX(resultados!$A$2:$ZZ$2573, 236, MATCH($B$2, resultados!$A$1:$ZZ$1, 0))</f>
        <v/>
      </c>
      <c r="C242">
        <f>INDEX(resultados!$A$2:$ZZ$2573, 236, MATCH($B$3, resultados!$A$1:$ZZ$1, 0))</f>
        <v/>
      </c>
    </row>
    <row r="243">
      <c r="A243">
        <f>INDEX(resultados!$A$2:$ZZ$2573, 237, MATCH($B$1, resultados!$A$1:$ZZ$1, 0))</f>
        <v/>
      </c>
      <c r="B243">
        <f>INDEX(resultados!$A$2:$ZZ$2573, 237, MATCH($B$2, resultados!$A$1:$ZZ$1, 0))</f>
        <v/>
      </c>
      <c r="C243">
        <f>INDEX(resultados!$A$2:$ZZ$2573, 237, MATCH($B$3, resultados!$A$1:$ZZ$1, 0))</f>
        <v/>
      </c>
    </row>
    <row r="244">
      <c r="A244">
        <f>INDEX(resultados!$A$2:$ZZ$2573, 238, MATCH($B$1, resultados!$A$1:$ZZ$1, 0))</f>
        <v/>
      </c>
      <c r="B244">
        <f>INDEX(resultados!$A$2:$ZZ$2573, 238, MATCH($B$2, resultados!$A$1:$ZZ$1, 0))</f>
        <v/>
      </c>
      <c r="C244">
        <f>INDEX(resultados!$A$2:$ZZ$2573, 238, MATCH($B$3, resultados!$A$1:$ZZ$1, 0))</f>
        <v/>
      </c>
    </row>
    <row r="245">
      <c r="A245">
        <f>INDEX(resultados!$A$2:$ZZ$2573, 239, MATCH($B$1, resultados!$A$1:$ZZ$1, 0))</f>
        <v/>
      </c>
      <c r="B245">
        <f>INDEX(resultados!$A$2:$ZZ$2573, 239, MATCH($B$2, resultados!$A$1:$ZZ$1, 0))</f>
        <v/>
      </c>
      <c r="C245">
        <f>INDEX(resultados!$A$2:$ZZ$2573, 239, MATCH($B$3, resultados!$A$1:$ZZ$1, 0))</f>
        <v/>
      </c>
    </row>
    <row r="246">
      <c r="A246">
        <f>INDEX(resultados!$A$2:$ZZ$2573, 240, MATCH($B$1, resultados!$A$1:$ZZ$1, 0))</f>
        <v/>
      </c>
      <c r="B246">
        <f>INDEX(resultados!$A$2:$ZZ$2573, 240, MATCH($B$2, resultados!$A$1:$ZZ$1, 0))</f>
        <v/>
      </c>
      <c r="C246">
        <f>INDEX(resultados!$A$2:$ZZ$2573, 240, MATCH($B$3, resultados!$A$1:$ZZ$1, 0))</f>
        <v/>
      </c>
    </row>
    <row r="247">
      <c r="A247">
        <f>INDEX(resultados!$A$2:$ZZ$2573, 241, MATCH($B$1, resultados!$A$1:$ZZ$1, 0))</f>
        <v/>
      </c>
      <c r="B247">
        <f>INDEX(resultados!$A$2:$ZZ$2573, 241, MATCH($B$2, resultados!$A$1:$ZZ$1, 0))</f>
        <v/>
      </c>
      <c r="C247">
        <f>INDEX(resultados!$A$2:$ZZ$2573, 241, MATCH($B$3, resultados!$A$1:$ZZ$1, 0))</f>
        <v/>
      </c>
    </row>
    <row r="248">
      <c r="A248">
        <f>INDEX(resultados!$A$2:$ZZ$2573, 242, MATCH($B$1, resultados!$A$1:$ZZ$1, 0))</f>
        <v/>
      </c>
      <c r="B248">
        <f>INDEX(resultados!$A$2:$ZZ$2573, 242, MATCH($B$2, resultados!$A$1:$ZZ$1, 0))</f>
        <v/>
      </c>
      <c r="C248">
        <f>INDEX(resultados!$A$2:$ZZ$2573, 242, MATCH($B$3, resultados!$A$1:$ZZ$1, 0))</f>
        <v/>
      </c>
    </row>
    <row r="249">
      <c r="A249">
        <f>INDEX(resultados!$A$2:$ZZ$2573, 243, MATCH($B$1, resultados!$A$1:$ZZ$1, 0))</f>
        <v/>
      </c>
      <c r="B249">
        <f>INDEX(resultados!$A$2:$ZZ$2573, 243, MATCH($B$2, resultados!$A$1:$ZZ$1, 0))</f>
        <v/>
      </c>
      <c r="C249">
        <f>INDEX(resultados!$A$2:$ZZ$2573, 243, MATCH($B$3, resultados!$A$1:$ZZ$1, 0))</f>
        <v/>
      </c>
    </row>
    <row r="250">
      <c r="A250">
        <f>INDEX(resultados!$A$2:$ZZ$2573, 244, MATCH($B$1, resultados!$A$1:$ZZ$1, 0))</f>
        <v/>
      </c>
      <c r="B250">
        <f>INDEX(resultados!$A$2:$ZZ$2573, 244, MATCH($B$2, resultados!$A$1:$ZZ$1, 0))</f>
        <v/>
      </c>
      <c r="C250">
        <f>INDEX(resultados!$A$2:$ZZ$2573, 244, MATCH($B$3, resultados!$A$1:$ZZ$1, 0))</f>
        <v/>
      </c>
    </row>
    <row r="251">
      <c r="A251">
        <f>INDEX(resultados!$A$2:$ZZ$2573, 245, MATCH($B$1, resultados!$A$1:$ZZ$1, 0))</f>
        <v/>
      </c>
      <c r="B251">
        <f>INDEX(resultados!$A$2:$ZZ$2573, 245, MATCH($B$2, resultados!$A$1:$ZZ$1, 0))</f>
        <v/>
      </c>
      <c r="C251">
        <f>INDEX(resultados!$A$2:$ZZ$2573, 245, MATCH($B$3, resultados!$A$1:$ZZ$1, 0))</f>
        <v/>
      </c>
    </row>
    <row r="252">
      <c r="A252">
        <f>INDEX(resultados!$A$2:$ZZ$2573, 246, MATCH($B$1, resultados!$A$1:$ZZ$1, 0))</f>
        <v/>
      </c>
      <c r="B252">
        <f>INDEX(resultados!$A$2:$ZZ$2573, 246, MATCH($B$2, resultados!$A$1:$ZZ$1, 0))</f>
        <v/>
      </c>
      <c r="C252">
        <f>INDEX(resultados!$A$2:$ZZ$2573, 246, MATCH($B$3, resultados!$A$1:$ZZ$1, 0))</f>
        <v/>
      </c>
    </row>
    <row r="253">
      <c r="A253">
        <f>INDEX(resultados!$A$2:$ZZ$2573, 247, MATCH($B$1, resultados!$A$1:$ZZ$1, 0))</f>
        <v/>
      </c>
      <c r="B253">
        <f>INDEX(resultados!$A$2:$ZZ$2573, 247, MATCH($B$2, resultados!$A$1:$ZZ$1, 0))</f>
        <v/>
      </c>
      <c r="C253">
        <f>INDEX(resultados!$A$2:$ZZ$2573, 247, MATCH($B$3, resultados!$A$1:$ZZ$1, 0))</f>
        <v/>
      </c>
    </row>
    <row r="254">
      <c r="A254">
        <f>INDEX(resultados!$A$2:$ZZ$2573, 248, MATCH($B$1, resultados!$A$1:$ZZ$1, 0))</f>
        <v/>
      </c>
      <c r="B254">
        <f>INDEX(resultados!$A$2:$ZZ$2573, 248, MATCH($B$2, resultados!$A$1:$ZZ$1, 0))</f>
        <v/>
      </c>
      <c r="C254">
        <f>INDEX(resultados!$A$2:$ZZ$2573, 248, MATCH($B$3, resultados!$A$1:$ZZ$1, 0))</f>
        <v/>
      </c>
    </row>
    <row r="255">
      <c r="A255">
        <f>INDEX(resultados!$A$2:$ZZ$2573, 249, MATCH($B$1, resultados!$A$1:$ZZ$1, 0))</f>
        <v/>
      </c>
      <c r="B255">
        <f>INDEX(resultados!$A$2:$ZZ$2573, 249, MATCH($B$2, resultados!$A$1:$ZZ$1, 0))</f>
        <v/>
      </c>
      <c r="C255">
        <f>INDEX(resultados!$A$2:$ZZ$2573, 249, MATCH($B$3, resultados!$A$1:$ZZ$1, 0))</f>
        <v/>
      </c>
    </row>
    <row r="256">
      <c r="A256">
        <f>INDEX(resultados!$A$2:$ZZ$2573, 250, MATCH($B$1, resultados!$A$1:$ZZ$1, 0))</f>
        <v/>
      </c>
      <c r="B256">
        <f>INDEX(resultados!$A$2:$ZZ$2573, 250, MATCH($B$2, resultados!$A$1:$ZZ$1, 0))</f>
        <v/>
      </c>
      <c r="C256">
        <f>INDEX(resultados!$A$2:$ZZ$2573, 250, MATCH($B$3, resultados!$A$1:$ZZ$1, 0))</f>
        <v/>
      </c>
    </row>
    <row r="257">
      <c r="A257">
        <f>INDEX(resultados!$A$2:$ZZ$2573, 251, MATCH($B$1, resultados!$A$1:$ZZ$1, 0))</f>
        <v/>
      </c>
      <c r="B257">
        <f>INDEX(resultados!$A$2:$ZZ$2573, 251, MATCH($B$2, resultados!$A$1:$ZZ$1, 0))</f>
        <v/>
      </c>
      <c r="C257">
        <f>INDEX(resultados!$A$2:$ZZ$2573, 251, MATCH($B$3, resultados!$A$1:$ZZ$1, 0))</f>
        <v/>
      </c>
    </row>
    <row r="258">
      <c r="A258">
        <f>INDEX(resultados!$A$2:$ZZ$2573, 252, MATCH($B$1, resultados!$A$1:$ZZ$1, 0))</f>
        <v/>
      </c>
      <c r="B258">
        <f>INDEX(resultados!$A$2:$ZZ$2573, 252, MATCH($B$2, resultados!$A$1:$ZZ$1, 0))</f>
        <v/>
      </c>
      <c r="C258">
        <f>INDEX(resultados!$A$2:$ZZ$2573, 252, MATCH($B$3, resultados!$A$1:$ZZ$1, 0))</f>
        <v/>
      </c>
    </row>
    <row r="259">
      <c r="A259">
        <f>INDEX(resultados!$A$2:$ZZ$2573, 253, MATCH($B$1, resultados!$A$1:$ZZ$1, 0))</f>
        <v/>
      </c>
      <c r="B259">
        <f>INDEX(resultados!$A$2:$ZZ$2573, 253, MATCH($B$2, resultados!$A$1:$ZZ$1, 0))</f>
        <v/>
      </c>
      <c r="C259">
        <f>INDEX(resultados!$A$2:$ZZ$2573, 253, MATCH($B$3, resultados!$A$1:$ZZ$1, 0))</f>
        <v/>
      </c>
    </row>
    <row r="260">
      <c r="A260">
        <f>INDEX(resultados!$A$2:$ZZ$2573, 254, MATCH($B$1, resultados!$A$1:$ZZ$1, 0))</f>
        <v/>
      </c>
      <c r="B260">
        <f>INDEX(resultados!$A$2:$ZZ$2573, 254, MATCH($B$2, resultados!$A$1:$ZZ$1, 0))</f>
        <v/>
      </c>
      <c r="C260">
        <f>INDEX(resultados!$A$2:$ZZ$2573, 254, MATCH($B$3, resultados!$A$1:$ZZ$1, 0))</f>
        <v/>
      </c>
    </row>
    <row r="261">
      <c r="A261">
        <f>INDEX(resultados!$A$2:$ZZ$2573, 255, MATCH($B$1, resultados!$A$1:$ZZ$1, 0))</f>
        <v/>
      </c>
      <c r="B261">
        <f>INDEX(resultados!$A$2:$ZZ$2573, 255, MATCH($B$2, resultados!$A$1:$ZZ$1, 0))</f>
        <v/>
      </c>
      <c r="C261">
        <f>INDEX(resultados!$A$2:$ZZ$2573, 255, MATCH($B$3, resultados!$A$1:$ZZ$1, 0))</f>
        <v/>
      </c>
    </row>
    <row r="262">
      <c r="A262">
        <f>INDEX(resultados!$A$2:$ZZ$2573, 256, MATCH($B$1, resultados!$A$1:$ZZ$1, 0))</f>
        <v/>
      </c>
      <c r="B262">
        <f>INDEX(resultados!$A$2:$ZZ$2573, 256, MATCH($B$2, resultados!$A$1:$ZZ$1, 0))</f>
        <v/>
      </c>
      <c r="C262">
        <f>INDEX(resultados!$A$2:$ZZ$2573, 256, MATCH($B$3, resultados!$A$1:$ZZ$1, 0))</f>
        <v/>
      </c>
    </row>
    <row r="263">
      <c r="A263">
        <f>INDEX(resultados!$A$2:$ZZ$2573, 257, MATCH($B$1, resultados!$A$1:$ZZ$1, 0))</f>
        <v/>
      </c>
      <c r="B263">
        <f>INDEX(resultados!$A$2:$ZZ$2573, 257, MATCH($B$2, resultados!$A$1:$ZZ$1, 0))</f>
        <v/>
      </c>
      <c r="C263">
        <f>INDEX(resultados!$A$2:$ZZ$2573, 257, MATCH($B$3, resultados!$A$1:$ZZ$1, 0))</f>
        <v/>
      </c>
    </row>
    <row r="264">
      <c r="A264">
        <f>INDEX(resultados!$A$2:$ZZ$2573, 258, MATCH($B$1, resultados!$A$1:$ZZ$1, 0))</f>
        <v/>
      </c>
      <c r="B264">
        <f>INDEX(resultados!$A$2:$ZZ$2573, 258, MATCH($B$2, resultados!$A$1:$ZZ$1, 0))</f>
        <v/>
      </c>
      <c r="C264">
        <f>INDEX(resultados!$A$2:$ZZ$2573, 258, MATCH($B$3, resultados!$A$1:$ZZ$1, 0))</f>
        <v/>
      </c>
    </row>
    <row r="265">
      <c r="A265">
        <f>INDEX(resultados!$A$2:$ZZ$2573, 259, MATCH($B$1, resultados!$A$1:$ZZ$1, 0))</f>
        <v/>
      </c>
      <c r="B265">
        <f>INDEX(resultados!$A$2:$ZZ$2573, 259, MATCH($B$2, resultados!$A$1:$ZZ$1, 0))</f>
        <v/>
      </c>
      <c r="C265">
        <f>INDEX(resultados!$A$2:$ZZ$2573, 259, MATCH($B$3, resultados!$A$1:$ZZ$1, 0))</f>
        <v/>
      </c>
    </row>
    <row r="266">
      <c r="A266">
        <f>INDEX(resultados!$A$2:$ZZ$2573, 260, MATCH($B$1, resultados!$A$1:$ZZ$1, 0))</f>
        <v/>
      </c>
      <c r="B266">
        <f>INDEX(resultados!$A$2:$ZZ$2573, 260, MATCH($B$2, resultados!$A$1:$ZZ$1, 0))</f>
        <v/>
      </c>
      <c r="C266">
        <f>INDEX(resultados!$A$2:$ZZ$2573, 260, MATCH($B$3, resultados!$A$1:$ZZ$1, 0))</f>
        <v/>
      </c>
    </row>
    <row r="267">
      <c r="A267">
        <f>INDEX(resultados!$A$2:$ZZ$2573, 261, MATCH($B$1, resultados!$A$1:$ZZ$1, 0))</f>
        <v/>
      </c>
      <c r="B267">
        <f>INDEX(resultados!$A$2:$ZZ$2573, 261, MATCH($B$2, resultados!$A$1:$ZZ$1, 0))</f>
        <v/>
      </c>
      <c r="C267">
        <f>INDEX(resultados!$A$2:$ZZ$2573, 261, MATCH($B$3, resultados!$A$1:$ZZ$1, 0))</f>
        <v/>
      </c>
    </row>
    <row r="268">
      <c r="A268">
        <f>INDEX(resultados!$A$2:$ZZ$2573, 262, MATCH($B$1, resultados!$A$1:$ZZ$1, 0))</f>
        <v/>
      </c>
      <c r="B268">
        <f>INDEX(resultados!$A$2:$ZZ$2573, 262, MATCH($B$2, resultados!$A$1:$ZZ$1, 0))</f>
        <v/>
      </c>
      <c r="C268">
        <f>INDEX(resultados!$A$2:$ZZ$2573, 262, MATCH($B$3, resultados!$A$1:$ZZ$1, 0))</f>
        <v/>
      </c>
    </row>
    <row r="269">
      <c r="A269">
        <f>INDEX(resultados!$A$2:$ZZ$2573, 263, MATCH($B$1, resultados!$A$1:$ZZ$1, 0))</f>
        <v/>
      </c>
      <c r="B269">
        <f>INDEX(resultados!$A$2:$ZZ$2573, 263, MATCH($B$2, resultados!$A$1:$ZZ$1, 0))</f>
        <v/>
      </c>
      <c r="C269">
        <f>INDEX(resultados!$A$2:$ZZ$2573, 263, MATCH($B$3, resultados!$A$1:$ZZ$1, 0))</f>
        <v/>
      </c>
    </row>
    <row r="270">
      <c r="A270">
        <f>INDEX(resultados!$A$2:$ZZ$2573, 264, MATCH($B$1, resultados!$A$1:$ZZ$1, 0))</f>
        <v/>
      </c>
      <c r="B270">
        <f>INDEX(resultados!$A$2:$ZZ$2573, 264, MATCH($B$2, resultados!$A$1:$ZZ$1, 0))</f>
        <v/>
      </c>
      <c r="C270">
        <f>INDEX(resultados!$A$2:$ZZ$2573, 264, MATCH($B$3, resultados!$A$1:$ZZ$1, 0))</f>
        <v/>
      </c>
    </row>
    <row r="271">
      <c r="A271">
        <f>INDEX(resultados!$A$2:$ZZ$2573, 265, MATCH($B$1, resultados!$A$1:$ZZ$1, 0))</f>
        <v/>
      </c>
      <c r="B271">
        <f>INDEX(resultados!$A$2:$ZZ$2573, 265, MATCH($B$2, resultados!$A$1:$ZZ$1, 0))</f>
        <v/>
      </c>
      <c r="C271">
        <f>INDEX(resultados!$A$2:$ZZ$2573, 265, MATCH($B$3, resultados!$A$1:$ZZ$1, 0))</f>
        <v/>
      </c>
    </row>
    <row r="272">
      <c r="A272">
        <f>INDEX(resultados!$A$2:$ZZ$2573, 266, MATCH($B$1, resultados!$A$1:$ZZ$1, 0))</f>
        <v/>
      </c>
      <c r="B272">
        <f>INDEX(resultados!$A$2:$ZZ$2573, 266, MATCH($B$2, resultados!$A$1:$ZZ$1, 0))</f>
        <v/>
      </c>
      <c r="C272">
        <f>INDEX(resultados!$A$2:$ZZ$2573, 266, MATCH($B$3, resultados!$A$1:$ZZ$1, 0))</f>
        <v/>
      </c>
    </row>
    <row r="273">
      <c r="A273">
        <f>INDEX(resultados!$A$2:$ZZ$2573, 267, MATCH($B$1, resultados!$A$1:$ZZ$1, 0))</f>
        <v/>
      </c>
      <c r="B273">
        <f>INDEX(resultados!$A$2:$ZZ$2573, 267, MATCH($B$2, resultados!$A$1:$ZZ$1, 0))</f>
        <v/>
      </c>
      <c r="C273">
        <f>INDEX(resultados!$A$2:$ZZ$2573, 267, MATCH($B$3, resultados!$A$1:$ZZ$1, 0))</f>
        <v/>
      </c>
    </row>
    <row r="274">
      <c r="A274">
        <f>INDEX(resultados!$A$2:$ZZ$2573, 268, MATCH($B$1, resultados!$A$1:$ZZ$1, 0))</f>
        <v/>
      </c>
      <c r="B274">
        <f>INDEX(resultados!$A$2:$ZZ$2573, 268, MATCH($B$2, resultados!$A$1:$ZZ$1, 0))</f>
        <v/>
      </c>
      <c r="C274">
        <f>INDEX(resultados!$A$2:$ZZ$2573, 268, MATCH($B$3, resultados!$A$1:$ZZ$1, 0))</f>
        <v/>
      </c>
    </row>
    <row r="275">
      <c r="A275">
        <f>INDEX(resultados!$A$2:$ZZ$2573, 269, MATCH($B$1, resultados!$A$1:$ZZ$1, 0))</f>
        <v/>
      </c>
      <c r="B275">
        <f>INDEX(resultados!$A$2:$ZZ$2573, 269, MATCH($B$2, resultados!$A$1:$ZZ$1, 0))</f>
        <v/>
      </c>
      <c r="C275">
        <f>INDEX(resultados!$A$2:$ZZ$2573, 269, MATCH($B$3, resultados!$A$1:$ZZ$1, 0))</f>
        <v/>
      </c>
    </row>
    <row r="276">
      <c r="A276">
        <f>INDEX(resultados!$A$2:$ZZ$2573, 270, MATCH($B$1, resultados!$A$1:$ZZ$1, 0))</f>
        <v/>
      </c>
      <c r="B276">
        <f>INDEX(resultados!$A$2:$ZZ$2573, 270, MATCH($B$2, resultados!$A$1:$ZZ$1, 0))</f>
        <v/>
      </c>
      <c r="C276">
        <f>INDEX(resultados!$A$2:$ZZ$2573, 270, MATCH($B$3, resultados!$A$1:$ZZ$1, 0))</f>
        <v/>
      </c>
    </row>
    <row r="277">
      <c r="A277">
        <f>INDEX(resultados!$A$2:$ZZ$2573, 271, MATCH($B$1, resultados!$A$1:$ZZ$1, 0))</f>
        <v/>
      </c>
      <c r="B277">
        <f>INDEX(resultados!$A$2:$ZZ$2573, 271, MATCH($B$2, resultados!$A$1:$ZZ$1, 0))</f>
        <v/>
      </c>
      <c r="C277">
        <f>INDEX(resultados!$A$2:$ZZ$2573, 271, MATCH($B$3, resultados!$A$1:$ZZ$1, 0))</f>
        <v/>
      </c>
    </row>
    <row r="278">
      <c r="A278">
        <f>INDEX(resultados!$A$2:$ZZ$2573, 272, MATCH($B$1, resultados!$A$1:$ZZ$1, 0))</f>
        <v/>
      </c>
      <c r="B278">
        <f>INDEX(resultados!$A$2:$ZZ$2573, 272, MATCH($B$2, resultados!$A$1:$ZZ$1, 0))</f>
        <v/>
      </c>
      <c r="C278">
        <f>INDEX(resultados!$A$2:$ZZ$2573, 272, MATCH($B$3, resultados!$A$1:$ZZ$1, 0))</f>
        <v/>
      </c>
    </row>
    <row r="279">
      <c r="A279">
        <f>INDEX(resultados!$A$2:$ZZ$2573, 273, MATCH($B$1, resultados!$A$1:$ZZ$1, 0))</f>
        <v/>
      </c>
      <c r="B279">
        <f>INDEX(resultados!$A$2:$ZZ$2573, 273, MATCH($B$2, resultados!$A$1:$ZZ$1, 0))</f>
        <v/>
      </c>
      <c r="C279">
        <f>INDEX(resultados!$A$2:$ZZ$2573, 273, MATCH($B$3, resultados!$A$1:$ZZ$1, 0))</f>
        <v/>
      </c>
    </row>
    <row r="280">
      <c r="A280">
        <f>INDEX(resultados!$A$2:$ZZ$2573, 274, MATCH($B$1, resultados!$A$1:$ZZ$1, 0))</f>
        <v/>
      </c>
      <c r="B280">
        <f>INDEX(resultados!$A$2:$ZZ$2573, 274, MATCH($B$2, resultados!$A$1:$ZZ$1, 0))</f>
        <v/>
      </c>
      <c r="C280">
        <f>INDEX(resultados!$A$2:$ZZ$2573, 274, MATCH($B$3, resultados!$A$1:$ZZ$1, 0))</f>
        <v/>
      </c>
    </row>
    <row r="281">
      <c r="A281">
        <f>INDEX(resultados!$A$2:$ZZ$2573, 275, MATCH($B$1, resultados!$A$1:$ZZ$1, 0))</f>
        <v/>
      </c>
      <c r="B281">
        <f>INDEX(resultados!$A$2:$ZZ$2573, 275, MATCH($B$2, resultados!$A$1:$ZZ$1, 0))</f>
        <v/>
      </c>
      <c r="C281">
        <f>INDEX(resultados!$A$2:$ZZ$2573, 275, MATCH($B$3, resultados!$A$1:$ZZ$1, 0))</f>
        <v/>
      </c>
    </row>
    <row r="282">
      <c r="A282">
        <f>INDEX(resultados!$A$2:$ZZ$2573, 276, MATCH($B$1, resultados!$A$1:$ZZ$1, 0))</f>
        <v/>
      </c>
      <c r="B282">
        <f>INDEX(resultados!$A$2:$ZZ$2573, 276, MATCH($B$2, resultados!$A$1:$ZZ$1, 0))</f>
        <v/>
      </c>
      <c r="C282">
        <f>INDEX(resultados!$A$2:$ZZ$2573, 276, MATCH($B$3, resultados!$A$1:$ZZ$1, 0))</f>
        <v/>
      </c>
    </row>
    <row r="283">
      <c r="A283">
        <f>INDEX(resultados!$A$2:$ZZ$2573, 277, MATCH($B$1, resultados!$A$1:$ZZ$1, 0))</f>
        <v/>
      </c>
      <c r="B283">
        <f>INDEX(resultados!$A$2:$ZZ$2573, 277, MATCH($B$2, resultados!$A$1:$ZZ$1, 0))</f>
        <v/>
      </c>
      <c r="C283">
        <f>INDEX(resultados!$A$2:$ZZ$2573, 277, MATCH($B$3, resultados!$A$1:$ZZ$1, 0))</f>
        <v/>
      </c>
    </row>
    <row r="284">
      <c r="A284">
        <f>INDEX(resultados!$A$2:$ZZ$2573, 278, MATCH($B$1, resultados!$A$1:$ZZ$1, 0))</f>
        <v/>
      </c>
      <c r="B284">
        <f>INDEX(resultados!$A$2:$ZZ$2573, 278, MATCH($B$2, resultados!$A$1:$ZZ$1, 0))</f>
        <v/>
      </c>
      <c r="C284">
        <f>INDEX(resultados!$A$2:$ZZ$2573, 278, MATCH($B$3, resultados!$A$1:$ZZ$1, 0))</f>
        <v/>
      </c>
    </row>
    <row r="285">
      <c r="A285">
        <f>INDEX(resultados!$A$2:$ZZ$2573, 279, MATCH($B$1, resultados!$A$1:$ZZ$1, 0))</f>
        <v/>
      </c>
      <c r="B285">
        <f>INDEX(resultados!$A$2:$ZZ$2573, 279, MATCH($B$2, resultados!$A$1:$ZZ$1, 0))</f>
        <v/>
      </c>
      <c r="C285">
        <f>INDEX(resultados!$A$2:$ZZ$2573, 279, MATCH($B$3, resultados!$A$1:$ZZ$1, 0))</f>
        <v/>
      </c>
    </row>
    <row r="286">
      <c r="A286">
        <f>INDEX(resultados!$A$2:$ZZ$2573, 280, MATCH($B$1, resultados!$A$1:$ZZ$1, 0))</f>
        <v/>
      </c>
      <c r="B286">
        <f>INDEX(resultados!$A$2:$ZZ$2573, 280, MATCH($B$2, resultados!$A$1:$ZZ$1, 0))</f>
        <v/>
      </c>
      <c r="C286">
        <f>INDEX(resultados!$A$2:$ZZ$2573, 280, MATCH($B$3, resultados!$A$1:$ZZ$1, 0))</f>
        <v/>
      </c>
    </row>
    <row r="287">
      <c r="A287">
        <f>INDEX(resultados!$A$2:$ZZ$2573, 281, MATCH($B$1, resultados!$A$1:$ZZ$1, 0))</f>
        <v/>
      </c>
      <c r="B287">
        <f>INDEX(resultados!$A$2:$ZZ$2573, 281, MATCH($B$2, resultados!$A$1:$ZZ$1, 0))</f>
        <v/>
      </c>
      <c r="C287">
        <f>INDEX(resultados!$A$2:$ZZ$2573, 281, MATCH($B$3, resultados!$A$1:$ZZ$1, 0))</f>
        <v/>
      </c>
    </row>
    <row r="288">
      <c r="A288">
        <f>INDEX(resultados!$A$2:$ZZ$2573, 282, MATCH($B$1, resultados!$A$1:$ZZ$1, 0))</f>
        <v/>
      </c>
      <c r="B288">
        <f>INDEX(resultados!$A$2:$ZZ$2573, 282, MATCH($B$2, resultados!$A$1:$ZZ$1, 0))</f>
        <v/>
      </c>
      <c r="C288">
        <f>INDEX(resultados!$A$2:$ZZ$2573, 282, MATCH($B$3, resultados!$A$1:$ZZ$1, 0))</f>
        <v/>
      </c>
    </row>
    <row r="289">
      <c r="A289">
        <f>INDEX(resultados!$A$2:$ZZ$2573, 283, MATCH($B$1, resultados!$A$1:$ZZ$1, 0))</f>
        <v/>
      </c>
      <c r="B289">
        <f>INDEX(resultados!$A$2:$ZZ$2573, 283, MATCH($B$2, resultados!$A$1:$ZZ$1, 0))</f>
        <v/>
      </c>
      <c r="C289">
        <f>INDEX(resultados!$A$2:$ZZ$2573, 283, MATCH($B$3, resultados!$A$1:$ZZ$1, 0))</f>
        <v/>
      </c>
    </row>
    <row r="290">
      <c r="A290">
        <f>INDEX(resultados!$A$2:$ZZ$2573, 284, MATCH($B$1, resultados!$A$1:$ZZ$1, 0))</f>
        <v/>
      </c>
      <c r="B290">
        <f>INDEX(resultados!$A$2:$ZZ$2573, 284, MATCH($B$2, resultados!$A$1:$ZZ$1, 0))</f>
        <v/>
      </c>
      <c r="C290">
        <f>INDEX(resultados!$A$2:$ZZ$2573, 284, MATCH($B$3, resultados!$A$1:$ZZ$1, 0))</f>
        <v/>
      </c>
    </row>
    <row r="291">
      <c r="A291">
        <f>INDEX(resultados!$A$2:$ZZ$2573, 285, MATCH($B$1, resultados!$A$1:$ZZ$1, 0))</f>
        <v/>
      </c>
      <c r="B291">
        <f>INDEX(resultados!$A$2:$ZZ$2573, 285, MATCH($B$2, resultados!$A$1:$ZZ$1, 0))</f>
        <v/>
      </c>
      <c r="C291">
        <f>INDEX(resultados!$A$2:$ZZ$2573, 285, MATCH($B$3, resultados!$A$1:$ZZ$1, 0))</f>
        <v/>
      </c>
    </row>
    <row r="292">
      <c r="A292">
        <f>INDEX(resultados!$A$2:$ZZ$2573, 286, MATCH($B$1, resultados!$A$1:$ZZ$1, 0))</f>
        <v/>
      </c>
      <c r="B292">
        <f>INDEX(resultados!$A$2:$ZZ$2573, 286, MATCH($B$2, resultados!$A$1:$ZZ$1, 0))</f>
        <v/>
      </c>
      <c r="C292">
        <f>INDEX(resultados!$A$2:$ZZ$2573, 286, MATCH($B$3, resultados!$A$1:$ZZ$1, 0))</f>
        <v/>
      </c>
    </row>
    <row r="293">
      <c r="A293">
        <f>INDEX(resultados!$A$2:$ZZ$2573, 287, MATCH($B$1, resultados!$A$1:$ZZ$1, 0))</f>
        <v/>
      </c>
      <c r="B293">
        <f>INDEX(resultados!$A$2:$ZZ$2573, 287, MATCH($B$2, resultados!$A$1:$ZZ$1, 0))</f>
        <v/>
      </c>
      <c r="C293">
        <f>INDEX(resultados!$A$2:$ZZ$2573, 287, MATCH($B$3, resultados!$A$1:$ZZ$1, 0))</f>
        <v/>
      </c>
    </row>
    <row r="294">
      <c r="A294">
        <f>INDEX(resultados!$A$2:$ZZ$2573, 288, MATCH($B$1, resultados!$A$1:$ZZ$1, 0))</f>
        <v/>
      </c>
      <c r="B294">
        <f>INDEX(resultados!$A$2:$ZZ$2573, 288, MATCH($B$2, resultados!$A$1:$ZZ$1, 0))</f>
        <v/>
      </c>
      <c r="C294">
        <f>INDEX(resultados!$A$2:$ZZ$2573, 288, MATCH($B$3, resultados!$A$1:$ZZ$1, 0))</f>
        <v/>
      </c>
    </row>
    <row r="295">
      <c r="A295">
        <f>INDEX(resultados!$A$2:$ZZ$2573, 289, MATCH($B$1, resultados!$A$1:$ZZ$1, 0))</f>
        <v/>
      </c>
      <c r="B295">
        <f>INDEX(resultados!$A$2:$ZZ$2573, 289, MATCH($B$2, resultados!$A$1:$ZZ$1, 0))</f>
        <v/>
      </c>
      <c r="C295">
        <f>INDEX(resultados!$A$2:$ZZ$2573, 289, MATCH($B$3, resultados!$A$1:$ZZ$1, 0))</f>
        <v/>
      </c>
    </row>
    <row r="296">
      <c r="A296">
        <f>INDEX(resultados!$A$2:$ZZ$2573, 290, MATCH($B$1, resultados!$A$1:$ZZ$1, 0))</f>
        <v/>
      </c>
      <c r="B296">
        <f>INDEX(resultados!$A$2:$ZZ$2573, 290, MATCH($B$2, resultados!$A$1:$ZZ$1, 0))</f>
        <v/>
      </c>
      <c r="C296">
        <f>INDEX(resultados!$A$2:$ZZ$2573, 290, MATCH($B$3, resultados!$A$1:$ZZ$1, 0))</f>
        <v/>
      </c>
    </row>
    <row r="297">
      <c r="A297">
        <f>INDEX(resultados!$A$2:$ZZ$2573, 291, MATCH($B$1, resultados!$A$1:$ZZ$1, 0))</f>
        <v/>
      </c>
      <c r="B297">
        <f>INDEX(resultados!$A$2:$ZZ$2573, 291, MATCH($B$2, resultados!$A$1:$ZZ$1, 0))</f>
        <v/>
      </c>
      <c r="C297">
        <f>INDEX(resultados!$A$2:$ZZ$2573, 291, MATCH($B$3, resultados!$A$1:$ZZ$1, 0))</f>
        <v/>
      </c>
    </row>
    <row r="298">
      <c r="A298">
        <f>INDEX(resultados!$A$2:$ZZ$2573, 292, MATCH($B$1, resultados!$A$1:$ZZ$1, 0))</f>
        <v/>
      </c>
      <c r="B298">
        <f>INDEX(resultados!$A$2:$ZZ$2573, 292, MATCH($B$2, resultados!$A$1:$ZZ$1, 0))</f>
        <v/>
      </c>
      <c r="C298">
        <f>INDEX(resultados!$A$2:$ZZ$2573, 292, MATCH($B$3, resultados!$A$1:$ZZ$1, 0))</f>
        <v/>
      </c>
    </row>
    <row r="299">
      <c r="A299">
        <f>INDEX(resultados!$A$2:$ZZ$2573, 293, MATCH($B$1, resultados!$A$1:$ZZ$1, 0))</f>
        <v/>
      </c>
      <c r="B299">
        <f>INDEX(resultados!$A$2:$ZZ$2573, 293, MATCH($B$2, resultados!$A$1:$ZZ$1, 0))</f>
        <v/>
      </c>
      <c r="C299">
        <f>INDEX(resultados!$A$2:$ZZ$2573, 293, MATCH($B$3, resultados!$A$1:$ZZ$1, 0))</f>
        <v/>
      </c>
    </row>
    <row r="300">
      <c r="A300">
        <f>INDEX(resultados!$A$2:$ZZ$2573, 294, MATCH($B$1, resultados!$A$1:$ZZ$1, 0))</f>
        <v/>
      </c>
      <c r="B300">
        <f>INDEX(resultados!$A$2:$ZZ$2573, 294, MATCH($B$2, resultados!$A$1:$ZZ$1, 0))</f>
        <v/>
      </c>
      <c r="C300">
        <f>INDEX(resultados!$A$2:$ZZ$2573, 294, MATCH($B$3, resultados!$A$1:$ZZ$1, 0))</f>
        <v/>
      </c>
    </row>
    <row r="301">
      <c r="A301">
        <f>INDEX(resultados!$A$2:$ZZ$2573, 295, MATCH($B$1, resultados!$A$1:$ZZ$1, 0))</f>
        <v/>
      </c>
      <c r="B301">
        <f>INDEX(resultados!$A$2:$ZZ$2573, 295, MATCH($B$2, resultados!$A$1:$ZZ$1, 0))</f>
        <v/>
      </c>
      <c r="C301">
        <f>INDEX(resultados!$A$2:$ZZ$2573, 295, MATCH($B$3, resultados!$A$1:$ZZ$1, 0))</f>
        <v/>
      </c>
    </row>
    <row r="302">
      <c r="A302">
        <f>INDEX(resultados!$A$2:$ZZ$2573, 296, MATCH($B$1, resultados!$A$1:$ZZ$1, 0))</f>
        <v/>
      </c>
      <c r="B302">
        <f>INDEX(resultados!$A$2:$ZZ$2573, 296, MATCH($B$2, resultados!$A$1:$ZZ$1, 0))</f>
        <v/>
      </c>
      <c r="C302">
        <f>INDEX(resultados!$A$2:$ZZ$2573, 296, MATCH($B$3, resultados!$A$1:$ZZ$1, 0))</f>
        <v/>
      </c>
    </row>
    <row r="303">
      <c r="A303">
        <f>INDEX(resultados!$A$2:$ZZ$2573, 297, MATCH($B$1, resultados!$A$1:$ZZ$1, 0))</f>
        <v/>
      </c>
      <c r="B303">
        <f>INDEX(resultados!$A$2:$ZZ$2573, 297, MATCH($B$2, resultados!$A$1:$ZZ$1, 0))</f>
        <v/>
      </c>
      <c r="C303">
        <f>INDEX(resultados!$A$2:$ZZ$2573, 297, MATCH($B$3, resultados!$A$1:$ZZ$1, 0))</f>
        <v/>
      </c>
    </row>
    <row r="304">
      <c r="A304">
        <f>INDEX(resultados!$A$2:$ZZ$2573, 298, MATCH($B$1, resultados!$A$1:$ZZ$1, 0))</f>
        <v/>
      </c>
      <c r="B304">
        <f>INDEX(resultados!$A$2:$ZZ$2573, 298, MATCH($B$2, resultados!$A$1:$ZZ$1, 0))</f>
        <v/>
      </c>
      <c r="C304">
        <f>INDEX(resultados!$A$2:$ZZ$2573, 298, MATCH($B$3, resultados!$A$1:$ZZ$1, 0))</f>
        <v/>
      </c>
    </row>
    <row r="305">
      <c r="A305">
        <f>INDEX(resultados!$A$2:$ZZ$2573, 299, MATCH($B$1, resultados!$A$1:$ZZ$1, 0))</f>
        <v/>
      </c>
      <c r="B305">
        <f>INDEX(resultados!$A$2:$ZZ$2573, 299, MATCH($B$2, resultados!$A$1:$ZZ$1, 0))</f>
        <v/>
      </c>
      <c r="C305">
        <f>INDEX(resultados!$A$2:$ZZ$2573, 299, MATCH($B$3, resultados!$A$1:$ZZ$1, 0))</f>
        <v/>
      </c>
    </row>
    <row r="306">
      <c r="A306">
        <f>INDEX(resultados!$A$2:$ZZ$2573, 300, MATCH($B$1, resultados!$A$1:$ZZ$1, 0))</f>
        <v/>
      </c>
      <c r="B306">
        <f>INDEX(resultados!$A$2:$ZZ$2573, 300, MATCH($B$2, resultados!$A$1:$ZZ$1, 0))</f>
        <v/>
      </c>
      <c r="C306">
        <f>INDEX(resultados!$A$2:$ZZ$2573, 300, MATCH($B$3, resultados!$A$1:$ZZ$1, 0))</f>
        <v/>
      </c>
    </row>
    <row r="307">
      <c r="A307">
        <f>INDEX(resultados!$A$2:$ZZ$2573, 301, MATCH($B$1, resultados!$A$1:$ZZ$1, 0))</f>
        <v/>
      </c>
      <c r="B307">
        <f>INDEX(resultados!$A$2:$ZZ$2573, 301, MATCH($B$2, resultados!$A$1:$ZZ$1, 0))</f>
        <v/>
      </c>
      <c r="C307">
        <f>INDEX(resultados!$A$2:$ZZ$2573, 301, MATCH($B$3, resultados!$A$1:$ZZ$1, 0))</f>
        <v/>
      </c>
    </row>
    <row r="308">
      <c r="A308">
        <f>INDEX(resultados!$A$2:$ZZ$2573, 302, MATCH($B$1, resultados!$A$1:$ZZ$1, 0))</f>
        <v/>
      </c>
      <c r="B308">
        <f>INDEX(resultados!$A$2:$ZZ$2573, 302, MATCH($B$2, resultados!$A$1:$ZZ$1, 0))</f>
        <v/>
      </c>
      <c r="C308">
        <f>INDEX(resultados!$A$2:$ZZ$2573, 302, MATCH($B$3, resultados!$A$1:$ZZ$1, 0))</f>
        <v/>
      </c>
    </row>
    <row r="309">
      <c r="A309">
        <f>INDEX(resultados!$A$2:$ZZ$2573, 303, MATCH($B$1, resultados!$A$1:$ZZ$1, 0))</f>
        <v/>
      </c>
      <c r="B309">
        <f>INDEX(resultados!$A$2:$ZZ$2573, 303, MATCH($B$2, resultados!$A$1:$ZZ$1, 0))</f>
        <v/>
      </c>
      <c r="C309">
        <f>INDEX(resultados!$A$2:$ZZ$2573, 303, MATCH($B$3, resultados!$A$1:$ZZ$1, 0))</f>
        <v/>
      </c>
    </row>
    <row r="310">
      <c r="A310">
        <f>INDEX(resultados!$A$2:$ZZ$2573, 304, MATCH($B$1, resultados!$A$1:$ZZ$1, 0))</f>
        <v/>
      </c>
      <c r="B310">
        <f>INDEX(resultados!$A$2:$ZZ$2573, 304, MATCH($B$2, resultados!$A$1:$ZZ$1, 0))</f>
        <v/>
      </c>
      <c r="C310">
        <f>INDEX(resultados!$A$2:$ZZ$2573, 304, MATCH($B$3, resultados!$A$1:$ZZ$1, 0))</f>
        <v/>
      </c>
    </row>
    <row r="311">
      <c r="A311">
        <f>INDEX(resultados!$A$2:$ZZ$2573, 305, MATCH($B$1, resultados!$A$1:$ZZ$1, 0))</f>
        <v/>
      </c>
      <c r="B311">
        <f>INDEX(resultados!$A$2:$ZZ$2573, 305, MATCH($B$2, resultados!$A$1:$ZZ$1, 0))</f>
        <v/>
      </c>
      <c r="C311">
        <f>INDEX(resultados!$A$2:$ZZ$2573, 305, MATCH($B$3, resultados!$A$1:$ZZ$1, 0))</f>
        <v/>
      </c>
    </row>
    <row r="312">
      <c r="A312">
        <f>INDEX(resultados!$A$2:$ZZ$2573, 306, MATCH($B$1, resultados!$A$1:$ZZ$1, 0))</f>
        <v/>
      </c>
      <c r="B312">
        <f>INDEX(resultados!$A$2:$ZZ$2573, 306, MATCH($B$2, resultados!$A$1:$ZZ$1, 0))</f>
        <v/>
      </c>
      <c r="C312">
        <f>INDEX(resultados!$A$2:$ZZ$2573, 306, MATCH($B$3, resultados!$A$1:$ZZ$1, 0))</f>
        <v/>
      </c>
    </row>
    <row r="313">
      <c r="A313">
        <f>INDEX(resultados!$A$2:$ZZ$2573, 307, MATCH($B$1, resultados!$A$1:$ZZ$1, 0))</f>
        <v/>
      </c>
      <c r="B313">
        <f>INDEX(resultados!$A$2:$ZZ$2573, 307, MATCH($B$2, resultados!$A$1:$ZZ$1, 0))</f>
        <v/>
      </c>
      <c r="C313">
        <f>INDEX(resultados!$A$2:$ZZ$2573, 307, MATCH($B$3, resultados!$A$1:$ZZ$1, 0))</f>
        <v/>
      </c>
    </row>
    <row r="314">
      <c r="A314">
        <f>INDEX(resultados!$A$2:$ZZ$2573, 308, MATCH($B$1, resultados!$A$1:$ZZ$1, 0))</f>
        <v/>
      </c>
      <c r="B314">
        <f>INDEX(resultados!$A$2:$ZZ$2573, 308, MATCH($B$2, resultados!$A$1:$ZZ$1, 0))</f>
        <v/>
      </c>
      <c r="C314">
        <f>INDEX(resultados!$A$2:$ZZ$2573, 308, MATCH($B$3, resultados!$A$1:$ZZ$1, 0))</f>
        <v/>
      </c>
    </row>
    <row r="315">
      <c r="A315">
        <f>INDEX(resultados!$A$2:$ZZ$2573, 309, MATCH($B$1, resultados!$A$1:$ZZ$1, 0))</f>
        <v/>
      </c>
      <c r="B315">
        <f>INDEX(resultados!$A$2:$ZZ$2573, 309, MATCH($B$2, resultados!$A$1:$ZZ$1, 0))</f>
        <v/>
      </c>
      <c r="C315">
        <f>INDEX(resultados!$A$2:$ZZ$2573, 309, MATCH($B$3, resultados!$A$1:$ZZ$1, 0))</f>
        <v/>
      </c>
    </row>
    <row r="316">
      <c r="A316">
        <f>INDEX(resultados!$A$2:$ZZ$2573, 310, MATCH($B$1, resultados!$A$1:$ZZ$1, 0))</f>
        <v/>
      </c>
      <c r="B316">
        <f>INDEX(resultados!$A$2:$ZZ$2573, 310, MATCH($B$2, resultados!$A$1:$ZZ$1, 0))</f>
        <v/>
      </c>
      <c r="C316">
        <f>INDEX(resultados!$A$2:$ZZ$2573, 310, MATCH($B$3, resultados!$A$1:$ZZ$1, 0))</f>
        <v/>
      </c>
    </row>
    <row r="317">
      <c r="A317">
        <f>INDEX(resultados!$A$2:$ZZ$2573, 311, MATCH($B$1, resultados!$A$1:$ZZ$1, 0))</f>
        <v/>
      </c>
      <c r="B317">
        <f>INDEX(resultados!$A$2:$ZZ$2573, 311, MATCH($B$2, resultados!$A$1:$ZZ$1, 0))</f>
        <v/>
      </c>
      <c r="C317">
        <f>INDEX(resultados!$A$2:$ZZ$2573, 311, MATCH($B$3, resultados!$A$1:$ZZ$1, 0))</f>
        <v/>
      </c>
    </row>
    <row r="318">
      <c r="A318">
        <f>INDEX(resultados!$A$2:$ZZ$2573, 312, MATCH($B$1, resultados!$A$1:$ZZ$1, 0))</f>
        <v/>
      </c>
      <c r="B318">
        <f>INDEX(resultados!$A$2:$ZZ$2573, 312, MATCH($B$2, resultados!$A$1:$ZZ$1, 0))</f>
        <v/>
      </c>
      <c r="C318">
        <f>INDEX(resultados!$A$2:$ZZ$2573, 312, MATCH($B$3, resultados!$A$1:$ZZ$1, 0))</f>
        <v/>
      </c>
    </row>
    <row r="319">
      <c r="A319">
        <f>INDEX(resultados!$A$2:$ZZ$2573, 313, MATCH($B$1, resultados!$A$1:$ZZ$1, 0))</f>
        <v/>
      </c>
      <c r="B319">
        <f>INDEX(resultados!$A$2:$ZZ$2573, 313, MATCH($B$2, resultados!$A$1:$ZZ$1, 0))</f>
        <v/>
      </c>
      <c r="C319">
        <f>INDEX(resultados!$A$2:$ZZ$2573, 313, MATCH($B$3, resultados!$A$1:$ZZ$1, 0))</f>
        <v/>
      </c>
    </row>
    <row r="320">
      <c r="A320">
        <f>INDEX(resultados!$A$2:$ZZ$2573, 314, MATCH($B$1, resultados!$A$1:$ZZ$1, 0))</f>
        <v/>
      </c>
      <c r="B320">
        <f>INDEX(resultados!$A$2:$ZZ$2573, 314, MATCH($B$2, resultados!$A$1:$ZZ$1, 0))</f>
        <v/>
      </c>
      <c r="C320">
        <f>INDEX(resultados!$A$2:$ZZ$2573, 314, MATCH($B$3, resultados!$A$1:$ZZ$1, 0))</f>
        <v/>
      </c>
    </row>
    <row r="321">
      <c r="A321">
        <f>INDEX(resultados!$A$2:$ZZ$2573, 315, MATCH($B$1, resultados!$A$1:$ZZ$1, 0))</f>
        <v/>
      </c>
      <c r="B321">
        <f>INDEX(resultados!$A$2:$ZZ$2573, 315, MATCH($B$2, resultados!$A$1:$ZZ$1, 0))</f>
        <v/>
      </c>
      <c r="C321">
        <f>INDEX(resultados!$A$2:$ZZ$2573, 315, MATCH($B$3, resultados!$A$1:$ZZ$1, 0))</f>
        <v/>
      </c>
    </row>
    <row r="322">
      <c r="A322">
        <f>INDEX(resultados!$A$2:$ZZ$2573, 316, MATCH($B$1, resultados!$A$1:$ZZ$1, 0))</f>
        <v/>
      </c>
      <c r="B322">
        <f>INDEX(resultados!$A$2:$ZZ$2573, 316, MATCH($B$2, resultados!$A$1:$ZZ$1, 0))</f>
        <v/>
      </c>
      <c r="C322">
        <f>INDEX(resultados!$A$2:$ZZ$2573, 316, MATCH($B$3, resultados!$A$1:$ZZ$1, 0))</f>
        <v/>
      </c>
    </row>
    <row r="323">
      <c r="A323">
        <f>INDEX(resultados!$A$2:$ZZ$2573, 317, MATCH($B$1, resultados!$A$1:$ZZ$1, 0))</f>
        <v/>
      </c>
      <c r="B323">
        <f>INDEX(resultados!$A$2:$ZZ$2573, 317, MATCH($B$2, resultados!$A$1:$ZZ$1, 0))</f>
        <v/>
      </c>
      <c r="C323">
        <f>INDEX(resultados!$A$2:$ZZ$2573, 317, MATCH($B$3, resultados!$A$1:$ZZ$1, 0))</f>
        <v/>
      </c>
    </row>
    <row r="324">
      <c r="A324">
        <f>INDEX(resultados!$A$2:$ZZ$2573, 318, MATCH($B$1, resultados!$A$1:$ZZ$1, 0))</f>
        <v/>
      </c>
      <c r="B324">
        <f>INDEX(resultados!$A$2:$ZZ$2573, 318, MATCH($B$2, resultados!$A$1:$ZZ$1, 0))</f>
        <v/>
      </c>
      <c r="C324">
        <f>INDEX(resultados!$A$2:$ZZ$2573, 318, MATCH($B$3, resultados!$A$1:$ZZ$1, 0))</f>
        <v/>
      </c>
    </row>
    <row r="325">
      <c r="A325">
        <f>INDEX(resultados!$A$2:$ZZ$2573, 319, MATCH($B$1, resultados!$A$1:$ZZ$1, 0))</f>
        <v/>
      </c>
      <c r="B325">
        <f>INDEX(resultados!$A$2:$ZZ$2573, 319, MATCH($B$2, resultados!$A$1:$ZZ$1, 0))</f>
        <v/>
      </c>
      <c r="C325">
        <f>INDEX(resultados!$A$2:$ZZ$2573, 319, MATCH($B$3, resultados!$A$1:$ZZ$1, 0))</f>
        <v/>
      </c>
    </row>
    <row r="326">
      <c r="A326">
        <f>INDEX(resultados!$A$2:$ZZ$2573, 320, MATCH($B$1, resultados!$A$1:$ZZ$1, 0))</f>
        <v/>
      </c>
      <c r="B326">
        <f>INDEX(resultados!$A$2:$ZZ$2573, 320, MATCH($B$2, resultados!$A$1:$ZZ$1, 0))</f>
        <v/>
      </c>
      <c r="C326">
        <f>INDEX(resultados!$A$2:$ZZ$2573, 320, MATCH($B$3, resultados!$A$1:$ZZ$1, 0))</f>
        <v/>
      </c>
    </row>
    <row r="327">
      <c r="A327">
        <f>INDEX(resultados!$A$2:$ZZ$2573, 321, MATCH($B$1, resultados!$A$1:$ZZ$1, 0))</f>
        <v/>
      </c>
      <c r="B327">
        <f>INDEX(resultados!$A$2:$ZZ$2573, 321, MATCH($B$2, resultados!$A$1:$ZZ$1, 0))</f>
        <v/>
      </c>
      <c r="C327">
        <f>INDEX(resultados!$A$2:$ZZ$2573, 321, MATCH($B$3, resultados!$A$1:$ZZ$1, 0))</f>
        <v/>
      </c>
    </row>
    <row r="328">
      <c r="A328">
        <f>INDEX(resultados!$A$2:$ZZ$2573, 322, MATCH($B$1, resultados!$A$1:$ZZ$1, 0))</f>
        <v/>
      </c>
      <c r="B328">
        <f>INDEX(resultados!$A$2:$ZZ$2573, 322, MATCH($B$2, resultados!$A$1:$ZZ$1, 0))</f>
        <v/>
      </c>
      <c r="C328">
        <f>INDEX(resultados!$A$2:$ZZ$2573, 322, MATCH($B$3, resultados!$A$1:$ZZ$1, 0))</f>
        <v/>
      </c>
    </row>
    <row r="329">
      <c r="A329">
        <f>INDEX(resultados!$A$2:$ZZ$2573, 323, MATCH($B$1, resultados!$A$1:$ZZ$1, 0))</f>
        <v/>
      </c>
      <c r="B329">
        <f>INDEX(resultados!$A$2:$ZZ$2573, 323, MATCH($B$2, resultados!$A$1:$ZZ$1, 0))</f>
        <v/>
      </c>
      <c r="C329">
        <f>INDEX(resultados!$A$2:$ZZ$2573, 323, MATCH($B$3, resultados!$A$1:$ZZ$1, 0))</f>
        <v/>
      </c>
    </row>
    <row r="330">
      <c r="A330">
        <f>INDEX(resultados!$A$2:$ZZ$2573, 324, MATCH($B$1, resultados!$A$1:$ZZ$1, 0))</f>
        <v/>
      </c>
      <c r="B330">
        <f>INDEX(resultados!$A$2:$ZZ$2573, 324, MATCH($B$2, resultados!$A$1:$ZZ$1, 0))</f>
        <v/>
      </c>
      <c r="C330">
        <f>INDEX(resultados!$A$2:$ZZ$2573, 324, MATCH($B$3, resultados!$A$1:$ZZ$1, 0))</f>
        <v/>
      </c>
    </row>
    <row r="331">
      <c r="A331">
        <f>INDEX(resultados!$A$2:$ZZ$2573, 325, MATCH($B$1, resultados!$A$1:$ZZ$1, 0))</f>
        <v/>
      </c>
      <c r="B331">
        <f>INDEX(resultados!$A$2:$ZZ$2573, 325, MATCH($B$2, resultados!$A$1:$ZZ$1, 0))</f>
        <v/>
      </c>
      <c r="C331">
        <f>INDEX(resultados!$A$2:$ZZ$2573, 325, MATCH($B$3, resultados!$A$1:$ZZ$1, 0))</f>
        <v/>
      </c>
    </row>
    <row r="332">
      <c r="A332">
        <f>INDEX(resultados!$A$2:$ZZ$2573, 326, MATCH($B$1, resultados!$A$1:$ZZ$1, 0))</f>
        <v/>
      </c>
      <c r="B332">
        <f>INDEX(resultados!$A$2:$ZZ$2573, 326, MATCH($B$2, resultados!$A$1:$ZZ$1, 0))</f>
        <v/>
      </c>
      <c r="C332">
        <f>INDEX(resultados!$A$2:$ZZ$2573, 326, MATCH($B$3, resultados!$A$1:$ZZ$1, 0))</f>
        <v/>
      </c>
    </row>
    <row r="333">
      <c r="A333">
        <f>INDEX(resultados!$A$2:$ZZ$2573, 327, MATCH($B$1, resultados!$A$1:$ZZ$1, 0))</f>
        <v/>
      </c>
      <c r="B333">
        <f>INDEX(resultados!$A$2:$ZZ$2573, 327, MATCH($B$2, resultados!$A$1:$ZZ$1, 0))</f>
        <v/>
      </c>
      <c r="C333">
        <f>INDEX(resultados!$A$2:$ZZ$2573, 327, MATCH($B$3, resultados!$A$1:$ZZ$1, 0))</f>
        <v/>
      </c>
    </row>
    <row r="334">
      <c r="A334">
        <f>INDEX(resultados!$A$2:$ZZ$2573, 328, MATCH($B$1, resultados!$A$1:$ZZ$1, 0))</f>
        <v/>
      </c>
      <c r="B334">
        <f>INDEX(resultados!$A$2:$ZZ$2573, 328, MATCH($B$2, resultados!$A$1:$ZZ$1, 0))</f>
        <v/>
      </c>
      <c r="C334">
        <f>INDEX(resultados!$A$2:$ZZ$2573, 328, MATCH($B$3, resultados!$A$1:$ZZ$1, 0))</f>
        <v/>
      </c>
    </row>
    <row r="335">
      <c r="A335">
        <f>INDEX(resultados!$A$2:$ZZ$2573, 329, MATCH($B$1, resultados!$A$1:$ZZ$1, 0))</f>
        <v/>
      </c>
      <c r="B335">
        <f>INDEX(resultados!$A$2:$ZZ$2573, 329, MATCH($B$2, resultados!$A$1:$ZZ$1, 0))</f>
        <v/>
      </c>
      <c r="C335">
        <f>INDEX(resultados!$A$2:$ZZ$2573, 329, MATCH($B$3, resultados!$A$1:$ZZ$1, 0))</f>
        <v/>
      </c>
    </row>
    <row r="336">
      <c r="A336">
        <f>INDEX(resultados!$A$2:$ZZ$2573, 330, MATCH($B$1, resultados!$A$1:$ZZ$1, 0))</f>
        <v/>
      </c>
      <c r="B336">
        <f>INDEX(resultados!$A$2:$ZZ$2573, 330, MATCH($B$2, resultados!$A$1:$ZZ$1, 0))</f>
        <v/>
      </c>
      <c r="C336">
        <f>INDEX(resultados!$A$2:$ZZ$2573, 330, MATCH($B$3, resultados!$A$1:$ZZ$1, 0))</f>
        <v/>
      </c>
    </row>
    <row r="337">
      <c r="A337">
        <f>INDEX(resultados!$A$2:$ZZ$2573, 331, MATCH($B$1, resultados!$A$1:$ZZ$1, 0))</f>
        <v/>
      </c>
      <c r="B337">
        <f>INDEX(resultados!$A$2:$ZZ$2573, 331, MATCH($B$2, resultados!$A$1:$ZZ$1, 0))</f>
        <v/>
      </c>
      <c r="C337">
        <f>INDEX(resultados!$A$2:$ZZ$2573, 331, MATCH($B$3, resultados!$A$1:$ZZ$1, 0))</f>
        <v/>
      </c>
    </row>
    <row r="338">
      <c r="A338">
        <f>INDEX(resultados!$A$2:$ZZ$2573, 332, MATCH($B$1, resultados!$A$1:$ZZ$1, 0))</f>
        <v/>
      </c>
      <c r="B338">
        <f>INDEX(resultados!$A$2:$ZZ$2573, 332, MATCH($B$2, resultados!$A$1:$ZZ$1, 0))</f>
        <v/>
      </c>
      <c r="C338">
        <f>INDEX(resultados!$A$2:$ZZ$2573, 332, MATCH($B$3, resultados!$A$1:$ZZ$1, 0))</f>
        <v/>
      </c>
    </row>
    <row r="339">
      <c r="A339">
        <f>INDEX(resultados!$A$2:$ZZ$2573, 333, MATCH($B$1, resultados!$A$1:$ZZ$1, 0))</f>
        <v/>
      </c>
      <c r="B339">
        <f>INDEX(resultados!$A$2:$ZZ$2573, 333, MATCH($B$2, resultados!$A$1:$ZZ$1, 0))</f>
        <v/>
      </c>
      <c r="C339">
        <f>INDEX(resultados!$A$2:$ZZ$2573, 333, MATCH($B$3, resultados!$A$1:$ZZ$1, 0))</f>
        <v/>
      </c>
    </row>
    <row r="340">
      <c r="A340">
        <f>INDEX(resultados!$A$2:$ZZ$2573, 334, MATCH($B$1, resultados!$A$1:$ZZ$1, 0))</f>
        <v/>
      </c>
      <c r="B340">
        <f>INDEX(resultados!$A$2:$ZZ$2573, 334, MATCH($B$2, resultados!$A$1:$ZZ$1, 0))</f>
        <v/>
      </c>
      <c r="C340">
        <f>INDEX(resultados!$A$2:$ZZ$2573, 334, MATCH($B$3, resultados!$A$1:$ZZ$1, 0))</f>
        <v/>
      </c>
    </row>
    <row r="341">
      <c r="A341">
        <f>INDEX(resultados!$A$2:$ZZ$2573, 335, MATCH($B$1, resultados!$A$1:$ZZ$1, 0))</f>
        <v/>
      </c>
      <c r="B341">
        <f>INDEX(resultados!$A$2:$ZZ$2573, 335, MATCH($B$2, resultados!$A$1:$ZZ$1, 0))</f>
        <v/>
      </c>
      <c r="C341">
        <f>INDEX(resultados!$A$2:$ZZ$2573, 335, MATCH($B$3, resultados!$A$1:$ZZ$1, 0))</f>
        <v/>
      </c>
    </row>
    <row r="342">
      <c r="A342">
        <f>INDEX(resultados!$A$2:$ZZ$2573, 336, MATCH($B$1, resultados!$A$1:$ZZ$1, 0))</f>
        <v/>
      </c>
      <c r="B342">
        <f>INDEX(resultados!$A$2:$ZZ$2573, 336, MATCH($B$2, resultados!$A$1:$ZZ$1, 0))</f>
        <v/>
      </c>
      <c r="C342">
        <f>INDEX(resultados!$A$2:$ZZ$2573, 336, MATCH($B$3, resultados!$A$1:$ZZ$1, 0))</f>
        <v/>
      </c>
    </row>
    <row r="343">
      <c r="A343">
        <f>INDEX(resultados!$A$2:$ZZ$2573, 337, MATCH($B$1, resultados!$A$1:$ZZ$1, 0))</f>
        <v/>
      </c>
      <c r="B343">
        <f>INDEX(resultados!$A$2:$ZZ$2573, 337, MATCH($B$2, resultados!$A$1:$ZZ$1, 0))</f>
        <v/>
      </c>
      <c r="C343">
        <f>INDEX(resultados!$A$2:$ZZ$2573, 337, MATCH($B$3, resultados!$A$1:$ZZ$1, 0))</f>
        <v/>
      </c>
    </row>
    <row r="344">
      <c r="A344">
        <f>INDEX(resultados!$A$2:$ZZ$2573, 338, MATCH($B$1, resultados!$A$1:$ZZ$1, 0))</f>
        <v/>
      </c>
      <c r="B344">
        <f>INDEX(resultados!$A$2:$ZZ$2573, 338, MATCH($B$2, resultados!$A$1:$ZZ$1, 0))</f>
        <v/>
      </c>
      <c r="C344">
        <f>INDEX(resultados!$A$2:$ZZ$2573, 338, MATCH($B$3, resultados!$A$1:$ZZ$1, 0))</f>
        <v/>
      </c>
    </row>
    <row r="345">
      <c r="A345">
        <f>INDEX(resultados!$A$2:$ZZ$2573, 339, MATCH($B$1, resultados!$A$1:$ZZ$1, 0))</f>
        <v/>
      </c>
      <c r="B345">
        <f>INDEX(resultados!$A$2:$ZZ$2573, 339, MATCH($B$2, resultados!$A$1:$ZZ$1, 0))</f>
        <v/>
      </c>
      <c r="C345">
        <f>INDEX(resultados!$A$2:$ZZ$2573, 339, MATCH($B$3, resultados!$A$1:$ZZ$1, 0))</f>
        <v/>
      </c>
    </row>
    <row r="346">
      <c r="A346">
        <f>INDEX(resultados!$A$2:$ZZ$2573, 340, MATCH($B$1, resultados!$A$1:$ZZ$1, 0))</f>
        <v/>
      </c>
      <c r="B346">
        <f>INDEX(resultados!$A$2:$ZZ$2573, 340, MATCH($B$2, resultados!$A$1:$ZZ$1, 0))</f>
        <v/>
      </c>
      <c r="C346">
        <f>INDEX(resultados!$A$2:$ZZ$2573, 340, MATCH($B$3, resultados!$A$1:$ZZ$1, 0))</f>
        <v/>
      </c>
    </row>
    <row r="347">
      <c r="A347">
        <f>INDEX(resultados!$A$2:$ZZ$2573, 341, MATCH($B$1, resultados!$A$1:$ZZ$1, 0))</f>
        <v/>
      </c>
      <c r="B347">
        <f>INDEX(resultados!$A$2:$ZZ$2573, 341, MATCH($B$2, resultados!$A$1:$ZZ$1, 0))</f>
        <v/>
      </c>
      <c r="C347">
        <f>INDEX(resultados!$A$2:$ZZ$2573, 341, MATCH($B$3, resultados!$A$1:$ZZ$1, 0))</f>
        <v/>
      </c>
    </row>
    <row r="348">
      <c r="A348">
        <f>INDEX(resultados!$A$2:$ZZ$2573, 342, MATCH($B$1, resultados!$A$1:$ZZ$1, 0))</f>
        <v/>
      </c>
      <c r="B348">
        <f>INDEX(resultados!$A$2:$ZZ$2573, 342, MATCH($B$2, resultados!$A$1:$ZZ$1, 0))</f>
        <v/>
      </c>
      <c r="C348">
        <f>INDEX(resultados!$A$2:$ZZ$2573, 342, MATCH($B$3, resultados!$A$1:$ZZ$1, 0))</f>
        <v/>
      </c>
    </row>
    <row r="349">
      <c r="A349">
        <f>INDEX(resultados!$A$2:$ZZ$2573, 343, MATCH($B$1, resultados!$A$1:$ZZ$1, 0))</f>
        <v/>
      </c>
      <c r="B349">
        <f>INDEX(resultados!$A$2:$ZZ$2573, 343, MATCH($B$2, resultados!$A$1:$ZZ$1, 0))</f>
        <v/>
      </c>
      <c r="C349">
        <f>INDEX(resultados!$A$2:$ZZ$2573, 343, MATCH($B$3, resultados!$A$1:$ZZ$1, 0))</f>
        <v/>
      </c>
    </row>
    <row r="350">
      <c r="A350">
        <f>INDEX(resultados!$A$2:$ZZ$2573, 344, MATCH($B$1, resultados!$A$1:$ZZ$1, 0))</f>
        <v/>
      </c>
      <c r="B350">
        <f>INDEX(resultados!$A$2:$ZZ$2573, 344, MATCH($B$2, resultados!$A$1:$ZZ$1, 0))</f>
        <v/>
      </c>
      <c r="C350">
        <f>INDEX(resultados!$A$2:$ZZ$2573, 344, MATCH($B$3, resultados!$A$1:$ZZ$1, 0))</f>
        <v/>
      </c>
    </row>
    <row r="351">
      <c r="A351">
        <f>INDEX(resultados!$A$2:$ZZ$2573, 345, MATCH($B$1, resultados!$A$1:$ZZ$1, 0))</f>
        <v/>
      </c>
      <c r="B351">
        <f>INDEX(resultados!$A$2:$ZZ$2573, 345, MATCH($B$2, resultados!$A$1:$ZZ$1, 0))</f>
        <v/>
      </c>
      <c r="C351">
        <f>INDEX(resultados!$A$2:$ZZ$2573, 345, MATCH($B$3, resultados!$A$1:$ZZ$1, 0))</f>
        <v/>
      </c>
    </row>
    <row r="352">
      <c r="A352">
        <f>INDEX(resultados!$A$2:$ZZ$2573, 346, MATCH($B$1, resultados!$A$1:$ZZ$1, 0))</f>
        <v/>
      </c>
      <c r="B352">
        <f>INDEX(resultados!$A$2:$ZZ$2573, 346, MATCH($B$2, resultados!$A$1:$ZZ$1, 0))</f>
        <v/>
      </c>
      <c r="C352">
        <f>INDEX(resultados!$A$2:$ZZ$2573, 346, MATCH($B$3, resultados!$A$1:$ZZ$1, 0))</f>
        <v/>
      </c>
    </row>
    <row r="353">
      <c r="A353">
        <f>INDEX(resultados!$A$2:$ZZ$2573, 347, MATCH($B$1, resultados!$A$1:$ZZ$1, 0))</f>
        <v/>
      </c>
      <c r="B353">
        <f>INDEX(resultados!$A$2:$ZZ$2573, 347, MATCH($B$2, resultados!$A$1:$ZZ$1, 0))</f>
        <v/>
      </c>
      <c r="C353">
        <f>INDEX(resultados!$A$2:$ZZ$2573, 347, MATCH($B$3, resultados!$A$1:$ZZ$1, 0))</f>
        <v/>
      </c>
    </row>
    <row r="354">
      <c r="A354">
        <f>INDEX(resultados!$A$2:$ZZ$2573, 348, MATCH($B$1, resultados!$A$1:$ZZ$1, 0))</f>
        <v/>
      </c>
      <c r="B354">
        <f>INDEX(resultados!$A$2:$ZZ$2573, 348, MATCH($B$2, resultados!$A$1:$ZZ$1, 0))</f>
        <v/>
      </c>
      <c r="C354">
        <f>INDEX(resultados!$A$2:$ZZ$2573, 348, MATCH($B$3, resultados!$A$1:$ZZ$1, 0))</f>
        <v/>
      </c>
    </row>
    <row r="355">
      <c r="A355">
        <f>INDEX(resultados!$A$2:$ZZ$2573, 349, MATCH($B$1, resultados!$A$1:$ZZ$1, 0))</f>
        <v/>
      </c>
      <c r="B355">
        <f>INDEX(resultados!$A$2:$ZZ$2573, 349, MATCH($B$2, resultados!$A$1:$ZZ$1, 0))</f>
        <v/>
      </c>
      <c r="C355">
        <f>INDEX(resultados!$A$2:$ZZ$2573, 349, MATCH($B$3, resultados!$A$1:$ZZ$1, 0))</f>
        <v/>
      </c>
    </row>
    <row r="356">
      <c r="A356">
        <f>INDEX(resultados!$A$2:$ZZ$2573, 350, MATCH($B$1, resultados!$A$1:$ZZ$1, 0))</f>
        <v/>
      </c>
      <c r="B356">
        <f>INDEX(resultados!$A$2:$ZZ$2573, 350, MATCH($B$2, resultados!$A$1:$ZZ$1, 0))</f>
        <v/>
      </c>
      <c r="C356">
        <f>INDEX(resultados!$A$2:$ZZ$2573, 350, MATCH($B$3, resultados!$A$1:$ZZ$1, 0))</f>
        <v/>
      </c>
    </row>
    <row r="357">
      <c r="A357">
        <f>INDEX(resultados!$A$2:$ZZ$2573, 351, MATCH($B$1, resultados!$A$1:$ZZ$1, 0))</f>
        <v/>
      </c>
      <c r="B357">
        <f>INDEX(resultados!$A$2:$ZZ$2573, 351, MATCH($B$2, resultados!$A$1:$ZZ$1, 0))</f>
        <v/>
      </c>
      <c r="C357">
        <f>INDEX(resultados!$A$2:$ZZ$2573, 351, MATCH($B$3, resultados!$A$1:$ZZ$1, 0))</f>
        <v/>
      </c>
    </row>
    <row r="358">
      <c r="A358">
        <f>INDEX(resultados!$A$2:$ZZ$2573, 352, MATCH($B$1, resultados!$A$1:$ZZ$1, 0))</f>
        <v/>
      </c>
      <c r="B358">
        <f>INDEX(resultados!$A$2:$ZZ$2573, 352, MATCH($B$2, resultados!$A$1:$ZZ$1, 0))</f>
        <v/>
      </c>
      <c r="C358">
        <f>INDEX(resultados!$A$2:$ZZ$2573, 352, MATCH($B$3, resultados!$A$1:$ZZ$1, 0))</f>
        <v/>
      </c>
    </row>
    <row r="359">
      <c r="A359">
        <f>INDEX(resultados!$A$2:$ZZ$2573, 353, MATCH($B$1, resultados!$A$1:$ZZ$1, 0))</f>
        <v/>
      </c>
      <c r="B359">
        <f>INDEX(resultados!$A$2:$ZZ$2573, 353, MATCH($B$2, resultados!$A$1:$ZZ$1, 0))</f>
        <v/>
      </c>
      <c r="C359">
        <f>INDEX(resultados!$A$2:$ZZ$2573, 353, MATCH($B$3, resultados!$A$1:$ZZ$1, 0))</f>
        <v/>
      </c>
    </row>
    <row r="360">
      <c r="A360">
        <f>INDEX(resultados!$A$2:$ZZ$2573, 354, MATCH($B$1, resultados!$A$1:$ZZ$1, 0))</f>
        <v/>
      </c>
      <c r="B360">
        <f>INDEX(resultados!$A$2:$ZZ$2573, 354, MATCH($B$2, resultados!$A$1:$ZZ$1, 0))</f>
        <v/>
      </c>
      <c r="C360">
        <f>INDEX(resultados!$A$2:$ZZ$2573, 354, MATCH($B$3, resultados!$A$1:$ZZ$1, 0))</f>
        <v/>
      </c>
    </row>
    <row r="361">
      <c r="A361">
        <f>INDEX(resultados!$A$2:$ZZ$2573, 355, MATCH($B$1, resultados!$A$1:$ZZ$1, 0))</f>
        <v/>
      </c>
      <c r="B361">
        <f>INDEX(resultados!$A$2:$ZZ$2573, 355, MATCH($B$2, resultados!$A$1:$ZZ$1, 0))</f>
        <v/>
      </c>
      <c r="C361">
        <f>INDEX(resultados!$A$2:$ZZ$2573, 355, MATCH($B$3, resultados!$A$1:$ZZ$1, 0))</f>
        <v/>
      </c>
    </row>
    <row r="362">
      <c r="A362">
        <f>INDEX(resultados!$A$2:$ZZ$2573, 356, MATCH($B$1, resultados!$A$1:$ZZ$1, 0))</f>
        <v/>
      </c>
      <c r="B362">
        <f>INDEX(resultados!$A$2:$ZZ$2573, 356, MATCH($B$2, resultados!$A$1:$ZZ$1, 0))</f>
        <v/>
      </c>
      <c r="C362">
        <f>INDEX(resultados!$A$2:$ZZ$2573, 356, MATCH($B$3, resultados!$A$1:$ZZ$1, 0))</f>
        <v/>
      </c>
    </row>
    <row r="363">
      <c r="A363">
        <f>INDEX(resultados!$A$2:$ZZ$2573, 357, MATCH($B$1, resultados!$A$1:$ZZ$1, 0))</f>
        <v/>
      </c>
      <c r="B363">
        <f>INDEX(resultados!$A$2:$ZZ$2573, 357, MATCH($B$2, resultados!$A$1:$ZZ$1, 0))</f>
        <v/>
      </c>
      <c r="C363">
        <f>INDEX(resultados!$A$2:$ZZ$2573, 357, MATCH($B$3, resultados!$A$1:$ZZ$1, 0))</f>
        <v/>
      </c>
    </row>
    <row r="364">
      <c r="A364">
        <f>INDEX(resultados!$A$2:$ZZ$2573, 358, MATCH($B$1, resultados!$A$1:$ZZ$1, 0))</f>
        <v/>
      </c>
      <c r="B364">
        <f>INDEX(resultados!$A$2:$ZZ$2573, 358, MATCH($B$2, resultados!$A$1:$ZZ$1, 0))</f>
        <v/>
      </c>
      <c r="C364">
        <f>INDEX(resultados!$A$2:$ZZ$2573, 358, MATCH($B$3, resultados!$A$1:$ZZ$1, 0))</f>
        <v/>
      </c>
    </row>
    <row r="365">
      <c r="A365">
        <f>INDEX(resultados!$A$2:$ZZ$2573, 359, MATCH($B$1, resultados!$A$1:$ZZ$1, 0))</f>
        <v/>
      </c>
      <c r="B365">
        <f>INDEX(resultados!$A$2:$ZZ$2573, 359, MATCH($B$2, resultados!$A$1:$ZZ$1, 0))</f>
        <v/>
      </c>
      <c r="C365">
        <f>INDEX(resultados!$A$2:$ZZ$2573, 359, MATCH($B$3, resultados!$A$1:$ZZ$1, 0))</f>
        <v/>
      </c>
    </row>
    <row r="366">
      <c r="A366">
        <f>INDEX(resultados!$A$2:$ZZ$2573, 360, MATCH($B$1, resultados!$A$1:$ZZ$1, 0))</f>
        <v/>
      </c>
      <c r="B366">
        <f>INDEX(resultados!$A$2:$ZZ$2573, 360, MATCH($B$2, resultados!$A$1:$ZZ$1, 0))</f>
        <v/>
      </c>
      <c r="C366">
        <f>INDEX(resultados!$A$2:$ZZ$2573, 360, MATCH($B$3, resultados!$A$1:$ZZ$1, 0))</f>
        <v/>
      </c>
    </row>
    <row r="367">
      <c r="A367">
        <f>INDEX(resultados!$A$2:$ZZ$2573, 361, MATCH($B$1, resultados!$A$1:$ZZ$1, 0))</f>
        <v/>
      </c>
      <c r="B367">
        <f>INDEX(resultados!$A$2:$ZZ$2573, 361, MATCH($B$2, resultados!$A$1:$ZZ$1, 0))</f>
        <v/>
      </c>
      <c r="C367">
        <f>INDEX(resultados!$A$2:$ZZ$2573, 361, MATCH($B$3, resultados!$A$1:$ZZ$1, 0))</f>
        <v/>
      </c>
    </row>
    <row r="368">
      <c r="A368">
        <f>INDEX(resultados!$A$2:$ZZ$2573, 362, MATCH($B$1, resultados!$A$1:$ZZ$1, 0))</f>
        <v/>
      </c>
      <c r="B368">
        <f>INDEX(resultados!$A$2:$ZZ$2573, 362, MATCH($B$2, resultados!$A$1:$ZZ$1, 0))</f>
        <v/>
      </c>
      <c r="C368">
        <f>INDEX(resultados!$A$2:$ZZ$2573, 362, MATCH($B$3, resultados!$A$1:$ZZ$1, 0))</f>
        <v/>
      </c>
    </row>
    <row r="369">
      <c r="A369">
        <f>INDEX(resultados!$A$2:$ZZ$2573, 363, MATCH($B$1, resultados!$A$1:$ZZ$1, 0))</f>
        <v/>
      </c>
      <c r="B369">
        <f>INDEX(resultados!$A$2:$ZZ$2573, 363, MATCH($B$2, resultados!$A$1:$ZZ$1, 0))</f>
        <v/>
      </c>
      <c r="C369">
        <f>INDEX(resultados!$A$2:$ZZ$2573, 363, MATCH($B$3, resultados!$A$1:$ZZ$1, 0))</f>
        <v/>
      </c>
    </row>
    <row r="370">
      <c r="A370">
        <f>INDEX(resultados!$A$2:$ZZ$2573, 364, MATCH($B$1, resultados!$A$1:$ZZ$1, 0))</f>
        <v/>
      </c>
      <c r="B370">
        <f>INDEX(resultados!$A$2:$ZZ$2573, 364, MATCH($B$2, resultados!$A$1:$ZZ$1, 0))</f>
        <v/>
      </c>
      <c r="C370">
        <f>INDEX(resultados!$A$2:$ZZ$2573, 364, MATCH($B$3, resultados!$A$1:$ZZ$1, 0))</f>
        <v/>
      </c>
    </row>
    <row r="371">
      <c r="A371">
        <f>INDEX(resultados!$A$2:$ZZ$2573, 365, MATCH($B$1, resultados!$A$1:$ZZ$1, 0))</f>
        <v/>
      </c>
      <c r="B371">
        <f>INDEX(resultados!$A$2:$ZZ$2573, 365, MATCH($B$2, resultados!$A$1:$ZZ$1, 0))</f>
        <v/>
      </c>
      <c r="C371">
        <f>INDEX(resultados!$A$2:$ZZ$2573, 365, MATCH($B$3, resultados!$A$1:$ZZ$1, 0))</f>
        <v/>
      </c>
    </row>
    <row r="372">
      <c r="A372">
        <f>INDEX(resultados!$A$2:$ZZ$2573, 366, MATCH($B$1, resultados!$A$1:$ZZ$1, 0))</f>
        <v/>
      </c>
      <c r="B372">
        <f>INDEX(resultados!$A$2:$ZZ$2573, 366, MATCH($B$2, resultados!$A$1:$ZZ$1, 0))</f>
        <v/>
      </c>
      <c r="C372">
        <f>INDEX(resultados!$A$2:$ZZ$2573, 366, MATCH($B$3, resultados!$A$1:$ZZ$1, 0))</f>
        <v/>
      </c>
    </row>
    <row r="373">
      <c r="A373">
        <f>INDEX(resultados!$A$2:$ZZ$2573, 367, MATCH($B$1, resultados!$A$1:$ZZ$1, 0))</f>
        <v/>
      </c>
      <c r="B373">
        <f>INDEX(resultados!$A$2:$ZZ$2573, 367, MATCH($B$2, resultados!$A$1:$ZZ$1, 0))</f>
        <v/>
      </c>
      <c r="C373">
        <f>INDEX(resultados!$A$2:$ZZ$2573, 367, MATCH($B$3, resultados!$A$1:$ZZ$1, 0))</f>
        <v/>
      </c>
    </row>
    <row r="374">
      <c r="A374">
        <f>INDEX(resultados!$A$2:$ZZ$2573, 368, MATCH($B$1, resultados!$A$1:$ZZ$1, 0))</f>
        <v/>
      </c>
      <c r="B374">
        <f>INDEX(resultados!$A$2:$ZZ$2573, 368, MATCH($B$2, resultados!$A$1:$ZZ$1, 0))</f>
        <v/>
      </c>
      <c r="C374">
        <f>INDEX(resultados!$A$2:$ZZ$2573, 368, MATCH($B$3, resultados!$A$1:$ZZ$1, 0))</f>
        <v/>
      </c>
    </row>
    <row r="375">
      <c r="A375">
        <f>INDEX(resultados!$A$2:$ZZ$2573, 369, MATCH($B$1, resultados!$A$1:$ZZ$1, 0))</f>
        <v/>
      </c>
      <c r="B375">
        <f>INDEX(resultados!$A$2:$ZZ$2573, 369, MATCH($B$2, resultados!$A$1:$ZZ$1, 0))</f>
        <v/>
      </c>
      <c r="C375">
        <f>INDEX(resultados!$A$2:$ZZ$2573, 369, MATCH($B$3, resultados!$A$1:$ZZ$1, 0))</f>
        <v/>
      </c>
    </row>
    <row r="376">
      <c r="A376">
        <f>INDEX(resultados!$A$2:$ZZ$2573, 370, MATCH($B$1, resultados!$A$1:$ZZ$1, 0))</f>
        <v/>
      </c>
      <c r="B376">
        <f>INDEX(resultados!$A$2:$ZZ$2573, 370, MATCH($B$2, resultados!$A$1:$ZZ$1, 0))</f>
        <v/>
      </c>
      <c r="C376">
        <f>INDEX(resultados!$A$2:$ZZ$2573, 370, MATCH($B$3, resultados!$A$1:$ZZ$1, 0))</f>
        <v/>
      </c>
    </row>
    <row r="377">
      <c r="A377">
        <f>INDEX(resultados!$A$2:$ZZ$2573, 371, MATCH($B$1, resultados!$A$1:$ZZ$1, 0))</f>
        <v/>
      </c>
      <c r="B377">
        <f>INDEX(resultados!$A$2:$ZZ$2573, 371, MATCH($B$2, resultados!$A$1:$ZZ$1, 0))</f>
        <v/>
      </c>
      <c r="C377">
        <f>INDEX(resultados!$A$2:$ZZ$2573, 371, MATCH($B$3, resultados!$A$1:$ZZ$1, 0))</f>
        <v/>
      </c>
    </row>
    <row r="378">
      <c r="A378">
        <f>INDEX(resultados!$A$2:$ZZ$2573, 372, MATCH($B$1, resultados!$A$1:$ZZ$1, 0))</f>
        <v/>
      </c>
      <c r="B378">
        <f>INDEX(resultados!$A$2:$ZZ$2573, 372, MATCH($B$2, resultados!$A$1:$ZZ$1, 0))</f>
        <v/>
      </c>
      <c r="C378">
        <f>INDEX(resultados!$A$2:$ZZ$2573, 372, MATCH($B$3, resultados!$A$1:$ZZ$1, 0))</f>
        <v/>
      </c>
    </row>
    <row r="379">
      <c r="A379">
        <f>INDEX(resultados!$A$2:$ZZ$2573, 373, MATCH($B$1, resultados!$A$1:$ZZ$1, 0))</f>
        <v/>
      </c>
      <c r="B379">
        <f>INDEX(resultados!$A$2:$ZZ$2573, 373, MATCH($B$2, resultados!$A$1:$ZZ$1, 0))</f>
        <v/>
      </c>
      <c r="C379">
        <f>INDEX(resultados!$A$2:$ZZ$2573, 373, MATCH($B$3, resultados!$A$1:$ZZ$1, 0))</f>
        <v/>
      </c>
    </row>
    <row r="380">
      <c r="A380">
        <f>INDEX(resultados!$A$2:$ZZ$2573, 374, MATCH($B$1, resultados!$A$1:$ZZ$1, 0))</f>
        <v/>
      </c>
      <c r="B380">
        <f>INDEX(resultados!$A$2:$ZZ$2573, 374, MATCH($B$2, resultados!$A$1:$ZZ$1, 0))</f>
        <v/>
      </c>
      <c r="C380">
        <f>INDEX(resultados!$A$2:$ZZ$2573, 374, MATCH($B$3, resultados!$A$1:$ZZ$1, 0))</f>
        <v/>
      </c>
    </row>
    <row r="381">
      <c r="A381">
        <f>INDEX(resultados!$A$2:$ZZ$2573, 375, MATCH($B$1, resultados!$A$1:$ZZ$1, 0))</f>
        <v/>
      </c>
      <c r="B381">
        <f>INDEX(resultados!$A$2:$ZZ$2573, 375, MATCH($B$2, resultados!$A$1:$ZZ$1, 0))</f>
        <v/>
      </c>
      <c r="C381">
        <f>INDEX(resultados!$A$2:$ZZ$2573, 375, MATCH($B$3, resultados!$A$1:$ZZ$1, 0))</f>
        <v/>
      </c>
    </row>
    <row r="382">
      <c r="A382">
        <f>INDEX(resultados!$A$2:$ZZ$2573, 376, MATCH($B$1, resultados!$A$1:$ZZ$1, 0))</f>
        <v/>
      </c>
      <c r="B382">
        <f>INDEX(resultados!$A$2:$ZZ$2573, 376, MATCH($B$2, resultados!$A$1:$ZZ$1, 0))</f>
        <v/>
      </c>
      <c r="C382">
        <f>INDEX(resultados!$A$2:$ZZ$2573, 376, MATCH($B$3, resultados!$A$1:$ZZ$1, 0))</f>
        <v/>
      </c>
    </row>
    <row r="383">
      <c r="A383">
        <f>INDEX(resultados!$A$2:$ZZ$2573, 377, MATCH($B$1, resultados!$A$1:$ZZ$1, 0))</f>
        <v/>
      </c>
      <c r="B383">
        <f>INDEX(resultados!$A$2:$ZZ$2573, 377, MATCH($B$2, resultados!$A$1:$ZZ$1, 0))</f>
        <v/>
      </c>
      <c r="C383">
        <f>INDEX(resultados!$A$2:$ZZ$2573, 377, MATCH($B$3, resultados!$A$1:$ZZ$1, 0))</f>
        <v/>
      </c>
    </row>
    <row r="384">
      <c r="A384">
        <f>INDEX(resultados!$A$2:$ZZ$2573, 378, MATCH($B$1, resultados!$A$1:$ZZ$1, 0))</f>
        <v/>
      </c>
      <c r="B384">
        <f>INDEX(resultados!$A$2:$ZZ$2573, 378, MATCH($B$2, resultados!$A$1:$ZZ$1, 0))</f>
        <v/>
      </c>
      <c r="C384">
        <f>INDEX(resultados!$A$2:$ZZ$2573, 378, MATCH($B$3, resultados!$A$1:$ZZ$1, 0))</f>
        <v/>
      </c>
    </row>
    <row r="385">
      <c r="A385">
        <f>INDEX(resultados!$A$2:$ZZ$2573, 379, MATCH($B$1, resultados!$A$1:$ZZ$1, 0))</f>
        <v/>
      </c>
      <c r="B385">
        <f>INDEX(resultados!$A$2:$ZZ$2573, 379, MATCH($B$2, resultados!$A$1:$ZZ$1, 0))</f>
        <v/>
      </c>
      <c r="C385">
        <f>INDEX(resultados!$A$2:$ZZ$2573, 379, MATCH($B$3, resultados!$A$1:$ZZ$1, 0))</f>
        <v/>
      </c>
    </row>
    <row r="386">
      <c r="A386">
        <f>INDEX(resultados!$A$2:$ZZ$2573, 380, MATCH($B$1, resultados!$A$1:$ZZ$1, 0))</f>
        <v/>
      </c>
      <c r="B386">
        <f>INDEX(resultados!$A$2:$ZZ$2573, 380, MATCH($B$2, resultados!$A$1:$ZZ$1, 0))</f>
        <v/>
      </c>
      <c r="C386">
        <f>INDEX(resultados!$A$2:$ZZ$2573, 380, MATCH($B$3, resultados!$A$1:$ZZ$1, 0))</f>
        <v/>
      </c>
    </row>
    <row r="387">
      <c r="A387">
        <f>INDEX(resultados!$A$2:$ZZ$2573, 381, MATCH($B$1, resultados!$A$1:$ZZ$1, 0))</f>
        <v/>
      </c>
      <c r="B387">
        <f>INDEX(resultados!$A$2:$ZZ$2573, 381, MATCH($B$2, resultados!$A$1:$ZZ$1, 0))</f>
        <v/>
      </c>
      <c r="C387">
        <f>INDEX(resultados!$A$2:$ZZ$2573, 381, MATCH($B$3, resultados!$A$1:$ZZ$1, 0))</f>
        <v/>
      </c>
    </row>
    <row r="388">
      <c r="A388">
        <f>INDEX(resultados!$A$2:$ZZ$2573, 382, MATCH($B$1, resultados!$A$1:$ZZ$1, 0))</f>
        <v/>
      </c>
      <c r="B388">
        <f>INDEX(resultados!$A$2:$ZZ$2573, 382, MATCH($B$2, resultados!$A$1:$ZZ$1, 0))</f>
        <v/>
      </c>
      <c r="C388">
        <f>INDEX(resultados!$A$2:$ZZ$2573, 382, MATCH($B$3, resultados!$A$1:$ZZ$1, 0))</f>
        <v/>
      </c>
    </row>
    <row r="389">
      <c r="A389">
        <f>INDEX(resultados!$A$2:$ZZ$2573, 383, MATCH($B$1, resultados!$A$1:$ZZ$1, 0))</f>
        <v/>
      </c>
      <c r="B389">
        <f>INDEX(resultados!$A$2:$ZZ$2573, 383, MATCH($B$2, resultados!$A$1:$ZZ$1, 0))</f>
        <v/>
      </c>
      <c r="C389">
        <f>INDEX(resultados!$A$2:$ZZ$2573, 383, MATCH($B$3, resultados!$A$1:$ZZ$1, 0))</f>
        <v/>
      </c>
    </row>
    <row r="390">
      <c r="A390">
        <f>INDEX(resultados!$A$2:$ZZ$2573, 384, MATCH($B$1, resultados!$A$1:$ZZ$1, 0))</f>
        <v/>
      </c>
      <c r="B390">
        <f>INDEX(resultados!$A$2:$ZZ$2573, 384, MATCH($B$2, resultados!$A$1:$ZZ$1, 0))</f>
        <v/>
      </c>
      <c r="C390">
        <f>INDEX(resultados!$A$2:$ZZ$2573, 384, MATCH($B$3, resultados!$A$1:$ZZ$1, 0))</f>
        <v/>
      </c>
    </row>
    <row r="391">
      <c r="A391">
        <f>INDEX(resultados!$A$2:$ZZ$2573, 385, MATCH($B$1, resultados!$A$1:$ZZ$1, 0))</f>
        <v/>
      </c>
      <c r="B391">
        <f>INDEX(resultados!$A$2:$ZZ$2573, 385, MATCH($B$2, resultados!$A$1:$ZZ$1, 0))</f>
        <v/>
      </c>
      <c r="C391">
        <f>INDEX(resultados!$A$2:$ZZ$2573, 385, MATCH($B$3, resultados!$A$1:$ZZ$1, 0))</f>
        <v/>
      </c>
    </row>
    <row r="392">
      <c r="A392">
        <f>INDEX(resultados!$A$2:$ZZ$2573, 386, MATCH($B$1, resultados!$A$1:$ZZ$1, 0))</f>
        <v/>
      </c>
      <c r="B392">
        <f>INDEX(resultados!$A$2:$ZZ$2573, 386, MATCH($B$2, resultados!$A$1:$ZZ$1, 0))</f>
        <v/>
      </c>
      <c r="C392">
        <f>INDEX(resultados!$A$2:$ZZ$2573, 386, MATCH($B$3, resultados!$A$1:$ZZ$1, 0))</f>
        <v/>
      </c>
    </row>
    <row r="393">
      <c r="A393">
        <f>INDEX(resultados!$A$2:$ZZ$2573, 387, MATCH($B$1, resultados!$A$1:$ZZ$1, 0))</f>
        <v/>
      </c>
      <c r="B393">
        <f>INDEX(resultados!$A$2:$ZZ$2573, 387, MATCH($B$2, resultados!$A$1:$ZZ$1, 0))</f>
        <v/>
      </c>
      <c r="C393">
        <f>INDEX(resultados!$A$2:$ZZ$2573, 387, MATCH($B$3, resultados!$A$1:$ZZ$1, 0))</f>
        <v/>
      </c>
    </row>
    <row r="394">
      <c r="A394">
        <f>INDEX(resultados!$A$2:$ZZ$2573, 388, MATCH($B$1, resultados!$A$1:$ZZ$1, 0))</f>
        <v/>
      </c>
      <c r="B394">
        <f>INDEX(resultados!$A$2:$ZZ$2573, 388, MATCH($B$2, resultados!$A$1:$ZZ$1, 0))</f>
        <v/>
      </c>
      <c r="C394">
        <f>INDEX(resultados!$A$2:$ZZ$2573, 388, MATCH($B$3, resultados!$A$1:$ZZ$1, 0))</f>
        <v/>
      </c>
    </row>
    <row r="395">
      <c r="A395">
        <f>INDEX(resultados!$A$2:$ZZ$2573, 389, MATCH($B$1, resultados!$A$1:$ZZ$1, 0))</f>
        <v/>
      </c>
      <c r="B395">
        <f>INDEX(resultados!$A$2:$ZZ$2573, 389, MATCH($B$2, resultados!$A$1:$ZZ$1, 0))</f>
        <v/>
      </c>
      <c r="C395">
        <f>INDEX(resultados!$A$2:$ZZ$2573, 389, MATCH($B$3, resultados!$A$1:$ZZ$1, 0))</f>
        <v/>
      </c>
    </row>
    <row r="396">
      <c r="A396">
        <f>INDEX(resultados!$A$2:$ZZ$2573, 390, MATCH($B$1, resultados!$A$1:$ZZ$1, 0))</f>
        <v/>
      </c>
      <c r="B396">
        <f>INDEX(resultados!$A$2:$ZZ$2573, 390, MATCH($B$2, resultados!$A$1:$ZZ$1, 0))</f>
        <v/>
      </c>
      <c r="C396">
        <f>INDEX(resultados!$A$2:$ZZ$2573, 390, MATCH($B$3, resultados!$A$1:$ZZ$1, 0))</f>
        <v/>
      </c>
    </row>
    <row r="397">
      <c r="A397">
        <f>INDEX(resultados!$A$2:$ZZ$2573, 391, MATCH($B$1, resultados!$A$1:$ZZ$1, 0))</f>
        <v/>
      </c>
      <c r="B397">
        <f>INDEX(resultados!$A$2:$ZZ$2573, 391, MATCH($B$2, resultados!$A$1:$ZZ$1, 0))</f>
        <v/>
      </c>
      <c r="C397">
        <f>INDEX(resultados!$A$2:$ZZ$2573, 391, MATCH($B$3, resultados!$A$1:$ZZ$1, 0))</f>
        <v/>
      </c>
    </row>
    <row r="398">
      <c r="A398">
        <f>INDEX(resultados!$A$2:$ZZ$2573, 392, MATCH($B$1, resultados!$A$1:$ZZ$1, 0))</f>
        <v/>
      </c>
      <c r="B398">
        <f>INDEX(resultados!$A$2:$ZZ$2573, 392, MATCH($B$2, resultados!$A$1:$ZZ$1, 0))</f>
        <v/>
      </c>
      <c r="C398">
        <f>INDEX(resultados!$A$2:$ZZ$2573, 392, MATCH($B$3, resultados!$A$1:$ZZ$1, 0))</f>
        <v/>
      </c>
    </row>
    <row r="399">
      <c r="A399">
        <f>INDEX(resultados!$A$2:$ZZ$2573, 393, MATCH($B$1, resultados!$A$1:$ZZ$1, 0))</f>
        <v/>
      </c>
      <c r="B399">
        <f>INDEX(resultados!$A$2:$ZZ$2573, 393, MATCH($B$2, resultados!$A$1:$ZZ$1, 0))</f>
        <v/>
      </c>
      <c r="C399">
        <f>INDEX(resultados!$A$2:$ZZ$2573, 393, MATCH($B$3, resultados!$A$1:$ZZ$1, 0))</f>
        <v/>
      </c>
    </row>
    <row r="400">
      <c r="A400">
        <f>INDEX(resultados!$A$2:$ZZ$2573, 394, MATCH($B$1, resultados!$A$1:$ZZ$1, 0))</f>
        <v/>
      </c>
      <c r="B400">
        <f>INDEX(resultados!$A$2:$ZZ$2573, 394, MATCH($B$2, resultados!$A$1:$ZZ$1, 0))</f>
        <v/>
      </c>
      <c r="C400">
        <f>INDEX(resultados!$A$2:$ZZ$2573, 394, MATCH($B$3, resultados!$A$1:$ZZ$1, 0))</f>
        <v/>
      </c>
    </row>
    <row r="401">
      <c r="A401">
        <f>INDEX(resultados!$A$2:$ZZ$2573, 395, MATCH($B$1, resultados!$A$1:$ZZ$1, 0))</f>
        <v/>
      </c>
      <c r="B401">
        <f>INDEX(resultados!$A$2:$ZZ$2573, 395, MATCH($B$2, resultados!$A$1:$ZZ$1, 0))</f>
        <v/>
      </c>
      <c r="C401">
        <f>INDEX(resultados!$A$2:$ZZ$2573, 395, MATCH($B$3, resultados!$A$1:$ZZ$1, 0))</f>
        <v/>
      </c>
    </row>
    <row r="402">
      <c r="A402">
        <f>INDEX(resultados!$A$2:$ZZ$2573, 396, MATCH($B$1, resultados!$A$1:$ZZ$1, 0))</f>
        <v/>
      </c>
      <c r="B402">
        <f>INDEX(resultados!$A$2:$ZZ$2573, 396, MATCH($B$2, resultados!$A$1:$ZZ$1, 0))</f>
        <v/>
      </c>
      <c r="C402">
        <f>INDEX(resultados!$A$2:$ZZ$2573, 396, MATCH($B$3, resultados!$A$1:$ZZ$1, 0))</f>
        <v/>
      </c>
    </row>
    <row r="403">
      <c r="A403">
        <f>INDEX(resultados!$A$2:$ZZ$2573, 397, MATCH($B$1, resultados!$A$1:$ZZ$1, 0))</f>
        <v/>
      </c>
      <c r="B403">
        <f>INDEX(resultados!$A$2:$ZZ$2573, 397, MATCH($B$2, resultados!$A$1:$ZZ$1, 0))</f>
        <v/>
      </c>
      <c r="C403">
        <f>INDEX(resultados!$A$2:$ZZ$2573, 397, MATCH($B$3, resultados!$A$1:$ZZ$1, 0))</f>
        <v/>
      </c>
    </row>
    <row r="404">
      <c r="A404">
        <f>INDEX(resultados!$A$2:$ZZ$2573, 398, MATCH($B$1, resultados!$A$1:$ZZ$1, 0))</f>
        <v/>
      </c>
      <c r="B404">
        <f>INDEX(resultados!$A$2:$ZZ$2573, 398, MATCH($B$2, resultados!$A$1:$ZZ$1, 0))</f>
        <v/>
      </c>
      <c r="C404">
        <f>INDEX(resultados!$A$2:$ZZ$2573, 398, MATCH($B$3, resultados!$A$1:$ZZ$1, 0))</f>
        <v/>
      </c>
    </row>
    <row r="405">
      <c r="A405">
        <f>INDEX(resultados!$A$2:$ZZ$2573, 399, MATCH($B$1, resultados!$A$1:$ZZ$1, 0))</f>
        <v/>
      </c>
      <c r="B405">
        <f>INDEX(resultados!$A$2:$ZZ$2573, 399, MATCH($B$2, resultados!$A$1:$ZZ$1, 0))</f>
        <v/>
      </c>
      <c r="C405">
        <f>INDEX(resultados!$A$2:$ZZ$2573, 399, MATCH($B$3, resultados!$A$1:$ZZ$1, 0))</f>
        <v/>
      </c>
    </row>
    <row r="406">
      <c r="A406">
        <f>INDEX(resultados!$A$2:$ZZ$2573, 400, MATCH($B$1, resultados!$A$1:$ZZ$1, 0))</f>
        <v/>
      </c>
      <c r="B406">
        <f>INDEX(resultados!$A$2:$ZZ$2573, 400, MATCH($B$2, resultados!$A$1:$ZZ$1, 0))</f>
        <v/>
      </c>
      <c r="C406">
        <f>INDEX(resultados!$A$2:$ZZ$2573, 400, MATCH($B$3, resultados!$A$1:$ZZ$1, 0))</f>
        <v/>
      </c>
    </row>
    <row r="407">
      <c r="A407">
        <f>INDEX(resultados!$A$2:$ZZ$2573, 401, MATCH($B$1, resultados!$A$1:$ZZ$1, 0))</f>
        <v/>
      </c>
      <c r="B407">
        <f>INDEX(resultados!$A$2:$ZZ$2573, 401, MATCH($B$2, resultados!$A$1:$ZZ$1, 0))</f>
        <v/>
      </c>
      <c r="C407">
        <f>INDEX(resultados!$A$2:$ZZ$2573, 401, MATCH($B$3, resultados!$A$1:$ZZ$1, 0))</f>
        <v/>
      </c>
    </row>
    <row r="408">
      <c r="A408">
        <f>INDEX(resultados!$A$2:$ZZ$2573, 402, MATCH($B$1, resultados!$A$1:$ZZ$1, 0))</f>
        <v/>
      </c>
      <c r="B408">
        <f>INDEX(resultados!$A$2:$ZZ$2573, 402, MATCH($B$2, resultados!$A$1:$ZZ$1, 0))</f>
        <v/>
      </c>
      <c r="C408">
        <f>INDEX(resultados!$A$2:$ZZ$2573, 402, MATCH($B$3, resultados!$A$1:$ZZ$1, 0))</f>
        <v/>
      </c>
    </row>
    <row r="409">
      <c r="A409">
        <f>INDEX(resultados!$A$2:$ZZ$2573, 403, MATCH($B$1, resultados!$A$1:$ZZ$1, 0))</f>
        <v/>
      </c>
      <c r="B409">
        <f>INDEX(resultados!$A$2:$ZZ$2573, 403, MATCH($B$2, resultados!$A$1:$ZZ$1, 0))</f>
        <v/>
      </c>
      <c r="C409">
        <f>INDEX(resultados!$A$2:$ZZ$2573, 403, MATCH($B$3, resultados!$A$1:$ZZ$1, 0))</f>
        <v/>
      </c>
    </row>
    <row r="410">
      <c r="A410">
        <f>INDEX(resultados!$A$2:$ZZ$2573, 404, MATCH($B$1, resultados!$A$1:$ZZ$1, 0))</f>
        <v/>
      </c>
      <c r="B410">
        <f>INDEX(resultados!$A$2:$ZZ$2573, 404, MATCH($B$2, resultados!$A$1:$ZZ$1, 0))</f>
        <v/>
      </c>
      <c r="C410">
        <f>INDEX(resultados!$A$2:$ZZ$2573, 404, MATCH($B$3, resultados!$A$1:$ZZ$1, 0))</f>
        <v/>
      </c>
    </row>
    <row r="411">
      <c r="A411">
        <f>INDEX(resultados!$A$2:$ZZ$2573, 405, MATCH($B$1, resultados!$A$1:$ZZ$1, 0))</f>
        <v/>
      </c>
      <c r="B411">
        <f>INDEX(resultados!$A$2:$ZZ$2573, 405, MATCH($B$2, resultados!$A$1:$ZZ$1, 0))</f>
        <v/>
      </c>
      <c r="C411">
        <f>INDEX(resultados!$A$2:$ZZ$2573, 405, MATCH($B$3, resultados!$A$1:$ZZ$1, 0))</f>
        <v/>
      </c>
    </row>
    <row r="412">
      <c r="A412">
        <f>INDEX(resultados!$A$2:$ZZ$2573, 406, MATCH($B$1, resultados!$A$1:$ZZ$1, 0))</f>
        <v/>
      </c>
      <c r="B412">
        <f>INDEX(resultados!$A$2:$ZZ$2573, 406, MATCH($B$2, resultados!$A$1:$ZZ$1, 0))</f>
        <v/>
      </c>
      <c r="C412">
        <f>INDEX(resultados!$A$2:$ZZ$2573, 406, MATCH($B$3, resultados!$A$1:$ZZ$1, 0))</f>
        <v/>
      </c>
    </row>
    <row r="413">
      <c r="A413">
        <f>INDEX(resultados!$A$2:$ZZ$2573, 407, MATCH($B$1, resultados!$A$1:$ZZ$1, 0))</f>
        <v/>
      </c>
      <c r="B413">
        <f>INDEX(resultados!$A$2:$ZZ$2573, 407, MATCH($B$2, resultados!$A$1:$ZZ$1, 0))</f>
        <v/>
      </c>
      <c r="C413">
        <f>INDEX(resultados!$A$2:$ZZ$2573, 407, MATCH($B$3, resultados!$A$1:$ZZ$1, 0))</f>
        <v/>
      </c>
    </row>
    <row r="414">
      <c r="A414">
        <f>INDEX(resultados!$A$2:$ZZ$2573, 408, MATCH($B$1, resultados!$A$1:$ZZ$1, 0))</f>
        <v/>
      </c>
      <c r="B414">
        <f>INDEX(resultados!$A$2:$ZZ$2573, 408, MATCH($B$2, resultados!$A$1:$ZZ$1, 0))</f>
        <v/>
      </c>
      <c r="C414">
        <f>INDEX(resultados!$A$2:$ZZ$2573, 408, MATCH($B$3, resultados!$A$1:$ZZ$1, 0))</f>
        <v/>
      </c>
    </row>
    <row r="415">
      <c r="A415">
        <f>INDEX(resultados!$A$2:$ZZ$2573, 409, MATCH($B$1, resultados!$A$1:$ZZ$1, 0))</f>
        <v/>
      </c>
      <c r="B415">
        <f>INDEX(resultados!$A$2:$ZZ$2573, 409, MATCH($B$2, resultados!$A$1:$ZZ$1, 0))</f>
        <v/>
      </c>
      <c r="C415">
        <f>INDEX(resultados!$A$2:$ZZ$2573, 409, MATCH($B$3, resultados!$A$1:$ZZ$1, 0))</f>
        <v/>
      </c>
    </row>
    <row r="416">
      <c r="A416">
        <f>INDEX(resultados!$A$2:$ZZ$2573, 410, MATCH($B$1, resultados!$A$1:$ZZ$1, 0))</f>
        <v/>
      </c>
      <c r="B416">
        <f>INDEX(resultados!$A$2:$ZZ$2573, 410, MATCH($B$2, resultados!$A$1:$ZZ$1, 0))</f>
        <v/>
      </c>
      <c r="C416">
        <f>INDEX(resultados!$A$2:$ZZ$2573, 410, MATCH($B$3, resultados!$A$1:$ZZ$1, 0))</f>
        <v/>
      </c>
    </row>
    <row r="417">
      <c r="A417">
        <f>INDEX(resultados!$A$2:$ZZ$2573, 411, MATCH($B$1, resultados!$A$1:$ZZ$1, 0))</f>
        <v/>
      </c>
      <c r="B417">
        <f>INDEX(resultados!$A$2:$ZZ$2573, 411, MATCH($B$2, resultados!$A$1:$ZZ$1, 0))</f>
        <v/>
      </c>
      <c r="C417">
        <f>INDEX(resultados!$A$2:$ZZ$2573, 411, MATCH($B$3, resultados!$A$1:$ZZ$1, 0))</f>
        <v/>
      </c>
    </row>
    <row r="418">
      <c r="A418">
        <f>INDEX(resultados!$A$2:$ZZ$2573, 412, MATCH($B$1, resultados!$A$1:$ZZ$1, 0))</f>
        <v/>
      </c>
      <c r="B418">
        <f>INDEX(resultados!$A$2:$ZZ$2573, 412, MATCH($B$2, resultados!$A$1:$ZZ$1, 0))</f>
        <v/>
      </c>
      <c r="C418">
        <f>INDEX(resultados!$A$2:$ZZ$2573, 412, MATCH($B$3, resultados!$A$1:$ZZ$1, 0))</f>
        <v/>
      </c>
    </row>
    <row r="419">
      <c r="A419">
        <f>INDEX(resultados!$A$2:$ZZ$2573, 413, MATCH($B$1, resultados!$A$1:$ZZ$1, 0))</f>
        <v/>
      </c>
      <c r="B419">
        <f>INDEX(resultados!$A$2:$ZZ$2573, 413, MATCH($B$2, resultados!$A$1:$ZZ$1, 0))</f>
        <v/>
      </c>
      <c r="C419">
        <f>INDEX(resultados!$A$2:$ZZ$2573, 413, MATCH($B$3, resultados!$A$1:$ZZ$1, 0))</f>
        <v/>
      </c>
    </row>
    <row r="420">
      <c r="A420">
        <f>INDEX(resultados!$A$2:$ZZ$2573, 414, MATCH($B$1, resultados!$A$1:$ZZ$1, 0))</f>
        <v/>
      </c>
      <c r="B420">
        <f>INDEX(resultados!$A$2:$ZZ$2573, 414, MATCH($B$2, resultados!$A$1:$ZZ$1, 0))</f>
        <v/>
      </c>
      <c r="C420">
        <f>INDEX(resultados!$A$2:$ZZ$2573, 414, MATCH($B$3, resultados!$A$1:$ZZ$1, 0))</f>
        <v/>
      </c>
    </row>
    <row r="421">
      <c r="A421">
        <f>INDEX(resultados!$A$2:$ZZ$2573, 415, MATCH($B$1, resultados!$A$1:$ZZ$1, 0))</f>
        <v/>
      </c>
      <c r="B421">
        <f>INDEX(resultados!$A$2:$ZZ$2573, 415, MATCH($B$2, resultados!$A$1:$ZZ$1, 0))</f>
        <v/>
      </c>
      <c r="C421">
        <f>INDEX(resultados!$A$2:$ZZ$2573, 415, MATCH($B$3, resultados!$A$1:$ZZ$1, 0))</f>
        <v/>
      </c>
    </row>
    <row r="422">
      <c r="A422">
        <f>INDEX(resultados!$A$2:$ZZ$2573, 416, MATCH($B$1, resultados!$A$1:$ZZ$1, 0))</f>
        <v/>
      </c>
      <c r="B422">
        <f>INDEX(resultados!$A$2:$ZZ$2573, 416, MATCH($B$2, resultados!$A$1:$ZZ$1, 0))</f>
        <v/>
      </c>
      <c r="C422">
        <f>INDEX(resultados!$A$2:$ZZ$2573, 416, MATCH($B$3, resultados!$A$1:$ZZ$1, 0))</f>
        <v/>
      </c>
    </row>
    <row r="423">
      <c r="A423">
        <f>INDEX(resultados!$A$2:$ZZ$2573, 417, MATCH($B$1, resultados!$A$1:$ZZ$1, 0))</f>
        <v/>
      </c>
      <c r="B423">
        <f>INDEX(resultados!$A$2:$ZZ$2573, 417, MATCH($B$2, resultados!$A$1:$ZZ$1, 0))</f>
        <v/>
      </c>
      <c r="C423">
        <f>INDEX(resultados!$A$2:$ZZ$2573, 417, MATCH($B$3, resultados!$A$1:$ZZ$1, 0))</f>
        <v/>
      </c>
    </row>
    <row r="424">
      <c r="A424">
        <f>INDEX(resultados!$A$2:$ZZ$2573, 418, MATCH($B$1, resultados!$A$1:$ZZ$1, 0))</f>
        <v/>
      </c>
      <c r="B424">
        <f>INDEX(resultados!$A$2:$ZZ$2573, 418, MATCH($B$2, resultados!$A$1:$ZZ$1, 0))</f>
        <v/>
      </c>
      <c r="C424">
        <f>INDEX(resultados!$A$2:$ZZ$2573, 418, MATCH($B$3, resultados!$A$1:$ZZ$1, 0))</f>
        <v/>
      </c>
    </row>
    <row r="425">
      <c r="A425">
        <f>INDEX(resultados!$A$2:$ZZ$2573, 419, MATCH($B$1, resultados!$A$1:$ZZ$1, 0))</f>
        <v/>
      </c>
      <c r="B425">
        <f>INDEX(resultados!$A$2:$ZZ$2573, 419, MATCH($B$2, resultados!$A$1:$ZZ$1, 0))</f>
        <v/>
      </c>
      <c r="C425">
        <f>INDEX(resultados!$A$2:$ZZ$2573, 419, MATCH($B$3, resultados!$A$1:$ZZ$1, 0))</f>
        <v/>
      </c>
    </row>
    <row r="426">
      <c r="A426">
        <f>INDEX(resultados!$A$2:$ZZ$2573, 420, MATCH($B$1, resultados!$A$1:$ZZ$1, 0))</f>
        <v/>
      </c>
      <c r="B426">
        <f>INDEX(resultados!$A$2:$ZZ$2573, 420, MATCH($B$2, resultados!$A$1:$ZZ$1, 0))</f>
        <v/>
      </c>
      <c r="C426">
        <f>INDEX(resultados!$A$2:$ZZ$2573, 420, MATCH($B$3, resultados!$A$1:$ZZ$1, 0))</f>
        <v/>
      </c>
    </row>
    <row r="427">
      <c r="A427">
        <f>INDEX(resultados!$A$2:$ZZ$2573, 421, MATCH($B$1, resultados!$A$1:$ZZ$1, 0))</f>
        <v/>
      </c>
      <c r="B427">
        <f>INDEX(resultados!$A$2:$ZZ$2573, 421, MATCH($B$2, resultados!$A$1:$ZZ$1, 0))</f>
        <v/>
      </c>
      <c r="C427">
        <f>INDEX(resultados!$A$2:$ZZ$2573, 421, MATCH($B$3, resultados!$A$1:$ZZ$1, 0))</f>
        <v/>
      </c>
    </row>
    <row r="428">
      <c r="A428">
        <f>INDEX(resultados!$A$2:$ZZ$2573, 422, MATCH($B$1, resultados!$A$1:$ZZ$1, 0))</f>
        <v/>
      </c>
      <c r="B428">
        <f>INDEX(resultados!$A$2:$ZZ$2573, 422, MATCH($B$2, resultados!$A$1:$ZZ$1, 0))</f>
        <v/>
      </c>
      <c r="C428">
        <f>INDEX(resultados!$A$2:$ZZ$2573, 422, MATCH($B$3, resultados!$A$1:$ZZ$1, 0))</f>
        <v/>
      </c>
    </row>
    <row r="429">
      <c r="A429">
        <f>INDEX(resultados!$A$2:$ZZ$2573, 423, MATCH($B$1, resultados!$A$1:$ZZ$1, 0))</f>
        <v/>
      </c>
      <c r="B429">
        <f>INDEX(resultados!$A$2:$ZZ$2573, 423, MATCH($B$2, resultados!$A$1:$ZZ$1, 0))</f>
        <v/>
      </c>
      <c r="C429">
        <f>INDEX(resultados!$A$2:$ZZ$2573, 423, MATCH($B$3, resultados!$A$1:$ZZ$1, 0))</f>
        <v/>
      </c>
    </row>
    <row r="430">
      <c r="A430">
        <f>INDEX(resultados!$A$2:$ZZ$2573, 424, MATCH($B$1, resultados!$A$1:$ZZ$1, 0))</f>
        <v/>
      </c>
      <c r="B430">
        <f>INDEX(resultados!$A$2:$ZZ$2573, 424, MATCH($B$2, resultados!$A$1:$ZZ$1, 0))</f>
        <v/>
      </c>
      <c r="C430">
        <f>INDEX(resultados!$A$2:$ZZ$2573, 424, MATCH($B$3, resultados!$A$1:$ZZ$1, 0))</f>
        <v/>
      </c>
    </row>
    <row r="431">
      <c r="A431">
        <f>INDEX(resultados!$A$2:$ZZ$2573, 425, MATCH($B$1, resultados!$A$1:$ZZ$1, 0))</f>
        <v/>
      </c>
      <c r="B431">
        <f>INDEX(resultados!$A$2:$ZZ$2573, 425, MATCH($B$2, resultados!$A$1:$ZZ$1, 0))</f>
        <v/>
      </c>
      <c r="C431">
        <f>INDEX(resultados!$A$2:$ZZ$2573, 425, MATCH($B$3, resultados!$A$1:$ZZ$1, 0))</f>
        <v/>
      </c>
    </row>
    <row r="432">
      <c r="A432">
        <f>INDEX(resultados!$A$2:$ZZ$2573, 426, MATCH($B$1, resultados!$A$1:$ZZ$1, 0))</f>
        <v/>
      </c>
      <c r="B432">
        <f>INDEX(resultados!$A$2:$ZZ$2573, 426, MATCH($B$2, resultados!$A$1:$ZZ$1, 0))</f>
        <v/>
      </c>
      <c r="C432">
        <f>INDEX(resultados!$A$2:$ZZ$2573, 426, MATCH($B$3, resultados!$A$1:$ZZ$1, 0))</f>
        <v/>
      </c>
    </row>
    <row r="433">
      <c r="A433">
        <f>INDEX(resultados!$A$2:$ZZ$2573, 427, MATCH($B$1, resultados!$A$1:$ZZ$1, 0))</f>
        <v/>
      </c>
      <c r="B433">
        <f>INDEX(resultados!$A$2:$ZZ$2573, 427, MATCH($B$2, resultados!$A$1:$ZZ$1, 0))</f>
        <v/>
      </c>
      <c r="C433">
        <f>INDEX(resultados!$A$2:$ZZ$2573, 427, MATCH($B$3, resultados!$A$1:$ZZ$1, 0))</f>
        <v/>
      </c>
    </row>
    <row r="434">
      <c r="A434">
        <f>INDEX(resultados!$A$2:$ZZ$2573, 428, MATCH($B$1, resultados!$A$1:$ZZ$1, 0))</f>
        <v/>
      </c>
      <c r="B434">
        <f>INDEX(resultados!$A$2:$ZZ$2573, 428, MATCH($B$2, resultados!$A$1:$ZZ$1, 0))</f>
        <v/>
      </c>
      <c r="C434">
        <f>INDEX(resultados!$A$2:$ZZ$2573, 428, MATCH($B$3, resultados!$A$1:$ZZ$1, 0))</f>
        <v/>
      </c>
    </row>
    <row r="435">
      <c r="A435">
        <f>INDEX(resultados!$A$2:$ZZ$2573, 429, MATCH($B$1, resultados!$A$1:$ZZ$1, 0))</f>
        <v/>
      </c>
      <c r="B435">
        <f>INDEX(resultados!$A$2:$ZZ$2573, 429, MATCH($B$2, resultados!$A$1:$ZZ$1, 0))</f>
        <v/>
      </c>
      <c r="C435">
        <f>INDEX(resultados!$A$2:$ZZ$2573, 429, MATCH($B$3, resultados!$A$1:$ZZ$1, 0))</f>
        <v/>
      </c>
    </row>
    <row r="436">
      <c r="A436">
        <f>INDEX(resultados!$A$2:$ZZ$2573, 430, MATCH($B$1, resultados!$A$1:$ZZ$1, 0))</f>
        <v/>
      </c>
      <c r="B436">
        <f>INDEX(resultados!$A$2:$ZZ$2573, 430, MATCH($B$2, resultados!$A$1:$ZZ$1, 0))</f>
        <v/>
      </c>
      <c r="C436">
        <f>INDEX(resultados!$A$2:$ZZ$2573, 430, MATCH($B$3, resultados!$A$1:$ZZ$1, 0))</f>
        <v/>
      </c>
    </row>
    <row r="437">
      <c r="A437">
        <f>INDEX(resultados!$A$2:$ZZ$2573, 431, MATCH($B$1, resultados!$A$1:$ZZ$1, 0))</f>
        <v/>
      </c>
      <c r="B437">
        <f>INDEX(resultados!$A$2:$ZZ$2573, 431, MATCH($B$2, resultados!$A$1:$ZZ$1, 0))</f>
        <v/>
      </c>
      <c r="C437">
        <f>INDEX(resultados!$A$2:$ZZ$2573, 431, MATCH($B$3, resultados!$A$1:$ZZ$1, 0))</f>
        <v/>
      </c>
    </row>
    <row r="438">
      <c r="A438">
        <f>INDEX(resultados!$A$2:$ZZ$2573, 432, MATCH($B$1, resultados!$A$1:$ZZ$1, 0))</f>
        <v/>
      </c>
      <c r="B438">
        <f>INDEX(resultados!$A$2:$ZZ$2573, 432, MATCH($B$2, resultados!$A$1:$ZZ$1, 0))</f>
        <v/>
      </c>
      <c r="C438">
        <f>INDEX(resultados!$A$2:$ZZ$2573, 432, MATCH($B$3, resultados!$A$1:$ZZ$1, 0))</f>
        <v/>
      </c>
    </row>
    <row r="439">
      <c r="A439">
        <f>INDEX(resultados!$A$2:$ZZ$2573, 433, MATCH($B$1, resultados!$A$1:$ZZ$1, 0))</f>
        <v/>
      </c>
      <c r="B439">
        <f>INDEX(resultados!$A$2:$ZZ$2573, 433, MATCH($B$2, resultados!$A$1:$ZZ$1, 0))</f>
        <v/>
      </c>
      <c r="C439">
        <f>INDEX(resultados!$A$2:$ZZ$2573, 433, MATCH($B$3, resultados!$A$1:$ZZ$1, 0))</f>
        <v/>
      </c>
    </row>
    <row r="440">
      <c r="A440">
        <f>INDEX(resultados!$A$2:$ZZ$2573, 434, MATCH($B$1, resultados!$A$1:$ZZ$1, 0))</f>
        <v/>
      </c>
      <c r="B440">
        <f>INDEX(resultados!$A$2:$ZZ$2573, 434, MATCH($B$2, resultados!$A$1:$ZZ$1, 0))</f>
        <v/>
      </c>
      <c r="C440">
        <f>INDEX(resultados!$A$2:$ZZ$2573, 434, MATCH($B$3, resultados!$A$1:$ZZ$1, 0))</f>
        <v/>
      </c>
    </row>
    <row r="441">
      <c r="A441">
        <f>INDEX(resultados!$A$2:$ZZ$2573, 435, MATCH($B$1, resultados!$A$1:$ZZ$1, 0))</f>
        <v/>
      </c>
      <c r="B441">
        <f>INDEX(resultados!$A$2:$ZZ$2573, 435, MATCH($B$2, resultados!$A$1:$ZZ$1, 0))</f>
        <v/>
      </c>
      <c r="C441">
        <f>INDEX(resultados!$A$2:$ZZ$2573, 435, MATCH($B$3, resultados!$A$1:$ZZ$1, 0))</f>
        <v/>
      </c>
    </row>
    <row r="442">
      <c r="A442">
        <f>INDEX(resultados!$A$2:$ZZ$2573, 436, MATCH($B$1, resultados!$A$1:$ZZ$1, 0))</f>
        <v/>
      </c>
      <c r="B442">
        <f>INDEX(resultados!$A$2:$ZZ$2573, 436, MATCH($B$2, resultados!$A$1:$ZZ$1, 0))</f>
        <v/>
      </c>
      <c r="C442">
        <f>INDEX(resultados!$A$2:$ZZ$2573, 436, MATCH($B$3, resultados!$A$1:$ZZ$1, 0))</f>
        <v/>
      </c>
    </row>
    <row r="443">
      <c r="A443">
        <f>INDEX(resultados!$A$2:$ZZ$2573, 437, MATCH($B$1, resultados!$A$1:$ZZ$1, 0))</f>
        <v/>
      </c>
      <c r="B443">
        <f>INDEX(resultados!$A$2:$ZZ$2573, 437, MATCH($B$2, resultados!$A$1:$ZZ$1, 0))</f>
        <v/>
      </c>
      <c r="C443">
        <f>INDEX(resultados!$A$2:$ZZ$2573, 437, MATCH($B$3, resultados!$A$1:$ZZ$1, 0))</f>
        <v/>
      </c>
    </row>
    <row r="444">
      <c r="A444">
        <f>INDEX(resultados!$A$2:$ZZ$2573, 438, MATCH($B$1, resultados!$A$1:$ZZ$1, 0))</f>
        <v/>
      </c>
      <c r="B444">
        <f>INDEX(resultados!$A$2:$ZZ$2573, 438, MATCH($B$2, resultados!$A$1:$ZZ$1, 0))</f>
        <v/>
      </c>
      <c r="C444">
        <f>INDEX(resultados!$A$2:$ZZ$2573, 438, MATCH($B$3, resultados!$A$1:$ZZ$1, 0))</f>
        <v/>
      </c>
    </row>
    <row r="445">
      <c r="A445">
        <f>INDEX(resultados!$A$2:$ZZ$2573, 439, MATCH($B$1, resultados!$A$1:$ZZ$1, 0))</f>
        <v/>
      </c>
      <c r="B445">
        <f>INDEX(resultados!$A$2:$ZZ$2573, 439, MATCH($B$2, resultados!$A$1:$ZZ$1, 0))</f>
        <v/>
      </c>
      <c r="C445">
        <f>INDEX(resultados!$A$2:$ZZ$2573, 439, MATCH($B$3, resultados!$A$1:$ZZ$1, 0))</f>
        <v/>
      </c>
    </row>
    <row r="446">
      <c r="A446">
        <f>INDEX(resultados!$A$2:$ZZ$2573, 440, MATCH($B$1, resultados!$A$1:$ZZ$1, 0))</f>
        <v/>
      </c>
      <c r="B446">
        <f>INDEX(resultados!$A$2:$ZZ$2573, 440, MATCH($B$2, resultados!$A$1:$ZZ$1, 0))</f>
        <v/>
      </c>
      <c r="C446">
        <f>INDEX(resultados!$A$2:$ZZ$2573, 440, MATCH($B$3, resultados!$A$1:$ZZ$1, 0))</f>
        <v/>
      </c>
    </row>
    <row r="447">
      <c r="A447">
        <f>INDEX(resultados!$A$2:$ZZ$2573, 441, MATCH($B$1, resultados!$A$1:$ZZ$1, 0))</f>
        <v/>
      </c>
      <c r="B447">
        <f>INDEX(resultados!$A$2:$ZZ$2573, 441, MATCH($B$2, resultados!$A$1:$ZZ$1, 0))</f>
        <v/>
      </c>
      <c r="C447">
        <f>INDEX(resultados!$A$2:$ZZ$2573, 441, MATCH($B$3, resultados!$A$1:$ZZ$1, 0))</f>
        <v/>
      </c>
    </row>
    <row r="448">
      <c r="A448">
        <f>INDEX(resultados!$A$2:$ZZ$2573, 442, MATCH($B$1, resultados!$A$1:$ZZ$1, 0))</f>
        <v/>
      </c>
      <c r="B448">
        <f>INDEX(resultados!$A$2:$ZZ$2573, 442, MATCH($B$2, resultados!$A$1:$ZZ$1, 0))</f>
        <v/>
      </c>
      <c r="C448">
        <f>INDEX(resultados!$A$2:$ZZ$2573, 442, MATCH($B$3, resultados!$A$1:$ZZ$1, 0))</f>
        <v/>
      </c>
    </row>
    <row r="449">
      <c r="A449">
        <f>INDEX(resultados!$A$2:$ZZ$2573, 443, MATCH($B$1, resultados!$A$1:$ZZ$1, 0))</f>
        <v/>
      </c>
      <c r="B449">
        <f>INDEX(resultados!$A$2:$ZZ$2573, 443, MATCH($B$2, resultados!$A$1:$ZZ$1, 0))</f>
        <v/>
      </c>
      <c r="C449">
        <f>INDEX(resultados!$A$2:$ZZ$2573, 443, MATCH($B$3, resultados!$A$1:$ZZ$1, 0))</f>
        <v/>
      </c>
    </row>
    <row r="450">
      <c r="A450">
        <f>INDEX(resultados!$A$2:$ZZ$2573, 444, MATCH($B$1, resultados!$A$1:$ZZ$1, 0))</f>
        <v/>
      </c>
      <c r="B450">
        <f>INDEX(resultados!$A$2:$ZZ$2573, 444, MATCH($B$2, resultados!$A$1:$ZZ$1, 0))</f>
        <v/>
      </c>
      <c r="C450">
        <f>INDEX(resultados!$A$2:$ZZ$2573, 444, MATCH($B$3, resultados!$A$1:$ZZ$1, 0))</f>
        <v/>
      </c>
    </row>
    <row r="451">
      <c r="A451">
        <f>INDEX(resultados!$A$2:$ZZ$2573, 445, MATCH($B$1, resultados!$A$1:$ZZ$1, 0))</f>
        <v/>
      </c>
      <c r="B451">
        <f>INDEX(resultados!$A$2:$ZZ$2573, 445, MATCH($B$2, resultados!$A$1:$ZZ$1, 0))</f>
        <v/>
      </c>
      <c r="C451">
        <f>INDEX(resultados!$A$2:$ZZ$2573, 445, MATCH($B$3, resultados!$A$1:$ZZ$1, 0))</f>
        <v/>
      </c>
    </row>
    <row r="452">
      <c r="A452">
        <f>INDEX(resultados!$A$2:$ZZ$2573, 446, MATCH($B$1, resultados!$A$1:$ZZ$1, 0))</f>
        <v/>
      </c>
      <c r="B452">
        <f>INDEX(resultados!$A$2:$ZZ$2573, 446, MATCH($B$2, resultados!$A$1:$ZZ$1, 0))</f>
        <v/>
      </c>
      <c r="C452">
        <f>INDEX(resultados!$A$2:$ZZ$2573, 446, MATCH($B$3, resultados!$A$1:$ZZ$1, 0))</f>
        <v/>
      </c>
    </row>
    <row r="453">
      <c r="A453">
        <f>INDEX(resultados!$A$2:$ZZ$2573, 447, MATCH($B$1, resultados!$A$1:$ZZ$1, 0))</f>
        <v/>
      </c>
      <c r="B453">
        <f>INDEX(resultados!$A$2:$ZZ$2573, 447, MATCH($B$2, resultados!$A$1:$ZZ$1, 0))</f>
        <v/>
      </c>
      <c r="C453">
        <f>INDEX(resultados!$A$2:$ZZ$2573, 447, MATCH($B$3, resultados!$A$1:$ZZ$1, 0))</f>
        <v/>
      </c>
    </row>
    <row r="454">
      <c r="A454">
        <f>INDEX(resultados!$A$2:$ZZ$2573, 448, MATCH($B$1, resultados!$A$1:$ZZ$1, 0))</f>
        <v/>
      </c>
      <c r="B454">
        <f>INDEX(resultados!$A$2:$ZZ$2573, 448, MATCH($B$2, resultados!$A$1:$ZZ$1, 0))</f>
        <v/>
      </c>
      <c r="C454">
        <f>INDEX(resultados!$A$2:$ZZ$2573, 448, MATCH($B$3, resultados!$A$1:$ZZ$1, 0))</f>
        <v/>
      </c>
    </row>
    <row r="455">
      <c r="A455">
        <f>INDEX(resultados!$A$2:$ZZ$2573, 449, MATCH($B$1, resultados!$A$1:$ZZ$1, 0))</f>
        <v/>
      </c>
      <c r="B455">
        <f>INDEX(resultados!$A$2:$ZZ$2573, 449, MATCH($B$2, resultados!$A$1:$ZZ$1, 0))</f>
        <v/>
      </c>
      <c r="C455">
        <f>INDEX(resultados!$A$2:$ZZ$2573, 449, MATCH($B$3, resultados!$A$1:$ZZ$1, 0))</f>
        <v/>
      </c>
    </row>
    <row r="456">
      <c r="A456">
        <f>INDEX(resultados!$A$2:$ZZ$2573, 450, MATCH($B$1, resultados!$A$1:$ZZ$1, 0))</f>
        <v/>
      </c>
      <c r="B456">
        <f>INDEX(resultados!$A$2:$ZZ$2573, 450, MATCH($B$2, resultados!$A$1:$ZZ$1, 0))</f>
        <v/>
      </c>
      <c r="C456">
        <f>INDEX(resultados!$A$2:$ZZ$2573, 450, MATCH($B$3, resultados!$A$1:$ZZ$1, 0))</f>
        <v/>
      </c>
    </row>
    <row r="457">
      <c r="A457">
        <f>INDEX(resultados!$A$2:$ZZ$2573, 451, MATCH($B$1, resultados!$A$1:$ZZ$1, 0))</f>
        <v/>
      </c>
      <c r="B457">
        <f>INDEX(resultados!$A$2:$ZZ$2573, 451, MATCH($B$2, resultados!$A$1:$ZZ$1, 0))</f>
        <v/>
      </c>
      <c r="C457">
        <f>INDEX(resultados!$A$2:$ZZ$2573, 451, MATCH($B$3, resultados!$A$1:$ZZ$1, 0))</f>
        <v/>
      </c>
    </row>
    <row r="458">
      <c r="A458">
        <f>INDEX(resultados!$A$2:$ZZ$2573, 452, MATCH($B$1, resultados!$A$1:$ZZ$1, 0))</f>
        <v/>
      </c>
      <c r="B458">
        <f>INDEX(resultados!$A$2:$ZZ$2573, 452, MATCH($B$2, resultados!$A$1:$ZZ$1, 0))</f>
        <v/>
      </c>
      <c r="C458">
        <f>INDEX(resultados!$A$2:$ZZ$2573, 452, MATCH($B$3, resultados!$A$1:$ZZ$1, 0))</f>
        <v/>
      </c>
    </row>
    <row r="459">
      <c r="A459">
        <f>INDEX(resultados!$A$2:$ZZ$2573, 453, MATCH($B$1, resultados!$A$1:$ZZ$1, 0))</f>
        <v/>
      </c>
      <c r="B459">
        <f>INDEX(resultados!$A$2:$ZZ$2573, 453, MATCH($B$2, resultados!$A$1:$ZZ$1, 0))</f>
        <v/>
      </c>
      <c r="C459">
        <f>INDEX(resultados!$A$2:$ZZ$2573, 453, MATCH($B$3, resultados!$A$1:$ZZ$1, 0))</f>
        <v/>
      </c>
    </row>
    <row r="460">
      <c r="A460">
        <f>INDEX(resultados!$A$2:$ZZ$2573, 454, MATCH($B$1, resultados!$A$1:$ZZ$1, 0))</f>
        <v/>
      </c>
      <c r="B460">
        <f>INDEX(resultados!$A$2:$ZZ$2573, 454, MATCH($B$2, resultados!$A$1:$ZZ$1, 0))</f>
        <v/>
      </c>
      <c r="C460">
        <f>INDEX(resultados!$A$2:$ZZ$2573, 454, MATCH($B$3, resultados!$A$1:$ZZ$1, 0))</f>
        <v/>
      </c>
    </row>
    <row r="461">
      <c r="A461">
        <f>INDEX(resultados!$A$2:$ZZ$2573, 455, MATCH($B$1, resultados!$A$1:$ZZ$1, 0))</f>
        <v/>
      </c>
      <c r="B461">
        <f>INDEX(resultados!$A$2:$ZZ$2573, 455, MATCH($B$2, resultados!$A$1:$ZZ$1, 0))</f>
        <v/>
      </c>
      <c r="C461">
        <f>INDEX(resultados!$A$2:$ZZ$2573, 455, MATCH($B$3, resultados!$A$1:$ZZ$1, 0))</f>
        <v/>
      </c>
    </row>
    <row r="462">
      <c r="A462">
        <f>INDEX(resultados!$A$2:$ZZ$2573, 456, MATCH($B$1, resultados!$A$1:$ZZ$1, 0))</f>
        <v/>
      </c>
      <c r="B462">
        <f>INDEX(resultados!$A$2:$ZZ$2573, 456, MATCH($B$2, resultados!$A$1:$ZZ$1, 0))</f>
        <v/>
      </c>
      <c r="C462">
        <f>INDEX(resultados!$A$2:$ZZ$2573, 456, MATCH($B$3, resultados!$A$1:$ZZ$1, 0))</f>
        <v/>
      </c>
    </row>
    <row r="463">
      <c r="A463">
        <f>INDEX(resultados!$A$2:$ZZ$2573, 457, MATCH($B$1, resultados!$A$1:$ZZ$1, 0))</f>
        <v/>
      </c>
      <c r="B463">
        <f>INDEX(resultados!$A$2:$ZZ$2573, 457, MATCH($B$2, resultados!$A$1:$ZZ$1, 0))</f>
        <v/>
      </c>
      <c r="C463">
        <f>INDEX(resultados!$A$2:$ZZ$2573, 457, MATCH($B$3, resultados!$A$1:$ZZ$1, 0))</f>
        <v/>
      </c>
    </row>
    <row r="464">
      <c r="A464">
        <f>INDEX(resultados!$A$2:$ZZ$2573, 458, MATCH($B$1, resultados!$A$1:$ZZ$1, 0))</f>
        <v/>
      </c>
      <c r="B464">
        <f>INDEX(resultados!$A$2:$ZZ$2573, 458, MATCH($B$2, resultados!$A$1:$ZZ$1, 0))</f>
        <v/>
      </c>
      <c r="C464">
        <f>INDEX(resultados!$A$2:$ZZ$2573, 458, MATCH($B$3, resultados!$A$1:$ZZ$1, 0))</f>
        <v/>
      </c>
    </row>
    <row r="465">
      <c r="A465">
        <f>INDEX(resultados!$A$2:$ZZ$2573, 459, MATCH($B$1, resultados!$A$1:$ZZ$1, 0))</f>
        <v/>
      </c>
      <c r="B465">
        <f>INDEX(resultados!$A$2:$ZZ$2573, 459, MATCH($B$2, resultados!$A$1:$ZZ$1, 0))</f>
        <v/>
      </c>
      <c r="C465">
        <f>INDEX(resultados!$A$2:$ZZ$2573, 459, MATCH($B$3, resultados!$A$1:$ZZ$1, 0))</f>
        <v/>
      </c>
    </row>
    <row r="466">
      <c r="A466">
        <f>INDEX(resultados!$A$2:$ZZ$2573, 460, MATCH($B$1, resultados!$A$1:$ZZ$1, 0))</f>
        <v/>
      </c>
      <c r="B466">
        <f>INDEX(resultados!$A$2:$ZZ$2573, 460, MATCH($B$2, resultados!$A$1:$ZZ$1, 0))</f>
        <v/>
      </c>
      <c r="C466">
        <f>INDEX(resultados!$A$2:$ZZ$2573, 460, MATCH($B$3, resultados!$A$1:$ZZ$1, 0))</f>
        <v/>
      </c>
    </row>
    <row r="467">
      <c r="A467">
        <f>INDEX(resultados!$A$2:$ZZ$2573, 461, MATCH($B$1, resultados!$A$1:$ZZ$1, 0))</f>
        <v/>
      </c>
      <c r="B467">
        <f>INDEX(resultados!$A$2:$ZZ$2573, 461, MATCH($B$2, resultados!$A$1:$ZZ$1, 0))</f>
        <v/>
      </c>
      <c r="C467">
        <f>INDEX(resultados!$A$2:$ZZ$2573, 461, MATCH($B$3, resultados!$A$1:$ZZ$1, 0))</f>
        <v/>
      </c>
    </row>
    <row r="468">
      <c r="A468">
        <f>INDEX(resultados!$A$2:$ZZ$2573, 462, MATCH($B$1, resultados!$A$1:$ZZ$1, 0))</f>
        <v/>
      </c>
      <c r="B468">
        <f>INDEX(resultados!$A$2:$ZZ$2573, 462, MATCH($B$2, resultados!$A$1:$ZZ$1, 0))</f>
        <v/>
      </c>
      <c r="C468">
        <f>INDEX(resultados!$A$2:$ZZ$2573, 462, MATCH($B$3, resultados!$A$1:$ZZ$1, 0))</f>
        <v/>
      </c>
    </row>
    <row r="469">
      <c r="A469">
        <f>INDEX(resultados!$A$2:$ZZ$2573, 463, MATCH($B$1, resultados!$A$1:$ZZ$1, 0))</f>
        <v/>
      </c>
      <c r="B469">
        <f>INDEX(resultados!$A$2:$ZZ$2573, 463, MATCH($B$2, resultados!$A$1:$ZZ$1, 0))</f>
        <v/>
      </c>
      <c r="C469">
        <f>INDEX(resultados!$A$2:$ZZ$2573, 463, MATCH($B$3, resultados!$A$1:$ZZ$1, 0))</f>
        <v/>
      </c>
    </row>
    <row r="470">
      <c r="A470">
        <f>INDEX(resultados!$A$2:$ZZ$2573, 464, MATCH($B$1, resultados!$A$1:$ZZ$1, 0))</f>
        <v/>
      </c>
      <c r="B470">
        <f>INDEX(resultados!$A$2:$ZZ$2573, 464, MATCH($B$2, resultados!$A$1:$ZZ$1, 0))</f>
        <v/>
      </c>
      <c r="C470">
        <f>INDEX(resultados!$A$2:$ZZ$2573, 464, MATCH($B$3, resultados!$A$1:$ZZ$1, 0))</f>
        <v/>
      </c>
    </row>
    <row r="471">
      <c r="A471">
        <f>INDEX(resultados!$A$2:$ZZ$2573, 465, MATCH($B$1, resultados!$A$1:$ZZ$1, 0))</f>
        <v/>
      </c>
      <c r="B471">
        <f>INDEX(resultados!$A$2:$ZZ$2573, 465, MATCH($B$2, resultados!$A$1:$ZZ$1, 0))</f>
        <v/>
      </c>
      <c r="C471">
        <f>INDEX(resultados!$A$2:$ZZ$2573, 465, MATCH($B$3, resultados!$A$1:$ZZ$1, 0))</f>
        <v/>
      </c>
    </row>
    <row r="472">
      <c r="A472">
        <f>INDEX(resultados!$A$2:$ZZ$2573, 466, MATCH($B$1, resultados!$A$1:$ZZ$1, 0))</f>
        <v/>
      </c>
      <c r="B472">
        <f>INDEX(resultados!$A$2:$ZZ$2573, 466, MATCH($B$2, resultados!$A$1:$ZZ$1, 0))</f>
        <v/>
      </c>
      <c r="C472">
        <f>INDEX(resultados!$A$2:$ZZ$2573, 466, MATCH($B$3, resultados!$A$1:$ZZ$1, 0))</f>
        <v/>
      </c>
    </row>
    <row r="473">
      <c r="A473">
        <f>INDEX(resultados!$A$2:$ZZ$2573, 467, MATCH($B$1, resultados!$A$1:$ZZ$1, 0))</f>
        <v/>
      </c>
      <c r="B473">
        <f>INDEX(resultados!$A$2:$ZZ$2573, 467, MATCH($B$2, resultados!$A$1:$ZZ$1, 0))</f>
        <v/>
      </c>
      <c r="C473">
        <f>INDEX(resultados!$A$2:$ZZ$2573, 467, MATCH($B$3, resultados!$A$1:$ZZ$1, 0))</f>
        <v/>
      </c>
    </row>
    <row r="474">
      <c r="A474">
        <f>INDEX(resultados!$A$2:$ZZ$2573, 468, MATCH($B$1, resultados!$A$1:$ZZ$1, 0))</f>
        <v/>
      </c>
      <c r="B474">
        <f>INDEX(resultados!$A$2:$ZZ$2573, 468, MATCH($B$2, resultados!$A$1:$ZZ$1, 0))</f>
        <v/>
      </c>
      <c r="C474">
        <f>INDEX(resultados!$A$2:$ZZ$2573, 468, MATCH($B$3, resultados!$A$1:$ZZ$1, 0))</f>
        <v/>
      </c>
    </row>
    <row r="475">
      <c r="A475">
        <f>INDEX(resultados!$A$2:$ZZ$2573, 469, MATCH($B$1, resultados!$A$1:$ZZ$1, 0))</f>
        <v/>
      </c>
      <c r="B475">
        <f>INDEX(resultados!$A$2:$ZZ$2573, 469, MATCH($B$2, resultados!$A$1:$ZZ$1, 0))</f>
        <v/>
      </c>
      <c r="C475">
        <f>INDEX(resultados!$A$2:$ZZ$2573, 469, MATCH($B$3, resultados!$A$1:$ZZ$1, 0))</f>
        <v/>
      </c>
    </row>
    <row r="476">
      <c r="A476">
        <f>INDEX(resultados!$A$2:$ZZ$2573, 470, MATCH($B$1, resultados!$A$1:$ZZ$1, 0))</f>
        <v/>
      </c>
      <c r="B476">
        <f>INDEX(resultados!$A$2:$ZZ$2573, 470, MATCH($B$2, resultados!$A$1:$ZZ$1, 0))</f>
        <v/>
      </c>
      <c r="C476">
        <f>INDEX(resultados!$A$2:$ZZ$2573, 470, MATCH($B$3, resultados!$A$1:$ZZ$1, 0))</f>
        <v/>
      </c>
    </row>
    <row r="477">
      <c r="A477">
        <f>INDEX(resultados!$A$2:$ZZ$2573, 471, MATCH($B$1, resultados!$A$1:$ZZ$1, 0))</f>
        <v/>
      </c>
      <c r="B477">
        <f>INDEX(resultados!$A$2:$ZZ$2573, 471, MATCH($B$2, resultados!$A$1:$ZZ$1, 0))</f>
        <v/>
      </c>
      <c r="C477">
        <f>INDEX(resultados!$A$2:$ZZ$2573, 471, MATCH($B$3, resultados!$A$1:$ZZ$1, 0))</f>
        <v/>
      </c>
    </row>
    <row r="478">
      <c r="A478">
        <f>INDEX(resultados!$A$2:$ZZ$2573, 472, MATCH($B$1, resultados!$A$1:$ZZ$1, 0))</f>
        <v/>
      </c>
      <c r="B478">
        <f>INDEX(resultados!$A$2:$ZZ$2573, 472, MATCH($B$2, resultados!$A$1:$ZZ$1, 0))</f>
        <v/>
      </c>
      <c r="C478">
        <f>INDEX(resultados!$A$2:$ZZ$2573, 472, MATCH($B$3, resultados!$A$1:$ZZ$1, 0))</f>
        <v/>
      </c>
    </row>
    <row r="479">
      <c r="A479">
        <f>INDEX(resultados!$A$2:$ZZ$2573, 473, MATCH($B$1, resultados!$A$1:$ZZ$1, 0))</f>
        <v/>
      </c>
      <c r="B479">
        <f>INDEX(resultados!$A$2:$ZZ$2573, 473, MATCH($B$2, resultados!$A$1:$ZZ$1, 0))</f>
        <v/>
      </c>
      <c r="C479">
        <f>INDEX(resultados!$A$2:$ZZ$2573, 473, MATCH($B$3, resultados!$A$1:$ZZ$1, 0))</f>
        <v/>
      </c>
    </row>
    <row r="480">
      <c r="A480">
        <f>INDEX(resultados!$A$2:$ZZ$2573, 474, MATCH($B$1, resultados!$A$1:$ZZ$1, 0))</f>
        <v/>
      </c>
      <c r="B480">
        <f>INDEX(resultados!$A$2:$ZZ$2573, 474, MATCH($B$2, resultados!$A$1:$ZZ$1, 0))</f>
        <v/>
      </c>
      <c r="C480">
        <f>INDEX(resultados!$A$2:$ZZ$2573, 474, MATCH($B$3, resultados!$A$1:$ZZ$1, 0))</f>
        <v/>
      </c>
    </row>
    <row r="481">
      <c r="A481">
        <f>INDEX(resultados!$A$2:$ZZ$2573, 475, MATCH($B$1, resultados!$A$1:$ZZ$1, 0))</f>
        <v/>
      </c>
      <c r="B481">
        <f>INDEX(resultados!$A$2:$ZZ$2573, 475, MATCH($B$2, resultados!$A$1:$ZZ$1, 0))</f>
        <v/>
      </c>
      <c r="C481">
        <f>INDEX(resultados!$A$2:$ZZ$2573, 475, MATCH($B$3, resultados!$A$1:$ZZ$1, 0))</f>
        <v/>
      </c>
    </row>
    <row r="482">
      <c r="A482">
        <f>INDEX(resultados!$A$2:$ZZ$2573, 476, MATCH($B$1, resultados!$A$1:$ZZ$1, 0))</f>
        <v/>
      </c>
      <c r="B482">
        <f>INDEX(resultados!$A$2:$ZZ$2573, 476, MATCH($B$2, resultados!$A$1:$ZZ$1, 0))</f>
        <v/>
      </c>
      <c r="C482">
        <f>INDEX(resultados!$A$2:$ZZ$2573, 476, MATCH($B$3, resultados!$A$1:$ZZ$1, 0))</f>
        <v/>
      </c>
    </row>
    <row r="483">
      <c r="A483">
        <f>INDEX(resultados!$A$2:$ZZ$2573, 477, MATCH($B$1, resultados!$A$1:$ZZ$1, 0))</f>
        <v/>
      </c>
      <c r="B483">
        <f>INDEX(resultados!$A$2:$ZZ$2573, 477, MATCH($B$2, resultados!$A$1:$ZZ$1, 0))</f>
        <v/>
      </c>
      <c r="C483">
        <f>INDEX(resultados!$A$2:$ZZ$2573, 477, MATCH($B$3, resultados!$A$1:$ZZ$1, 0))</f>
        <v/>
      </c>
    </row>
    <row r="484">
      <c r="A484">
        <f>INDEX(resultados!$A$2:$ZZ$2573, 478, MATCH($B$1, resultados!$A$1:$ZZ$1, 0))</f>
        <v/>
      </c>
      <c r="B484">
        <f>INDEX(resultados!$A$2:$ZZ$2573, 478, MATCH($B$2, resultados!$A$1:$ZZ$1, 0))</f>
        <v/>
      </c>
      <c r="C484">
        <f>INDEX(resultados!$A$2:$ZZ$2573, 478, MATCH($B$3, resultados!$A$1:$ZZ$1, 0))</f>
        <v/>
      </c>
    </row>
    <row r="485">
      <c r="A485">
        <f>INDEX(resultados!$A$2:$ZZ$2573, 479, MATCH($B$1, resultados!$A$1:$ZZ$1, 0))</f>
        <v/>
      </c>
      <c r="B485">
        <f>INDEX(resultados!$A$2:$ZZ$2573, 479, MATCH($B$2, resultados!$A$1:$ZZ$1, 0))</f>
        <v/>
      </c>
      <c r="C485">
        <f>INDEX(resultados!$A$2:$ZZ$2573, 479, MATCH($B$3, resultados!$A$1:$ZZ$1, 0))</f>
        <v/>
      </c>
    </row>
    <row r="486">
      <c r="A486">
        <f>INDEX(resultados!$A$2:$ZZ$2573, 480, MATCH($B$1, resultados!$A$1:$ZZ$1, 0))</f>
        <v/>
      </c>
      <c r="B486">
        <f>INDEX(resultados!$A$2:$ZZ$2573, 480, MATCH($B$2, resultados!$A$1:$ZZ$1, 0))</f>
        <v/>
      </c>
      <c r="C486">
        <f>INDEX(resultados!$A$2:$ZZ$2573, 480, MATCH($B$3, resultados!$A$1:$ZZ$1, 0))</f>
        <v/>
      </c>
    </row>
    <row r="487">
      <c r="A487">
        <f>INDEX(resultados!$A$2:$ZZ$2573, 481, MATCH($B$1, resultados!$A$1:$ZZ$1, 0))</f>
        <v/>
      </c>
      <c r="B487">
        <f>INDEX(resultados!$A$2:$ZZ$2573, 481, MATCH($B$2, resultados!$A$1:$ZZ$1, 0))</f>
        <v/>
      </c>
      <c r="C487">
        <f>INDEX(resultados!$A$2:$ZZ$2573, 481, MATCH($B$3, resultados!$A$1:$ZZ$1, 0))</f>
        <v/>
      </c>
    </row>
    <row r="488">
      <c r="A488">
        <f>INDEX(resultados!$A$2:$ZZ$2573, 482, MATCH($B$1, resultados!$A$1:$ZZ$1, 0))</f>
        <v/>
      </c>
      <c r="B488">
        <f>INDEX(resultados!$A$2:$ZZ$2573, 482, MATCH($B$2, resultados!$A$1:$ZZ$1, 0))</f>
        <v/>
      </c>
      <c r="C488">
        <f>INDEX(resultados!$A$2:$ZZ$2573, 482, MATCH($B$3, resultados!$A$1:$ZZ$1, 0))</f>
        <v/>
      </c>
    </row>
    <row r="489">
      <c r="A489">
        <f>INDEX(resultados!$A$2:$ZZ$2573, 483, MATCH($B$1, resultados!$A$1:$ZZ$1, 0))</f>
        <v/>
      </c>
      <c r="B489">
        <f>INDEX(resultados!$A$2:$ZZ$2573, 483, MATCH($B$2, resultados!$A$1:$ZZ$1, 0))</f>
        <v/>
      </c>
      <c r="C489">
        <f>INDEX(resultados!$A$2:$ZZ$2573, 483, MATCH($B$3, resultados!$A$1:$ZZ$1, 0))</f>
        <v/>
      </c>
    </row>
    <row r="490">
      <c r="A490">
        <f>INDEX(resultados!$A$2:$ZZ$2573, 484, MATCH($B$1, resultados!$A$1:$ZZ$1, 0))</f>
        <v/>
      </c>
      <c r="B490">
        <f>INDEX(resultados!$A$2:$ZZ$2573, 484, MATCH($B$2, resultados!$A$1:$ZZ$1, 0))</f>
        <v/>
      </c>
      <c r="C490">
        <f>INDEX(resultados!$A$2:$ZZ$2573, 484, MATCH($B$3, resultados!$A$1:$ZZ$1, 0))</f>
        <v/>
      </c>
    </row>
    <row r="491">
      <c r="A491">
        <f>INDEX(resultados!$A$2:$ZZ$2573, 485, MATCH($B$1, resultados!$A$1:$ZZ$1, 0))</f>
        <v/>
      </c>
      <c r="B491">
        <f>INDEX(resultados!$A$2:$ZZ$2573, 485, MATCH($B$2, resultados!$A$1:$ZZ$1, 0))</f>
        <v/>
      </c>
      <c r="C491">
        <f>INDEX(resultados!$A$2:$ZZ$2573, 485, MATCH($B$3, resultados!$A$1:$ZZ$1, 0))</f>
        <v/>
      </c>
    </row>
    <row r="492">
      <c r="A492">
        <f>INDEX(resultados!$A$2:$ZZ$2573, 486, MATCH($B$1, resultados!$A$1:$ZZ$1, 0))</f>
        <v/>
      </c>
      <c r="B492">
        <f>INDEX(resultados!$A$2:$ZZ$2573, 486, MATCH($B$2, resultados!$A$1:$ZZ$1, 0))</f>
        <v/>
      </c>
      <c r="C492">
        <f>INDEX(resultados!$A$2:$ZZ$2573, 486, MATCH($B$3, resultados!$A$1:$ZZ$1, 0))</f>
        <v/>
      </c>
    </row>
    <row r="493">
      <c r="A493">
        <f>INDEX(resultados!$A$2:$ZZ$2573, 487, MATCH($B$1, resultados!$A$1:$ZZ$1, 0))</f>
        <v/>
      </c>
      <c r="B493">
        <f>INDEX(resultados!$A$2:$ZZ$2573, 487, MATCH($B$2, resultados!$A$1:$ZZ$1, 0))</f>
        <v/>
      </c>
      <c r="C493">
        <f>INDEX(resultados!$A$2:$ZZ$2573, 487, MATCH($B$3, resultados!$A$1:$ZZ$1, 0))</f>
        <v/>
      </c>
    </row>
    <row r="494">
      <c r="A494">
        <f>INDEX(resultados!$A$2:$ZZ$2573, 488, MATCH($B$1, resultados!$A$1:$ZZ$1, 0))</f>
        <v/>
      </c>
      <c r="B494">
        <f>INDEX(resultados!$A$2:$ZZ$2573, 488, MATCH($B$2, resultados!$A$1:$ZZ$1, 0))</f>
        <v/>
      </c>
      <c r="C494">
        <f>INDEX(resultados!$A$2:$ZZ$2573, 488, MATCH($B$3, resultados!$A$1:$ZZ$1, 0))</f>
        <v/>
      </c>
    </row>
    <row r="495">
      <c r="A495">
        <f>INDEX(resultados!$A$2:$ZZ$2573, 489, MATCH($B$1, resultados!$A$1:$ZZ$1, 0))</f>
        <v/>
      </c>
      <c r="B495">
        <f>INDEX(resultados!$A$2:$ZZ$2573, 489, MATCH($B$2, resultados!$A$1:$ZZ$1, 0))</f>
        <v/>
      </c>
      <c r="C495">
        <f>INDEX(resultados!$A$2:$ZZ$2573, 489, MATCH($B$3, resultados!$A$1:$ZZ$1, 0))</f>
        <v/>
      </c>
    </row>
    <row r="496">
      <c r="A496">
        <f>INDEX(resultados!$A$2:$ZZ$2573, 490, MATCH($B$1, resultados!$A$1:$ZZ$1, 0))</f>
        <v/>
      </c>
      <c r="B496">
        <f>INDEX(resultados!$A$2:$ZZ$2573, 490, MATCH($B$2, resultados!$A$1:$ZZ$1, 0))</f>
        <v/>
      </c>
      <c r="C496">
        <f>INDEX(resultados!$A$2:$ZZ$2573, 490, MATCH($B$3, resultados!$A$1:$ZZ$1, 0))</f>
        <v/>
      </c>
    </row>
    <row r="497">
      <c r="A497">
        <f>INDEX(resultados!$A$2:$ZZ$2573, 491, MATCH($B$1, resultados!$A$1:$ZZ$1, 0))</f>
        <v/>
      </c>
      <c r="B497">
        <f>INDEX(resultados!$A$2:$ZZ$2573, 491, MATCH($B$2, resultados!$A$1:$ZZ$1, 0))</f>
        <v/>
      </c>
      <c r="C497">
        <f>INDEX(resultados!$A$2:$ZZ$2573, 491, MATCH($B$3, resultados!$A$1:$ZZ$1, 0))</f>
        <v/>
      </c>
    </row>
    <row r="498">
      <c r="A498">
        <f>INDEX(resultados!$A$2:$ZZ$2573, 492, MATCH($B$1, resultados!$A$1:$ZZ$1, 0))</f>
        <v/>
      </c>
      <c r="B498">
        <f>INDEX(resultados!$A$2:$ZZ$2573, 492, MATCH($B$2, resultados!$A$1:$ZZ$1, 0))</f>
        <v/>
      </c>
      <c r="C498">
        <f>INDEX(resultados!$A$2:$ZZ$2573, 492, MATCH($B$3, resultados!$A$1:$ZZ$1, 0))</f>
        <v/>
      </c>
    </row>
    <row r="499">
      <c r="A499">
        <f>INDEX(resultados!$A$2:$ZZ$2573, 493, MATCH($B$1, resultados!$A$1:$ZZ$1, 0))</f>
        <v/>
      </c>
      <c r="B499">
        <f>INDEX(resultados!$A$2:$ZZ$2573, 493, MATCH($B$2, resultados!$A$1:$ZZ$1, 0))</f>
        <v/>
      </c>
      <c r="C499">
        <f>INDEX(resultados!$A$2:$ZZ$2573, 493, MATCH($B$3, resultados!$A$1:$ZZ$1, 0))</f>
        <v/>
      </c>
    </row>
    <row r="500">
      <c r="A500">
        <f>INDEX(resultados!$A$2:$ZZ$2573, 494, MATCH($B$1, resultados!$A$1:$ZZ$1, 0))</f>
        <v/>
      </c>
      <c r="B500">
        <f>INDEX(resultados!$A$2:$ZZ$2573, 494, MATCH($B$2, resultados!$A$1:$ZZ$1, 0))</f>
        <v/>
      </c>
      <c r="C500">
        <f>INDEX(resultados!$A$2:$ZZ$2573, 494, MATCH($B$3, resultados!$A$1:$ZZ$1, 0))</f>
        <v/>
      </c>
    </row>
    <row r="501">
      <c r="A501">
        <f>INDEX(resultados!$A$2:$ZZ$2573, 495, MATCH($B$1, resultados!$A$1:$ZZ$1, 0))</f>
        <v/>
      </c>
      <c r="B501">
        <f>INDEX(resultados!$A$2:$ZZ$2573, 495, MATCH($B$2, resultados!$A$1:$ZZ$1, 0))</f>
        <v/>
      </c>
      <c r="C501">
        <f>INDEX(resultados!$A$2:$ZZ$2573, 495, MATCH($B$3, resultados!$A$1:$ZZ$1, 0))</f>
        <v/>
      </c>
    </row>
    <row r="502">
      <c r="A502">
        <f>INDEX(resultados!$A$2:$ZZ$2573, 496, MATCH($B$1, resultados!$A$1:$ZZ$1, 0))</f>
        <v/>
      </c>
      <c r="B502">
        <f>INDEX(resultados!$A$2:$ZZ$2573, 496, MATCH($B$2, resultados!$A$1:$ZZ$1, 0))</f>
        <v/>
      </c>
      <c r="C502">
        <f>INDEX(resultados!$A$2:$ZZ$2573, 496, MATCH($B$3, resultados!$A$1:$ZZ$1, 0))</f>
        <v/>
      </c>
    </row>
    <row r="503">
      <c r="A503">
        <f>INDEX(resultados!$A$2:$ZZ$2573, 497, MATCH($B$1, resultados!$A$1:$ZZ$1, 0))</f>
        <v/>
      </c>
      <c r="B503">
        <f>INDEX(resultados!$A$2:$ZZ$2573, 497, MATCH($B$2, resultados!$A$1:$ZZ$1, 0))</f>
        <v/>
      </c>
      <c r="C503">
        <f>INDEX(resultados!$A$2:$ZZ$2573, 497, MATCH($B$3, resultados!$A$1:$ZZ$1, 0))</f>
        <v/>
      </c>
    </row>
    <row r="504">
      <c r="A504">
        <f>INDEX(resultados!$A$2:$ZZ$2573, 498, MATCH($B$1, resultados!$A$1:$ZZ$1, 0))</f>
        <v/>
      </c>
      <c r="B504">
        <f>INDEX(resultados!$A$2:$ZZ$2573, 498, MATCH($B$2, resultados!$A$1:$ZZ$1, 0))</f>
        <v/>
      </c>
      <c r="C504">
        <f>INDEX(resultados!$A$2:$ZZ$2573, 498, MATCH($B$3, resultados!$A$1:$ZZ$1, 0))</f>
        <v/>
      </c>
    </row>
    <row r="505">
      <c r="A505">
        <f>INDEX(resultados!$A$2:$ZZ$2573, 499, MATCH($B$1, resultados!$A$1:$ZZ$1, 0))</f>
        <v/>
      </c>
      <c r="B505">
        <f>INDEX(resultados!$A$2:$ZZ$2573, 499, MATCH($B$2, resultados!$A$1:$ZZ$1, 0))</f>
        <v/>
      </c>
      <c r="C505">
        <f>INDEX(resultados!$A$2:$ZZ$2573, 499, MATCH($B$3, resultados!$A$1:$ZZ$1, 0))</f>
        <v/>
      </c>
    </row>
    <row r="506">
      <c r="A506">
        <f>INDEX(resultados!$A$2:$ZZ$2573, 500, MATCH($B$1, resultados!$A$1:$ZZ$1, 0))</f>
        <v/>
      </c>
      <c r="B506">
        <f>INDEX(resultados!$A$2:$ZZ$2573, 500, MATCH($B$2, resultados!$A$1:$ZZ$1, 0))</f>
        <v/>
      </c>
      <c r="C506">
        <f>INDEX(resultados!$A$2:$ZZ$2573, 500, MATCH($B$3, resultados!$A$1:$ZZ$1, 0))</f>
        <v/>
      </c>
    </row>
    <row r="507">
      <c r="A507">
        <f>INDEX(resultados!$A$2:$ZZ$2573, 501, MATCH($B$1, resultados!$A$1:$ZZ$1, 0))</f>
        <v/>
      </c>
      <c r="B507">
        <f>INDEX(resultados!$A$2:$ZZ$2573, 501, MATCH($B$2, resultados!$A$1:$ZZ$1, 0))</f>
        <v/>
      </c>
      <c r="C507">
        <f>INDEX(resultados!$A$2:$ZZ$2573, 501, MATCH($B$3, resultados!$A$1:$ZZ$1, 0))</f>
        <v/>
      </c>
    </row>
    <row r="508">
      <c r="A508">
        <f>INDEX(resultados!$A$2:$ZZ$2573, 502, MATCH($B$1, resultados!$A$1:$ZZ$1, 0))</f>
        <v/>
      </c>
      <c r="B508">
        <f>INDEX(resultados!$A$2:$ZZ$2573, 502, MATCH($B$2, resultados!$A$1:$ZZ$1, 0))</f>
        <v/>
      </c>
      <c r="C508">
        <f>INDEX(resultados!$A$2:$ZZ$2573, 502, MATCH($B$3, resultados!$A$1:$ZZ$1, 0))</f>
        <v/>
      </c>
    </row>
    <row r="509">
      <c r="A509">
        <f>INDEX(resultados!$A$2:$ZZ$2573, 503, MATCH($B$1, resultados!$A$1:$ZZ$1, 0))</f>
        <v/>
      </c>
      <c r="B509">
        <f>INDEX(resultados!$A$2:$ZZ$2573, 503, MATCH($B$2, resultados!$A$1:$ZZ$1, 0))</f>
        <v/>
      </c>
      <c r="C509">
        <f>INDEX(resultados!$A$2:$ZZ$2573, 503, MATCH($B$3, resultados!$A$1:$ZZ$1, 0))</f>
        <v/>
      </c>
    </row>
    <row r="510">
      <c r="A510">
        <f>INDEX(resultados!$A$2:$ZZ$2573, 504, MATCH($B$1, resultados!$A$1:$ZZ$1, 0))</f>
        <v/>
      </c>
      <c r="B510">
        <f>INDEX(resultados!$A$2:$ZZ$2573, 504, MATCH($B$2, resultados!$A$1:$ZZ$1, 0))</f>
        <v/>
      </c>
      <c r="C510">
        <f>INDEX(resultados!$A$2:$ZZ$2573, 504, MATCH($B$3, resultados!$A$1:$ZZ$1, 0))</f>
        <v/>
      </c>
    </row>
    <row r="511">
      <c r="A511">
        <f>INDEX(resultados!$A$2:$ZZ$2573, 505, MATCH($B$1, resultados!$A$1:$ZZ$1, 0))</f>
        <v/>
      </c>
      <c r="B511">
        <f>INDEX(resultados!$A$2:$ZZ$2573, 505, MATCH($B$2, resultados!$A$1:$ZZ$1, 0))</f>
        <v/>
      </c>
      <c r="C511">
        <f>INDEX(resultados!$A$2:$ZZ$2573, 505, MATCH($B$3, resultados!$A$1:$ZZ$1, 0))</f>
        <v/>
      </c>
    </row>
    <row r="512">
      <c r="A512">
        <f>INDEX(resultados!$A$2:$ZZ$2573, 506, MATCH($B$1, resultados!$A$1:$ZZ$1, 0))</f>
        <v/>
      </c>
      <c r="B512">
        <f>INDEX(resultados!$A$2:$ZZ$2573, 506, MATCH($B$2, resultados!$A$1:$ZZ$1, 0))</f>
        <v/>
      </c>
      <c r="C512">
        <f>INDEX(resultados!$A$2:$ZZ$2573, 506, MATCH($B$3, resultados!$A$1:$ZZ$1, 0))</f>
        <v/>
      </c>
    </row>
    <row r="513">
      <c r="A513">
        <f>INDEX(resultados!$A$2:$ZZ$2573, 507, MATCH($B$1, resultados!$A$1:$ZZ$1, 0))</f>
        <v/>
      </c>
      <c r="B513">
        <f>INDEX(resultados!$A$2:$ZZ$2573, 507, MATCH($B$2, resultados!$A$1:$ZZ$1, 0))</f>
        <v/>
      </c>
      <c r="C513">
        <f>INDEX(resultados!$A$2:$ZZ$2573, 507, MATCH($B$3, resultados!$A$1:$ZZ$1, 0))</f>
        <v/>
      </c>
    </row>
    <row r="514">
      <c r="A514">
        <f>INDEX(resultados!$A$2:$ZZ$2573, 508, MATCH($B$1, resultados!$A$1:$ZZ$1, 0))</f>
        <v/>
      </c>
      <c r="B514">
        <f>INDEX(resultados!$A$2:$ZZ$2573, 508, MATCH($B$2, resultados!$A$1:$ZZ$1, 0))</f>
        <v/>
      </c>
      <c r="C514">
        <f>INDEX(resultados!$A$2:$ZZ$2573, 508, MATCH($B$3, resultados!$A$1:$ZZ$1, 0))</f>
        <v/>
      </c>
    </row>
    <row r="515">
      <c r="A515">
        <f>INDEX(resultados!$A$2:$ZZ$2573, 509, MATCH($B$1, resultados!$A$1:$ZZ$1, 0))</f>
        <v/>
      </c>
      <c r="B515">
        <f>INDEX(resultados!$A$2:$ZZ$2573, 509, MATCH($B$2, resultados!$A$1:$ZZ$1, 0))</f>
        <v/>
      </c>
      <c r="C515">
        <f>INDEX(resultados!$A$2:$ZZ$2573, 509, MATCH($B$3, resultados!$A$1:$ZZ$1, 0))</f>
        <v/>
      </c>
    </row>
    <row r="516">
      <c r="A516">
        <f>INDEX(resultados!$A$2:$ZZ$2573, 510, MATCH($B$1, resultados!$A$1:$ZZ$1, 0))</f>
        <v/>
      </c>
      <c r="B516">
        <f>INDEX(resultados!$A$2:$ZZ$2573, 510, MATCH($B$2, resultados!$A$1:$ZZ$1, 0))</f>
        <v/>
      </c>
      <c r="C516">
        <f>INDEX(resultados!$A$2:$ZZ$2573, 510, MATCH($B$3, resultados!$A$1:$ZZ$1, 0))</f>
        <v/>
      </c>
    </row>
    <row r="517">
      <c r="A517">
        <f>INDEX(resultados!$A$2:$ZZ$2573, 511, MATCH($B$1, resultados!$A$1:$ZZ$1, 0))</f>
        <v/>
      </c>
      <c r="B517">
        <f>INDEX(resultados!$A$2:$ZZ$2573, 511, MATCH($B$2, resultados!$A$1:$ZZ$1, 0))</f>
        <v/>
      </c>
      <c r="C517">
        <f>INDEX(resultados!$A$2:$ZZ$2573, 511, MATCH($B$3, resultados!$A$1:$ZZ$1, 0))</f>
        <v/>
      </c>
    </row>
    <row r="518">
      <c r="A518">
        <f>INDEX(resultados!$A$2:$ZZ$2573, 512, MATCH($B$1, resultados!$A$1:$ZZ$1, 0))</f>
        <v/>
      </c>
      <c r="B518">
        <f>INDEX(resultados!$A$2:$ZZ$2573, 512, MATCH($B$2, resultados!$A$1:$ZZ$1, 0))</f>
        <v/>
      </c>
      <c r="C518">
        <f>INDEX(resultados!$A$2:$ZZ$2573, 512, MATCH($B$3, resultados!$A$1:$ZZ$1, 0))</f>
        <v/>
      </c>
    </row>
    <row r="519">
      <c r="A519">
        <f>INDEX(resultados!$A$2:$ZZ$2573, 513, MATCH($B$1, resultados!$A$1:$ZZ$1, 0))</f>
        <v/>
      </c>
      <c r="B519">
        <f>INDEX(resultados!$A$2:$ZZ$2573, 513, MATCH($B$2, resultados!$A$1:$ZZ$1, 0))</f>
        <v/>
      </c>
      <c r="C519">
        <f>INDEX(resultados!$A$2:$ZZ$2573, 513, MATCH($B$3, resultados!$A$1:$ZZ$1, 0))</f>
        <v/>
      </c>
    </row>
    <row r="520">
      <c r="A520">
        <f>INDEX(resultados!$A$2:$ZZ$2573, 514, MATCH($B$1, resultados!$A$1:$ZZ$1, 0))</f>
        <v/>
      </c>
      <c r="B520">
        <f>INDEX(resultados!$A$2:$ZZ$2573, 514, MATCH($B$2, resultados!$A$1:$ZZ$1, 0))</f>
        <v/>
      </c>
      <c r="C520">
        <f>INDEX(resultados!$A$2:$ZZ$2573, 514, MATCH($B$3, resultados!$A$1:$ZZ$1, 0))</f>
        <v/>
      </c>
    </row>
    <row r="521">
      <c r="A521">
        <f>INDEX(resultados!$A$2:$ZZ$2573, 515, MATCH($B$1, resultados!$A$1:$ZZ$1, 0))</f>
        <v/>
      </c>
      <c r="B521">
        <f>INDEX(resultados!$A$2:$ZZ$2573, 515, MATCH($B$2, resultados!$A$1:$ZZ$1, 0))</f>
        <v/>
      </c>
      <c r="C521">
        <f>INDEX(resultados!$A$2:$ZZ$2573, 515, MATCH($B$3, resultados!$A$1:$ZZ$1, 0))</f>
        <v/>
      </c>
    </row>
    <row r="522">
      <c r="A522">
        <f>INDEX(resultados!$A$2:$ZZ$2573, 516, MATCH($B$1, resultados!$A$1:$ZZ$1, 0))</f>
        <v/>
      </c>
      <c r="B522">
        <f>INDEX(resultados!$A$2:$ZZ$2573, 516, MATCH($B$2, resultados!$A$1:$ZZ$1, 0))</f>
        <v/>
      </c>
      <c r="C522">
        <f>INDEX(resultados!$A$2:$ZZ$2573, 516, MATCH($B$3, resultados!$A$1:$ZZ$1, 0))</f>
        <v/>
      </c>
    </row>
    <row r="523">
      <c r="A523">
        <f>INDEX(resultados!$A$2:$ZZ$2573, 517, MATCH($B$1, resultados!$A$1:$ZZ$1, 0))</f>
        <v/>
      </c>
      <c r="B523">
        <f>INDEX(resultados!$A$2:$ZZ$2573, 517, MATCH($B$2, resultados!$A$1:$ZZ$1, 0))</f>
        <v/>
      </c>
      <c r="C523">
        <f>INDEX(resultados!$A$2:$ZZ$2573, 517, MATCH($B$3, resultados!$A$1:$ZZ$1, 0))</f>
        <v/>
      </c>
    </row>
    <row r="524">
      <c r="A524">
        <f>INDEX(resultados!$A$2:$ZZ$2573, 518, MATCH($B$1, resultados!$A$1:$ZZ$1, 0))</f>
        <v/>
      </c>
      <c r="B524">
        <f>INDEX(resultados!$A$2:$ZZ$2573, 518, MATCH($B$2, resultados!$A$1:$ZZ$1, 0))</f>
        <v/>
      </c>
      <c r="C524">
        <f>INDEX(resultados!$A$2:$ZZ$2573, 518, MATCH($B$3, resultados!$A$1:$ZZ$1, 0))</f>
        <v/>
      </c>
    </row>
    <row r="525">
      <c r="A525">
        <f>INDEX(resultados!$A$2:$ZZ$2573, 519, MATCH($B$1, resultados!$A$1:$ZZ$1, 0))</f>
        <v/>
      </c>
      <c r="B525">
        <f>INDEX(resultados!$A$2:$ZZ$2573, 519, MATCH($B$2, resultados!$A$1:$ZZ$1, 0))</f>
        <v/>
      </c>
      <c r="C525">
        <f>INDEX(resultados!$A$2:$ZZ$2573, 519, MATCH($B$3, resultados!$A$1:$ZZ$1, 0))</f>
        <v/>
      </c>
    </row>
    <row r="526">
      <c r="A526">
        <f>INDEX(resultados!$A$2:$ZZ$2573, 520, MATCH($B$1, resultados!$A$1:$ZZ$1, 0))</f>
        <v/>
      </c>
      <c r="B526">
        <f>INDEX(resultados!$A$2:$ZZ$2573, 520, MATCH($B$2, resultados!$A$1:$ZZ$1, 0))</f>
        <v/>
      </c>
      <c r="C526">
        <f>INDEX(resultados!$A$2:$ZZ$2573, 520, MATCH($B$3, resultados!$A$1:$ZZ$1, 0))</f>
        <v/>
      </c>
    </row>
    <row r="527">
      <c r="A527">
        <f>INDEX(resultados!$A$2:$ZZ$2573, 521, MATCH($B$1, resultados!$A$1:$ZZ$1, 0))</f>
        <v/>
      </c>
      <c r="B527">
        <f>INDEX(resultados!$A$2:$ZZ$2573, 521, MATCH($B$2, resultados!$A$1:$ZZ$1, 0))</f>
        <v/>
      </c>
      <c r="C527">
        <f>INDEX(resultados!$A$2:$ZZ$2573, 521, MATCH($B$3, resultados!$A$1:$ZZ$1, 0))</f>
        <v/>
      </c>
    </row>
    <row r="528">
      <c r="A528">
        <f>INDEX(resultados!$A$2:$ZZ$2573, 522, MATCH($B$1, resultados!$A$1:$ZZ$1, 0))</f>
        <v/>
      </c>
      <c r="B528">
        <f>INDEX(resultados!$A$2:$ZZ$2573, 522, MATCH($B$2, resultados!$A$1:$ZZ$1, 0))</f>
        <v/>
      </c>
      <c r="C528">
        <f>INDEX(resultados!$A$2:$ZZ$2573, 522, MATCH($B$3, resultados!$A$1:$ZZ$1, 0))</f>
        <v/>
      </c>
    </row>
    <row r="529">
      <c r="A529">
        <f>INDEX(resultados!$A$2:$ZZ$2573, 523, MATCH($B$1, resultados!$A$1:$ZZ$1, 0))</f>
        <v/>
      </c>
      <c r="B529">
        <f>INDEX(resultados!$A$2:$ZZ$2573, 523, MATCH($B$2, resultados!$A$1:$ZZ$1, 0))</f>
        <v/>
      </c>
      <c r="C529">
        <f>INDEX(resultados!$A$2:$ZZ$2573, 523, MATCH($B$3, resultados!$A$1:$ZZ$1, 0))</f>
        <v/>
      </c>
    </row>
    <row r="530">
      <c r="A530">
        <f>INDEX(resultados!$A$2:$ZZ$2573, 524, MATCH($B$1, resultados!$A$1:$ZZ$1, 0))</f>
        <v/>
      </c>
      <c r="B530">
        <f>INDEX(resultados!$A$2:$ZZ$2573, 524, MATCH($B$2, resultados!$A$1:$ZZ$1, 0))</f>
        <v/>
      </c>
      <c r="C530">
        <f>INDEX(resultados!$A$2:$ZZ$2573, 524, MATCH($B$3, resultados!$A$1:$ZZ$1, 0))</f>
        <v/>
      </c>
    </row>
    <row r="531">
      <c r="A531">
        <f>INDEX(resultados!$A$2:$ZZ$2573, 525, MATCH($B$1, resultados!$A$1:$ZZ$1, 0))</f>
        <v/>
      </c>
      <c r="B531">
        <f>INDEX(resultados!$A$2:$ZZ$2573, 525, MATCH($B$2, resultados!$A$1:$ZZ$1, 0))</f>
        <v/>
      </c>
      <c r="C531">
        <f>INDEX(resultados!$A$2:$ZZ$2573, 525, MATCH($B$3, resultados!$A$1:$ZZ$1, 0))</f>
        <v/>
      </c>
    </row>
    <row r="532">
      <c r="A532">
        <f>INDEX(resultados!$A$2:$ZZ$2573, 526, MATCH($B$1, resultados!$A$1:$ZZ$1, 0))</f>
        <v/>
      </c>
      <c r="B532">
        <f>INDEX(resultados!$A$2:$ZZ$2573, 526, MATCH($B$2, resultados!$A$1:$ZZ$1, 0))</f>
        <v/>
      </c>
      <c r="C532">
        <f>INDEX(resultados!$A$2:$ZZ$2573, 526, MATCH($B$3, resultados!$A$1:$ZZ$1, 0))</f>
        <v/>
      </c>
    </row>
    <row r="533">
      <c r="A533">
        <f>INDEX(resultados!$A$2:$ZZ$2573, 527, MATCH($B$1, resultados!$A$1:$ZZ$1, 0))</f>
        <v/>
      </c>
      <c r="B533">
        <f>INDEX(resultados!$A$2:$ZZ$2573, 527, MATCH($B$2, resultados!$A$1:$ZZ$1, 0))</f>
        <v/>
      </c>
      <c r="C533">
        <f>INDEX(resultados!$A$2:$ZZ$2573, 527, MATCH($B$3, resultados!$A$1:$ZZ$1, 0))</f>
        <v/>
      </c>
    </row>
    <row r="534">
      <c r="A534">
        <f>INDEX(resultados!$A$2:$ZZ$2573, 528, MATCH($B$1, resultados!$A$1:$ZZ$1, 0))</f>
        <v/>
      </c>
      <c r="B534">
        <f>INDEX(resultados!$A$2:$ZZ$2573, 528, MATCH($B$2, resultados!$A$1:$ZZ$1, 0))</f>
        <v/>
      </c>
      <c r="C534">
        <f>INDEX(resultados!$A$2:$ZZ$2573, 528, MATCH($B$3, resultados!$A$1:$ZZ$1, 0))</f>
        <v/>
      </c>
    </row>
    <row r="535">
      <c r="A535">
        <f>INDEX(resultados!$A$2:$ZZ$2573, 529, MATCH($B$1, resultados!$A$1:$ZZ$1, 0))</f>
        <v/>
      </c>
      <c r="B535">
        <f>INDEX(resultados!$A$2:$ZZ$2573, 529, MATCH($B$2, resultados!$A$1:$ZZ$1, 0))</f>
        <v/>
      </c>
      <c r="C535">
        <f>INDEX(resultados!$A$2:$ZZ$2573, 529, MATCH($B$3, resultados!$A$1:$ZZ$1, 0))</f>
        <v/>
      </c>
    </row>
    <row r="536">
      <c r="A536">
        <f>INDEX(resultados!$A$2:$ZZ$2573, 530, MATCH($B$1, resultados!$A$1:$ZZ$1, 0))</f>
        <v/>
      </c>
      <c r="B536">
        <f>INDEX(resultados!$A$2:$ZZ$2573, 530, MATCH($B$2, resultados!$A$1:$ZZ$1, 0))</f>
        <v/>
      </c>
      <c r="C536">
        <f>INDEX(resultados!$A$2:$ZZ$2573, 530, MATCH($B$3, resultados!$A$1:$ZZ$1, 0))</f>
        <v/>
      </c>
    </row>
    <row r="537">
      <c r="A537">
        <f>INDEX(resultados!$A$2:$ZZ$2573, 531, MATCH($B$1, resultados!$A$1:$ZZ$1, 0))</f>
        <v/>
      </c>
      <c r="B537">
        <f>INDEX(resultados!$A$2:$ZZ$2573, 531, MATCH($B$2, resultados!$A$1:$ZZ$1, 0))</f>
        <v/>
      </c>
      <c r="C537">
        <f>INDEX(resultados!$A$2:$ZZ$2573, 531, MATCH($B$3, resultados!$A$1:$ZZ$1, 0))</f>
        <v/>
      </c>
    </row>
    <row r="538">
      <c r="A538">
        <f>INDEX(resultados!$A$2:$ZZ$2573, 532, MATCH($B$1, resultados!$A$1:$ZZ$1, 0))</f>
        <v/>
      </c>
      <c r="B538">
        <f>INDEX(resultados!$A$2:$ZZ$2573, 532, MATCH($B$2, resultados!$A$1:$ZZ$1, 0))</f>
        <v/>
      </c>
      <c r="C538">
        <f>INDEX(resultados!$A$2:$ZZ$2573, 532, MATCH($B$3, resultados!$A$1:$ZZ$1, 0))</f>
        <v/>
      </c>
    </row>
    <row r="539">
      <c r="A539">
        <f>INDEX(resultados!$A$2:$ZZ$2573, 533, MATCH($B$1, resultados!$A$1:$ZZ$1, 0))</f>
        <v/>
      </c>
      <c r="B539">
        <f>INDEX(resultados!$A$2:$ZZ$2573, 533, MATCH($B$2, resultados!$A$1:$ZZ$1, 0))</f>
        <v/>
      </c>
      <c r="C539">
        <f>INDEX(resultados!$A$2:$ZZ$2573, 533, MATCH($B$3, resultados!$A$1:$ZZ$1, 0))</f>
        <v/>
      </c>
    </row>
    <row r="540">
      <c r="A540">
        <f>INDEX(resultados!$A$2:$ZZ$2573, 534, MATCH($B$1, resultados!$A$1:$ZZ$1, 0))</f>
        <v/>
      </c>
      <c r="B540">
        <f>INDEX(resultados!$A$2:$ZZ$2573, 534, MATCH($B$2, resultados!$A$1:$ZZ$1, 0))</f>
        <v/>
      </c>
      <c r="C540">
        <f>INDEX(resultados!$A$2:$ZZ$2573, 534, MATCH($B$3, resultados!$A$1:$ZZ$1, 0))</f>
        <v/>
      </c>
    </row>
    <row r="541">
      <c r="A541">
        <f>INDEX(resultados!$A$2:$ZZ$2573, 535, MATCH($B$1, resultados!$A$1:$ZZ$1, 0))</f>
        <v/>
      </c>
      <c r="B541">
        <f>INDEX(resultados!$A$2:$ZZ$2573, 535, MATCH($B$2, resultados!$A$1:$ZZ$1, 0))</f>
        <v/>
      </c>
      <c r="C541">
        <f>INDEX(resultados!$A$2:$ZZ$2573, 535, MATCH($B$3, resultados!$A$1:$ZZ$1, 0))</f>
        <v/>
      </c>
    </row>
    <row r="542">
      <c r="A542">
        <f>INDEX(resultados!$A$2:$ZZ$2573, 536, MATCH($B$1, resultados!$A$1:$ZZ$1, 0))</f>
        <v/>
      </c>
      <c r="B542">
        <f>INDEX(resultados!$A$2:$ZZ$2573, 536, MATCH($B$2, resultados!$A$1:$ZZ$1, 0))</f>
        <v/>
      </c>
      <c r="C542">
        <f>INDEX(resultados!$A$2:$ZZ$2573, 536, MATCH($B$3, resultados!$A$1:$ZZ$1, 0))</f>
        <v/>
      </c>
    </row>
    <row r="543">
      <c r="A543">
        <f>INDEX(resultados!$A$2:$ZZ$2573, 537, MATCH($B$1, resultados!$A$1:$ZZ$1, 0))</f>
        <v/>
      </c>
      <c r="B543">
        <f>INDEX(resultados!$A$2:$ZZ$2573, 537, MATCH($B$2, resultados!$A$1:$ZZ$1, 0))</f>
        <v/>
      </c>
      <c r="C543">
        <f>INDEX(resultados!$A$2:$ZZ$2573, 537, MATCH($B$3, resultados!$A$1:$ZZ$1, 0))</f>
        <v/>
      </c>
    </row>
    <row r="544">
      <c r="A544">
        <f>INDEX(resultados!$A$2:$ZZ$2573, 538, MATCH($B$1, resultados!$A$1:$ZZ$1, 0))</f>
        <v/>
      </c>
      <c r="B544">
        <f>INDEX(resultados!$A$2:$ZZ$2573, 538, MATCH($B$2, resultados!$A$1:$ZZ$1, 0))</f>
        <v/>
      </c>
      <c r="C544">
        <f>INDEX(resultados!$A$2:$ZZ$2573, 538, MATCH($B$3, resultados!$A$1:$ZZ$1, 0))</f>
        <v/>
      </c>
    </row>
    <row r="545">
      <c r="A545">
        <f>INDEX(resultados!$A$2:$ZZ$2573, 539, MATCH($B$1, resultados!$A$1:$ZZ$1, 0))</f>
        <v/>
      </c>
      <c r="B545">
        <f>INDEX(resultados!$A$2:$ZZ$2573, 539, MATCH($B$2, resultados!$A$1:$ZZ$1, 0))</f>
        <v/>
      </c>
      <c r="C545">
        <f>INDEX(resultados!$A$2:$ZZ$2573, 539, MATCH($B$3, resultados!$A$1:$ZZ$1, 0))</f>
        <v/>
      </c>
    </row>
    <row r="546">
      <c r="A546">
        <f>INDEX(resultados!$A$2:$ZZ$2573, 540, MATCH($B$1, resultados!$A$1:$ZZ$1, 0))</f>
        <v/>
      </c>
      <c r="B546">
        <f>INDEX(resultados!$A$2:$ZZ$2573, 540, MATCH($B$2, resultados!$A$1:$ZZ$1, 0))</f>
        <v/>
      </c>
      <c r="C546">
        <f>INDEX(resultados!$A$2:$ZZ$2573, 540, MATCH($B$3, resultados!$A$1:$ZZ$1, 0))</f>
        <v/>
      </c>
    </row>
    <row r="547">
      <c r="A547">
        <f>INDEX(resultados!$A$2:$ZZ$2573, 541, MATCH($B$1, resultados!$A$1:$ZZ$1, 0))</f>
        <v/>
      </c>
      <c r="B547">
        <f>INDEX(resultados!$A$2:$ZZ$2573, 541, MATCH($B$2, resultados!$A$1:$ZZ$1, 0))</f>
        <v/>
      </c>
      <c r="C547">
        <f>INDEX(resultados!$A$2:$ZZ$2573, 541, MATCH($B$3, resultados!$A$1:$ZZ$1, 0))</f>
        <v/>
      </c>
    </row>
    <row r="548">
      <c r="A548">
        <f>INDEX(resultados!$A$2:$ZZ$2573, 542, MATCH($B$1, resultados!$A$1:$ZZ$1, 0))</f>
        <v/>
      </c>
      <c r="B548">
        <f>INDEX(resultados!$A$2:$ZZ$2573, 542, MATCH($B$2, resultados!$A$1:$ZZ$1, 0))</f>
        <v/>
      </c>
      <c r="C548">
        <f>INDEX(resultados!$A$2:$ZZ$2573, 542, MATCH($B$3, resultados!$A$1:$ZZ$1, 0))</f>
        <v/>
      </c>
    </row>
    <row r="549">
      <c r="A549">
        <f>INDEX(resultados!$A$2:$ZZ$2573, 543, MATCH($B$1, resultados!$A$1:$ZZ$1, 0))</f>
        <v/>
      </c>
      <c r="B549">
        <f>INDEX(resultados!$A$2:$ZZ$2573, 543, MATCH($B$2, resultados!$A$1:$ZZ$1, 0))</f>
        <v/>
      </c>
      <c r="C549">
        <f>INDEX(resultados!$A$2:$ZZ$2573, 543, MATCH($B$3, resultados!$A$1:$ZZ$1, 0))</f>
        <v/>
      </c>
    </row>
    <row r="550">
      <c r="A550">
        <f>INDEX(resultados!$A$2:$ZZ$2573, 544, MATCH($B$1, resultados!$A$1:$ZZ$1, 0))</f>
        <v/>
      </c>
      <c r="B550">
        <f>INDEX(resultados!$A$2:$ZZ$2573, 544, MATCH($B$2, resultados!$A$1:$ZZ$1, 0))</f>
        <v/>
      </c>
      <c r="C550">
        <f>INDEX(resultados!$A$2:$ZZ$2573, 544, MATCH($B$3, resultados!$A$1:$ZZ$1, 0))</f>
        <v/>
      </c>
    </row>
    <row r="551">
      <c r="A551">
        <f>INDEX(resultados!$A$2:$ZZ$2573, 545, MATCH($B$1, resultados!$A$1:$ZZ$1, 0))</f>
        <v/>
      </c>
      <c r="B551">
        <f>INDEX(resultados!$A$2:$ZZ$2573, 545, MATCH($B$2, resultados!$A$1:$ZZ$1, 0))</f>
        <v/>
      </c>
      <c r="C551">
        <f>INDEX(resultados!$A$2:$ZZ$2573, 545, MATCH($B$3, resultados!$A$1:$ZZ$1, 0))</f>
        <v/>
      </c>
    </row>
    <row r="552">
      <c r="A552">
        <f>INDEX(resultados!$A$2:$ZZ$2573, 546, MATCH($B$1, resultados!$A$1:$ZZ$1, 0))</f>
        <v/>
      </c>
      <c r="B552">
        <f>INDEX(resultados!$A$2:$ZZ$2573, 546, MATCH($B$2, resultados!$A$1:$ZZ$1, 0))</f>
        <v/>
      </c>
      <c r="C552">
        <f>INDEX(resultados!$A$2:$ZZ$2573, 546, MATCH($B$3, resultados!$A$1:$ZZ$1, 0))</f>
        <v/>
      </c>
    </row>
    <row r="553">
      <c r="A553">
        <f>INDEX(resultados!$A$2:$ZZ$2573, 547, MATCH($B$1, resultados!$A$1:$ZZ$1, 0))</f>
        <v/>
      </c>
      <c r="B553">
        <f>INDEX(resultados!$A$2:$ZZ$2573, 547, MATCH($B$2, resultados!$A$1:$ZZ$1, 0))</f>
        <v/>
      </c>
      <c r="C553">
        <f>INDEX(resultados!$A$2:$ZZ$2573, 547, MATCH($B$3, resultados!$A$1:$ZZ$1, 0))</f>
        <v/>
      </c>
    </row>
    <row r="554">
      <c r="A554">
        <f>INDEX(resultados!$A$2:$ZZ$2573, 548, MATCH($B$1, resultados!$A$1:$ZZ$1, 0))</f>
        <v/>
      </c>
      <c r="B554">
        <f>INDEX(resultados!$A$2:$ZZ$2573, 548, MATCH($B$2, resultados!$A$1:$ZZ$1, 0))</f>
        <v/>
      </c>
      <c r="C554">
        <f>INDEX(resultados!$A$2:$ZZ$2573, 548, MATCH($B$3, resultados!$A$1:$ZZ$1, 0))</f>
        <v/>
      </c>
    </row>
    <row r="555">
      <c r="A555">
        <f>INDEX(resultados!$A$2:$ZZ$2573, 549, MATCH($B$1, resultados!$A$1:$ZZ$1, 0))</f>
        <v/>
      </c>
      <c r="B555">
        <f>INDEX(resultados!$A$2:$ZZ$2573, 549, MATCH($B$2, resultados!$A$1:$ZZ$1, 0))</f>
        <v/>
      </c>
      <c r="C555">
        <f>INDEX(resultados!$A$2:$ZZ$2573, 549, MATCH($B$3, resultados!$A$1:$ZZ$1, 0))</f>
        <v/>
      </c>
    </row>
    <row r="556">
      <c r="A556">
        <f>INDEX(resultados!$A$2:$ZZ$2573, 550, MATCH($B$1, resultados!$A$1:$ZZ$1, 0))</f>
        <v/>
      </c>
      <c r="B556">
        <f>INDEX(resultados!$A$2:$ZZ$2573, 550, MATCH($B$2, resultados!$A$1:$ZZ$1, 0))</f>
        <v/>
      </c>
      <c r="C556">
        <f>INDEX(resultados!$A$2:$ZZ$2573, 550, MATCH($B$3, resultados!$A$1:$ZZ$1, 0))</f>
        <v/>
      </c>
    </row>
    <row r="557">
      <c r="A557">
        <f>INDEX(resultados!$A$2:$ZZ$2573, 551, MATCH($B$1, resultados!$A$1:$ZZ$1, 0))</f>
        <v/>
      </c>
      <c r="B557">
        <f>INDEX(resultados!$A$2:$ZZ$2573, 551, MATCH($B$2, resultados!$A$1:$ZZ$1, 0))</f>
        <v/>
      </c>
      <c r="C557">
        <f>INDEX(resultados!$A$2:$ZZ$2573, 551, MATCH($B$3, resultados!$A$1:$ZZ$1, 0))</f>
        <v/>
      </c>
    </row>
    <row r="558">
      <c r="A558">
        <f>INDEX(resultados!$A$2:$ZZ$2573, 552, MATCH($B$1, resultados!$A$1:$ZZ$1, 0))</f>
        <v/>
      </c>
      <c r="B558">
        <f>INDEX(resultados!$A$2:$ZZ$2573, 552, MATCH($B$2, resultados!$A$1:$ZZ$1, 0))</f>
        <v/>
      </c>
      <c r="C558">
        <f>INDEX(resultados!$A$2:$ZZ$2573, 552, MATCH($B$3, resultados!$A$1:$ZZ$1, 0))</f>
        <v/>
      </c>
    </row>
    <row r="559">
      <c r="A559">
        <f>INDEX(resultados!$A$2:$ZZ$2573, 553, MATCH($B$1, resultados!$A$1:$ZZ$1, 0))</f>
        <v/>
      </c>
      <c r="B559">
        <f>INDEX(resultados!$A$2:$ZZ$2573, 553, MATCH($B$2, resultados!$A$1:$ZZ$1, 0))</f>
        <v/>
      </c>
      <c r="C559">
        <f>INDEX(resultados!$A$2:$ZZ$2573, 553, MATCH($B$3, resultados!$A$1:$ZZ$1, 0))</f>
        <v/>
      </c>
    </row>
    <row r="560">
      <c r="A560">
        <f>INDEX(resultados!$A$2:$ZZ$2573, 554, MATCH($B$1, resultados!$A$1:$ZZ$1, 0))</f>
        <v/>
      </c>
      <c r="B560">
        <f>INDEX(resultados!$A$2:$ZZ$2573, 554, MATCH($B$2, resultados!$A$1:$ZZ$1, 0))</f>
        <v/>
      </c>
      <c r="C560">
        <f>INDEX(resultados!$A$2:$ZZ$2573, 554, MATCH($B$3, resultados!$A$1:$ZZ$1, 0))</f>
        <v/>
      </c>
    </row>
    <row r="561">
      <c r="A561">
        <f>INDEX(resultados!$A$2:$ZZ$2573, 555, MATCH($B$1, resultados!$A$1:$ZZ$1, 0))</f>
        <v/>
      </c>
      <c r="B561">
        <f>INDEX(resultados!$A$2:$ZZ$2573, 555, MATCH($B$2, resultados!$A$1:$ZZ$1, 0))</f>
        <v/>
      </c>
      <c r="C561">
        <f>INDEX(resultados!$A$2:$ZZ$2573, 555, MATCH($B$3, resultados!$A$1:$ZZ$1, 0))</f>
        <v/>
      </c>
    </row>
    <row r="562">
      <c r="A562">
        <f>INDEX(resultados!$A$2:$ZZ$2573, 556, MATCH($B$1, resultados!$A$1:$ZZ$1, 0))</f>
        <v/>
      </c>
      <c r="B562">
        <f>INDEX(resultados!$A$2:$ZZ$2573, 556, MATCH($B$2, resultados!$A$1:$ZZ$1, 0))</f>
        <v/>
      </c>
      <c r="C562">
        <f>INDEX(resultados!$A$2:$ZZ$2573, 556, MATCH($B$3, resultados!$A$1:$ZZ$1, 0))</f>
        <v/>
      </c>
    </row>
    <row r="563">
      <c r="A563">
        <f>INDEX(resultados!$A$2:$ZZ$2573, 557, MATCH($B$1, resultados!$A$1:$ZZ$1, 0))</f>
        <v/>
      </c>
      <c r="B563">
        <f>INDEX(resultados!$A$2:$ZZ$2573, 557, MATCH($B$2, resultados!$A$1:$ZZ$1, 0))</f>
        <v/>
      </c>
      <c r="C563">
        <f>INDEX(resultados!$A$2:$ZZ$2573, 557, MATCH($B$3, resultados!$A$1:$ZZ$1, 0))</f>
        <v/>
      </c>
    </row>
    <row r="564">
      <c r="A564">
        <f>INDEX(resultados!$A$2:$ZZ$2573, 558, MATCH($B$1, resultados!$A$1:$ZZ$1, 0))</f>
        <v/>
      </c>
      <c r="B564">
        <f>INDEX(resultados!$A$2:$ZZ$2573, 558, MATCH($B$2, resultados!$A$1:$ZZ$1, 0))</f>
        <v/>
      </c>
      <c r="C564">
        <f>INDEX(resultados!$A$2:$ZZ$2573, 558, MATCH($B$3, resultados!$A$1:$ZZ$1, 0))</f>
        <v/>
      </c>
    </row>
    <row r="565">
      <c r="A565">
        <f>INDEX(resultados!$A$2:$ZZ$2573, 559, MATCH($B$1, resultados!$A$1:$ZZ$1, 0))</f>
        <v/>
      </c>
      <c r="B565">
        <f>INDEX(resultados!$A$2:$ZZ$2573, 559, MATCH($B$2, resultados!$A$1:$ZZ$1, 0))</f>
        <v/>
      </c>
      <c r="C565">
        <f>INDEX(resultados!$A$2:$ZZ$2573, 559, MATCH($B$3, resultados!$A$1:$ZZ$1, 0))</f>
        <v/>
      </c>
    </row>
    <row r="566">
      <c r="A566">
        <f>INDEX(resultados!$A$2:$ZZ$2573, 560, MATCH($B$1, resultados!$A$1:$ZZ$1, 0))</f>
        <v/>
      </c>
      <c r="B566">
        <f>INDEX(resultados!$A$2:$ZZ$2573, 560, MATCH($B$2, resultados!$A$1:$ZZ$1, 0))</f>
        <v/>
      </c>
      <c r="C566">
        <f>INDEX(resultados!$A$2:$ZZ$2573, 560, MATCH($B$3, resultados!$A$1:$ZZ$1, 0))</f>
        <v/>
      </c>
    </row>
    <row r="567">
      <c r="A567">
        <f>INDEX(resultados!$A$2:$ZZ$2573, 561, MATCH($B$1, resultados!$A$1:$ZZ$1, 0))</f>
        <v/>
      </c>
      <c r="B567">
        <f>INDEX(resultados!$A$2:$ZZ$2573, 561, MATCH($B$2, resultados!$A$1:$ZZ$1, 0))</f>
        <v/>
      </c>
      <c r="C567">
        <f>INDEX(resultados!$A$2:$ZZ$2573, 561, MATCH($B$3, resultados!$A$1:$ZZ$1, 0))</f>
        <v/>
      </c>
    </row>
    <row r="568">
      <c r="A568">
        <f>INDEX(resultados!$A$2:$ZZ$2573, 562, MATCH($B$1, resultados!$A$1:$ZZ$1, 0))</f>
        <v/>
      </c>
      <c r="B568">
        <f>INDEX(resultados!$A$2:$ZZ$2573, 562, MATCH($B$2, resultados!$A$1:$ZZ$1, 0))</f>
        <v/>
      </c>
      <c r="C568">
        <f>INDEX(resultados!$A$2:$ZZ$2573, 562, MATCH($B$3, resultados!$A$1:$ZZ$1, 0))</f>
        <v/>
      </c>
    </row>
    <row r="569">
      <c r="A569">
        <f>INDEX(resultados!$A$2:$ZZ$2573, 563, MATCH($B$1, resultados!$A$1:$ZZ$1, 0))</f>
        <v/>
      </c>
      <c r="B569">
        <f>INDEX(resultados!$A$2:$ZZ$2573, 563, MATCH($B$2, resultados!$A$1:$ZZ$1, 0))</f>
        <v/>
      </c>
      <c r="C569">
        <f>INDEX(resultados!$A$2:$ZZ$2573, 563, MATCH($B$3, resultados!$A$1:$ZZ$1, 0))</f>
        <v/>
      </c>
    </row>
    <row r="570">
      <c r="A570">
        <f>INDEX(resultados!$A$2:$ZZ$2573, 564, MATCH($B$1, resultados!$A$1:$ZZ$1, 0))</f>
        <v/>
      </c>
      <c r="B570">
        <f>INDEX(resultados!$A$2:$ZZ$2573, 564, MATCH($B$2, resultados!$A$1:$ZZ$1, 0))</f>
        <v/>
      </c>
      <c r="C570">
        <f>INDEX(resultados!$A$2:$ZZ$2573, 564, MATCH($B$3, resultados!$A$1:$ZZ$1, 0))</f>
        <v/>
      </c>
    </row>
    <row r="571">
      <c r="A571">
        <f>INDEX(resultados!$A$2:$ZZ$2573, 565, MATCH($B$1, resultados!$A$1:$ZZ$1, 0))</f>
        <v/>
      </c>
      <c r="B571">
        <f>INDEX(resultados!$A$2:$ZZ$2573, 565, MATCH($B$2, resultados!$A$1:$ZZ$1, 0))</f>
        <v/>
      </c>
      <c r="C571">
        <f>INDEX(resultados!$A$2:$ZZ$2573, 565, MATCH($B$3, resultados!$A$1:$ZZ$1, 0))</f>
        <v/>
      </c>
    </row>
    <row r="572">
      <c r="A572">
        <f>INDEX(resultados!$A$2:$ZZ$2573, 566, MATCH($B$1, resultados!$A$1:$ZZ$1, 0))</f>
        <v/>
      </c>
      <c r="B572">
        <f>INDEX(resultados!$A$2:$ZZ$2573, 566, MATCH($B$2, resultados!$A$1:$ZZ$1, 0))</f>
        <v/>
      </c>
      <c r="C572">
        <f>INDEX(resultados!$A$2:$ZZ$2573, 566, MATCH($B$3, resultados!$A$1:$ZZ$1, 0))</f>
        <v/>
      </c>
    </row>
    <row r="573">
      <c r="A573">
        <f>INDEX(resultados!$A$2:$ZZ$2573, 567, MATCH($B$1, resultados!$A$1:$ZZ$1, 0))</f>
        <v/>
      </c>
      <c r="B573">
        <f>INDEX(resultados!$A$2:$ZZ$2573, 567, MATCH($B$2, resultados!$A$1:$ZZ$1, 0))</f>
        <v/>
      </c>
      <c r="C573">
        <f>INDEX(resultados!$A$2:$ZZ$2573, 567, MATCH($B$3, resultados!$A$1:$ZZ$1, 0))</f>
        <v/>
      </c>
    </row>
    <row r="574">
      <c r="A574">
        <f>INDEX(resultados!$A$2:$ZZ$2573, 568, MATCH($B$1, resultados!$A$1:$ZZ$1, 0))</f>
        <v/>
      </c>
      <c r="B574">
        <f>INDEX(resultados!$A$2:$ZZ$2573, 568, MATCH($B$2, resultados!$A$1:$ZZ$1, 0))</f>
        <v/>
      </c>
      <c r="C574">
        <f>INDEX(resultados!$A$2:$ZZ$2573, 568, MATCH($B$3, resultados!$A$1:$ZZ$1, 0))</f>
        <v/>
      </c>
    </row>
    <row r="575">
      <c r="A575">
        <f>INDEX(resultados!$A$2:$ZZ$2573, 569, MATCH($B$1, resultados!$A$1:$ZZ$1, 0))</f>
        <v/>
      </c>
      <c r="B575">
        <f>INDEX(resultados!$A$2:$ZZ$2573, 569, MATCH($B$2, resultados!$A$1:$ZZ$1, 0))</f>
        <v/>
      </c>
      <c r="C575">
        <f>INDEX(resultados!$A$2:$ZZ$2573, 569, MATCH($B$3, resultados!$A$1:$ZZ$1, 0))</f>
        <v/>
      </c>
    </row>
    <row r="576">
      <c r="A576">
        <f>INDEX(resultados!$A$2:$ZZ$2573, 570, MATCH($B$1, resultados!$A$1:$ZZ$1, 0))</f>
        <v/>
      </c>
      <c r="B576">
        <f>INDEX(resultados!$A$2:$ZZ$2573, 570, MATCH($B$2, resultados!$A$1:$ZZ$1, 0))</f>
        <v/>
      </c>
      <c r="C576">
        <f>INDEX(resultados!$A$2:$ZZ$2573, 570, MATCH($B$3, resultados!$A$1:$ZZ$1, 0))</f>
        <v/>
      </c>
    </row>
    <row r="577">
      <c r="A577">
        <f>INDEX(resultados!$A$2:$ZZ$2573, 571, MATCH($B$1, resultados!$A$1:$ZZ$1, 0))</f>
        <v/>
      </c>
      <c r="B577">
        <f>INDEX(resultados!$A$2:$ZZ$2573, 571, MATCH($B$2, resultados!$A$1:$ZZ$1, 0))</f>
        <v/>
      </c>
      <c r="C577">
        <f>INDEX(resultados!$A$2:$ZZ$2573, 571, MATCH($B$3, resultados!$A$1:$ZZ$1, 0))</f>
        <v/>
      </c>
    </row>
    <row r="578">
      <c r="A578">
        <f>INDEX(resultados!$A$2:$ZZ$2573, 572, MATCH($B$1, resultados!$A$1:$ZZ$1, 0))</f>
        <v/>
      </c>
      <c r="B578">
        <f>INDEX(resultados!$A$2:$ZZ$2573, 572, MATCH($B$2, resultados!$A$1:$ZZ$1, 0))</f>
        <v/>
      </c>
      <c r="C578">
        <f>INDEX(resultados!$A$2:$ZZ$2573, 572, MATCH($B$3, resultados!$A$1:$ZZ$1, 0))</f>
        <v/>
      </c>
    </row>
    <row r="579">
      <c r="A579">
        <f>INDEX(resultados!$A$2:$ZZ$2573, 573, MATCH($B$1, resultados!$A$1:$ZZ$1, 0))</f>
        <v/>
      </c>
      <c r="B579">
        <f>INDEX(resultados!$A$2:$ZZ$2573, 573, MATCH($B$2, resultados!$A$1:$ZZ$1, 0))</f>
        <v/>
      </c>
      <c r="C579">
        <f>INDEX(resultados!$A$2:$ZZ$2573, 573, MATCH($B$3, resultados!$A$1:$ZZ$1, 0))</f>
        <v/>
      </c>
    </row>
    <row r="580">
      <c r="A580">
        <f>INDEX(resultados!$A$2:$ZZ$2573, 574, MATCH($B$1, resultados!$A$1:$ZZ$1, 0))</f>
        <v/>
      </c>
      <c r="B580">
        <f>INDEX(resultados!$A$2:$ZZ$2573, 574, MATCH($B$2, resultados!$A$1:$ZZ$1, 0))</f>
        <v/>
      </c>
      <c r="C580">
        <f>INDEX(resultados!$A$2:$ZZ$2573, 574, MATCH($B$3, resultados!$A$1:$ZZ$1, 0))</f>
        <v/>
      </c>
    </row>
    <row r="581">
      <c r="A581">
        <f>INDEX(resultados!$A$2:$ZZ$2573, 575, MATCH($B$1, resultados!$A$1:$ZZ$1, 0))</f>
        <v/>
      </c>
      <c r="B581">
        <f>INDEX(resultados!$A$2:$ZZ$2573, 575, MATCH($B$2, resultados!$A$1:$ZZ$1, 0))</f>
        <v/>
      </c>
      <c r="C581">
        <f>INDEX(resultados!$A$2:$ZZ$2573, 575, MATCH($B$3, resultados!$A$1:$ZZ$1, 0))</f>
        <v/>
      </c>
    </row>
    <row r="582">
      <c r="A582">
        <f>INDEX(resultados!$A$2:$ZZ$2573, 576, MATCH($B$1, resultados!$A$1:$ZZ$1, 0))</f>
        <v/>
      </c>
      <c r="B582">
        <f>INDEX(resultados!$A$2:$ZZ$2573, 576, MATCH($B$2, resultados!$A$1:$ZZ$1, 0))</f>
        <v/>
      </c>
      <c r="C582">
        <f>INDEX(resultados!$A$2:$ZZ$2573, 576, MATCH($B$3, resultados!$A$1:$ZZ$1, 0))</f>
        <v/>
      </c>
    </row>
    <row r="583">
      <c r="A583">
        <f>INDEX(resultados!$A$2:$ZZ$2573, 577, MATCH($B$1, resultados!$A$1:$ZZ$1, 0))</f>
        <v/>
      </c>
      <c r="B583">
        <f>INDEX(resultados!$A$2:$ZZ$2573, 577, MATCH($B$2, resultados!$A$1:$ZZ$1, 0))</f>
        <v/>
      </c>
      <c r="C583">
        <f>INDEX(resultados!$A$2:$ZZ$2573, 577, MATCH($B$3, resultados!$A$1:$ZZ$1, 0))</f>
        <v/>
      </c>
    </row>
    <row r="584">
      <c r="A584">
        <f>INDEX(resultados!$A$2:$ZZ$2573, 578, MATCH($B$1, resultados!$A$1:$ZZ$1, 0))</f>
        <v/>
      </c>
      <c r="B584">
        <f>INDEX(resultados!$A$2:$ZZ$2573, 578, MATCH($B$2, resultados!$A$1:$ZZ$1, 0))</f>
        <v/>
      </c>
      <c r="C584">
        <f>INDEX(resultados!$A$2:$ZZ$2573, 578, MATCH($B$3, resultados!$A$1:$ZZ$1, 0))</f>
        <v/>
      </c>
    </row>
    <row r="585">
      <c r="A585">
        <f>INDEX(resultados!$A$2:$ZZ$2573, 579, MATCH($B$1, resultados!$A$1:$ZZ$1, 0))</f>
        <v/>
      </c>
      <c r="B585">
        <f>INDEX(resultados!$A$2:$ZZ$2573, 579, MATCH($B$2, resultados!$A$1:$ZZ$1, 0))</f>
        <v/>
      </c>
      <c r="C585">
        <f>INDEX(resultados!$A$2:$ZZ$2573, 579, MATCH($B$3, resultados!$A$1:$ZZ$1, 0))</f>
        <v/>
      </c>
    </row>
    <row r="586">
      <c r="A586">
        <f>INDEX(resultados!$A$2:$ZZ$2573, 580, MATCH($B$1, resultados!$A$1:$ZZ$1, 0))</f>
        <v/>
      </c>
      <c r="B586">
        <f>INDEX(resultados!$A$2:$ZZ$2573, 580, MATCH($B$2, resultados!$A$1:$ZZ$1, 0))</f>
        <v/>
      </c>
      <c r="C586">
        <f>INDEX(resultados!$A$2:$ZZ$2573, 580, MATCH($B$3, resultados!$A$1:$ZZ$1, 0))</f>
        <v/>
      </c>
    </row>
    <row r="587">
      <c r="A587">
        <f>INDEX(resultados!$A$2:$ZZ$2573, 581, MATCH($B$1, resultados!$A$1:$ZZ$1, 0))</f>
        <v/>
      </c>
      <c r="B587">
        <f>INDEX(resultados!$A$2:$ZZ$2573, 581, MATCH($B$2, resultados!$A$1:$ZZ$1, 0))</f>
        <v/>
      </c>
      <c r="C587">
        <f>INDEX(resultados!$A$2:$ZZ$2573, 581, MATCH($B$3, resultados!$A$1:$ZZ$1, 0))</f>
        <v/>
      </c>
    </row>
    <row r="588">
      <c r="A588">
        <f>INDEX(resultados!$A$2:$ZZ$2573, 582, MATCH($B$1, resultados!$A$1:$ZZ$1, 0))</f>
        <v/>
      </c>
      <c r="B588">
        <f>INDEX(resultados!$A$2:$ZZ$2573, 582, MATCH($B$2, resultados!$A$1:$ZZ$1, 0))</f>
        <v/>
      </c>
      <c r="C588">
        <f>INDEX(resultados!$A$2:$ZZ$2573, 582, MATCH($B$3, resultados!$A$1:$ZZ$1, 0))</f>
        <v/>
      </c>
    </row>
    <row r="589">
      <c r="A589">
        <f>INDEX(resultados!$A$2:$ZZ$2573, 583, MATCH($B$1, resultados!$A$1:$ZZ$1, 0))</f>
        <v/>
      </c>
      <c r="B589">
        <f>INDEX(resultados!$A$2:$ZZ$2573, 583, MATCH($B$2, resultados!$A$1:$ZZ$1, 0))</f>
        <v/>
      </c>
      <c r="C589">
        <f>INDEX(resultados!$A$2:$ZZ$2573, 583, MATCH($B$3, resultados!$A$1:$ZZ$1, 0))</f>
        <v/>
      </c>
    </row>
    <row r="590">
      <c r="A590">
        <f>INDEX(resultados!$A$2:$ZZ$2573, 584, MATCH($B$1, resultados!$A$1:$ZZ$1, 0))</f>
        <v/>
      </c>
      <c r="B590">
        <f>INDEX(resultados!$A$2:$ZZ$2573, 584, MATCH($B$2, resultados!$A$1:$ZZ$1, 0))</f>
        <v/>
      </c>
      <c r="C590">
        <f>INDEX(resultados!$A$2:$ZZ$2573, 584, MATCH($B$3, resultados!$A$1:$ZZ$1, 0))</f>
        <v/>
      </c>
    </row>
    <row r="591">
      <c r="A591">
        <f>INDEX(resultados!$A$2:$ZZ$2573, 585, MATCH($B$1, resultados!$A$1:$ZZ$1, 0))</f>
        <v/>
      </c>
      <c r="B591">
        <f>INDEX(resultados!$A$2:$ZZ$2573, 585, MATCH($B$2, resultados!$A$1:$ZZ$1, 0))</f>
        <v/>
      </c>
      <c r="C591">
        <f>INDEX(resultados!$A$2:$ZZ$2573, 585, MATCH($B$3, resultados!$A$1:$ZZ$1, 0))</f>
        <v/>
      </c>
    </row>
    <row r="592">
      <c r="A592">
        <f>INDEX(resultados!$A$2:$ZZ$2573, 586, MATCH($B$1, resultados!$A$1:$ZZ$1, 0))</f>
        <v/>
      </c>
      <c r="B592">
        <f>INDEX(resultados!$A$2:$ZZ$2573, 586, MATCH($B$2, resultados!$A$1:$ZZ$1, 0))</f>
        <v/>
      </c>
      <c r="C592">
        <f>INDEX(resultados!$A$2:$ZZ$2573, 586, MATCH($B$3, resultados!$A$1:$ZZ$1, 0))</f>
        <v/>
      </c>
    </row>
    <row r="593">
      <c r="A593">
        <f>INDEX(resultados!$A$2:$ZZ$2573, 587, MATCH($B$1, resultados!$A$1:$ZZ$1, 0))</f>
        <v/>
      </c>
      <c r="B593">
        <f>INDEX(resultados!$A$2:$ZZ$2573, 587, MATCH($B$2, resultados!$A$1:$ZZ$1, 0))</f>
        <v/>
      </c>
      <c r="C593">
        <f>INDEX(resultados!$A$2:$ZZ$2573, 587, MATCH($B$3, resultados!$A$1:$ZZ$1, 0))</f>
        <v/>
      </c>
    </row>
    <row r="594">
      <c r="A594">
        <f>INDEX(resultados!$A$2:$ZZ$2573, 588, MATCH($B$1, resultados!$A$1:$ZZ$1, 0))</f>
        <v/>
      </c>
      <c r="B594">
        <f>INDEX(resultados!$A$2:$ZZ$2573, 588, MATCH($B$2, resultados!$A$1:$ZZ$1, 0))</f>
        <v/>
      </c>
      <c r="C594">
        <f>INDEX(resultados!$A$2:$ZZ$2573, 588, MATCH($B$3, resultados!$A$1:$ZZ$1, 0))</f>
        <v/>
      </c>
    </row>
    <row r="595">
      <c r="A595">
        <f>INDEX(resultados!$A$2:$ZZ$2573, 589, MATCH($B$1, resultados!$A$1:$ZZ$1, 0))</f>
        <v/>
      </c>
      <c r="B595">
        <f>INDEX(resultados!$A$2:$ZZ$2573, 589, MATCH($B$2, resultados!$A$1:$ZZ$1, 0))</f>
        <v/>
      </c>
      <c r="C595">
        <f>INDEX(resultados!$A$2:$ZZ$2573, 589, MATCH($B$3, resultados!$A$1:$ZZ$1, 0))</f>
        <v/>
      </c>
    </row>
    <row r="596">
      <c r="A596">
        <f>INDEX(resultados!$A$2:$ZZ$2573, 590, MATCH($B$1, resultados!$A$1:$ZZ$1, 0))</f>
        <v/>
      </c>
      <c r="B596">
        <f>INDEX(resultados!$A$2:$ZZ$2573, 590, MATCH($B$2, resultados!$A$1:$ZZ$1, 0))</f>
        <v/>
      </c>
      <c r="C596">
        <f>INDEX(resultados!$A$2:$ZZ$2573, 590, MATCH($B$3, resultados!$A$1:$ZZ$1, 0))</f>
        <v/>
      </c>
    </row>
    <row r="597">
      <c r="A597">
        <f>INDEX(resultados!$A$2:$ZZ$2573, 591, MATCH($B$1, resultados!$A$1:$ZZ$1, 0))</f>
        <v/>
      </c>
      <c r="B597">
        <f>INDEX(resultados!$A$2:$ZZ$2573, 591, MATCH($B$2, resultados!$A$1:$ZZ$1, 0))</f>
        <v/>
      </c>
      <c r="C597">
        <f>INDEX(resultados!$A$2:$ZZ$2573, 591, MATCH($B$3, resultados!$A$1:$ZZ$1, 0))</f>
        <v/>
      </c>
    </row>
    <row r="598">
      <c r="A598">
        <f>INDEX(resultados!$A$2:$ZZ$2573, 592, MATCH($B$1, resultados!$A$1:$ZZ$1, 0))</f>
        <v/>
      </c>
      <c r="B598">
        <f>INDEX(resultados!$A$2:$ZZ$2573, 592, MATCH($B$2, resultados!$A$1:$ZZ$1, 0))</f>
        <v/>
      </c>
      <c r="C598">
        <f>INDEX(resultados!$A$2:$ZZ$2573, 592, MATCH($B$3, resultados!$A$1:$ZZ$1, 0))</f>
        <v/>
      </c>
    </row>
    <row r="599">
      <c r="A599">
        <f>INDEX(resultados!$A$2:$ZZ$2573, 593, MATCH($B$1, resultados!$A$1:$ZZ$1, 0))</f>
        <v/>
      </c>
      <c r="B599">
        <f>INDEX(resultados!$A$2:$ZZ$2573, 593, MATCH($B$2, resultados!$A$1:$ZZ$1, 0))</f>
        <v/>
      </c>
      <c r="C599">
        <f>INDEX(resultados!$A$2:$ZZ$2573, 593, MATCH($B$3, resultados!$A$1:$ZZ$1, 0))</f>
        <v/>
      </c>
    </row>
    <row r="600">
      <c r="A600">
        <f>INDEX(resultados!$A$2:$ZZ$2573, 594, MATCH($B$1, resultados!$A$1:$ZZ$1, 0))</f>
        <v/>
      </c>
      <c r="B600">
        <f>INDEX(resultados!$A$2:$ZZ$2573, 594, MATCH($B$2, resultados!$A$1:$ZZ$1, 0))</f>
        <v/>
      </c>
      <c r="C600">
        <f>INDEX(resultados!$A$2:$ZZ$2573, 594, MATCH($B$3, resultados!$A$1:$ZZ$1, 0))</f>
        <v/>
      </c>
    </row>
    <row r="601">
      <c r="A601">
        <f>INDEX(resultados!$A$2:$ZZ$2573, 595, MATCH($B$1, resultados!$A$1:$ZZ$1, 0))</f>
        <v/>
      </c>
      <c r="B601">
        <f>INDEX(resultados!$A$2:$ZZ$2573, 595, MATCH($B$2, resultados!$A$1:$ZZ$1, 0))</f>
        <v/>
      </c>
      <c r="C601">
        <f>INDEX(resultados!$A$2:$ZZ$2573, 595, MATCH($B$3, resultados!$A$1:$ZZ$1, 0))</f>
        <v/>
      </c>
    </row>
    <row r="602">
      <c r="A602">
        <f>INDEX(resultados!$A$2:$ZZ$2573, 596, MATCH($B$1, resultados!$A$1:$ZZ$1, 0))</f>
        <v/>
      </c>
      <c r="B602">
        <f>INDEX(resultados!$A$2:$ZZ$2573, 596, MATCH($B$2, resultados!$A$1:$ZZ$1, 0))</f>
        <v/>
      </c>
      <c r="C602">
        <f>INDEX(resultados!$A$2:$ZZ$2573, 596, MATCH($B$3, resultados!$A$1:$ZZ$1, 0))</f>
        <v/>
      </c>
    </row>
    <row r="603">
      <c r="A603">
        <f>INDEX(resultados!$A$2:$ZZ$2573, 597, MATCH($B$1, resultados!$A$1:$ZZ$1, 0))</f>
        <v/>
      </c>
      <c r="B603">
        <f>INDEX(resultados!$A$2:$ZZ$2573, 597, MATCH($B$2, resultados!$A$1:$ZZ$1, 0))</f>
        <v/>
      </c>
      <c r="C603">
        <f>INDEX(resultados!$A$2:$ZZ$2573, 597, MATCH($B$3, resultados!$A$1:$ZZ$1, 0))</f>
        <v/>
      </c>
    </row>
    <row r="604">
      <c r="A604">
        <f>INDEX(resultados!$A$2:$ZZ$2573, 598, MATCH($B$1, resultados!$A$1:$ZZ$1, 0))</f>
        <v/>
      </c>
      <c r="B604">
        <f>INDEX(resultados!$A$2:$ZZ$2573, 598, MATCH($B$2, resultados!$A$1:$ZZ$1, 0))</f>
        <v/>
      </c>
      <c r="C604">
        <f>INDEX(resultados!$A$2:$ZZ$2573, 598, MATCH($B$3, resultados!$A$1:$ZZ$1, 0))</f>
        <v/>
      </c>
    </row>
    <row r="605">
      <c r="A605">
        <f>INDEX(resultados!$A$2:$ZZ$2573, 599, MATCH($B$1, resultados!$A$1:$ZZ$1, 0))</f>
        <v/>
      </c>
      <c r="B605">
        <f>INDEX(resultados!$A$2:$ZZ$2573, 599, MATCH($B$2, resultados!$A$1:$ZZ$1, 0))</f>
        <v/>
      </c>
      <c r="C605">
        <f>INDEX(resultados!$A$2:$ZZ$2573, 599, MATCH($B$3, resultados!$A$1:$ZZ$1, 0))</f>
        <v/>
      </c>
    </row>
    <row r="606">
      <c r="A606">
        <f>INDEX(resultados!$A$2:$ZZ$2573, 600, MATCH($B$1, resultados!$A$1:$ZZ$1, 0))</f>
        <v/>
      </c>
      <c r="B606">
        <f>INDEX(resultados!$A$2:$ZZ$2573, 600, MATCH($B$2, resultados!$A$1:$ZZ$1, 0))</f>
        <v/>
      </c>
      <c r="C606">
        <f>INDEX(resultados!$A$2:$ZZ$2573, 600, MATCH($B$3, resultados!$A$1:$ZZ$1, 0))</f>
        <v/>
      </c>
    </row>
    <row r="607">
      <c r="A607">
        <f>INDEX(resultados!$A$2:$ZZ$2573, 601, MATCH($B$1, resultados!$A$1:$ZZ$1, 0))</f>
        <v/>
      </c>
      <c r="B607">
        <f>INDEX(resultados!$A$2:$ZZ$2573, 601, MATCH($B$2, resultados!$A$1:$ZZ$1, 0))</f>
        <v/>
      </c>
      <c r="C607">
        <f>INDEX(resultados!$A$2:$ZZ$2573, 601, MATCH($B$3, resultados!$A$1:$ZZ$1, 0))</f>
        <v/>
      </c>
    </row>
    <row r="608">
      <c r="A608">
        <f>INDEX(resultados!$A$2:$ZZ$2573, 602, MATCH($B$1, resultados!$A$1:$ZZ$1, 0))</f>
        <v/>
      </c>
      <c r="B608">
        <f>INDEX(resultados!$A$2:$ZZ$2573, 602, MATCH($B$2, resultados!$A$1:$ZZ$1, 0))</f>
        <v/>
      </c>
      <c r="C608">
        <f>INDEX(resultados!$A$2:$ZZ$2573, 602, MATCH($B$3, resultados!$A$1:$ZZ$1, 0))</f>
        <v/>
      </c>
    </row>
    <row r="609">
      <c r="A609">
        <f>INDEX(resultados!$A$2:$ZZ$2573, 603, MATCH($B$1, resultados!$A$1:$ZZ$1, 0))</f>
        <v/>
      </c>
      <c r="B609">
        <f>INDEX(resultados!$A$2:$ZZ$2573, 603, MATCH($B$2, resultados!$A$1:$ZZ$1, 0))</f>
        <v/>
      </c>
      <c r="C609">
        <f>INDEX(resultados!$A$2:$ZZ$2573, 603, MATCH($B$3, resultados!$A$1:$ZZ$1, 0))</f>
        <v/>
      </c>
    </row>
    <row r="610">
      <c r="A610">
        <f>INDEX(resultados!$A$2:$ZZ$2573, 604, MATCH($B$1, resultados!$A$1:$ZZ$1, 0))</f>
        <v/>
      </c>
      <c r="B610">
        <f>INDEX(resultados!$A$2:$ZZ$2573, 604, MATCH($B$2, resultados!$A$1:$ZZ$1, 0))</f>
        <v/>
      </c>
      <c r="C610">
        <f>INDEX(resultados!$A$2:$ZZ$2573, 604, MATCH($B$3, resultados!$A$1:$ZZ$1, 0))</f>
        <v/>
      </c>
    </row>
    <row r="611">
      <c r="A611">
        <f>INDEX(resultados!$A$2:$ZZ$2573, 605, MATCH($B$1, resultados!$A$1:$ZZ$1, 0))</f>
        <v/>
      </c>
      <c r="B611">
        <f>INDEX(resultados!$A$2:$ZZ$2573, 605, MATCH($B$2, resultados!$A$1:$ZZ$1, 0))</f>
        <v/>
      </c>
      <c r="C611">
        <f>INDEX(resultados!$A$2:$ZZ$2573, 605, MATCH($B$3, resultados!$A$1:$ZZ$1, 0))</f>
        <v/>
      </c>
    </row>
    <row r="612">
      <c r="A612">
        <f>INDEX(resultados!$A$2:$ZZ$2573, 606, MATCH($B$1, resultados!$A$1:$ZZ$1, 0))</f>
        <v/>
      </c>
      <c r="B612">
        <f>INDEX(resultados!$A$2:$ZZ$2573, 606, MATCH($B$2, resultados!$A$1:$ZZ$1, 0))</f>
        <v/>
      </c>
      <c r="C612">
        <f>INDEX(resultados!$A$2:$ZZ$2573, 606, MATCH($B$3, resultados!$A$1:$ZZ$1, 0))</f>
        <v/>
      </c>
    </row>
    <row r="613">
      <c r="A613">
        <f>INDEX(resultados!$A$2:$ZZ$2573, 607, MATCH($B$1, resultados!$A$1:$ZZ$1, 0))</f>
        <v/>
      </c>
      <c r="B613">
        <f>INDEX(resultados!$A$2:$ZZ$2573, 607, MATCH($B$2, resultados!$A$1:$ZZ$1, 0))</f>
        <v/>
      </c>
      <c r="C613">
        <f>INDEX(resultados!$A$2:$ZZ$2573, 607, MATCH($B$3, resultados!$A$1:$ZZ$1, 0))</f>
        <v/>
      </c>
    </row>
    <row r="614">
      <c r="A614">
        <f>INDEX(resultados!$A$2:$ZZ$2573, 608, MATCH($B$1, resultados!$A$1:$ZZ$1, 0))</f>
        <v/>
      </c>
      <c r="B614">
        <f>INDEX(resultados!$A$2:$ZZ$2573, 608, MATCH($B$2, resultados!$A$1:$ZZ$1, 0))</f>
        <v/>
      </c>
      <c r="C614">
        <f>INDEX(resultados!$A$2:$ZZ$2573, 608, MATCH($B$3, resultados!$A$1:$ZZ$1, 0))</f>
        <v/>
      </c>
    </row>
    <row r="615">
      <c r="A615">
        <f>INDEX(resultados!$A$2:$ZZ$2573, 609, MATCH($B$1, resultados!$A$1:$ZZ$1, 0))</f>
        <v/>
      </c>
      <c r="B615">
        <f>INDEX(resultados!$A$2:$ZZ$2573, 609, MATCH($B$2, resultados!$A$1:$ZZ$1, 0))</f>
        <v/>
      </c>
      <c r="C615">
        <f>INDEX(resultados!$A$2:$ZZ$2573, 609, MATCH($B$3, resultados!$A$1:$ZZ$1, 0))</f>
        <v/>
      </c>
    </row>
    <row r="616">
      <c r="A616">
        <f>INDEX(resultados!$A$2:$ZZ$2573, 610, MATCH($B$1, resultados!$A$1:$ZZ$1, 0))</f>
        <v/>
      </c>
      <c r="B616">
        <f>INDEX(resultados!$A$2:$ZZ$2573, 610, MATCH($B$2, resultados!$A$1:$ZZ$1, 0))</f>
        <v/>
      </c>
      <c r="C616">
        <f>INDEX(resultados!$A$2:$ZZ$2573, 610, MATCH($B$3, resultados!$A$1:$ZZ$1, 0))</f>
        <v/>
      </c>
    </row>
    <row r="617">
      <c r="A617">
        <f>INDEX(resultados!$A$2:$ZZ$2573, 611, MATCH($B$1, resultados!$A$1:$ZZ$1, 0))</f>
        <v/>
      </c>
      <c r="B617">
        <f>INDEX(resultados!$A$2:$ZZ$2573, 611, MATCH($B$2, resultados!$A$1:$ZZ$1, 0))</f>
        <v/>
      </c>
      <c r="C617">
        <f>INDEX(resultados!$A$2:$ZZ$2573, 611, MATCH($B$3, resultados!$A$1:$ZZ$1, 0))</f>
        <v/>
      </c>
    </row>
    <row r="618">
      <c r="A618">
        <f>INDEX(resultados!$A$2:$ZZ$2573, 612, MATCH($B$1, resultados!$A$1:$ZZ$1, 0))</f>
        <v/>
      </c>
      <c r="B618">
        <f>INDEX(resultados!$A$2:$ZZ$2573, 612, MATCH($B$2, resultados!$A$1:$ZZ$1, 0))</f>
        <v/>
      </c>
      <c r="C618">
        <f>INDEX(resultados!$A$2:$ZZ$2573, 612, MATCH($B$3, resultados!$A$1:$ZZ$1, 0))</f>
        <v/>
      </c>
    </row>
    <row r="619">
      <c r="A619">
        <f>INDEX(resultados!$A$2:$ZZ$2573, 613, MATCH($B$1, resultados!$A$1:$ZZ$1, 0))</f>
        <v/>
      </c>
      <c r="B619">
        <f>INDEX(resultados!$A$2:$ZZ$2573, 613, MATCH($B$2, resultados!$A$1:$ZZ$1, 0))</f>
        <v/>
      </c>
      <c r="C619">
        <f>INDEX(resultados!$A$2:$ZZ$2573, 613, MATCH($B$3, resultados!$A$1:$ZZ$1, 0))</f>
        <v/>
      </c>
    </row>
    <row r="620">
      <c r="A620">
        <f>INDEX(resultados!$A$2:$ZZ$2573, 614, MATCH($B$1, resultados!$A$1:$ZZ$1, 0))</f>
        <v/>
      </c>
      <c r="B620">
        <f>INDEX(resultados!$A$2:$ZZ$2573, 614, MATCH($B$2, resultados!$A$1:$ZZ$1, 0))</f>
        <v/>
      </c>
      <c r="C620">
        <f>INDEX(resultados!$A$2:$ZZ$2573, 614, MATCH($B$3, resultados!$A$1:$ZZ$1, 0))</f>
        <v/>
      </c>
    </row>
    <row r="621">
      <c r="A621">
        <f>INDEX(resultados!$A$2:$ZZ$2573, 615, MATCH($B$1, resultados!$A$1:$ZZ$1, 0))</f>
        <v/>
      </c>
      <c r="B621">
        <f>INDEX(resultados!$A$2:$ZZ$2573, 615, MATCH($B$2, resultados!$A$1:$ZZ$1, 0))</f>
        <v/>
      </c>
      <c r="C621">
        <f>INDEX(resultados!$A$2:$ZZ$2573, 615, MATCH($B$3, resultados!$A$1:$ZZ$1, 0))</f>
        <v/>
      </c>
    </row>
    <row r="622">
      <c r="A622">
        <f>INDEX(resultados!$A$2:$ZZ$2573, 616, MATCH($B$1, resultados!$A$1:$ZZ$1, 0))</f>
        <v/>
      </c>
      <c r="B622">
        <f>INDEX(resultados!$A$2:$ZZ$2573, 616, MATCH($B$2, resultados!$A$1:$ZZ$1, 0))</f>
        <v/>
      </c>
      <c r="C622">
        <f>INDEX(resultados!$A$2:$ZZ$2573, 616, MATCH($B$3, resultados!$A$1:$ZZ$1, 0))</f>
        <v/>
      </c>
    </row>
    <row r="623">
      <c r="A623">
        <f>INDEX(resultados!$A$2:$ZZ$2573, 617, MATCH($B$1, resultados!$A$1:$ZZ$1, 0))</f>
        <v/>
      </c>
      <c r="B623">
        <f>INDEX(resultados!$A$2:$ZZ$2573, 617, MATCH($B$2, resultados!$A$1:$ZZ$1, 0))</f>
        <v/>
      </c>
      <c r="C623">
        <f>INDEX(resultados!$A$2:$ZZ$2573, 617, MATCH($B$3, resultados!$A$1:$ZZ$1, 0))</f>
        <v/>
      </c>
    </row>
    <row r="624">
      <c r="A624">
        <f>INDEX(resultados!$A$2:$ZZ$2573, 618, MATCH($B$1, resultados!$A$1:$ZZ$1, 0))</f>
        <v/>
      </c>
      <c r="B624">
        <f>INDEX(resultados!$A$2:$ZZ$2573, 618, MATCH($B$2, resultados!$A$1:$ZZ$1, 0))</f>
        <v/>
      </c>
      <c r="C624">
        <f>INDEX(resultados!$A$2:$ZZ$2573, 618, MATCH($B$3, resultados!$A$1:$ZZ$1, 0))</f>
        <v/>
      </c>
    </row>
    <row r="625">
      <c r="A625">
        <f>INDEX(resultados!$A$2:$ZZ$2573, 619, MATCH($B$1, resultados!$A$1:$ZZ$1, 0))</f>
        <v/>
      </c>
      <c r="B625">
        <f>INDEX(resultados!$A$2:$ZZ$2573, 619, MATCH($B$2, resultados!$A$1:$ZZ$1, 0))</f>
        <v/>
      </c>
      <c r="C625">
        <f>INDEX(resultados!$A$2:$ZZ$2573, 619, MATCH($B$3, resultados!$A$1:$ZZ$1, 0))</f>
        <v/>
      </c>
    </row>
    <row r="626">
      <c r="A626">
        <f>INDEX(resultados!$A$2:$ZZ$2573, 620, MATCH($B$1, resultados!$A$1:$ZZ$1, 0))</f>
        <v/>
      </c>
      <c r="B626">
        <f>INDEX(resultados!$A$2:$ZZ$2573, 620, MATCH($B$2, resultados!$A$1:$ZZ$1, 0))</f>
        <v/>
      </c>
      <c r="C626">
        <f>INDEX(resultados!$A$2:$ZZ$2573, 620, MATCH($B$3, resultados!$A$1:$ZZ$1, 0))</f>
        <v/>
      </c>
    </row>
    <row r="627">
      <c r="A627">
        <f>INDEX(resultados!$A$2:$ZZ$2573, 621, MATCH($B$1, resultados!$A$1:$ZZ$1, 0))</f>
        <v/>
      </c>
      <c r="B627">
        <f>INDEX(resultados!$A$2:$ZZ$2573, 621, MATCH($B$2, resultados!$A$1:$ZZ$1, 0))</f>
        <v/>
      </c>
      <c r="C627">
        <f>INDEX(resultados!$A$2:$ZZ$2573, 621, MATCH($B$3, resultados!$A$1:$ZZ$1, 0))</f>
        <v/>
      </c>
    </row>
    <row r="628">
      <c r="A628">
        <f>INDEX(resultados!$A$2:$ZZ$2573, 622, MATCH($B$1, resultados!$A$1:$ZZ$1, 0))</f>
        <v/>
      </c>
      <c r="B628">
        <f>INDEX(resultados!$A$2:$ZZ$2573, 622, MATCH($B$2, resultados!$A$1:$ZZ$1, 0))</f>
        <v/>
      </c>
      <c r="C628">
        <f>INDEX(resultados!$A$2:$ZZ$2573, 622, MATCH($B$3, resultados!$A$1:$ZZ$1, 0))</f>
        <v/>
      </c>
    </row>
    <row r="629">
      <c r="A629">
        <f>INDEX(resultados!$A$2:$ZZ$2573, 623, MATCH($B$1, resultados!$A$1:$ZZ$1, 0))</f>
        <v/>
      </c>
      <c r="B629">
        <f>INDEX(resultados!$A$2:$ZZ$2573, 623, MATCH($B$2, resultados!$A$1:$ZZ$1, 0))</f>
        <v/>
      </c>
      <c r="C629">
        <f>INDEX(resultados!$A$2:$ZZ$2573, 623, MATCH($B$3, resultados!$A$1:$ZZ$1, 0))</f>
        <v/>
      </c>
    </row>
    <row r="630">
      <c r="A630">
        <f>INDEX(resultados!$A$2:$ZZ$2573, 624, MATCH($B$1, resultados!$A$1:$ZZ$1, 0))</f>
        <v/>
      </c>
      <c r="B630">
        <f>INDEX(resultados!$A$2:$ZZ$2573, 624, MATCH($B$2, resultados!$A$1:$ZZ$1, 0))</f>
        <v/>
      </c>
      <c r="C630">
        <f>INDEX(resultados!$A$2:$ZZ$2573, 624, MATCH($B$3, resultados!$A$1:$ZZ$1, 0))</f>
        <v/>
      </c>
    </row>
    <row r="631">
      <c r="A631">
        <f>INDEX(resultados!$A$2:$ZZ$2573, 625, MATCH($B$1, resultados!$A$1:$ZZ$1, 0))</f>
        <v/>
      </c>
      <c r="B631">
        <f>INDEX(resultados!$A$2:$ZZ$2573, 625, MATCH($B$2, resultados!$A$1:$ZZ$1, 0))</f>
        <v/>
      </c>
      <c r="C631">
        <f>INDEX(resultados!$A$2:$ZZ$2573, 625, MATCH($B$3, resultados!$A$1:$ZZ$1, 0))</f>
        <v/>
      </c>
    </row>
    <row r="632">
      <c r="A632">
        <f>INDEX(resultados!$A$2:$ZZ$2573, 626, MATCH($B$1, resultados!$A$1:$ZZ$1, 0))</f>
        <v/>
      </c>
      <c r="B632">
        <f>INDEX(resultados!$A$2:$ZZ$2573, 626, MATCH($B$2, resultados!$A$1:$ZZ$1, 0))</f>
        <v/>
      </c>
      <c r="C632">
        <f>INDEX(resultados!$A$2:$ZZ$2573, 626, MATCH($B$3, resultados!$A$1:$ZZ$1, 0))</f>
        <v/>
      </c>
    </row>
    <row r="633">
      <c r="A633">
        <f>INDEX(resultados!$A$2:$ZZ$2573, 627, MATCH($B$1, resultados!$A$1:$ZZ$1, 0))</f>
        <v/>
      </c>
      <c r="B633">
        <f>INDEX(resultados!$A$2:$ZZ$2573, 627, MATCH($B$2, resultados!$A$1:$ZZ$1, 0))</f>
        <v/>
      </c>
      <c r="C633">
        <f>INDEX(resultados!$A$2:$ZZ$2573, 627, MATCH($B$3, resultados!$A$1:$ZZ$1, 0))</f>
        <v/>
      </c>
    </row>
    <row r="634">
      <c r="A634">
        <f>INDEX(resultados!$A$2:$ZZ$2573, 628, MATCH($B$1, resultados!$A$1:$ZZ$1, 0))</f>
        <v/>
      </c>
      <c r="B634">
        <f>INDEX(resultados!$A$2:$ZZ$2573, 628, MATCH($B$2, resultados!$A$1:$ZZ$1, 0))</f>
        <v/>
      </c>
      <c r="C634">
        <f>INDEX(resultados!$A$2:$ZZ$2573, 628, MATCH($B$3, resultados!$A$1:$ZZ$1, 0))</f>
        <v/>
      </c>
    </row>
    <row r="635">
      <c r="A635">
        <f>INDEX(resultados!$A$2:$ZZ$2573, 629, MATCH($B$1, resultados!$A$1:$ZZ$1, 0))</f>
        <v/>
      </c>
      <c r="B635">
        <f>INDEX(resultados!$A$2:$ZZ$2573, 629, MATCH($B$2, resultados!$A$1:$ZZ$1, 0))</f>
        <v/>
      </c>
      <c r="C635">
        <f>INDEX(resultados!$A$2:$ZZ$2573, 629, MATCH($B$3, resultados!$A$1:$ZZ$1, 0))</f>
        <v/>
      </c>
    </row>
    <row r="636">
      <c r="A636">
        <f>INDEX(resultados!$A$2:$ZZ$2573, 630, MATCH($B$1, resultados!$A$1:$ZZ$1, 0))</f>
        <v/>
      </c>
      <c r="B636">
        <f>INDEX(resultados!$A$2:$ZZ$2573, 630, MATCH($B$2, resultados!$A$1:$ZZ$1, 0))</f>
        <v/>
      </c>
      <c r="C636">
        <f>INDEX(resultados!$A$2:$ZZ$2573, 630, MATCH($B$3, resultados!$A$1:$ZZ$1, 0))</f>
        <v/>
      </c>
    </row>
    <row r="637">
      <c r="A637">
        <f>INDEX(resultados!$A$2:$ZZ$2573, 631, MATCH($B$1, resultados!$A$1:$ZZ$1, 0))</f>
        <v/>
      </c>
      <c r="B637">
        <f>INDEX(resultados!$A$2:$ZZ$2573, 631, MATCH($B$2, resultados!$A$1:$ZZ$1, 0))</f>
        <v/>
      </c>
      <c r="C637">
        <f>INDEX(resultados!$A$2:$ZZ$2573, 631, MATCH($B$3, resultados!$A$1:$ZZ$1, 0))</f>
        <v/>
      </c>
    </row>
    <row r="638">
      <c r="A638">
        <f>INDEX(resultados!$A$2:$ZZ$2573, 632, MATCH($B$1, resultados!$A$1:$ZZ$1, 0))</f>
        <v/>
      </c>
      <c r="B638">
        <f>INDEX(resultados!$A$2:$ZZ$2573, 632, MATCH($B$2, resultados!$A$1:$ZZ$1, 0))</f>
        <v/>
      </c>
      <c r="C638">
        <f>INDEX(resultados!$A$2:$ZZ$2573, 632, MATCH($B$3, resultados!$A$1:$ZZ$1, 0))</f>
        <v/>
      </c>
    </row>
    <row r="639">
      <c r="A639">
        <f>INDEX(resultados!$A$2:$ZZ$2573, 633, MATCH($B$1, resultados!$A$1:$ZZ$1, 0))</f>
        <v/>
      </c>
      <c r="B639">
        <f>INDEX(resultados!$A$2:$ZZ$2573, 633, MATCH($B$2, resultados!$A$1:$ZZ$1, 0))</f>
        <v/>
      </c>
      <c r="C639">
        <f>INDEX(resultados!$A$2:$ZZ$2573, 633, MATCH($B$3, resultados!$A$1:$ZZ$1, 0))</f>
        <v/>
      </c>
    </row>
    <row r="640">
      <c r="A640">
        <f>INDEX(resultados!$A$2:$ZZ$2573, 634, MATCH($B$1, resultados!$A$1:$ZZ$1, 0))</f>
        <v/>
      </c>
      <c r="B640">
        <f>INDEX(resultados!$A$2:$ZZ$2573, 634, MATCH($B$2, resultados!$A$1:$ZZ$1, 0))</f>
        <v/>
      </c>
      <c r="C640">
        <f>INDEX(resultados!$A$2:$ZZ$2573, 634, MATCH($B$3, resultados!$A$1:$ZZ$1, 0))</f>
        <v/>
      </c>
    </row>
    <row r="641">
      <c r="A641">
        <f>INDEX(resultados!$A$2:$ZZ$2573, 635, MATCH($B$1, resultados!$A$1:$ZZ$1, 0))</f>
        <v/>
      </c>
      <c r="B641">
        <f>INDEX(resultados!$A$2:$ZZ$2573, 635, MATCH($B$2, resultados!$A$1:$ZZ$1, 0))</f>
        <v/>
      </c>
      <c r="C641">
        <f>INDEX(resultados!$A$2:$ZZ$2573, 635, MATCH($B$3, resultados!$A$1:$ZZ$1, 0))</f>
        <v/>
      </c>
    </row>
    <row r="642">
      <c r="A642">
        <f>INDEX(resultados!$A$2:$ZZ$2573, 636, MATCH($B$1, resultados!$A$1:$ZZ$1, 0))</f>
        <v/>
      </c>
      <c r="B642">
        <f>INDEX(resultados!$A$2:$ZZ$2573, 636, MATCH($B$2, resultados!$A$1:$ZZ$1, 0))</f>
        <v/>
      </c>
      <c r="C642">
        <f>INDEX(resultados!$A$2:$ZZ$2573, 636, MATCH($B$3, resultados!$A$1:$ZZ$1, 0))</f>
        <v/>
      </c>
    </row>
    <row r="643">
      <c r="A643">
        <f>INDEX(resultados!$A$2:$ZZ$2573, 637, MATCH($B$1, resultados!$A$1:$ZZ$1, 0))</f>
        <v/>
      </c>
      <c r="B643">
        <f>INDEX(resultados!$A$2:$ZZ$2573, 637, MATCH($B$2, resultados!$A$1:$ZZ$1, 0))</f>
        <v/>
      </c>
      <c r="C643">
        <f>INDEX(resultados!$A$2:$ZZ$2573, 637, MATCH($B$3, resultados!$A$1:$ZZ$1, 0))</f>
        <v/>
      </c>
    </row>
    <row r="644">
      <c r="A644">
        <f>INDEX(resultados!$A$2:$ZZ$2573, 638, MATCH($B$1, resultados!$A$1:$ZZ$1, 0))</f>
        <v/>
      </c>
      <c r="B644">
        <f>INDEX(resultados!$A$2:$ZZ$2573, 638, MATCH($B$2, resultados!$A$1:$ZZ$1, 0))</f>
        <v/>
      </c>
      <c r="C644">
        <f>INDEX(resultados!$A$2:$ZZ$2573, 638, MATCH($B$3, resultados!$A$1:$ZZ$1, 0))</f>
        <v/>
      </c>
    </row>
    <row r="645">
      <c r="A645">
        <f>INDEX(resultados!$A$2:$ZZ$2573, 639, MATCH($B$1, resultados!$A$1:$ZZ$1, 0))</f>
        <v/>
      </c>
      <c r="B645">
        <f>INDEX(resultados!$A$2:$ZZ$2573, 639, MATCH($B$2, resultados!$A$1:$ZZ$1, 0))</f>
        <v/>
      </c>
      <c r="C645">
        <f>INDEX(resultados!$A$2:$ZZ$2573, 639, MATCH($B$3, resultados!$A$1:$ZZ$1, 0))</f>
        <v/>
      </c>
    </row>
    <row r="646">
      <c r="A646">
        <f>INDEX(resultados!$A$2:$ZZ$2573, 640, MATCH($B$1, resultados!$A$1:$ZZ$1, 0))</f>
        <v/>
      </c>
      <c r="B646">
        <f>INDEX(resultados!$A$2:$ZZ$2573, 640, MATCH($B$2, resultados!$A$1:$ZZ$1, 0))</f>
        <v/>
      </c>
      <c r="C646">
        <f>INDEX(resultados!$A$2:$ZZ$2573, 640, MATCH($B$3, resultados!$A$1:$ZZ$1, 0))</f>
        <v/>
      </c>
    </row>
    <row r="647">
      <c r="A647">
        <f>INDEX(resultados!$A$2:$ZZ$2573, 641, MATCH($B$1, resultados!$A$1:$ZZ$1, 0))</f>
        <v/>
      </c>
      <c r="B647">
        <f>INDEX(resultados!$A$2:$ZZ$2573, 641, MATCH($B$2, resultados!$A$1:$ZZ$1, 0))</f>
        <v/>
      </c>
      <c r="C647">
        <f>INDEX(resultados!$A$2:$ZZ$2573, 641, MATCH($B$3, resultados!$A$1:$ZZ$1, 0))</f>
        <v/>
      </c>
    </row>
    <row r="648">
      <c r="A648">
        <f>INDEX(resultados!$A$2:$ZZ$2573, 642, MATCH($B$1, resultados!$A$1:$ZZ$1, 0))</f>
        <v/>
      </c>
      <c r="B648">
        <f>INDEX(resultados!$A$2:$ZZ$2573, 642, MATCH($B$2, resultados!$A$1:$ZZ$1, 0))</f>
        <v/>
      </c>
      <c r="C648">
        <f>INDEX(resultados!$A$2:$ZZ$2573, 642, MATCH($B$3, resultados!$A$1:$ZZ$1, 0))</f>
        <v/>
      </c>
    </row>
    <row r="649">
      <c r="A649">
        <f>INDEX(resultados!$A$2:$ZZ$2573, 643, MATCH($B$1, resultados!$A$1:$ZZ$1, 0))</f>
        <v/>
      </c>
      <c r="B649">
        <f>INDEX(resultados!$A$2:$ZZ$2573, 643, MATCH($B$2, resultados!$A$1:$ZZ$1, 0))</f>
        <v/>
      </c>
      <c r="C649">
        <f>INDEX(resultados!$A$2:$ZZ$2573, 643, MATCH($B$3, resultados!$A$1:$ZZ$1, 0))</f>
        <v/>
      </c>
    </row>
    <row r="650">
      <c r="A650">
        <f>INDEX(resultados!$A$2:$ZZ$2573, 644, MATCH($B$1, resultados!$A$1:$ZZ$1, 0))</f>
        <v/>
      </c>
      <c r="B650">
        <f>INDEX(resultados!$A$2:$ZZ$2573, 644, MATCH($B$2, resultados!$A$1:$ZZ$1, 0))</f>
        <v/>
      </c>
      <c r="C650">
        <f>INDEX(resultados!$A$2:$ZZ$2573, 644, MATCH($B$3, resultados!$A$1:$ZZ$1, 0))</f>
        <v/>
      </c>
    </row>
    <row r="651">
      <c r="A651">
        <f>INDEX(resultados!$A$2:$ZZ$2573, 645, MATCH($B$1, resultados!$A$1:$ZZ$1, 0))</f>
        <v/>
      </c>
      <c r="B651">
        <f>INDEX(resultados!$A$2:$ZZ$2573, 645, MATCH($B$2, resultados!$A$1:$ZZ$1, 0))</f>
        <v/>
      </c>
      <c r="C651">
        <f>INDEX(resultados!$A$2:$ZZ$2573, 645, MATCH($B$3, resultados!$A$1:$ZZ$1, 0))</f>
        <v/>
      </c>
    </row>
    <row r="652">
      <c r="A652">
        <f>INDEX(resultados!$A$2:$ZZ$2573, 646, MATCH($B$1, resultados!$A$1:$ZZ$1, 0))</f>
        <v/>
      </c>
      <c r="B652">
        <f>INDEX(resultados!$A$2:$ZZ$2573, 646, MATCH($B$2, resultados!$A$1:$ZZ$1, 0))</f>
        <v/>
      </c>
      <c r="C652">
        <f>INDEX(resultados!$A$2:$ZZ$2573, 646, MATCH($B$3, resultados!$A$1:$ZZ$1, 0))</f>
        <v/>
      </c>
    </row>
    <row r="653">
      <c r="A653">
        <f>INDEX(resultados!$A$2:$ZZ$2573, 647, MATCH($B$1, resultados!$A$1:$ZZ$1, 0))</f>
        <v/>
      </c>
      <c r="B653">
        <f>INDEX(resultados!$A$2:$ZZ$2573, 647, MATCH($B$2, resultados!$A$1:$ZZ$1, 0))</f>
        <v/>
      </c>
      <c r="C653">
        <f>INDEX(resultados!$A$2:$ZZ$2573, 647, MATCH($B$3, resultados!$A$1:$ZZ$1, 0))</f>
        <v/>
      </c>
    </row>
    <row r="654">
      <c r="A654">
        <f>INDEX(resultados!$A$2:$ZZ$2573, 648, MATCH($B$1, resultados!$A$1:$ZZ$1, 0))</f>
        <v/>
      </c>
      <c r="B654">
        <f>INDEX(resultados!$A$2:$ZZ$2573, 648, MATCH($B$2, resultados!$A$1:$ZZ$1, 0))</f>
        <v/>
      </c>
      <c r="C654">
        <f>INDEX(resultados!$A$2:$ZZ$2573, 648, MATCH($B$3, resultados!$A$1:$ZZ$1, 0))</f>
        <v/>
      </c>
    </row>
    <row r="655">
      <c r="A655">
        <f>INDEX(resultados!$A$2:$ZZ$2573, 649, MATCH($B$1, resultados!$A$1:$ZZ$1, 0))</f>
        <v/>
      </c>
      <c r="B655">
        <f>INDEX(resultados!$A$2:$ZZ$2573, 649, MATCH($B$2, resultados!$A$1:$ZZ$1, 0))</f>
        <v/>
      </c>
      <c r="C655">
        <f>INDEX(resultados!$A$2:$ZZ$2573, 649, MATCH($B$3, resultados!$A$1:$ZZ$1, 0))</f>
        <v/>
      </c>
    </row>
    <row r="656">
      <c r="A656">
        <f>INDEX(resultados!$A$2:$ZZ$2573, 650, MATCH($B$1, resultados!$A$1:$ZZ$1, 0))</f>
        <v/>
      </c>
      <c r="B656">
        <f>INDEX(resultados!$A$2:$ZZ$2573, 650, MATCH($B$2, resultados!$A$1:$ZZ$1, 0))</f>
        <v/>
      </c>
      <c r="C656">
        <f>INDEX(resultados!$A$2:$ZZ$2573, 650, MATCH($B$3, resultados!$A$1:$ZZ$1, 0))</f>
        <v/>
      </c>
    </row>
    <row r="657">
      <c r="A657">
        <f>INDEX(resultados!$A$2:$ZZ$2573, 651, MATCH($B$1, resultados!$A$1:$ZZ$1, 0))</f>
        <v/>
      </c>
      <c r="B657">
        <f>INDEX(resultados!$A$2:$ZZ$2573, 651, MATCH($B$2, resultados!$A$1:$ZZ$1, 0))</f>
        <v/>
      </c>
      <c r="C657">
        <f>INDEX(resultados!$A$2:$ZZ$2573, 651, MATCH($B$3, resultados!$A$1:$ZZ$1, 0))</f>
        <v/>
      </c>
    </row>
    <row r="658">
      <c r="A658">
        <f>INDEX(resultados!$A$2:$ZZ$2573, 652, MATCH($B$1, resultados!$A$1:$ZZ$1, 0))</f>
        <v/>
      </c>
      <c r="B658">
        <f>INDEX(resultados!$A$2:$ZZ$2573, 652, MATCH($B$2, resultados!$A$1:$ZZ$1, 0))</f>
        <v/>
      </c>
      <c r="C658">
        <f>INDEX(resultados!$A$2:$ZZ$2573, 652, MATCH($B$3, resultados!$A$1:$ZZ$1, 0))</f>
        <v/>
      </c>
    </row>
    <row r="659">
      <c r="A659">
        <f>INDEX(resultados!$A$2:$ZZ$2573, 653, MATCH($B$1, resultados!$A$1:$ZZ$1, 0))</f>
        <v/>
      </c>
      <c r="B659">
        <f>INDEX(resultados!$A$2:$ZZ$2573, 653, MATCH($B$2, resultados!$A$1:$ZZ$1, 0))</f>
        <v/>
      </c>
      <c r="C659">
        <f>INDEX(resultados!$A$2:$ZZ$2573, 653, MATCH($B$3, resultados!$A$1:$ZZ$1, 0))</f>
        <v/>
      </c>
    </row>
    <row r="660">
      <c r="A660">
        <f>INDEX(resultados!$A$2:$ZZ$2573, 654, MATCH($B$1, resultados!$A$1:$ZZ$1, 0))</f>
        <v/>
      </c>
      <c r="B660">
        <f>INDEX(resultados!$A$2:$ZZ$2573, 654, MATCH($B$2, resultados!$A$1:$ZZ$1, 0))</f>
        <v/>
      </c>
      <c r="C660">
        <f>INDEX(resultados!$A$2:$ZZ$2573, 654, MATCH($B$3, resultados!$A$1:$ZZ$1, 0))</f>
        <v/>
      </c>
    </row>
    <row r="661">
      <c r="A661">
        <f>INDEX(resultados!$A$2:$ZZ$2573, 655, MATCH($B$1, resultados!$A$1:$ZZ$1, 0))</f>
        <v/>
      </c>
      <c r="B661">
        <f>INDEX(resultados!$A$2:$ZZ$2573, 655, MATCH($B$2, resultados!$A$1:$ZZ$1, 0))</f>
        <v/>
      </c>
      <c r="C661">
        <f>INDEX(resultados!$A$2:$ZZ$2573, 655, MATCH($B$3, resultados!$A$1:$ZZ$1, 0))</f>
        <v/>
      </c>
    </row>
    <row r="662">
      <c r="A662">
        <f>INDEX(resultados!$A$2:$ZZ$2573, 656, MATCH($B$1, resultados!$A$1:$ZZ$1, 0))</f>
        <v/>
      </c>
      <c r="B662">
        <f>INDEX(resultados!$A$2:$ZZ$2573, 656, MATCH($B$2, resultados!$A$1:$ZZ$1, 0))</f>
        <v/>
      </c>
      <c r="C662">
        <f>INDEX(resultados!$A$2:$ZZ$2573, 656, MATCH($B$3, resultados!$A$1:$ZZ$1, 0))</f>
        <v/>
      </c>
    </row>
    <row r="663">
      <c r="A663">
        <f>INDEX(resultados!$A$2:$ZZ$2573, 657, MATCH($B$1, resultados!$A$1:$ZZ$1, 0))</f>
        <v/>
      </c>
      <c r="B663">
        <f>INDEX(resultados!$A$2:$ZZ$2573, 657, MATCH($B$2, resultados!$A$1:$ZZ$1, 0))</f>
        <v/>
      </c>
      <c r="C663">
        <f>INDEX(resultados!$A$2:$ZZ$2573, 657, MATCH($B$3, resultados!$A$1:$ZZ$1, 0))</f>
        <v/>
      </c>
    </row>
    <row r="664">
      <c r="A664">
        <f>INDEX(resultados!$A$2:$ZZ$2573, 658, MATCH($B$1, resultados!$A$1:$ZZ$1, 0))</f>
        <v/>
      </c>
      <c r="B664">
        <f>INDEX(resultados!$A$2:$ZZ$2573, 658, MATCH($B$2, resultados!$A$1:$ZZ$1, 0))</f>
        <v/>
      </c>
      <c r="C664">
        <f>INDEX(resultados!$A$2:$ZZ$2573, 658, MATCH($B$3, resultados!$A$1:$ZZ$1, 0))</f>
        <v/>
      </c>
    </row>
    <row r="665">
      <c r="A665">
        <f>INDEX(resultados!$A$2:$ZZ$2573, 659, MATCH($B$1, resultados!$A$1:$ZZ$1, 0))</f>
        <v/>
      </c>
      <c r="B665">
        <f>INDEX(resultados!$A$2:$ZZ$2573, 659, MATCH($B$2, resultados!$A$1:$ZZ$1, 0))</f>
        <v/>
      </c>
      <c r="C665">
        <f>INDEX(resultados!$A$2:$ZZ$2573, 659, MATCH($B$3, resultados!$A$1:$ZZ$1, 0))</f>
        <v/>
      </c>
    </row>
    <row r="666">
      <c r="A666">
        <f>INDEX(resultados!$A$2:$ZZ$2573, 660, MATCH($B$1, resultados!$A$1:$ZZ$1, 0))</f>
        <v/>
      </c>
      <c r="B666">
        <f>INDEX(resultados!$A$2:$ZZ$2573, 660, MATCH($B$2, resultados!$A$1:$ZZ$1, 0))</f>
        <v/>
      </c>
      <c r="C666">
        <f>INDEX(resultados!$A$2:$ZZ$2573, 660, MATCH($B$3, resultados!$A$1:$ZZ$1, 0))</f>
        <v/>
      </c>
    </row>
    <row r="667">
      <c r="A667">
        <f>INDEX(resultados!$A$2:$ZZ$2573, 661, MATCH($B$1, resultados!$A$1:$ZZ$1, 0))</f>
        <v/>
      </c>
      <c r="B667">
        <f>INDEX(resultados!$A$2:$ZZ$2573, 661, MATCH($B$2, resultados!$A$1:$ZZ$1, 0))</f>
        <v/>
      </c>
      <c r="C667">
        <f>INDEX(resultados!$A$2:$ZZ$2573, 661, MATCH($B$3, resultados!$A$1:$ZZ$1, 0))</f>
        <v/>
      </c>
    </row>
    <row r="668">
      <c r="A668">
        <f>INDEX(resultados!$A$2:$ZZ$2573, 662, MATCH($B$1, resultados!$A$1:$ZZ$1, 0))</f>
        <v/>
      </c>
      <c r="B668">
        <f>INDEX(resultados!$A$2:$ZZ$2573, 662, MATCH($B$2, resultados!$A$1:$ZZ$1, 0))</f>
        <v/>
      </c>
      <c r="C668">
        <f>INDEX(resultados!$A$2:$ZZ$2573, 662, MATCH($B$3, resultados!$A$1:$ZZ$1, 0))</f>
        <v/>
      </c>
    </row>
    <row r="669">
      <c r="A669">
        <f>INDEX(resultados!$A$2:$ZZ$2573, 663, MATCH($B$1, resultados!$A$1:$ZZ$1, 0))</f>
        <v/>
      </c>
      <c r="B669">
        <f>INDEX(resultados!$A$2:$ZZ$2573, 663, MATCH($B$2, resultados!$A$1:$ZZ$1, 0))</f>
        <v/>
      </c>
      <c r="C669">
        <f>INDEX(resultados!$A$2:$ZZ$2573, 663, MATCH($B$3, resultados!$A$1:$ZZ$1, 0))</f>
        <v/>
      </c>
    </row>
    <row r="670">
      <c r="A670">
        <f>INDEX(resultados!$A$2:$ZZ$2573, 664, MATCH($B$1, resultados!$A$1:$ZZ$1, 0))</f>
        <v/>
      </c>
      <c r="B670">
        <f>INDEX(resultados!$A$2:$ZZ$2573, 664, MATCH($B$2, resultados!$A$1:$ZZ$1, 0))</f>
        <v/>
      </c>
      <c r="C670">
        <f>INDEX(resultados!$A$2:$ZZ$2573, 664, MATCH($B$3, resultados!$A$1:$ZZ$1, 0))</f>
        <v/>
      </c>
    </row>
    <row r="671">
      <c r="A671">
        <f>INDEX(resultados!$A$2:$ZZ$2573, 665, MATCH($B$1, resultados!$A$1:$ZZ$1, 0))</f>
        <v/>
      </c>
      <c r="B671">
        <f>INDEX(resultados!$A$2:$ZZ$2573, 665, MATCH($B$2, resultados!$A$1:$ZZ$1, 0))</f>
        <v/>
      </c>
      <c r="C671">
        <f>INDEX(resultados!$A$2:$ZZ$2573, 665, MATCH($B$3, resultados!$A$1:$ZZ$1, 0))</f>
        <v/>
      </c>
    </row>
    <row r="672">
      <c r="A672">
        <f>INDEX(resultados!$A$2:$ZZ$2573, 666, MATCH($B$1, resultados!$A$1:$ZZ$1, 0))</f>
        <v/>
      </c>
      <c r="B672">
        <f>INDEX(resultados!$A$2:$ZZ$2573, 666, MATCH($B$2, resultados!$A$1:$ZZ$1, 0))</f>
        <v/>
      </c>
      <c r="C672">
        <f>INDEX(resultados!$A$2:$ZZ$2573, 666, MATCH($B$3, resultados!$A$1:$ZZ$1, 0))</f>
        <v/>
      </c>
    </row>
    <row r="673">
      <c r="A673">
        <f>INDEX(resultados!$A$2:$ZZ$2573, 667, MATCH($B$1, resultados!$A$1:$ZZ$1, 0))</f>
        <v/>
      </c>
      <c r="B673">
        <f>INDEX(resultados!$A$2:$ZZ$2573, 667, MATCH($B$2, resultados!$A$1:$ZZ$1, 0))</f>
        <v/>
      </c>
      <c r="C673">
        <f>INDEX(resultados!$A$2:$ZZ$2573, 667, MATCH($B$3, resultados!$A$1:$ZZ$1, 0))</f>
        <v/>
      </c>
    </row>
    <row r="674">
      <c r="A674">
        <f>INDEX(resultados!$A$2:$ZZ$2573, 668, MATCH($B$1, resultados!$A$1:$ZZ$1, 0))</f>
        <v/>
      </c>
      <c r="B674">
        <f>INDEX(resultados!$A$2:$ZZ$2573, 668, MATCH($B$2, resultados!$A$1:$ZZ$1, 0))</f>
        <v/>
      </c>
      <c r="C674">
        <f>INDEX(resultados!$A$2:$ZZ$2573, 668, MATCH($B$3, resultados!$A$1:$ZZ$1, 0))</f>
        <v/>
      </c>
    </row>
    <row r="675">
      <c r="A675">
        <f>INDEX(resultados!$A$2:$ZZ$2573, 669, MATCH($B$1, resultados!$A$1:$ZZ$1, 0))</f>
        <v/>
      </c>
      <c r="B675">
        <f>INDEX(resultados!$A$2:$ZZ$2573, 669, MATCH($B$2, resultados!$A$1:$ZZ$1, 0))</f>
        <v/>
      </c>
      <c r="C675">
        <f>INDEX(resultados!$A$2:$ZZ$2573, 669, MATCH($B$3, resultados!$A$1:$ZZ$1, 0))</f>
        <v/>
      </c>
    </row>
    <row r="676">
      <c r="A676">
        <f>INDEX(resultados!$A$2:$ZZ$2573, 670, MATCH($B$1, resultados!$A$1:$ZZ$1, 0))</f>
        <v/>
      </c>
      <c r="B676">
        <f>INDEX(resultados!$A$2:$ZZ$2573, 670, MATCH($B$2, resultados!$A$1:$ZZ$1, 0))</f>
        <v/>
      </c>
      <c r="C676">
        <f>INDEX(resultados!$A$2:$ZZ$2573, 670, MATCH($B$3, resultados!$A$1:$ZZ$1, 0))</f>
        <v/>
      </c>
    </row>
    <row r="677">
      <c r="A677">
        <f>INDEX(resultados!$A$2:$ZZ$2573, 671, MATCH($B$1, resultados!$A$1:$ZZ$1, 0))</f>
        <v/>
      </c>
      <c r="B677">
        <f>INDEX(resultados!$A$2:$ZZ$2573, 671, MATCH($B$2, resultados!$A$1:$ZZ$1, 0))</f>
        <v/>
      </c>
      <c r="C677">
        <f>INDEX(resultados!$A$2:$ZZ$2573, 671, MATCH($B$3, resultados!$A$1:$ZZ$1, 0))</f>
        <v/>
      </c>
    </row>
    <row r="678">
      <c r="A678">
        <f>INDEX(resultados!$A$2:$ZZ$2573, 672, MATCH($B$1, resultados!$A$1:$ZZ$1, 0))</f>
        <v/>
      </c>
      <c r="B678">
        <f>INDEX(resultados!$A$2:$ZZ$2573, 672, MATCH($B$2, resultados!$A$1:$ZZ$1, 0))</f>
        <v/>
      </c>
      <c r="C678">
        <f>INDEX(resultados!$A$2:$ZZ$2573, 672, MATCH($B$3, resultados!$A$1:$ZZ$1, 0))</f>
        <v/>
      </c>
    </row>
    <row r="679">
      <c r="A679">
        <f>INDEX(resultados!$A$2:$ZZ$2573, 673, MATCH($B$1, resultados!$A$1:$ZZ$1, 0))</f>
        <v/>
      </c>
      <c r="B679">
        <f>INDEX(resultados!$A$2:$ZZ$2573, 673, MATCH($B$2, resultados!$A$1:$ZZ$1, 0))</f>
        <v/>
      </c>
      <c r="C679">
        <f>INDEX(resultados!$A$2:$ZZ$2573, 673, MATCH($B$3, resultados!$A$1:$ZZ$1, 0))</f>
        <v/>
      </c>
    </row>
    <row r="680">
      <c r="A680">
        <f>INDEX(resultados!$A$2:$ZZ$2573, 674, MATCH($B$1, resultados!$A$1:$ZZ$1, 0))</f>
        <v/>
      </c>
      <c r="B680">
        <f>INDEX(resultados!$A$2:$ZZ$2573, 674, MATCH($B$2, resultados!$A$1:$ZZ$1, 0))</f>
        <v/>
      </c>
      <c r="C680">
        <f>INDEX(resultados!$A$2:$ZZ$2573, 674, MATCH($B$3, resultados!$A$1:$ZZ$1, 0))</f>
        <v/>
      </c>
    </row>
    <row r="681">
      <c r="A681">
        <f>INDEX(resultados!$A$2:$ZZ$2573, 675, MATCH($B$1, resultados!$A$1:$ZZ$1, 0))</f>
        <v/>
      </c>
      <c r="B681">
        <f>INDEX(resultados!$A$2:$ZZ$2573, 675, MATCH($B$2, resultados!$A$1:$ZZ$1, 0))</f>
        <v/>
      </c>
      <c r="C681">
        <f>INDEX(resultados!$A$2:$ZZ$2573, 675, MATCH($B$3, resultados!$A$1:$ZZ$1, 0))</f>
        <v/>
      </c>
    </row>
    <row r="682">
      <c r="A682">
        <f>INDEX(resultados!$A$2:$ZZ$2573, 676, MATCH($B$1, resultados!$A$1:$ZZ$1, 0))</f>
        <v/>
      </c>
      <c r="B682">
        <f>INDEX(resultados!$A$2:$ZZ$2573, 676, MATCH($B$2, resultados!$A$1:$ZZ$1, 0))</f>
        <v/>
      </c>
      <c r="C682">
        <f>INDEX(resultados!$A$2:$ZZ$2573, 676, MATCH($B$3, resultados!$A$1:$ZZ$1, 0))</f>
        <v/>
      </c>
    </row>
    <row r="683">
      <c r="A683">
        <f>INDEX(resultados!$A$2:$ZZ$2573, 677, MATCH($B$1, resultados!$A$1:$ZZ$1, 0))</f>
        <v/>
      </c>
      <c r="B683">
        <f>INDEX(resultados!$A$2:$ZZ$2573, 677, MATCH($B$2, resultados!$A$1:$ZZ$1, 0))</f>
        <v/>
      </c>
      <c r="C683">
        <f>INDEX(resultados!$A$2:$ZZ$2573, 677, MATCH($B$3, resultados!$A$1:$ZZ$1, 0))</f>
        <v/>
      </c>
    </row>
    <row r="684">
      <c r="A684">
        <f>INDEX(resultados!$A$2:$ZZ$2573, 678, MATCH($B$1, resultados!$A$1:$ZZ$1, 0))</f>
        <v/>
      </c>
      <c r="B684">
        <f>INDEX(resultados!$A$2:$ZZ$2573, 678, MATCH($B$2, resultados!$A$1:$ZZ$1, 0))</f>
        <v/>
      </c>
      <c r="C684">
        <f>INDEX(resultados!$A$2:$ZZ$2573, 678, MATCH($B$3, resultados!$A$1:$ZZ$1, 0))</f>
        <v/>
      </c>
    </row>
    <row r="685">
      <c r="A685">
        <f>INDEX(resultados!$A$2:$ZZ$2573, 679, MATCH($B$1, resultados!$A$1:$ZZ$1, 0))</f>
        <v/>
      </c>
      <c r="B685">
        <f>INDEX(resultados!$A$2:$ZZ$2573, 679, MATCH($B$2, resultados!$A$1:$ZZ$1, 0))</f>
        <v/>
      </c>
      <c r="C685">
        <f>INDEX(resultados!$A$2:$ZZ$2573, 679, MATCH($B$3, resultados!$A$1:$ZZ$1, 0))</f>
        <v/>
      </c>
    </row>
    <row r="686">
      <c r="A686">
        <f>INDEX(resultados!$A$2:$ZZ$2573, 680, MATCH($B$1, resultados!$A$1:$ZZ$1, 0))</f>
        <v/>
      </c>
      <c r="B686">
        <f>INDEX(resultados!$A$2:$ZZ$2573, 680, MATCH($B$2, resultados!$A$1:$ZZ$1, 0))</f>
        <v/>
      </c>
      <c r="C686">
        <f>INDEX(resultados!$A$2:$ZZ$2573, 680, MATCH($B$3, resultados!$A$1:$ZZ$1, 0))</f>
        <v/>
      </c>
    </row>
    <row r="687">
      <c r="A687">
        <f>INDEX(resultados!$A$2:$ZZ$2573, 681, MATCH($B$1, resultados!$A$1:$ZZ$1, 0))</f>
        <v/>
      </c>
      <c r="B687">
        <f>INDEX(resultados!$A$2:$ZZ$2573, 681, MATCH($B$2, resultados!$A$1:$ZZ$1, 0))</f>
        <v/>
      </c>
      <c r="C687">
        <f>INDEX(resultados!$A$2:$ZZ$2573, 681, MATCH($B$3, resultados!$A$1:$ZZ$1, 0))</f>
        <v/>
      </c>
    </row>
    <row r="688">
      <c r="A688">
        <f>INDEX(resultados!$A$2:$ZZ$2573, 682, MATCH($B$1, resultados!$A$1:$ZZ$1, 0))</f>
        <v/>
      </c>
      <c r="B688">
        <f>INDEX(resultados!$A$2:$ZZ$2573, 682, MATCH($B$2, resultados!$A$1:$ZZ$1, 0))</f>
        <v/>
      </c>
      <c r="C688">
        <f>INDEX(resultados!$A$2:$ZZ$2573, 682, MATCH($B$3, resultados!$A$1:$ZZ$1, 0))</f>
        <v/>
      </c>
    </row>
    <row r="689">
      <c r="A689">
        <f>INDEX(resultados!$A$2:$ZZ$2573, 683, MATCH($B$1, resultados!$A$1:$ZZ$1, 0))</f>
        <v/>
      </c>
      <c r="B689">
        <f>INDEX(resultados!$A$2:$ZZ$2573, 683, MATCH($B$2, resultados!$A$1:$ZZ$1, 0))</f>
        <v/>
      </c>
      <c r="C689">
        <f>INDEX(resultados!$A$2:$ZZ$2573, 683, MATCH($B$3, resultados!$A$1:$ZZ$1, 0))</f>
        <v/>
      </c>
    </row>
    <row r="690">
      <c r="A690">
        <f>INDEX(resultados!$A$2:$ZZ$2573, 684, MATCH($B$1, resultados!$A$1:$ZZ$1, 0))</f>
        <v/>
      </c>
      <c r="B690">
        <f>INDEX(resultados!$A$2:$ZZ$2573, 684, MATCH($B$2, resultados!$A$1:$ZZ$1, 0))</f>
        <v/>
      </c>
      <c r="C690">
        <f>INDEX(resultados!$A$2:$ZZ$2573, 684, MATCH($B$3, resultados!$A$1:$ZZ$1, 0))</f>
        <v/>
      </c>
    </row>
    <row r="691">
      <c r="A691">
        <f>INDEX(resultados!$A$2:$ZZ$2573, 685, MATCH($B$1, resultados!$A$1:$ZZ$1, 0))</f>
        <v/>
      </c>
      <c r="B691">
        <f>INDEX(resultados!$A$2:$ZZ$2573, 685, MATCH($B$2, resultados!$A$1:$ZZ$1, 0))</f>
        <v/>
      </c>
      <c r="C691">
        <f>INDEX(resultados!$A$2:$ZZ$2573, 685, MATCH($B$3, resultados!$A$1:$ZZ$1, 0))</f>
        <v/>
      </c>
    </row>
    <row r="692">
      <c r="A692">
        <f>INDEX(resultados!$A$2:$ZZ$2573, 686, MATCH($B$1, resultados!$A$1:$ZZ$1, 0))</f>
        <v/>
      </c>
      <c r="B692">
        <f>INDEX(resultados!$A$2:$ZZ$2573, 686, MATCH($B$2, resultados!$A$1:$ZZ$1, 0))</f>
        <v/>
      </c>
      <c r="C692">
        <f>INDEX(resultados!$A$2:$ZZ$2573, 686, MATCH($B$3, resultados!$A$1:$ZZ$1, 0))</f>
        <v/>
      </c>
    </row>
    <row r="693">
      <c r="A693">
        <f>INDEX(resultados!$A$2:$ZZ$2573, 687, MATCH($B$1, resultados!$A$1:$ZZ$1, 0))</f>
        <v/>
      </c>
      <c r="B693">
        <f>INDEX(resultados!$A$2:$ZZ$2573, 687, MATCH($B$2, resultados!$A$1:$ZZ$1, 0))</f>
        <v/>
      </c>
      <c r="C693">
        <f>INDEX(resultados!$A$2:$ZZ$2573, 687, MATCH($B$3, resultados!$A$1:$ZZ$1, 0))</f>
        <v/>
      </c>
    </row>
    <row r="694">
      <c r="A694">
        <f>INDEX(resultados!$A$2:$ZZ$2573, 688, MATCH($B$1, resultados!$A$1:$ZZ$1, 0))</f>
        <v/>
      </c>
      <c r="B694">
        <f>INDEX(resultados!$A$2:$ZZ$2573, 688, MATCH($B$2, resultados!$A$1:$ZZ$1, 0))</f>
        <v/>
      </c>
      <c r="C694">
        <f>INDEX(resultados!$A$2:$ZZ$2573, 688, MATCH($B$3, resultados!$A$1:$ZZ$1, 0))</f>
        <v/>
      </c>
    </row>
    <row r="695">
      <c r="A695">
        <f>INDEX(resultados!$A$2:$ZZ$2573, 689, MATCH($B$1, resultados!$A$1:$ZZ$1, 0))</f>
        <v/>
      </c>
      <c r="B695">
        <f>INDEX(resultados!$A$2:$ZZ$2573, 689, MATCH($B$2, resultados!$A$1:$ZZ$1, 0))</f>
        <v/>
      </c>
      <c r="C695">
        <f>INDEX(resultados!$A$2:$ZZ$2573, 689, MATCH($B$3, resultados!$A$1:$ZZ$1, 0))</f>
        <v/>
      </c>
    </row>
    <row r="696">
      <c r="A696">
        <f>INDEX(resultados!$A$2:$ZZ$2573, 690, MATCH($B$1, resultados!$A$1:$ZZ$1, 0))</f>
        <v/>
      </c>
      <c r="B696">
        <f>INDEX(resultados!$A$2:$ZZ$2573, 690, MATCH($B$2, resultados!$A$1:$ZZ$1, 0))</f>
        <v/>
      </c>
      <c r="C696">
        <f>INDEX(resultados!$A$2:$ZZ$2573, 690, MATCH($B$3, resultados!$A$1:$ZZ$1, 0))</f>
        <v/>
      </c>
    </row>
    <row r="697">
      <c r="A697">
        <f>INDEX(resultados!$A$2:$ZZ$2573, 691, MATCH($B$1, resultados!$A$1:$ZZ$1, 0))</f>
        <v/>
      </c>
      <c r="B697">
        <f>INDEX(resultados!$A$2:$ZZ$2573, 691, MATCH($B$2, resultados!$A$1:$ZZ$1, 0))</f>
        <v/>
      </c>
      <c r="C697">
        <f>INDEX(resultados!$A$2:$ZZ$2573, 691, MATCH($B$3, resultados!$A$1:$ZZ$1, 0))</f>
        <v/>
      </c>
    </row>
    <row r="698">
      <c r="A698">
        <f>INDEX(resultados!$A$2:$ZZ$2573, 692, MATCH($B$1, resultados!$A$1:$ZZ$1, 0))</f>
        <v/>
      </c>
      <c r="B698">
        <f>INDEX(resultados!$A$2:$ZZ$2573, 692, MATCH($B$2, resultados!$A$1:$ZZ$1, 0))</f>
        <v/>
      </c>
      <c r="C698">
        <f>INDEX(resultados!$A$2:$ZZ$2573, 692, MATCH($B$3, resultados!$A$1:$ZZ$1, 0))</f>
        <v/>
      </c>
    </row>
    <row r="699">
      <c r="A699">
        <f>INDEX(resultados!$A$2:$ZZ$2573, 693, MATCH($B$1, resultados!$A$1:$ZZ$1, 0))</f>
        <v/>
      </c>
      <c r="B699">
        <f>INDEX(resultados!$A$2:$ZZ$2573, 693, MATCH($B$2, resultados!$A$1:$ZZ$1, 0))</f>
        <v/>
      </c>
      <c r="C699">
        <f>INDEX(resultados!$A$2:$ZZ$2573, 693, MATCH($B$3, resultados!$A$1:$ZZ$1, 0))</f>
        <v/>
      </c>
    </row>
    <row r="700">
      <c r="A700">
        <f>INDEX(resultados!$A$2:$ZZ$2573, 694, MATCH($B$1, resultados!$A$1:$ZZ$1, 0))</f>
        <v/>
      </c>
      <c r="B700">
        <f>INDEX(resultados!$A$2:$ZZ$2573, 694, MATCH($B$2, resultados!$A$1:$ZZ$1, 0))</f>
        <v/>
      </c>
      <c r="C700">
        <f>INDEX(resultados!$A$2:$ZZ$2573, 694, MATCH($B$3, resultados!$A$1:$ZZ$1, 0))</f>
        <v/>
      </c>
    </row>
    <row r="701">
      <c r="A701">
        <f>INDEX(resultados!$A$2:$ZZ$2573, 695, MATCH($B$1, resultados!$A$1:$ZZ$1, 0))</f>
        <v/>
      </c>
      <c r="B701">
        <f>INDEX(resultados!$A$2:$ZZ$2573, 695, MATCH($B$2, resultados!$A$1:$ZZ$1, 0))</f>
        <v/>
      </c>
      <c r="C701">
        <f>INDEX(resultados!$A$2:$ZZ$2573, 695, MATCH($B$3, resultados!$A$1:$ZZ$1, 0))</f>
        <v/>
      </c>
    </row>
    <row r="702">
      <c r="A702">
        <f>INDEX(resultados!$A$2:$ZZ$2573, 696, MATCH($B$1, resultados!$A$1:$ZZ$1, 0))</f>
        <v/>
      </c>
      <c r="B702">
        <f>INDEX(resultados!$A$2:$ZZ$2573, 696, MATCH($B$2, resultados!$A$1:$ZZ$1, 0))</f>
        <v/>
      </c>
      <c r="C702">
        <f>INDEX(resultados!$A$2:$ZZ$2573, 696, MATCH($B$3, resultados!$A$1:$ZZ$1, 0))</f>
        <v/>
      </c>
    </row>
    <row r="703">
      <c r="A703">
        <f>INDEX(resultados!$A$2:$ZZ$2573, 697, MATCH($B$1, resultados!$A$1:$ZZ$1, 0))</f>
        <v/>
      </c>
      <c r="B703">
        <f>INDEX(resultados!$A$2:$ZZ$2573, 697, MATCH($B$2, resultados!$A$1:$ZZ$1, 0))</f>
        <v/>
      </c>
      <c r="C703">
        <f>INDEX(resultados!$A$2:$ZZ$2573, 697, MATCH($B$3, resultados!$A$1:$ZZ$1, 0))</f>
        <v/>
      </c>
    </row>
    <row r="704">
      <c r="A704">
        <f>INDEX(resultados!$A$2:$ZZ$2573, 698, MATCH($B$1, resultados!$A$1:$ZZ$1, 0))</f>
        <v/>
      </c>
      <c r="B704">
        <f>INDEX(resultados!$A$2:$ZZ$2573, 698, MATCH($B$2, resultados!$A$1:$ZZ$1, 0))</f>
        <v/>
      </c>
      <c r="C704">
        <f>INDEX(resultados!$A$2:$ZZ$2573, 698, MATCH($B$3, resultados!$A$1:$ZZ$1, 0))</f>
        <v/>
      </c>
    </row>
    <row r="705">
      <c r="A705">
        <f>INDEX(resultados!$A$2:$ZZ$2573, 699, MATCH($B$1, resultados!$A$1:$ZZ$1, 0))</f>
        <v/>
      </c>
      <c r="B705">
        <f>INDEX(resultados!$A$2:$ZZ$2573, 699, MATCH($B$2, resultados!$A$1:$ZZ$1, 0))</f>
        <v/>
      </c>
      <c r="C705">
        <f>INDEX(resultados!$A$2:$ZZ$2573, 699, MATCH($B$3, resultados!$A$1:$ZZ$1, 0))</f>
        <v/>
      </c>
    </row>
    <row r="706">
      <c r="A706">
        <f>INDEX(resultados!$A$2:$ZZ$2573, 700, MATCH($B$1, resultados!$A$1:$ZZ$1, 0))</f>
        <v/>
      </c>
      <c r="B706">
        <f>INDEX(resultados!$A$2:$ZZ$2573, 700, MATCH($B$2, resultados!$A$1:$ZZ$1, 0))</f>
        <v/>
      </c>
      <c r="C706">
        <f>INDEX(resultados!$A$2:$ZZ$2573, 700, MATCH($B$3, resultados!$A$1:$ZZ$1, 0))</f>
        <v/>
      </c>
    </row>
    <row r="707">
      <c r="A707">
        <f>INDEX(resultados!$A$2:$ZZ$2573, 701, MATCH($B$1, resultados!$A$1:$ZZ$1, 0))</f>
        <v/>
      </c>
      <c r="B707">
        <f>INDEX(resultados!$A$2:$ZZ$2573, 701, MATCH($B$2, resultados!$A$1:$ZZ$1, 0))</f>
        <v/>
      </c>
      <c r="C707">
        <f>INDEX(resultados!$A$2:$ZZ$2573, 701, MATCH($B$3, resultados!$A$1:$ZZ$1, 0))</f>
        <v/>
      </c>
    </row>
    <row r="708">
      <c r="A708">
        <f>INDEX(resultados!$A$2:$ZZ$2573, 702, MATCH($B$1, resultados!$A$1:$ZZ$1, 0))</f>
        <v/>
      </c>
      <c r="B708">
        <f>INDEX(resultados!$A$2:$ZZ$2573, 702, MATCH($B$2, resultados!$A$1:$ZZ$1, 0))</f>
        <v/>
      </c>
      <c r="C708">
        <f>INDEX(resultados!$A$2:$ZZ$2573, 702, MATCH($B$3, resultados!$A$1:$ZZ$1, 0))</f>
        <v/>
      </c>
    </row>
    <row r="709">
      <c r="A709">
        <f>INDEX(resultados!$A$2:$ZZ$2573, 703, MATCH($B$1, resultados!$A$1:$ZZ$1, 0))</f>
        <v/>
      </c>
      <c r="B709">
        <f>INDEX(resultados!$A$2:$ZZ$2573, 703, MATCH($B$2, resultados!$A$1:$ZZ$1, 0))</f>
        <v/>
      </c>
      <c r="C709">
        <f>INDEX(resultados!$A$2:$ZZ$2573, 703, MATCH($B$3, resultados!$A$1:$ZZ$1, 0))</f>
        <v/>
      </c>
    </row>
    <row r="710">
      <c r="A710">
        <f>INDEX(resultados!$A$2:$ZZ$2573, 704, MATCH($B$1, resultados!$A$1:$ZZ$1, 0))</f>
        <v/>
      </c>
      <c r="B710">
        <f>INDEX(resultados!$A$2:$ZZ$2573, 704, MATCH($B$2, resultados!$A$1:$ZZ$1, 0))</f>
        <v/>
      </c>
      <c r="C710">
        <f>INDEX(resultados!$A$2:$ZZ$2573, 704, MATCH($B$3, resultados!$A$1:$ZZ$1, 0))</f>
        <v/>
      </c>
    </row>
    <row r="711">
      <c r="A711">
        <f>INDEX(resultados!$A$2:$ZZ$2573, 705, MATCH($B$1, resultados!$A$1:$ZZ$1, 0))</f>
        <v/>
      </c>
      <c r="B711">
        <f>INDEX(resultados!$A$2:$ZZ$2573, 705, MATCH($B$2, resultados!$A$1:$ZZ$1, 0))</f>
        <v/>
      </c>
      <c r="C711">
        <f>INDEX(resultados!$A$2:$ZZ$2573, 705, MATCH($B$3, resultados!$A$1:$ZZ$1, 0))</f>
        <v/>
      </c>
    </row>
    <row r="712">
      <c r="A712">
        <f>INDEX(resultados!$A$2:$ZZ$2573, 706, MATCH($B$1, resultados!$A$1:$ZZ$1, 0))</f>
        <v/>
      </c>
      <c r="B712">
        <f>INDEX(resultados!$A$2:$ZZ$2573, 706, MATCH($B$2, resultados!$A$1:$ZZ$1, 0))</f>
        <v/>
      </c>
      <c r="C712">
        <f>INDEX(resultados!$A$2:$ZZ$2573, 706, MATCH($B$3, resultados!$A$1:$ZZ$1, 0))</f>
        <v/>
      </c>
    </row>
    <row r="713">
      <c r="A713">
        <f>INDEX(resultados!$A$2:$ZZ$2573, 707, MATCH($B$1, resultados!$A$1:$ZZ$1, 0))</f>
        <v/>
      </c>
      <c r="B713">
        <f>INDEX(resultados!$A$2:$ZZ$2573, 707, MATCH($B$2, resultados!$A$1:$ZZ$1, 0))</f>
        <v/>
      </c>
      <c r="C713">
        <f>INDEX(resultados!$A$2:$ZZ$2573, 707, MATCH($B$3, resultados!$A$1:$ZZ$1, 0))</f>
        <v/>
      </c>
    </row>
    <row r="714">
      <c r="A714">
        <f>INDEX(resultados!$A$2:$ZZ$2573, 708, MATCH($B$1, resultados!$A$1:$ZZ$1, 0))</f>
        <v/>
      </c>
      <c r="B714">
        <f>INDEX(resultados!$A$2:$ZZ$2573, 708, MATCH($B$2, resultados!$A$1:$ZZ$1, 0))</f>
        <v/>
      </c>
      <c r="C714">
        <f>INDEX(resultados!$A$2:$ZZ$2573, 708, MATCH($B$3, resultados!$A$1:$ZZ$1, 0))</f>
        <v/>
      </c>
    </row>
    <row r="715">
      <c r="A715">
        <f>INDEX(resultados!$A$2:$ZZ$2573, 709, MATCH($B$1, resultados!$A$1:$ZZ$1, 0))</f>
        <v/>
      </c>
      <c r="B715">
        <f>INDEX(resultados!$A$2:$ZZ$2573, 709, MATCH($B$2, resultados!$A$1:$ZZ$1, 0))</f>
        <v/>
      </c>
      <c r="C715">
        <f>INDEX(resultados!$A$2:$ZZ$2573, 709, MATCH($B$3, resultados!$A$1:$ZZ$1, 0))</f>
        <v/>
      </c>
    </row>
    <row r="716">
      <c r="A716">
        <f>INDEX(resultados!$A$2:$ZZ$2573, 710, MATCH($B$1, resultados!$A$1:$ZZ$1, 0))</f>
        <v/>
      </c>
      <c r="B716">
        <f>INDEX(resultados!$A$2:$ZZ$2573, 710, MATCH($B$2, resultados!$A$1:$ZZ$1, 0))</f>
        <v/>
      </c>
      <c r="C716">
        <f>INDEX(resultados!$A$2:$ZZ$2573, 710, MATCH($B$3, resultados!$A$1:$ZZ$1, 0))</f>
        <v/>
      </c>
    </row>
    <row r="717">
      <c r="A717">
        <f>INDEX(resultados!$A$2:$ZZ$2573, 711, MATCH($B$1, resultados!$A$1:$ZZ$1, 0))</f>
        <v/>
      </c>
      <c r="B717">
        <f>INDEX(resultados!$A$2:$ZZ$2573, 711, MATCH($B$2, resultados!$A$1:$ZZ$1, 0))</f>
        <v/>
      </c>
      <c r="C717">
        <f>INDEX(resultados!$A$2:$ZZ$2573, 711, MATCH($B$3, resultados!$A$1:$ZZ$1, 0))</f>
        <v/>
      </c>
    </row>
    <row r="718">
      <c r="A718">
        <f>INDEX(resultados!$A$2:$ZZ$2573, 712, MATCH($B$1, resultados!$A$1:$ZZ$1, 0))</f>
        <v/>
      </c>
      <c r="B718">
        <f>INDEX(resultados!$A$2:$ZZ$2573, 712, MATCH($B$2, resultados!$A$1:$ZZ$1, 0))</f>
        <v/>
      </c>
      <c r="C718">
        <f>INDEX(resultados!$A$2:$ZZ$2573, 712, MATCH($B$3, resultados!$A$1:$ZZ$1, 0))</f>
        <v/>
      </c>
    </row>
    <row r="719">
      <c r="A719">
        <f>INDEX(resultados!$A$2:$ZZ$2573, 713, MATCH($B$1, resultados!$A$1:$ZZ$1, 0))</f>
        <v/>
      </c>
      <c r="B719">
        <f>INDEX(resultados!$A$2:$ZZ$2573, 713, MATCH($B$2, resultados!$A$1:$ZZ$1, 0))</f>
        <v/>
      </c>
      <c r="C719">
        <f>INDEX(resultados!$A$2:$ZZ$2573, 713, MATCH($B$3, resultados!$A$1:$ZZ$1, 0))</f>
        <v/>
      </c>
    </row>
    <row r="720">
      <c r="A720">
        <f>INDEX(resultados!$A$2:$ZZ$2573, 714, MATCH($B$1, resultados!$A$1:$ZZ$1, 0))</f>
        <v/>
      </c>
      <c r="B720">
        <f>INDEX(resultados!$A$2:$ZZ$2573, 714, MATCH($B$2, resultados!$A$1:$ZZ$1, 0))</f>
        <v/>
      </c>
      <c r="C720">
        <f>INDEX(resultados!$A$2:$ZZ$2573, 714, MATCH($B$3, resultados!$A$1:$ZZ$1, 0))</f>
        <v/>
      </c>
    </row>
    <row r="721">
      <c r="A721">
        <f>INDEX(resultados!$A$2:$ZZ$2573, 715, MATCH($B$1, resultados!$A$1:$ZZ$1, 0))</f>
        <v/>
      </c>
      <c r="B721">
        <f>INDEX(resultados!$A$2:$ZZ$2573, 715, MATCH($B$2, resultados!$A$1:$ZZ$1, 0))</f>
        <v/>
      </c>
      <c r="C721">
        <f>INDEX(resultados!$A$2:$ZZ$2573, 715, MATCH($B$3, resultados!$A$1:$ZZ$1, 0))</f>
        <v/>
      </c>
    </row>
    <row r="722">
      <c r="A722">
        <f>INDEX(resultados!$A$2:$ZZ$2573, 716, MATCH($B$1, resultados!$A$1:$ZZ$1, 0))</f>
        <v/>
      </c>
      <c r="B722">
        <f>INDEX(resultados!$A$2:$ZZ$2573, 716, MATCH($B$2, resultados!$A$1:$ZZ$1, 0))</f>
        <v/>
      </c>
      <c r="C722">
        <f>INDEX(resultados!$A$2:$ZZ$2573, 716, MATCH($B$3, resultados!$A$1:$ZZ$1, 0))</f>
        <v/>
      </c>
    </row>
    <row r="723">
      <c r="A723">
        <f>INDEX(resultados!$A$2:$ZZ$2573, 717, MATCH($B$1, resultados!$A$1:$ZZ$1, 0))</f>
        <v/>
      </c>
      <c r="B723">
        <f>INDEX(resultados!$A$2:$ZZ$2573, 717, MATCH($B$2, resultados!$A$1:$ZZ$1, 0))</f>
        <v/>
      </c>
      <c r="C723">
        <f>INDEX(resultados!$A$2:$ZZ$2573, 717, MATCH($B$3, resultados!$A$1:$ZZ$1, 0))</f>
        <v/>
      </c>
    </row>
    <row r="724">
      <c r="A724">
        <f>INDEX(resultados!$A$2:$ZZ$2573, 718, MATCH($B$1, resultados!$A$1:$ZZ$1, 0))</f>
        <v/>
      </c>
      <c r="B724">
        <f>INDEX(resultados!$A$2:$ZZ$2573, 718, MATCH($B$2, resultados!$A$1:$ZZ$1, 0))</f>
        <v/>
      </c>
      <c r="C724">
        <f>INDEX(resultados!$A$2:$ZZ$2573, 718, MATCH($B$3, resultados!$A$1:$ZZ$1, 0))</f>
        <v/>
      </c>
    </row>
    <row r="725">
      <c r="A725">
        <f>INDEX(resultados!$A$2:$ZZ$2573, 719, MATCH($B$1, resultados!$A$1:$ZZ$1, 0))</f>
        <v/>
      </c>
      <c r="B725">
        <f>INDEX(resultados!$A$2:$ZZ$2573, 719, MATCH($B$2, resultados!$A$1:$ZZ$1, 0))</f>
        <v/>
      </c>
      <c r="C725">
        <f>INDEX(resultados!$A$2:$ZZ$2573, 719, MATCH($B$3, resultados!$A$1:$ZZ$1, 0))</f>
        <v/>
      </c>
    </row>
    <row r="726">
      <c r="A726">
        <f>INDEX(resultados!$A$2:$ZZ$2573, 720, MATCH($B$1, resultados!$A$1:$ZZ$1, 0))</f>
        <v/>
      </c>
      <c r="B726">
        <f>INDEX(resultados!$A$2:$ZZ$2573, 720, MATCH($B$2, resultados!$A$1:$ZZ$1, 0))</f>
        <v/>
      </c>
      <c r="C726">
        <f>INDEX(resultados!$A$2:$ZZ$2573, 720, MATCH($B$3, resultados!$A$1:$ZZ$1, 0))</f>
        <v/>
      </c>
    </row>
    <row r="727">
      <c r="A727">
        <f>INDEX(resultados!$A$2:$ZZ$2573, 721, MATCH($B$1, resultados!$A$1:$ZZ$1, 0))</f>
        <v/>
      </c>
      <c r="B727">
        <f>INDEX(resultados!$A$2:$ZZ$2573, 721, MATCH($B$2, resultados!$A$1:$ZZ$1, 0))</f>
        <v/>
      </c>
      <c r="C727">
        <f>INDEX(resultados!$A$2:$ZZ$2573, 721, MATCH($B$3, resultados!$A$1:$ZZ$1, 0))</f>
        <v/>
      </c>
    </row>
    <row r="728">
      <c r="A728">
        <f>INDEX(resultados!$A$2:$ZZ$2573, 722, MATCH($B$1, resultados!$A$1:$ZZ$1, 0))</f>
        <v/>
      </c>
      <c r="B728">
        <f>INDEX(resultados!$A$2:$ZZ$2573, 722, MATCH($B$2, resultados!$A$1:$ZZ$1, 0))</f>
        <v/>
      </c>
      <c r="C728">
        <f>INDEX(resultados!$A$2:$ZZ$2573, 722, MATCH($B$3, resultados!$A$1:$ZZ$1, 0))</f>
        <v/>
      </c>
    </row>
    <row r="729">
      <c r="A729">
        <f>INDEX(resultados!$A$2:$ZZ$2573, 723, MATCH($B$1, resultados!$A$1:$ZZ$1, 0))</f>
        <v/>
      </c>
      <c r="B729">
        <f>INDEX(resultados!$A$2:$ZZ$2573, 723, MATCH($B$2, resultados!$A$1:$ZZ$1, 0))</f>
        <v/>
      </c>
      <c r="C729">
        <f>INDEX(resultados!$A$2:$ZZ$2573, 723, MATCH($B$3, resultados!$A$1:$ZZ$1, 0))</f>
        <v/>
      </c>
    </row>
    <row r="730">
      <c r="A730">
        <f>INDEX(resultados!$A$2:$ZZ$2573, 724, MATCH($B$1, resultados!$A$1:$ZZ$1, 0))</f>
        <v/>
      </c>
      <c r="B730">
        <f>INDEX(resultados!$A$2:$ZZ$2573, 724, MATCH($B$2, resultados!$A$1:$ZZ$1, 0))</f>
        <v/>
      </c>
      <c r="C730">
        <f>INDEX(resultados!$A$2:$ZZ$2573, 724, MATCH($B$3, resultados!$A$1:$ZZ$1, 0))</f>
        <v/>
      </c>
    </row>
    <row r="731">
      <c r="A731">
        <f>INDEX(resultados!$A$2:$ZZ$2573, 725, MATCH($B$1, resultados!$A$1:$ZZ$1, 0))</f>
        <v/>
      </c>
      <c r="B731">
        <f>INDEX(resultados!$A$2:$ZZ$2573, 725, MATCH($B$2, resultados!$A$1:$ZZ$1, 0))</f>
        <v/>
      </c>
      <c r="C731">
        <f>INDEX(resultados!$A$2:$ZZ$2573, 725, MATCH($B$3, resultados!$A$1:$ZZ$1, 0))</f>
        <v/>
      </c>
    </row>
    <row r="732">
      <c r="A732">
        <f>INDEX(resultados!$A$2:$ZZ$2573, 726, MATCH($B$1, resultados!$A$1:$ZZ$1, 0))</f>
        <v/>
      </c>
      <c r="B732">
        <f>INDEX(resultados!$A$2:$ZZ$2573, 726, MATCH($B$2, resultados!$A$1:$ZZ$1, 0))</f>
        <v/>
      </c>
      <c r="C732">
        <f>INDEX(resultados!$A$2:$ZZ$2573, 726, MATCH($B$3, resultados!$A$1:$ZZ$1, 0))</f>
        <v/>
      </c>
    </row>
    <row r="733">
      <c r="A733">
        <f>INDEX(resultados!$A$2:$ZZ$2573, 727, MATCH($B$1, resultados!$A$1:$ZZ$1, 0))</f>
        <v/>
      </c>
      <c r="B733">
        <f>INDEX(resultados!$A$2:$ZZ$2573, 727, MATCH($B$2, resultados!$A$1:$ZZ$1, 0))</f>
        <v/>
      </c>
      <c r="C733">
        <f>INDEX(resultados!$A$2:$ZZ$2573, 727, MATCH($B$3, resultados!$A$1:$ZZ$1, 0))</f>
        <v/>
      </c>
    </row>
    <row r="734">
      <c r="A734">
        <f>INDEX(resultados!$A$2:$ZZ$2573, 728, MATCH($B$1, resultados!$A$1:$ZZ$1, 0))</f>
        <v/>
      </c>
      <c r="B734">
        <f>INDEX(resultados!$A$2:$ZZ$2573, 728, MATCH($B$2, resultados!$A$1:$ZZ$1, 0))</f>
        <v/>
      </c>
      <c r="C734">
        <f>INDEX(resultados!$A$2:$ZZ$2573, 728, MATCH($B$3, resultados!$A$1:$ZZ$1, 0))</f>
        <v/>
      </c>
    </row>
    <row r="735">
      <c r="A735">
        <f>INDEX(resultados!$A$2:$ZZ$2573, 729, MATCH($B$1, resultados!$A$1:$ZZ$1, 0))</f>
        <v/>
      </c>
      <c r="B735">
        <f>INDEX(resultados!$A$2:$ZZ$2573, 729, MATCH($B$2, resultados!$A$1:$ZZ$1, 0))</f>
        <v/>
      </c>
      <c r="C735">
        <f>INDEX(resultados!$A$2:$ZZ$2573, 729, MATCH($B$3, resultados!$A$1:$ZZ$1, 0))</f>
        <v/>
      </c>
    </row>
    <row r="736">
      <c r="A736">
        <f>INDEX(resultados!$A$2:$ZZ$2573, 730, MATCH($B$1, resultados!$A$1:$ZZ$1, 0))</f>
        <v/>
      </c>
      <c r="B736">
        <f>INDEX(resultados!$A$2:$ZZ$2573, 730, MATCH($B$2, resultados!$A$1:$ZZ$1, 0))</f>
        <v/>
      </c>
      <c r="C736">
        <f>INDEX(resultados!$A$2:$ZZ$2573, 730, MATCH($B$3, resultados!$A$1:$ZZ$1, 0))</f>
        <v/>
      </c>
    </row>
    <row r="737">
      <c r="A737">
        <f>INDEX(resultados!$A$2:$ZZ$2573, 731, MATCH($B$1, resultados!$A$1:$ZZ$1, 0))</f>
        <v/>
      </c>
      <c r="B737">
        <f>INDEX(resultados!$A$2:$ZZ$2573, 731, MATCH($B$2, resultados!$A$1:$ZZ$1, 0))</f>
        <v/>
      </c>
      <c r="C737">
        <f>INDEX(resultados!$A$2:$ZZ$2573, 731, MATCH($B$3, resultados!$A$1:$ZZ$1, 0))</f>
        <v/>
      </c>
    </row>
    <row r="738">
      <c r="A738">
        <f>INDEX(resultados!$A$2:$ZZ$2573, 732, MATCH($B$1, resultados!$A$1:$ZZ$1, 0))</f>
        <v/>
      </c>
      <c r="B738">
        <f>INDEX(resultados!$A$2:$ZZ$2573, 732, MATCH($B$2, resultados!$A$1:$ZZ$1, 0))</f>
        <v/>
      </c>
      <c r="C738">
        <f>INDEX(resultados!$A$2:$ZZ$2573, 732, MATCH($B$3, resultados!$A$1:$ZZ$1, 0))</f>
        <v/>
      </c>
    </row>
    <row r="739">
      <c r="A739">
        <f>INDEX(resultados!$A$2:$ZZ$2573, 733, MATCH($B$1, resultados!$A$1:$ZZ$1, 0))</f>
        <v/>
      </c>
      <c r="B739">
        <f>INDEX(resultados!$A$2:$ZZ$2573, 733, MATCH($B$2, resultados!$A$1:$ZZ$1, 0))</f>
        <v/>
      </c>
      <c r="C739">
        <f>INDEX(resultados!$A$2:$ZZ$2573, 733, MATCH($B$3, resultados!$A$1:$ZZ$1, 0))</f>
        <v/>
      </c>
    </row>
    <row r="740">
      <c r="A740">
        <f>INDEX(resultados!$A$2:$ZZ$2573, 734, MATCH($B$1, resultados!$A$1:$ZZ$1, 0))</f>
        <v/>
      </c>
      <c r="B740">
        <f>INDEX(resultados!$A$2:$ZZ$2573, 734, MATCH($B$2, resultados!$A$1:$ZZ$1, 0))</f>
        <v/>
      </c>
      <c r="C740">
        <f>INDEX(resultados!$A$2:$ZZ$2573, 734, MATCH($B$3, resultados!$A$1:$ZZ$1, 0))</f>
        <v/>
      </c>
    </row>
    <row r="741">
      <c r="A741">
        <f>INDEX(resultados!$A$2:$ZZ$2573, 735, MATCH($B$1, resultados!$A$1:$ZZ$1, 0))</f>
        <v/>
      </c>
      <c r="B741">
        <f>INDEX(resultados!$A$2:$ZZ$2573, 735, MATCH($B$2, resultados!$A$1:$ZZ$1, 0))</f>
        <v/>
      </c>
      <c r="C741">
        <f>INDEX(resultados!$A$2:$ZZ$2573, 735, MATCH($B$3, resultados!$A$1:$ZZ$1, 0))</f>
        <v/>
      </c>
    </row>
    <row r="742">
      <c r="A742">
        <f>INDEX(resultados!$A$2:$ZZ$2573, 736, MATCH($B$1, resultados!$A$1:$ZZ$1, 0))</f>
        <v/>
      </c>
      <c r="B742">
        <f>INDEX(resultados!$A$2:$ZZ$2573, 736, MATCH($B$2, resultados!$A$1:$ZZ$1, 0))</f>
        <v/>
      </c>
      <c r="C742">
        <f>INDEX(resultados!$A$2:$ZZ$2573, 736, MATCH($B$3, resultados!$A$1:$ZZ$1, 0))</f>
        <v/>
      </c>
    </row>
    <row r="743">
      <c r="A743">
        <f>INDEX(resultados!$A$2:$ZZ$2573, 737, MATCH($B$1, resultados!$A$1:$ZZ$1, 0))</f>
        <v/>
      </c>
      <c r="B743">
        <f>INDEX(resultados!$A$2:$ZZ$2573, 737, MATCH($B$2, resultados!$A$1:$ZZ$1, 0))</f>
        <v/>
      </c>
      <c r="C743">
        <f>INDEX(resultados!$A$2:$ZZ$2573, 737, MATCH($B$3, resultados!$A$1:$ZZ$1, 0))</f>
        <v/>
      </c>
    </row>
    <row r="744">
      <c r="A744">
        <f>INDEX(resultados!$A$2:$ZZ$2573, 738, MATCH($B$1, resultados!$A$1:$ZZ$1, 0))</f>
        <v/>
      </c>
      <c r="B744">
        <f>INDEX(resultados!$A$2:$ZZ$2573, 738, MATCH($B$2, resultados!$A$1:$ZZ$1, 0))</f>
        <v/>
      </c>
      <c r="C744">
        <f>INDEX(resultados!$A$2:$ZZ$2573, 738, MATCH($B$3, resultados!$A$1:$ZZ$1, 0))</f>
        <v/>
      </c>
    </row>
    <row r="745">
      <c r="A745">
        <f>INDEX(resultados!$A$2:$ZZ$2573, 739, MATCH($B$1, resultados!$A$1:$ZZ$1, 0))</f>
        <v/>
      </c>
      <c r="B745">
        <f>INDEX(resultados!$A$2:$ZZ$2573, 739, MATCH($B$2, resultados!$A$1:$ZZ$1, 0))</f>
        <v/>
      </c>
      <c r="C745">
        <f>INDEX(resultados!$A$2:$ZZ$2573, 739, MATCH($B$3, resultados!$A$1:$ZZ$1, 0))</f>
        <v/>
      </c>
    </row>
    <row r="746">
      <c r="A746">
        <f>INDEX(resultados!$A$2:$ZZ$2573, 740, MATCH($B$1, resultados!$A$1:$ZZ$1, 0))</f>
        <v/>
      </c>
      <c r="B746">
        <f>INDEX(resultados!$A$2:$ZZ$2573, 740, MATCH($B$2, resultados!$A$1:$ZZ$1, 0))</f>
        <v/>
      </c>
      <c r="C746">
        <f>INDEX(resultados!$A$2:$ZZ$2573, 740, MATCH($B$3, resultados!$A$1:$ZZ$1, 0))</f>
        <v/>
      </c>
    </row>
    <row r="747">
      <c r="A747">
        <f>INDEX(resultados!$A$2:$ZZ$2573, 741, MATCH($B$1, resultados!$A$1:$ZZ$1, 0))</f>
        <v/>
      </c>
      <c r="B747">
        <f>INDEX(resultados!$A$2:$ZZ$2573, 741, MATCH($B$2, resultados!$A$1:$ZZ$1, 0))</f>
        <v/>
      </c>
      <c r="C747">
        <f>INDEX(resultados!$A$2:$ZZ$2573, 741, MATCH($B$3, resultados!$A$1:$ZZ$1, 0))</f>
        <v/>
      </c>
    </row>
    <row r="748">
      <c r="A748">
        <f>INDEX(resultados!$A$2:$ZZ$2573, 742, MATCH($B$1, resultados!$A$1:$ZZ$1, 0))</f>
        <v/>
      </c>
      <c r="B748">
        <f>INDEX(resultados!$A$2:$ZZ$2573, 742, MATCH($B$2, resultados!$A$1:$ZZ$1, 0))</f>
        <v/>
      </c>
      <c r="C748">
        <f>INDEX(resultados!$A$2:$ZZ$2573, 742, MATCH($B$3, resultados!$A$1:$ZZ$1, 0))</f>
        <v/>
      </c>
    </row>
    <row r="749">
      <c r="A749">
        <f>INDEX(resultados!$A$2:$ZZ$2573, 743, MATCH($B$1, resultados!$A$1:$ZZ$1, 0))</f>
        <v/>
      </c>
      <c r="B749">
        <f>INDEX(resultados!$A$2:$ZZ$2573, 743, MATCH($B$2, resultados!$A$1:$ZZ$1, 0))</f>
        <v/>
      </c>
      <c r="C749">
        <f>INDEX(resultados!$A$2:$ZZ$2573, 743, MATCH($B$3, resultados!$A$1:$ZZ$1, 0))</f>
        <v/>
      </c>
    </row>
    <row r="750">
      <c r="A750">
        <f>INDEX(resultados!$A$2:$ZZ$2573, 744, MATCH($B$1, resultados!$A$1:$ZZ$1, 0))</f>
        <v/>
      </c>
      <c r="B750">
        <f>INDEX(resultados!$A$2:$ZZ$2573, 744, MATCH($B$2, resultados!$A$1:$ZZ$1, 0))</f>
        <v/>
      </c>
      <c r="C750">
        <f>INDEX(resultados!$A$2:$ZZ$2573, 744, MATCH($B$3, resultados!$A$1:$ZZ$1, 0))</f>
        <v/>
      </c>
    </row>
    <row r="751">
      <c r="A751">
        <f>INDEX(resultados!$A$2:$ZZ$2573, 745, MATCH($B$1, resultados!$A$1:$ZZ$1, 0))</f>
        <v/>
      </c>
      <c r="B751">
        <f>INDEX(resultados!$A$2:$ZZ$2573, 745, MATCH($B$2, resultados!$A$1:$ZZ$1, 0))</f>
        <v/>
      </c>
      <c r="C751">
        <f>INDEX(resultados!$A$2:$ZZ$2573, 745, MATCH($B$3, resultados!$A$1:$ZZ$1, 0))</f>
        <v/>
      </c>
    </row>
    <row r="752">
      <c r="A752">
        <f>INDEX(resultados!$A$2:$ZZ$2573, 746, MATCH($B$1, resultados!$A$1:$ZZ$1, 0))</f>
        <v/>
      </c>
      <c r="B752">
        <f>INDEX(resultados!$A$2:$ZZ$2573, 746, MATCH($B$2, resultados!$A$1:$ZZ$1, 0))</f>
        <v/>
      </c>
      <c r="C752">
        <f>INDEX(resultados!$A$2:$ZZ$2573, 746, MATCH($B$3, resultados!$A$1:$ZZ$1, 0))</f>
        <v/>
      </c>
    </row>
    <row r="753">
      <c r="A753">
        <f>INDEX(resultados!$A$2:$ZZ$2573, 747, MATCH($B$1, resultados!$A$1:$ZZ$1, 0))</f>
        <v/>
      </c>
      <c r="B753">
        <f>INDEX(resultados!$A$2:$ZZ$2573, 747, MATCH($B$2, resultados!$A$1:$ZZ$1, 0))</f>
        <v/>
      </c>
      <c r="C753">
        <f>INDEX(resultados!$A$2:$ZZ$2573, 747, MATCH($B$3, resultados!$A$1:$ZZ$1, 0))</f>
        <v/>
      </c>
    </row>
    <row r="754">
      <c r="A754">
        <f>INDEX(resultados!$A$2:$ZZ$2573, 748, MATCH($B$1, resultados!$A$1:$ZZ$1, 0))</f>
        <v/>
      </c>
      <c r="B754">
        <f>INDEX(resultados!$A$2:$ZZ$2573, 748, MATCH($B$2, resultados!$A$1:$ZZ$1, 0))</f>
        <v/>
      </c>
      <c r="C754">
        <f>INDEX(resultados!$A$2:$ZZ$2573, 748, MATCH($B$3, resultados!$A$1:$ZZ$1, 0))</f>
        <v/>
      </c>
    </row>
    <row r="755">
      <c r="A755">
        <f>INDEX(resultados!$A$2:$ZZ$2573, 749, MATCH($B$1, resultados!$A$1:$ZZ$1, 0))</f>
        <v/>
      </c>
      <c r="B755">
        <f>INDEX(resultados!$A$2:$ZZ$2573, 749, MATCH($B$2, resultados!$A$1:$ZZ$1, 0))</f>
        <v/>
      </c>
      <c r="C755">
        <f>INDEX(resultados!$A$2:$ZZ$2573, 749, MATCH($B$3, resultados!$A$1:$ZZ$1, 0))</f>
        <v/>
      </c>
    </row>
    <row r="756">
      <c r="A756">
        <f>INDEX(resultados!$A$2:$ZZ$2573, 750, MATCH($B$1, resultados!$A$1:$ZZ$1, 0))</f>
        <v/>
      </c>
      <c r="B756">
        <f>INDEX(resultados!$A$2:$ZZ$2573, 750, MATCH($B$2, resultados!$A$1:$ZZ$1, 0))</f>
        <v/>
      </c>
      <c r="C756">
        <f>INDEX(resultados!$A$2:$ZZ$2573, 750, MATCH($B$3, resultados!$A$1:$ZZ$1, 0))</f>
        <v/>
      </c>
    </row>
    <row r="757">
      <c r="A757">
        <f>INDEX(resultados!$A$2:$ZZ$2573, 751, MATCH($B$1, resultados!$A$1:$ZZ$1, 0))</f>
        <v/>
      </c>
      <c r="B757">
        <f>INDEX(resultados!$A$2:$ZZ$2573, 751, MATCH($B$2, resultados!$A$1:$ZZ$1, 0))</f>
        <v/>
      </c>
      <c r="C757">
        <f>INDEX(resultados!$A$2:$ZZ$2573, 751, MATCH($B$3, resultados!$A$1:$ZZ$1, 0))</f>
        <v/>
      </c>
    </row>
    <row r="758">
      <c r="A758">
        <f>INDEX(resultados!$A$2:$ZZ$2573, 752, MATCH($B$1, resultados!$A$1:$ZZ$1, 0))</f>
        <v/>
      </c>
      <c r="B758">
        <f>INDEX(resultados!$A$2:$ZZ$2573, 752, MATCH($B$2, resultados!$A$1:$ZZ$1, 0))</f>
        <v/>
      </c>
      <c r="C758">
        <f>INDEX(resultados!$A$2:$ZZ$2573, 752, MATCH($B$3, resultados!$A$1:$ZZ$1, 0))</f>
        <v/>
      </c>
    </row>
    <row r="759">
      <c r="A759">
        <f>INDEX(resultados!$A$2:$ZZ$2573, 753, MATCH($B$1, resultados!$A$1:$ZZ$1, 0))</f>
        <v/>
      </c>
      <c r="B759">
        <f>INDEX(resultados!$A$2:$ZZ$2573, 753, MATCH($B$2, resultados!$A$1:$ZZ$1, 0))</f>
        <v/>
      </c>
      <c r="C759">
        <f>INDEX(resultados!$A$2:$ZZ$2573, 753, MATCH($B$3, resultados!$A$1:$ZZ$1, 0))</f>
        <v/>
      </c>
    </row>
    <row r="760">
      <c r="A760">
        <f>INDEX(resultados!$A$2:$ZZ$2573, 754, MATCH($B$1, resultados!$A$1:$ZZ$1, 0))</f>
        <v/>
      </c>
      <c r="B760">
        <f>INDEX(resultados!$A$2:$ZZ$2573, 754, MATCH($B$2, resultados!$A$1:$ZZ$1, 0))</f>
        <v/>
      </c>
      <c r="C760">
        <f>INDEX(resultados!$A$2:$ZZ$2573, 754, MATCH($B$3, resultados!$A$1:$ZZ$1, 0))</f>
        <v/>
      </c>
    </row>
    <row r="761">
      <c r="A761">
        <f>INDEX(resultados!$A$2:$ZZ$2573, 755, MATCH($B$1, resultados!$A$1:$ZZ$1, 0))</f>
        <v/>
      </c>
      <c r="B761">
        <f>INDEX(resultados!$A$2:$ZZ$2573, 755, MATCH($B$2, resultados!$A$1:$ZZ$1, 0))</f>
        <v/>
      </c>
      <c r="C761">
        <f>INDEX(resultados!$A$2:$ZZ$2573, 755, MATCH($B$3, resultados!$A$1:$ZZ$1, 0))</f>
        <v/>
      </c>
    </row>
    <row r="762">
      <c r="A762">
        <f>INDEX(resultados!$A$2:$ZZ$2573, 756, MATCH($B$1, resultados!$A$1:$ZZ$1, 0))</f>
        <v/>
      </c>
      <c r="B762">
        <f>INDEX(resultados!$A$2:$ZZ$2573, 756, MATCH($B$2, resultados!$A$1:$ZZ$1, 0))</f>
        <v/>
      </c>
      <c r="C762">
        <f>INDEX(resultados!$A$2:$ZZ$2573, 756, MATCH($B$3, resultados!$A$1:$ZZ$1, 0))</f>
        <v/>
      </c>
    </row>
    <row r="763">
      <c r="A763">
        <f>INDEX(resultados!$A$2:$ZZ$2573, 757, MATCH($B$1, resultados!$A$1:$ZZ$1, 0))</f>
        <v/>
      </c>
      <c r="B763">
        <f>INDEX(resultados!$A$2:$ZZ$2573, 757, MATCH($B$2, resultados!$A$1:$ZZ$1, 0))</f>
        <v/>
      </c>
      <c r="C763">
        <f>INDEX(resultados!$A$2:$ZZ$2573, 757, MATCH($B$3, resultados!$A$1:$ZZ$1, 0))</f>
        <v/>
      </c>
    </row>
    <row r="764">
      <c r="A764">
        <f>INDEX(resultados!$A$2:$ZZ$2573, 758, MATCH($B$1, resultados!$A$1:$ZZ$1, 0))</f>
        <v/>
      </c>
      <c r="B764">
        <f>INDEX(resultados!$A$2:$ZZ$2573, 758, MATCH($B$2, resultados!$A$1:$ZZ$1, 0))</f>
        <v/>
      </c>
      <c r="C764">
        <f>INDEX(resultados!$A$2:$ZZ$2573, 758, MATCH($B$3, resultados!$A$1:$ZZ$1, 0))</f>
        <v/>
      </c>
    </row>
    <row r="765">
      <c r="A765">
        <f>INDEX(resultados!$A$2:$ZZ$2573, 759, MATCH($B$1, resultados!$A$1:$ZZ$1, 0))</f>
        <v/>
      </c>
      <c r="B765">
        <f>INDEX(resultados!$A$2:$ZZ$2573, 759, MATCH($B$2, resultados!$A$1:$ZZ$1, 0))</f>
        <v/>
      </c>
      <c r="C765">
        <f>INDEX(resultados!$A$2:$ZZ$2573, 759, MATCH($B$3, resultados!$A$1:$ZZ$1, 0))</f>
        <v/>
      </c>
    </row>
    <row r="766">
      <c r="A766">
        <f>INDEX(resultados!$A$2:$ZZ$2573, 760, MATCH($B$1, resultados!$A$1:$ZZ$1, 0))</f>
        <v/>
      </c>
      <c r="B766">
        <f>INDEX(resultados!$A$2:$ZZ$2573, 760, MATCH($B$2, resultados!$A$1:$ZZ$1, 0))</f>
        <v/>
      </c>
      <c r="C766">
        <f>INDEX(resultados!$A$2:$ZZ$2573, 760, MATCH($B$3, resultados!$A$1:$ZZ$1, 0))</f>
        <v/>
      </c>
    </row>
    <row r="767">
      <c r="A767">
        <f>INDEX(resultados!$A$2:$ZZ$2573, 761, MATCH($B$1, resultados!$A$1:$ZZ$1, 0))</f>
        <v/>
      </c>
      <c r="B767">
        <f>INDEX(resultados!$A$2:$ZZ$2573, 761, MATCH($B$2, resultados!$A$1:$ZZ$1, 0))</f>
        <v/>
      </c>
      <c r="C767">
        <f>INDEX(resultados!$A$2:$ZZ$2573, 761, MATCH($B$3, resultados!$A$1:$ZZ$1, 0))</f>
        <v/>
      </c>
    </row>
    <row r="768">
      <c r="A768">
        <f>INDEX(resultados!$A$2:$ZZ$2573, 762, MATCH($B$1, resultados!$A$1:$ZZ$1, 0))</f>
        <v/>
      </c>
      <c r="B768">
        <f>INDEX(resultados!$A$2:$ZZ$2573, 762, MATCH($B$2, resultados!$A$1:$ZZ$1, 0))</f>
        <v/>
      </c>
      <c r="C768">
        <f>INDEX(resultados!$A$2:$ZZ$2573, 762, MATCH($B$3, resultados!$A$1:$ZZ$1, 0))</f>
        <v/>
      </c>
    </row>
    <row r="769">
      <c r="A769">
        <f>INDEX(resultados!$A$2:$ZZ$2573, 763, MATCH($B$1, resultados!$A$1:$ZZ$1, 0))</f>
        <v/>
      </c>
      <c r="B769">
        <f>INDEX(resultados!$A$2:$ZZ$2573, 763, MATCH($B$2, resultados!$A$1:$ZZ$1, 0))</f>
        <v/>
      </c>
      <c r="C769">
        <f>INDEX(resultados!$A$2:$ZZ$2573, 763, MATCH($B$3, resultados!$A$1:$ZZ$1, 0))</f>
        <v/>
      </c>
    </row>
    <row r="770">
      <c r="A770">
        <f>INDEX(resultados!$A$2:$ZZ$2573, 764, MATCH($B$1, resultados!$A$1:$ZZ$1, 0))</f>
        <v/>
      </c>
      <c r="B770">
        <f>INDEX(resultados!$A$2:$ZZ$2573, 764, MATCH($B$2, resultados!$A$1:$ZZ$1, 0))</f>
        <v/>
      </c>
      <c r="C770">
        <f>INDEX(resultados!$A$2:$ZZ$2573, 764, MATCH($B$3, resultados!$A$1:$ZZ$1, 0))</f>
        <v/>
      </c>
    </row>
    <row r="771">
      <c r="A771">
        <f>INDEX(resultados!$A$2:$ZZ$2573, 765, MATCH($B$1, resultados!$A$1:$ZZ$1, 0))</f>
        <v/>
      </c>
      <c r="B771">
        <f>INDEX(resultados!$A$2:$ZZ$2573, 765, MATCH($B$2, resultados!$A$1:$ZZ$1, 0))</f>
        <v/>
      </c>
      <c r="C771">
        <f>INDEX(resultados!$A$2:$ZZ$2573, 765, MATCH($B$3, resultados!$A$1:$ZZ$1, 0))</f>
        <v/>
      </c>
    </row>
    <row r="772">
      <c r="A772">
        <f>INDEX(resultados!$A$2:$ZZ$2573, 766, MATCH($B$1, resultados!$A$1:$ZZ$1, 0))</f>
        <v/>
      </c>
      <c r="B772">
        <f>INDEX(resultados!$A$2:$ZZ$2573, 766, MATCH($B$2, resultados!$A$1:$ZZ$1, 0))</f>
        <v/>
      </c>
      <c r="C772">
        <f>INDEX(resultados!$A$2:$ZZ$2573, 766, MATCH($B$3, resultados!$A$1:$ZZ$1, 0))</f>
        <v/>
      </c>
    </row>
    <row r="773">
      <c r="A773">
        <f>INDEX(resultados!$A$2:$ZZ$2573, 767, MATCH($B$1, resultados!$A$1:$ZZ$1, 0))</f>
        <v/>
      </c>
      <c r="B773">
        <f>INDEX(resultados!$A$2:$ZZ$2573, 767, MATCH($B$2, resultados!$A$1:$ZZ$1, 0))</f>
        <v/>
      </c>
      <c r="C773">
        <f>INDEX(resultados!$A$2:$ZZ$2573, 767, MATCH($B$3, resultados!$A$1:$ZZ$1, 0))</f>
        <v/>
      </c>
    </row>
    <row r="774">
      <c r="A774">
        <f>INDEX(resultados!$A$2:$ZZ$2573, 768, MATCH($B$1, resultados!$A$1:$ZZ$1, 0))</f>
        <v/>
      </c>
      <c r="B774">
        <f>INDEX(resultados!$A$2:$ZZ$2573, 768, MATCH($B$2, resultados!$A$1:$ZZ$1, 0))</f>
        <v/>
      </c>
      <c r="C774">
        <f>INDEX(resultados!$A$2:$ZZ$2573, 768, MATCH($B$3, resultados!$A$1:$ZZ$1, 0))</f>
        <v/>
      </c>
    </row>
    <row r="775">
      <c r="A775">
        <f>INDEX(resultados!$A$2:$ZZ$2573, 769, MATCH($B$1, resultados!$A$1:$ZZ$1, 0))</f>
        <v/>
      </c>
      <c r="B775">
        <f>INDEX(resultados!$A$2:$ZZ$2573, 769, MATCH($B$2, resultados!$A$1:$ZZ$1, 0))</f>
        <v/>
      </c>
      <c r="C775">
        <f>INDEX(resultados!$A$2:$ZZ$2573, 769, MATCH($B$3, resultados!$A$1:$ZZ$1, 0))</f>
        <v/>
      </c>
    </row>
    <row r="776">
      <c r="A776">
        <f>INDEX(resultados!$A$2:$ZZ$2573, 770, MATCH($B$1, resultados!$A$1:$ZZ$1, 0))</f>
        <v/>
      </c>
      <c r="B776">
        <f>INDEX(resultados!$A$2:$ZZ$2573, 770, MATCH($B$2, resultados!$A$1:$ZZ$1, 0))</f>
        <v/>
      </c>
      <c r="C776">
        <f>INDEX(resultados!$A$2:$ZZ$2573, 770, MATCH($B$3, resultados!$A$1:$ZZ$1, 0))</f>
        <v/>
      </c>
    </row>
    <row r="777">
      <c r="A777">
        <f>INDEX(resultados!$A$2:$ZZ$2573, 771, MATCH($B$1, resultados!$A$1:$ZZ$1, 0))</f>
        <v/>
      </c>
      <c r="B777">
        <f>INDEX(resultados!$A$2:$ZZ$2573, 771, MATCH($B$2, resultados!$A$1:$ZZ$1, 0))</f>
        <v/>
      </c>
      <c r="C777">
        <f>INDEX(resultados!$A$2:$ZZ$2573, 771, MATCH($B$3, resultados!$A$1:$ZZ$1, 0))</f>
        <v/>
      </c>
    </row>
    <row r="778">
      <c r="A778">
        <f>INDEX(resultados!$A$2:$ZZ$2573, 772, MATCH($B$1, resultados!$A$1:$ZZ$1, 0))</f>
        <v/>
      </c>
      <c r="B778">
        <f>INDEX(resultados!$A$2:$ZZ$2573, 772, MATCH($B$2, resultados!$A$1:$ZZ$1, 0))</f>
        <v/>
      </c>
      <c r="C778">
        <f>INDEX(resultados!$A$2:$ZZ$2573, 772, MATCH($B$3, resultados!$A$1:$ZZ$1, 0))</f>
        <v/>
      </c>
    </row>
    <row r="779">
      <c r="A779">
        <f>INDEX(resultados!$A$2:$ZZ$2573, 773, MATCH($B$1, resultados!$A$1:$ZZ$1, 0))</f>
        <v/>
      </c>
      <c r="B779">
        <f>INDEX(resultados!$A$2:$ZZ$2573, 773, MATCH($B$2, resultados!$A$1:$ZZ$1, 0))</f>
        <v/>
      </c>
      <c r="C779">
        <f>INDEX(resultados!$A$2:$ZZ$2573, 773, MATCH($B$3, resultados!$A$1:$ZZ$1, 0))</f>
        <v/>
      </c>
    </row>
    <row r="780">
      <c r="A780">
        <f>INDEX(resultados!$A$2:$ZZ$2573, 774, MATCH($B$1, resultados!$A$1:$ZZ$1, 0))</f>
        <v/>
      </c>
      <c r="B780">
        <f>INDEX(resultados!$A$2:$ZZ$2573, 774, MATCH($B$2, resultados!$A$1:$ZZ$1, 0))</f>
        <v/>
      </c>
      <c r="C780">
        <f>INDEX(resultados!$A$2:$ZZ$2573, 774, MATCH($B$3, resultados!$A$1:$ZZ$1, 0))</f>
        <v/>
      </c>
    </row>
    <row r="781">
      <c r="A781">
        <f>INDEX(resultados!$A$2:$ZZ$2573, 775, MATCH($B$1, resultados!$A$1:$ZZ$1, 0))</f>
        <v/>
      </c>
      <c r="B781">
        <f>INDEX(resultados!$A$2:$ZZ$2573, 775, MATCH($B$2, resultados!$A$1:$ZZ$1, 0))</f>
        <v/>
      </c>
      <c r="C781">
        <f>INDEX(resultados!$A$2:$ZZ$2573, 775, MATCH($B$3, resultados!$A$1:$ZZ$1, 0))</f>
        <v/>
      </c>
    </row>
    <row r="782">
      <c r="A782">
        <f>INDEX(resultados!$A$2:$ZZ$2573, 776, MATCH($B$1, resultados!$A$1:$ZZ$1, 0))</f>
        <v/>
      </c>
      <c r="B782">
        <f>INDEX(resultados!$A$2:$ZZ$2573, 776, MATCH($B$2, resultados!$A$1:$ZZ$1, 0))</f>
        <v/>
      </c>
      <c r="C782">
        <f>INDEX(resultados!$A$2:$ZZ$2573, 776, MATCH($B$3, resultados!$A$1:$ZZ$1, 0))</f>
        <v/>
      </c>
    </row>
    <row r="783">
      <c r="A783">
        <f>INDEX(resultados!$A$2:$ZZ$2573, 777, MATCH($B$1, resultados!$A$1:$ZZ$1, 0))</f>
        <v/>
      </c>
      <c r="B783">
        <f>INDEX(resultados!$A$2:$ZZ$2573, 777, MATCH($B$2, resultados!$A$1:$ZZ$1, 0))</f>
        <v/>
      </c>
      <c r="C783">
        <f>INDEX(resultados!$A$2:$ZZ$2573, 777, MATCH($B$3, resultados!$A$1:$ZZ$1, 0))</f>
        <v/>
      </c>
    </row>
    <row r="784">
      <c r="A784">
        <f>INDEX(resultados!$A$2:$ZZ$2573, 778, MATCH($B$1, resultados!$A$1:$ZZ$1, 0))</f>
        <v/>
      </c>
      <c r="B784">
        <f>INDEX(resultados!$A$2:$ZZ$2573, 778, MATCH($B$2, resultados!$A$1:$ZZ$1, 0))</f>
        <v/>
      </c>
      <c r="C784">
        <f>INDEX(resultados!$A$2:$ZZ$2573, 778, MATCH($B$3, resultados!$A$1:$ZZ$1, 0))</f>
        <v/>
      </c>
    </row>
    <row r="785">
      <c r="A785">
        <f>INDEX(resultados!$A$2:$ZZ$2573, 779, MATCH($B$1, resultados!$A$1:$ZZ$1, 0))</f>
        <v/>
      </c>
      <c r="B785">
        <f>INDEX(resultados!$A$2:$ZZ$2573, 779, MATCH($B$2, resultados!$A$1:$ZZ$1, 0))</f>
        <v/>
      </c>
      <c r="C785">
        <f>INDEX(resultados!$A$2:$ZZ$2573, 779, MATCH($B$3, resultados!$A$1:$ZZ$1, 0))</f>
        <v/>
      </c>
    </row>
    <row r="786">
      <c r="A786">
        <f>INDEX(resultados!$A$2:$ZZ$2573, 780, MATCH($B$1, resultados!$A$1:$ZZ$1, 0))</f>
        <v/>
      </c>
      <c r="B786">
        <f>INDEX(resultados!$A$2:$ZZ$2573, 780, MATCH($B$2, resultados!$A$1:$ZZ$1, 0))</f>
        <v/>
      </c>
      <c r="C786">
        <f>INDEX(resultados!$A$2:$ZZ$2573, 780, MATCH($B$3, resultados!$A$1:$ZZ$1, 0))</f>
        <v/>
      </c>
    </row>
    <row r="787">
      <c r="A787">
        <f>INDEX(resultados!$A$2:$ZZ$2573, 781, MATCH($B$1, resultados!$A$1:$ZZ$1, 0))</f>
        <v/>
      </c>
      <c r="B787">
        <f>INDEX(resultados!$A$2:$ZZ$2573, 781, MATCH($B$2, resultados!$A$1:$ZZ$1, 0))</f>
        <v/>
      </c>
      <c r="C787">
        <f>INDEX(resultados!$A$2:$ZZ$2573, 781, MATCH($B$3, resultados!$A$1:$ZZ$1, 0))</f>
        <v/>
      </c>
    </row>
    <row r="788">
      <c r="A788">
        <f>INDEX(resultados!$A$2:$ZZ$2573, 782, MATCH($B$1, resultados!$A$1:$ZZ$1, 0))</f>
        <v/>
      </c>
      <c r="B788">
        <f>INDEX(resultados!$A$2:$ZZ$2573, 782, MATCH($B$2, resultados!$A$1:$ZZ$1, 0))</f>
        <v/>
      </c>
      <c r="C788">
        <f>INDEX(resultados!$A$2:$ZZ$2573, 782, MATCH($B$3, resultados!$A$1:$ZZ$1, 0))</f>
        <v/>
      </c>
    </row>
    <row r="789">
      <c r="A789">
        <f>INDEX(resultados!$A$2:$ZZ$2573, 783, MATCH($B$1, resultados!$A$1:$ZZ$1, 0))</f>
        <v/>
      </c>
      <c r="B789">
        <f>INDEX(resultados!$A$2:$ZZ$2573, 783, MATCH($B$2, resultados!$A$1:$ZZ$1, 0))</f>
        <v/>
      </c>
      <c r="C789">
        <f>INDEX(resultados!$A$2:$ZZ$2573, 783, MATCH($B$3, resultados!$A$1:$ZZ$1, 0))</f>
        <v/>
      </c>
    </row>
    <row r="790">
      <c r="A790">
        <f>INDEX(resultados!$A$2:$ZZ$2573, 784, MATCH($B$1, resultados!$A$1:$ZZ$1, 0))</f>
        <v/>
      </c>
      <c r="B790">
        <f>INDEX(resultados!$A$2:$ZZ$2573, 784, MATCH($B$2, resultados!$A$1:$ZZ$1, 0))</f>
        <v/>
      </c>
      <c r="C790">
        <f>INDEX(resultados!$A$2:$ZZ$2573, 784, MATCH($B$3, resultados!$A$1:$ZZ$1, 0))</f>
        <v/>
      </c>
    </row>
    <row r="791">
      <c r="A791">
        <f>INDEX(resultados!$A$2:$ZZ$2573, 785, MATCH($B$1, resultados!$A$1:$ZZ$1, 0))</f>
        <v/>
      </c>
      <c r="B791">
        <f>INDEX(resultados!$A$2:$ZZ$2573, 785, MATCH($B$2, resultados!$A$1:$ZZ$1, 0))</f>
        <v/>
      </c>
      <c r="C791">
        <f>INDEX(resultados!$A$2:$ZZ$2573, 785, MATCH($B$3, resultados!$A$1:$ZZ$1, 0))</f>
        <v/>
      </c>
    </row>
    <row r="792">
      <c r="A792">
        <f>INDEX(resultados!$A$2:$ZZ$2573, 786, MATCH($B$1, resultados!$A$1:$ZZ$1, 0))</f>
        <v/>
      </c>
      <c r="B792">
        <f>INDEX(resultados!$A$2:$ZZ$2573, 786, MATCH($B$2, resultados!$A$1:$ZZ$1, 0))</f>
        <v/>
      </c>
      <c r="C792">
        <f>INDEX(resultados!$A$2:$ZZ$2573, 786, MATCH($B$3, resultados!$A$1:$ZZ$1, 0))</f>
        <v/>
      </c>
    </row>
    <row r="793">
      <c r="A793">
        <f>INDEX(resultados!$A$2:$ZZ$2573, 787, MATCH($B$1, resultados!$A$1:$ZZ$1, 0))</f>
        <v/>
      </c>
      <c r="B793">
        <f>INDEX(resultados!$A$2:$ZZ$2573, 787, MATCH($B$2, resultados!$A$1:$ZZ$1, 0))</f>
        <v/>
      </c>
      <c r="C793">
        <f>INDEX(resultados!$A$2:$ZZ$2573, 787, MATCH($B$3, resultados!$A$1:$ZZ$1, 0))</f>
        <v/>
      </c>
    </row>
    <row r="794">
      <c r="A794">
        <f>INDEX(resultados!$A$2:$ZZ$2573, 788, MATCH($B$1, resultados!$A$1:$ZZ$1, 0))</f>
        <v/>
      </c>
      <c r="B794">
        <f>INDEX(resultados!$A$2:$ZZ$2573, 788, MATCH($B$2, resultados!$A$1:$ZZ$1, 0))</f>
        <v/>
      </c>
      <c r="C794">
        <f>INDEX(resultados!$A$2:$ZZ$2573, 788, MATCH($B$3, resultados!$A$1:$ZZ$1, 0))</f>
        <v/>
      </c>
    </row>
    <row r="795">
      <c r="A795">
        <f>INDEX(resultados!$A$2:$ZZ$2573, 789, MATCH($B$1, resultados!$A$1:$ZZ$1, 0))</f>
        <v/>
      </c>
      <c r="B795">
        <f>INDEX(resultados!$A$2:$ZZ$2573, 789, MATCH($B$2, resultados!$A$1:$ZZ$1, 0))</f>
        <v/>
      </c>
      <c r="C795">
        <f>INDEX(resultados!$A$2:$ZZ$2573, 789, MATCH($B$3, resultados!$A$1:$ZZ$1, 0))</f>
        <v/>
      </c>
    </row>
    <row r="796">
      <c r="A796">
        <f>INDEX(resultados!$A$2:$ZZ$2573, 790, MATCH($B$1, resultados!$A$1:$ZZ$1, 0))</f>
        <v/>
      </c>
      <c r="B796">
        <f>INDEX(resultados!$A$2:$ZZ$2573, 790, MATCH($B$2, resultados!$A$1:$ZZ$1, 0))</f>
        <v/>
      </c>
      <c r="C796">
        <f>INDEX(resultados!$A$2:$ZZ$2573, 790, MATCH($B$3, resultados!$A$1:$ZZ$1, 0))</f>
        <v/>
      </c>
    </row>
    <row r="797">
      <c r="A797">
        <f>INDEX(resultados!$A$2:$ZZ$2573, 791, MATCH($B$1, resultados!$A$1:$ZZ$1, 0))</f>
        <v/>
      </c>
      <c r="B797">
        <f>INDEX(resultados!$A$2:$ZZ$2573, 791, MATCH($B$2, resultados!$A$1:$ZZ$1, 0))</f>
        <v/>
      </c>
      <c r="C797">
        <f>INDEX(resultados!$A$2:$ZZ$2573, 791, MATCH($B$3, resultados!$A$1:$ZZ$1, 0))</f>
        <v/>
      </c>
    </row>
    <row r="798">
      <c r="A798">
        <f>INDEX(resultados!$A$2:$ZZ$2573, 792, MATCH($B$1, resultados!$A$1:$ZZ$1, 0))</f>
        <v/>
      </c>
      <c r="B798">
        <f>INDEX(resultados!$A$2:$ZZ$2573, 792, MATCH($B$2, resultados!$A$1:$ZZ$1, 0))</f>
        <v/>
      </c>
      <c r="C798">
        <f>INDEX(resultados!$A$2:$ZZ$2573, 792, MATCH($B$3, resultados!$A$1:$ZZ$1, 0))</f>
        <v/>
      </c>
    </row>
    <row r="799">
      <c r="A799">
        <f>INDEX(resultados!$A$2:$ZZ$2573, 793, MATCH($B$1, resultados!$A$1:$ZZ$1, 0))</f>
        <v/>
      </c>
      <c r="B799">
        <f>INDEX(resultados!$A$2:$ZZ$2573, 793, MATCH($B$2, resultados!$A$1:$ZZ$1, 0))</f>
        <v/>
      </c>
      <c r="C799">
        <f>INDEX(resultados!$A$2:$ZZ$2573, 793, MATCH($B$3, resultados!$A$1:$ZZ$1, 0))</f>
        <v/>
      </c>
    </row>
    <row r="800">
      <c r="A800">
        <f>INDEX(resultados!$A$2:$ZZ$2573, 794, MATCH($B$1, resultados!$A$1:$ZZ$1, 0))</f>
        <v/>
      </c>
      <c r="B800">
        <f>INDEX(resultados!$A$2:$ZZ$2573, 794, MATCH($B$2, resultados!$A$1:$ZZ$1, 0))</f>
        <v/>
      </c>
      <c r="C800">
        <f>INDEX(resultados!$A$2:$ZZ$2573, 794, MATCH($B$3, resultados!$A$1:$ZZ$1, 0))</f>
        <v/>
      </c>
    </row>
    <row r="801">
      <c r="A801">
        <f>INDEX(resultados!$A$2:$ZZ$2573, 795, MATCH($B$1, resultados!$A$1:$ZZ$1, 0))</f>
        <v/>
      </c>
      <c r="B801">
        <f>INDEX(resultados!$A$2:$ZZ$2573, 795, MATCH($B$2, resultados!$A$1:$ZZ$1, 0))</f>
        <v/>
      </c>
      <c r="C801">
        <f>INDEX(resultados!$A$2:$ZZ$2573, 795, MATCH($B$3, resultados!$A$1:$ZZ$1, 0))</f>
        <v/>
      </c>
    </row>
    <row r="802">
      <c r="A802">
        <f>INDEX(resultados!$A$2:$ZZ$2573, 796, MATCH($B$1, resultados!$A$1:$ZZ$1, 0))</f>
        <v/>
      </c>
      <c r="B802">
        <f>INDEX(resultados!$A$2:$ZZ$2573, 796, MATCH($B$2, resultados!$A$1:$ZZ$1, 0))</f>
        <v/>
      </c>
      <c r="C802">
        <f>INDEX(resultados!$A$2:$ZZ$2573, 796, MATCH($B$3, resultados!$A$1:$ZZ$1, 0))</f>
        <v/>
      </c>
    </row>
    <row r="803">
      <c r="A803">
        <f>INDEX(resultados!$A$2:$ZZ$2573, 797, MATCH($B$1, resultados!$A$1:$ZZ$1, 0))</f>
        <v/>
      </c>
      <c r="B803">
        <f>INDEX(resultados!$A$2:$ZZ$2573, 797, MATCH($B$2, resultados!$A$1:$ZZ$1, 0))</f>
        <v/>
      </c>
      <c r="C803">
        <f>INDEX(resultados!$A$2:$ZZ$2573, 797, MATCH($B$3, resultados!$A$1:$ZZ$1, 0))</f>
        <v/>
      </c>
    </row>
    <row r="804">
      <c r="A804">
        <f>INDEX(resultados!$A$2:$ZZ$2573, 798, MATCH($B$1, resultados!$A$1:$ZZ$1, 0))</f>
        <v/>
      </c>
      <c r="B804">
        <f>INDEX(resultados!$A$2:$ZZ$2573, 798, MATCH($B$2, resultados!$A$1:$ZZ$1, 0))</f>
        <v/>
      </c>
      <c r="C804">
        <f>INDEX(resultados!$A$2:$ZZ$2573, 798, MATCH($B$3, resultados!$A$1:$ZZ$1, 0))</f>
        <v/>
      </c>
    </row>
    <row r="805">
      <c r="A805">
        <f>INDEX(resultados!$A$2:$ZZ$2573, 799, MATCH($B$1, resultados!$A$1:$ZZ$1, 0))</f>
        <v/>
      </c>
      <c r="B805">
        <f>INDEX(resultados!$A$2:$ZZ$2573, 799, MATCH($B$2, resultados!$A$1:$ZZ$1, 0))</f>
        <v/>
      </c>
      <c r="C805">
        <f>INDEX(resultados!$A$2:$ZZ$2573, 799, MATCH($B$3, resultados!$A$1:$ZZ$1, 0))</f>
        <v/>
      </c>
    </row>
    <row r="806">
      <c r="A806">
        <f>INDEX(resultados!$A$2:$ZZ$2573, 800, MATCH($B$1, resultados!$A$1:$ZZ$1, 0))</f>
        <v/>
      </c>
      <c r="B806">
        <f>INDEX(resultados!$A$2:$ZZ$2573, 800, MATCH($B$2, resultados!$A$1:$ZZ$1, 0))</f>
        <v/>
      </c>
      <c r="C806">
        <f>INDEX(resultados!$A$2:$ZZ$2573, 800, MATCH($B$3, resultados!$A$1:$ZZ$1, 0))</f>
        <v/>
      </c>
    </row>
    <row r="807">
      <c r="A807">
        <f>INDEX(resultados!$A$2:$ZZ$2573, 801, MATCH($B$1, resultados!$A$1:$ZZ$1, 0))</f>
        <v/>
      </c>
      <c r="B807">
        <f>INDEX(resultados!$A$2:$ZZ$2573, 801, MATCH($B$2, resultados!$A$1:$ZZ$1, 0))</f>
        <v/>
      </c>
      <c r="C807">
        <f>INDEX(resultados!$A$2:$ZZ$2573, 801, MATCH($B$3, resultados!$A$1:$ZZ$1, 0))</f>
        <v/>
      </c>
    </row>
    <row r="808">
      <c r="A808">
        <f>INDEX(resultados!$A$2:$ZZ$2573, 802, MATCH($B$1, resultados!$A$1:$ZZ$1, 0))</f>
        <v/>
      </c>
      <c r="B808">
        <f>INDEX(resultados!$A$2:$ZZ$2573, 802, MATCH($B$2, resultados!$A$1:$ZZ$1, 0))</f>
        <v/>
      </c>
      <c r="C808">
        <f>INDEX(resultados!$A$2:$ZZ$2573, 802, MATCH($B$3, resultados!$A$1:$ZZ$1, 0))</f>
        <v/>
      </c>
    </row>
    <row r="809">
      <c r="A809">
        <f>INDEX(resultados!$A$2:$ZZ$2573, 803, MATCH($B$1, resultados!$A$1:$ZZ$1, 0))</f>
        <v/>
      </c>
      <c r="B809">
        <f>INDEX(resultados!$A$2:$ZZ$2573, 803, MATCH($B$2, resultados!$A$1:$ZZ$1, 0))</f>
        <v/>
      </c>
      <c r="C809">
        <f>INDEX(resultados!$A$2:$ZZ$2573, 803, MATCH($B$3, resultados!$A$1:$ZZ$1, 0))</f>
        <v/>
      </c>
    </row>
    <row r="810">
      <c r="A810">
        <f>INDEX(resultados!$A$2:$ZZ$2573, 804, MATCH($B$1, resultados!$A$1:$ZZ$1, 0))</f>
        <v/>
      </c>
      <c r="B810">
        <f>INDEX(resultados!$A$2:$ZZ$2573, 804, MATCH($B$2, resultados!$A$1:$ZZ$1, 0))</f>
        <v/>
      </c>
      <c r="C810">
        <f>INDEX(resultados!$A$2:$ZZ$2573, 804, MATCH($B$3, resultados!$A$1:$ZZ$1, 0))</f>
        <v/>
      </c>
    </row>
    <row r="811">
      <c r="A811">
        <f>INDEX(resultados!$A$2:$ZZ$2573, 805, MATCH($B$1, resultados!$A$1:$ZZ$1, 0))</f>
        <v/>
      </c>
      <c r="B811">
        <f>INDEX(resultados!$A$2:$ZZ$2573, 805, MATCH($B$2, resultados!$A$1:$ZZ$1, 0))</f>
        <v/>
      </c>
      <c r="C811">
        <f>INDEX(resultados!$A$2:$ZZ$2573, 805, MATCH($B$3, resultados!$A$1:$ZZ$1, 0))</f>
        <v/>
      </c>
    </row>
    <row r="812">
      <c r="A812">
        <f>INDEX(resultados!$A$2:$ZZ$2573, 806, MATCH($B$1, resultados!$A$1:$ZZ$1, 0))</f>
        <v/>
      </c>
      <c r="B812">
        <f>INDEX(resultados!$A$2:$ZZ$2573, 806, MATCH($B$2, resultados!$A$1:$ZZ$1, 0))</f>
        <v/>
      </c>
      <c r="C812">
        <f>INDEX(resultados!$A$2:$ZZ$2573, 806, MATCH($B$3, resultados!$A$1:$ZZ$1, 0))</f>
        <v/>
      </c>
    </row>
    <row r="813">
      <c r="A813">
        <f>INDEX(resultados!$A$2:$ZZ$2573, 807, MATCH($B$1, resultados!$A$1:$ZZ$1, 0))</f>
        <v/>
      </c>
      <c r="B813">
        <f>INDEX(resultados!$A$2:$ZZ$2573, 807, MATCH($B$2, resultados!$A$1:$ZZ$1, 0))</f>
        <v/>
      </c>
      <c r="C813">
        <f>INDEX(resultados!$A$2:$ZZ$2573, 807, MATCH($B$3, resultados!$A$1:$ZZ$1, 0))</f>
        <v/>
      </c>
    </row>
    <row r="814">
      <c r="A814">
        <f>INDEX(resultados!$A$2:$ZZ$2573, 808, MATCH($B$1, resultados!$A$1:$ZZ$1, 0))</f>
        <v/>
      </c>
      <c r="B814">
        <f>INDEX(resultados!$A$2:$ZZ$2573, 808, MATCH($B$2, resultados!$A$1:$ZZ$1, 0))</f>
        <v/>
      </c>
      <c r="C814">
        <f>INDEX(resultados!$A$2:$ZZ$2573, 808, MATCH($B$3, resultados!$A$1:$ZZ$1, 0))</f>
        <v/>
      </c>
    </row>
    <row r="815">
      <c r="A815">
        <f>INDEX(resultados!$A$2:$ZZ$2573, 809, MATCH($B$1, resultados!$A$1:$ZZ$1, 0))</f>
        <v/>
      </c>
      <c r="B815">
        <f>INDEX(resultados!$A$2:$ZZ$2573, 809, MATCH($B$2, resultados!$A$1:$ZZ$1, 0))</f>
        <v/>
      </c>
      <c r="C815">
        <f>INDEX(resultados!$A$2:$ZZ$2573, 809, MATCH($B$3, resultados!$A$1:$ZZ$1, 0))</f>
        <v/>
      </c>
    </row>
    <row r="816">
      <c r="A816">
        <f>INDEX(resultados!$A$2:$ZZ$2573, 810, MATCH($B$1, resultados!$A$1:$ZZ$1, 0))</f>
        <v/>
      </c>
      <c r="B816">
        <f>INDEX(resultados!$A$2:$ZZ$2573, 810, MATCH($B$2, resultados!$A$1:$ZZ$1, 0))</f>
        <v/>
      </c>
      <c r="C816">
        <f>INDEX(resultados!$A$2:$ZZ$2573, 810, MATCH($B$3, resultados!$A$1:$ZZ$1, 0))</f>
        <v/>
      </c>
    </row>
    <row r="817">
      <c r="A817">
        <f>INDEX(resultados!$A$2:$ZZ$2573, 811, MATCH($B$1, resultados!$A$1:$ZZ$1, 0))</f>
        <v/>
      </c>
      <c r="B817">
        <f>INDEX(resultados!$A$2:$ZZ$2573, 811, MATCH($B$2, resultados!$A$1:$ZZ$1, 0))</f>
        <v/>
      </c>
      <c r="C817">
        <f>INDEX(resultados!$A$2:$ZZ$2573, 811, MATCH($B$3, resultados!$A$1:$ZZ$1, 0))</f>
        <v/>
      </c>
    </row>
    <row r="818">
      <c r="A818">
        <f>INDEX(resultados!$A$2:$ZZ$2573, 812, MATCH($B$1, resultados!$A$1:$ZZ$1, 0))</f>
        <v/>
      </c>
      <c r="B818">
        <f>INDEX(resultados!$A$2:$ZZ$2573, 812, MATCH($B$2, resultados!$A$1:$ZZ$1, 0))</f>
        <v/>
      </c>
      <c r="C818">
        <f>INDEX(resultados!$A$2:$ZZ$2573, 812, MATCH($B$3, resultados!$A$1:$ZZ$1, 0))</f>
        <v/>
      </c>
    </row>
    <row r="819">
      <c r="A819">
        <f>INDEX(resultados!$A$2:$ZZ$2573, 813, MATCH($B$1, resultados!$A$1:$ZZ$1, 0))</f>
        <v/>
      </c>
      <c r="B819">
        <f>INDEX(resultados!$A$2:$ZZ$2573, 813, MATCH($B$2, resultados!$A$1:$ZZ$1, 0))</f>
        <v/>
      </c>
      <c r="C819">
        <f>INDEX(resultados!$A$2:$ZZ$2573, 813, MATCH($B$3, resultados!$A$1:$ZZ$1, 0))</f>
        <v/>
      </c>
    </row>
    <row r="820">
      <c r="A820">
        <f>INDEX(resultados!$A$2:$ZZ$2573, 814, MATCH($B$1, resultados!$A$1:$ZZ$1, 0))</f>
        <v/>
      </c>
      <c r="B820">
        <f>INDEX(resultados!$A$2:$ZZ$2573, 814, MATCH($B$2, resultados!$A$1:$ZZ$1, 0))</f>
        <v/>
      </c>
      <c r="C820">
        <f>INDEX(resultados!$A$2:$ZZ$2573, 814, MATCH($B$3, resultados!$A$1:$ZZ$1, 0))</f>
        <v/>
      </c>
    </row>
    <row r="821">
      <c r="A821">
        <f>INDEX(resultados!$A$2:$ZZ$2573, 815, MATCH($B$1, resultados!$A$1:$ZZ$1, 0))</f>
        <v/>
      </c>
      <c r="B821">
        <f>INDEX(resultados!$A$2:$ZZ$2573, 815, MATCH($B$2, resultados!$A$1:$ZZ$1, 0))</f>
        <v/>
      </c>
      <c r="C821">
        <f>INDEX(resultados!$A$2:$ZZ$2573, 815, MATCH($B$3, resultados!$A$1:$ZZ$1, 0))</f>
        <v/>
      </c>
    </row>
    <row r="822">
      <c r="A822">
        <f>INDEX(resultados!$A$2:$ZZ$2573, 816, MATCH($B$1, resultados!$A$1:$ZZ$1, 0))</f>
        <v/>
      </c>
      <c r="B822">
        <f>INDEX(resultados!$A$2:$ZZ$2573, 816, MATCH($B$2, resultados!$A$1:$ZZ$1, 0))</f>
        <v/>
      </c>
      <c r="C822">
        <f>INDEX(resultados!$A$2:$ZZ$2573, 816, MATCH($B$3, resultados!$A$1:$ZZ$1, 0))</f>
        <v/>
      </c>
    </row>
    <row r="823">
      <c r="A823">
        <f>INDEX(resultados!$A$2:$ZZ$2573, 817, MATCH($B$1, resultados!$A$1:$ZZ$1, 0))</f>
        <v/>
      </c>
      <c r="B823">
        <f>INDEX(resultados!$A$2:$ZZ$2573, 817, MATCH($B$2, resultados!$A$1:$ZZ$1, 0))</f>
        <v/>
      </c>
      <c r="C823">
        <f>INDEX(resultados!$A$2:$ZZ$2573, 817, MATCH($B$3, resultados!$A$1:$ZZ$1, 0))</f>
        <v/>
      </c>
    </row>
    <row r="824">
      <c r="A824">
        <f>INDEX(resultados!$A$2:$ZZ$2573, 818, MATCH($B$1, resultados!$A$1:$ZZ$1, 0))</f>
        <v/>
      </c>
      <c r="B824">
        <f>INDEX(resultados!$A$2:$ZZ$2573, 818, MATCH($B$2, resultados!$A$1:$ZZ$1, 0))</f>
        <v/>
      </c>
      <c r="C824">
        <f>INDEX(resultados!$A$2:$ZZ$2573, 818, MATCH($B$3, resultados!$A$1:$ZZ$1, 0))</f>
        <v/>
      </c>
    </row>
    <row r="825">
      <c r="A825">
        <f>INDEX(resultados!$A$2:$ZZ$2573, 819, MATCH($B$1, resultados!$A$1:$ZZ$1, 0))</f>
        <v/>
      </c>
      <c r="B825">
        <f>INDEX(resultados!$A$2:$ZZ$2573, 819, MATCH($B$2, resultados!$A$1:$ZZ$1, 0))</f>
        <v/>
      </c>
      <c r="C825">
        <f>INDEX(resultados!$A$2:$ZZ$2573, 819, MATCH($B$3, resultados!$A$1:$ZZ$1, 0))</f>
        <v/>
      </c>
    </row>
    <row r="826">
      <c r="A826">
        <f>INDEX(resultados!$A$2:$ZZ$2573, 820, MATCH($B$1, resultados!$A$1:$ZZ$1, 0))</f>
        <v/>
      </c>
      <c r="B826">
        <f>INDEX(resultados!$A$2:$ZZ$2573, 820, MATCH($B$2, resultados!$A$1:$ZZ$1, 0))</f>
        <v/>
      </c>
      <c r="C826">
        <f>INDEX(resultados!$A$2:$ZZ$2573, 820, MATCH($B$3, resultados!$A$1:$ZZ$1, 0))</f>
        <v/>
      </c>
    </row>
    <row r="827">
      <c r="A827">
        <f>INDEX(resultados!$A$2:$ZZ$2573, 821, MATCH($B$1, resultados!$A$1:$ZZ$1, 0))</f>
        <v/>
      </c>
      <c r="B827">
        <f>INDEX(resultados!$A$2:$ZZ$2573, 821, MATCH($B$2, resultados!$A$1:$ZZ$1, 0))</f>
        <v/>
      </c>
      <c r="C827">
        <f>INDEX(resultados!$A$2:$ZZ$2573, 821, MATCH($B$3, resultados!$A$1:$ZZ$1, 0))</f>
        <v/>
      </c>
    </row>
    <row r="828">
      <c r="A828">
        <f>INDEX(resultados!$A$2:$ZZ$2573, 822, MATCH($B$1, resultados!$A$1:$ZZ$1, 0))</f>
        <v/>
      </c>
      <c r="B828">
        <f>INDEX(resultados!$A$2:$ZZ$2573, 822, MATCH($B$2, resultados!$A$1:$ZZ$1, 0))</f>
        <v/>
      </c>
      <c r="C828">
        <f>INDEX(resultados!$A$2:$ZZ$2573, 822, MATCH($B$3, resultados!$A$1:$ZZ$1, 0))</f>
        <v/>
      </c>
    </row>
    <row r="829">
      <c r="A829">
        <f>INDEX(resultados!$A$2:$ZZ$2573, 823, MATCH($B$1, resultados!$A$1:$ZZ$1, 0))</f>
        <v/>
      </c>
      <c r="B829">
        <f>INDEX(resultados!$A$2:$ZZ$2573, 823, MATCH($B$2, resultados!$A$1:$ZZ$1, 0))</f>
        <v/>
      </c>
      <c r="C829">
        <f>INDEX(resultados!$A$2:$ZZ$2573, 823, MATCH($B$3, resultados!$A$1:$ZZ$1, 0))</f>
        <v/>
      </c>
    </row>
    <row r="830">
      <c r="A830">
        <f>INDEX(resultados!$A$2:$ZZ$2573, 824, MATCH($B$1, resultados!$A$1:$ZZ$1, 0))</f>
        <v/>
      </c>
      <c r="B830">
        <f>INDEX(resultados!$A$2:$ZZ$2573, 824, MATCH($B$2, resultados!$A$1:$ZZ$1, 0))</f>
        <v/>
      </c>
      <c r="C830">
        <f>INDEX(resultados!$A$2:$ZZ$2573, 824, MATCH($B$3, resultados!$A$1:$ZZ$1, 0))</f>
        <v/>
      </c>
    </row>
    <row r="831">
      <c r="A831">
        <f>INDEX(resultados!$A$2:$ZZ$2573, 825, MATCH($B$1, resultados!$A$1:$ZZ$1, 0))</f>
        <v/>
      </c>
      <c r="B831">
        <f>INDEX(resultados!$A$2:$ZZ$2573, 825, MATCH($B$2, resultados!$A$1:$ZZ$1, 0))</f>
        <v/>
      </c>
      <c r="C831">
        <f>INDEX(resultados!$A$2:$ZZ$2573, 825, MATCH($B$3, resultados!$A$1:$ZZ$1, 0))</f>
        <v/>
      </c>
    </row>
    <row r="832">
      <c r="A832">
        <f>INDEX(resultados!$A$2:$ZZ$2573, 826, MATCH($B$1, resultados!$A$1:$ZZ$1, 0))</f>
        <v/>
      </c>
      <c r="B832">
        <f>INDEX(resultados!$A$2:$ZZ$2573, 826, MATCH($B$2, resultados!$A$1:$ZZ$1, 0))</f>
        <v/>
      </c>
      <c r="C832">
        <f>INDEX(resultados!$A$2:$ZZ$2573, 826, MATCH($B$3, resultados!$A$1:$ZZ$1, 0))</f>
        <v/>
      </c>
    </row>
    <row r="833">
      <c r="A833">
        <f>INDEX(resultados!$A$2:$ZZ$2573, 827, MATCH($B$1, resultados!$A$1:$ZZ$1, 0))</f>
        <v/>
      </c>
      <c r="B833">
        <f>INDEX(resultados!$A$2:$ZZ$2573, 827, MATCH($B$2, resultados!$A$1:$ZZ$1, 0))</f>
        <v/>
      </c>
      <c r="C833">
        <f>INDEX(resultados!$A$2:$ZZ$2573, 827, MATCH($B$3, resultados!$A$1:$ZZ$1, 0))</f>
        <v/>
      </c>
    </row>
    <row r="834">
      <c r="A834">
        <f>INDEX(resultados!$A$2:$ZZ$2573, 828, MATCH($B$1, resultados!$A$1:$ZZ$1, 0))</f>
        <v/>
      </c>
      <c r="B834">
        <f>INDEX(resultados!$A$2:$ZZ$2573, 828, MATCH($B$2, resultados!$A$1:$ZZ$1, 0))</f>
        <v/>
      </c>
      <c r="C834">
        <f>INDEX(resultados!$A$2:$ZZ$2573, 828, MATCH($B$3, resultados!$A$1:$ZZ$1, 0))</f>
        <v/>
      </c>
    </row>
    <row r="835">
      <c r="A835">
        <f>INDEX(resultados!$A$2:$ZZ$2573, 829, MATCH($B$1, resultados!$A$1:$ZZ$1, 0))</f>
        <v/>
      </c>
      <c r="B835">
        <f>INDEX(resultados!$A$2:$ZZ$2573, 829, MATCH($B$2, resultados!$A$1:$ZZ$1, 0))</f>
        <v/>
      </c>
      <c r="C835">
        <f>INDEX(resultados!$A$2:$ZZ$2573, 829, MATCH($B$3, resultados!$A$1:$ZZ$1, 0))</f>
        <v/>
      </c>
    </row>
    <row r="836">
      <c r="A836">
        <f>INDEX(resultados!$A$2:$ZZ$2573, 830, MATCH($B$1, resultados!$A$1:$ZZ$1, 0))</f>
        <v/>
      </c>
      <c r="B836">
        <f>INDEX(resultados!$A$2:$ZZ$2573, 830, MATCH($B$2, resultados!$A$1:$ZZ$1, 0))</f>
        <v/>
      </c>
      <c r="C836">
        <f>INDEX(resultados!$A$2:$ZZ$2573, 830, MATCH($B$3, resultados!$A$1:$ZZ$1, 0))</f>
        <v/>
      </c>
    </row>
    <row r="837">
      <c r="A837">
        <f>INDEX(resultados!$A$2:$ZZ$2573, 831, MATCH($B$1, resultados!$A$1:$ZZ$1, 0))</f>
        <v/>
      </c>
      <c r="B837">
        <f>INDEX(resultados!$A$2:$ZZ$2573, 831, MATCH($B$2, resultados!$A$1:$ZZ$1, 0))</f>
        <v/>
      </c>
      <c r="C837">
        <f>INDEX(resultados!$A$2:$ZZ$2573, 831, MATCH($B$3, resultados!$A$1:$ZZ$1, 0))</f>
        <v/>
      </c>
    </row>
    <row r="838">
      <c r="A838">
        <f>INDEX(resultados!$A$2:$ZZ$2573, 832, MATCH($B$1, resultados!$A$1:$ZZ$1, 0))</f>
        <v/>
      </c>
      <c r="B838">
        <f>INDEX(resultados!$A$2:$ZZ$2573, 832, MATCH($B$2, resultados!$A$1:$ZZ$1, 0))</f>
        <v/>
      </c>
      <c r="C838">
        <f>INDEX(resultados!$A$2:$ZZ$2573, 832, MATCH($B$3, resultados!$A$1:$ZZ$1, 0))</f>
        <v/>
      </c>
    </row>
    <row r="839">
      <c r="A839">
        <f>INDEX(resultados!$A$2:$ZZ$2573, 833, MATCH($B$1, resultados!$A$1:$ZZ$1, 0))</f>
        <v/>
      </c>
      <c r="B839">
        <f>INDEX(resultados!$A$2:$ZZ$2573, 833, MATCH($B$2, resultados!$A$1:$ZZ$1, 0))</f>
        <v/>
      </c>
      <c r="C839">
        <f>INDEX(resultados!$A$2:$ZZ$2573, 833, MATCH($B$3, resultados!$A$1:$ZZ$1, 0))</f>
        <v/>
      </c>
    </row>
    <row r="840">
      <c r="A840">
        <f>INDEX(resultados!$A$2:$ZZ$2573, 834, MATCH($B$1, resultados!$A$1:$ZZ$1, 0))</f>
        <v/>
      </c>
      <c r="B840">
        <f>INDEX(resultados!$A$2:$ZZ$2573, 834, MATCH($B$2, resultados!$A$1:$ZZ$1, 0))</f>
        <v/>
      </c>
      <c r="C840">
        <f>INDEX(resultados!$A$2:$ZZ$2573, 834, MATCH($B$3, resultados!$A$1:$ZZ$1, 0))</f>
        <v/>
      </c>
    </row>
    <row r="841">
      <c r="A841">
        <f>INDEX(resultados!$A$2:$ZZ$2573, 835, MATCH($B$1, resultados!$A$1:$ZZ$1, 0))</f>
        <v/>
      </c>
      <c r="B841">
        <f>INDEX(resultados!$A$2:$ZZ$2573, 835, MATCH($B$2, resultados!$A$1:$ZZ$1, 0))</f>
        <v/>
      </c>
      <c r="C841">
        <f>INDEX(resultados!$A$2:$ZZ$2573, 835, MATCH($B$3, resultados!$A$1:$ZZ$1, 0))</f>
        <v/>
      </c>
    </row>
    <row r="842">
      <c r="A842">
        <f>INDEX(resultados!$A$2:$ZZ$2573, 836, MATCH($B$1, resultados!$A$1:$ZZ$1, 0))</f>
        <v/>
      </c>
      <c r="B842">
        <f>INDEX(resultados!$A$2:$ZZ$2573, 836, MATCH($B$2, resultados!$A$1:$ZZ$1, 0))</f>
        <v/>
      </c>
      <c r="C842">
        <f>INDEX(resultados!$A$2:$ZZ$2573, 836, MATCH($B$3, resultados!$A$1:$ZZ$1, 0))</f>
        <v/>
      </c>
    </row>
    <row r="843">
      <c r="A843">
        <f>INDEX(resultados!$A$2:$ZZ$2573, 837, MATCH($B$1, resultados!$A$1:$ZZ$1, 0))</f>
        <v/>
      </c>
      <c r="B843">
        <f>INDEX(resultados!$A$2:$ZZ$2573, 837, MATCH($B$2, resultados!$A$1:$ZZ$1, 0))</f>
        <v/>
      </c>
      <c r="C843">
        <f>INDEX(resultados!$A$2:$ZZ$2573, 837, MATCH($B$3, resultados!$A$1:$ZZ$1, 0))</f>
        <v/>
      </c>
    </row>
    <row r="844">
      <c r="A844">
        <f>INDEX(resultados!$A$2:$ZZ$2573, 838, MATCH($B$1, resultados!$A$1:$ZZ$1, 0))</f>
        <v/>
      </c>
      <c r="B844">
        <f>INDEX(resultados!$A$2:$ZZ$2573, 838, MATCH($B$2, resultados!$A$1:$ZZ$1, 0))</f>
        <v/>
      </c>
      <c r="C844">
        <f>INDEX(resultados!$A$2:$ZZ$2573, 838, MATCH($B$3, resultados!$A$1:$ZZ$1, 0))</f>
        <v/>
      </c>
    </row>
    <row r="845">
      <c r="A845">
        <f>INDEX(resultados!$A$2:$ZZ$2573, 839, MATCH($B$1, resultados!$A$1:$ZZ$1, 0))</f>
        <v/>
      </c>
      <c r="B845">
        <f>INDEX(resultados!$A$2:$ZZ$2573, 839, MATCH($B$2, resultados!$A$1:$ZZ$1, 0))</f>
        <v/>
      </c>
      <c r="C845">
        <f>INDEX(resultados!$A$2:$ZZ$2573, 839, MATCH($B$3, resultados!$A$1:$ZZ$1, 0))</f>
        <v/>
      </c>
    </row>
    <row r="846">
      <c r="A846">
        <f>INDEX(resultados!$A$2:$ZZ$2573, 840, MATCH($B$1, resultados!$A$1:$ZZ$1, 0))</f>
        <v/>
      </c>
      <c r="B846">
        <f>INDEX(resultados!$A$2:$ZZ$2573, 840, MATCH($B$2, resultados!$A$1:$ZZ$1, 0))</f>
        <v/>
      </c>
      <c r="C846">
        <f>INDEX(resultados!$A$2:$ZZ$2573, 840, MATCH($B$3, resultados!$A$1:$ZZ$1, 0))</f>
        <v/>
      </c>
    </row>
    <row r="847">
      <c r="A847">
        <f>INDEX(resultados!$A$2:$ZZ$2573, 841, MATCH($B$1, resultados!$A$1:$ZZ$1, 0))</f>
        <v/>
      </c>
      <c r="B847">
        <f>INDEX(resultados!$A$2:$ZZ$2573, 841, MATCH($B$2, resultados!$A$1:$ZZ$1, 0))</f>
        <v/>
      </c>
      <c r="C847">
        <f>INDEX(resultados!$A$2:$ZZ$2573, 841, MATCH($B$3, resultados!$A$1:$ZZ$1, 0))</f>
        <v/>
      </c>
    </row>
    <row r="848">
      <c r="A848">
        <f>INDEX(resultados!$A$2:$ZZ$2573, 842, MATCH($B$1, resultados!$A$1:$ZZ$1, 0))</f>
        <v/>
      </c>
      <c r="B848">
        <f>INDEX(resultados!$A$2:$ZZ$2573, 842, MATCH($B$2, resultados!$A$1:$ZZ$1, 0))</f>
        <v/>
      </c>
      <c r="C848">
        <f>INDEX(resultados!$A$2:$ZZ$2573, 842, MATCH($B$3, resultados!$A$1:$ZZ$1, 0))</f>
        <v/>
      </c>
    </row>
    <row r="849">
      <c r="A849">
        <f>INDEX(resultados!$A$2:$ZZ$2573, 843, MATCH($B$1, resultados!$A$1:$ZZ$1, 0))</f>
        <v/>
      </c>
      <c r="B849">
        <f>INDEX(resultados!$A$2:$ZZ$2573, 843, MATCH($B$2, resultados!$A$1:$ZZ$1, 0))</f>
        <v/>
      </c>
      <c r="C849">
        <f>INDEX(resultados!$A$2:$ZZ$2573, 843, MATCH($B$3, resultados!$A$1:$ZZ$1, 0))</f>
        <v/>
      </c>
    </row>
    <row r="850">
      <c r="A850">
        <f>INDEX(resultados!$A$2:$ZZ$2573, 844, MATCH($B$1, resultados!$A$1:$ZZ$1, 0))</f>
        <v/>
      </c>
      <c r="B850">
        <f>INDEX(resultados!$A$2:$ZZ$2573, 844, MATCH($B$2, resultados!$A$1:$ZZ$1, 0))</f>
        <v/>
      </c>
      <c r="C850">
        <f>INDEX(resultados!$A$2:$ZZ$2573, 844, MATCH($B$3, resultados!$A$1:$ZZ$1, 0))</f>
        <v/>
      </c>
    </row>
    <row r="851">
      <c r="A851">
        <f>INDEX(resultados!$A$2:$ZZ$2573, 845, MATCH($B$1, resultados!$A$1:$ZZ$1, 0))</f>
        <v/>
      </c>
      <c r="B851">
        <f>INDEX(resultados!$A$2:$ZZ$2573, 845, MATCH($B$2, resultados!$A$1:$ZZ$1, 0))</f>
        <v/>
      </c>
      <c r="C851">
        <f>INDEX(resultados!$A$2:$ZZ$2573, 845, MATCH($B$3, resultados!$A$1:$ZZ$1, 0))</f>
        <v/>
      </c>
    </row>
    <row r="852">
      <c r="A852">
        <f>INDEX(resultados!$A$2:$ZZ$2573, 846, MATCH($B$1, resultados!$A$1:$ZZ$1, 0))</f>
        <v/>
      </c>
      <c r="B852">
        <f>INDEX(resultados!$A$2:$ZZ$2573, 846, MATCH($B$2, resultados!$A$1:$ZZ$1, 0))</f>
        <v/>
      </c>
      <c r="C852">
        <f>INDEX(resultados!$A$2:$ZZ$2573, 846, MATCH($B$3, resultados!$A$1:$ZZ$1, 0))</f>
        <v/>
      </c>
    </row>
    <row r="853">
      <c r="A853">
        <f>INDEX(resultados!$A$2:$ZZ$2573, 847, MATCH($B$1, resultados!$A$1:$ZZ$1, 0))</f>
        <v/>
      </c>
      <c r="B853">
        <f>INDEX(resultados!$A$2:$ZZ$2573, 847, MATCH($B$2, resultados!$A$1:$ZZ$1, 0))</f>
        <v/>
      </c>
      <c r="C853">
        <f>INDEX(resultados!$A$2:$ZZ$2573, 847, MATCH($B$3, resultados!$A$1:$ZZ$1, 0))</f>
        <v/>
      </c>
    </row>
    <row r="854">
      <c r="A854">
        <f>INDEX(resultados!$A$2:$ZZ$2573, 848, MATCH($B$1, resultados!$A$1:$ZZ$1, 0))</f>
        <v/>
      </c>
      <c r="B854">
        <f>INDEX(resultados!$A$2:$ZZ$2573, 848, MATCH($B$2, resultados!$A$1:$ZZ$1, 0))</f>
        <v/>
      </c>
      <c r="C854">
        <f>INDEX(resultados!$A$2:$ZZ$2573, 848, MATCH($B$3, resultados!$A$1:$ZZ$1, 0))</f>
        <v/>
      </c>
    </row>
    <row r="855">
      <c r="A855">
        <f>INDEX(resultados!$A$2:$ZZ$2573, 849, MATCH($B$1, resultados!$A$1:$ZZ$1, 0))</f>
        <v/>
      </c>
      <c r="B855">
        <f>INDEX(resultados!$A$2:$ZZ$2573, 849, MATCH($B$2, resultados!$A$1:$ZZ$1, 0))</f>
        <v/>
      </c>
      <c r="C855">
        <f>INDEX(resultados!$A$2:$ZZ$2573, 849, MATCH($B$3, resultados!$A$1:$ZZ$1, 0))</f>
        <v/>
      </c>
    </row>
    <row r="856">
      <c r="A856">
        <f>INDEX(resultados!$A$2:$ZZ$2573, 850, MATCH($B$1, resultados!$A$1:$ZZ$1, 0))</f>
        <v/>
      </c>
      <c r="B856">
        <f>INDEX(resultados!$A$2:$ZZ$2573, 850, MATCH($B$2, resultados!$A$1:$ZZ$1, 0))</f>
        <v/>
      </c>
      <c r="C856">
        <f>INDEX(resultados!$A$2:$ZZ$2573, 850, MATCH($B$3, resultados!$A$1:$ZZ$1, 0))</f>
        <v/>
      </c>
    </row>
    <row r="857">
      <c r="A857">
        <f>INDEX(resultados!$A$2:$ZZ$2573, 851, MATCH($B$1, resultados!$A$1:$ZZ$1, 0))</f>
        <v/>
      </c>
      <c r="B857">
        <f>INDEX(resultados!$A$2:$ZZ$2573, 851, MATCH($B$2, resultados!$A$1:$ZZ$1, 0))</f>
        <v/>
      </c>
      <c r="C857">
        <f>INDEX(resultados!$A$2:$ZZ$2573, 851, MATCH($B$3, resultados!$A$1:$ZZ$1, 0))</f>
        <v/>
      </c>
    </row>
    <row r="858">
      <c r="A858">
        <f>INDEX(resultados!$A$2:$ZZ$2573, 852, MATCH($B$1, resultados!$A$1:$ZZ$1, 0))</f>
        <v/>
      </c>
      <c r="B858">
        <f>INDEX(resultados!$A$2:$ZZ$2573, 852, MATCH($B$2, resultados!$A$1:$ZZ$1, 0))</f>
        <v/>
      </c>
      <c r="C858">
        <f>INDEX(resultados!$A$2:$ZZ$2573, 852, MATCH($B$3, resultados!$A$1:$ZZ$1, 0))</f>
        <v/>
      </c>
    </row>
    <row r="859">
      <c r="A859">
        <f>INDEX(resultados!$A$2:$ZZ$2573, 853, MATCH($B$1, resultados!$A$1:$ZZ$1, 0))</f>
        <v/>
      </c>
      <c r="B859">
        <f>INDEX(resultados!$A$2:$ZZ$2573, 853, MATCH($B$2, resultados!$A$1:$ZZ$1, 0))</f>
        <v/>
      </c>
      <c r="C859">
        <f>INDEX(resultados!$A$2:$ZZ$2573, 853, MATCH($B$3, resultados!$A$1:$ZZ$1, 0))</f>
        <v/>
      </c>
    </row>
    <row r="860">
      <c r="A860">
        <f>INDEX(resultados!$A$2:$ZZ$2573, 854, MATCH($B$1, resultados!$A$1:$ZZ$1, 0))</f>
        <v/>
      </c>
      <c r="B860">
        <f>INDEX(resultados!$A$2:$ZZ$2573, 854, MATCH($B$2, resultados!$A$1:$ZZ$1, 0))</f>
        <v/>
      </c>
      <c r="C860">
        <f>INDEX(resultados!$A$2:$ZZ$2573, 854, MATCH($B$3, resultados!$A$1:$ZZ$1, 0))</f>
        <v/>
      </c>
    </row>
    <row r="861">
      <c r="A861">
        <f>INDEX(resultados!$A$2:$ZZ$2573, 855, MATCH($B$1, resultados!$A$1:$ZZ$1, 0))</f>
        <v/>
      </c>
      <c r="B861">
        <f>INDEX(resultados!$A$2:$ZZ$2573, 855, MATCH($B$2, resultados!$A$1:$ZZ$1, 0))</f>
        <v/>
      </c>
      <c r="C861">
        <f>INDEX(resultados!$A$2:$ZZ$2573, 855, MATCH($B$3, resultados!$A$1:$ZZ$1, 0))</f>
        <v/>
      </c>
    </row>
    <row r="862">
      <c r="A862">
        <f>INDEX(resultados!$A$2:$ZZ$2573, 856, MATCH($B$1, resultados!$A$1:$ZZ$1, 0))</f>
        <v/>
      </c>
      <c r="B862">
        <f>INDEX(resultados!$A$2:$ZZ$2573, 856, MATCH($B$2, resultados!$A$1:$ZZ$1, 0))</f>
        <v/>
      </c>
      <c r="C862">
        <f>INDEX(resultados!$A$2:$ZZ$2573, 856, MATCH($B$3, resultados!$A$1:$ZZ$1, 0))</f>
        <v/>
      </c>
    </row>
    <row r="863">
      <c r="A863">
        <f>INDEX(resultados!$A$2:$ZZ$2573, 857, MATCH($B$1, resultados!$A$1:$ZZ$1, 0))</f>
        <v/>
      </c>
      <c r="B863">
        <f>INDEX(resultados!$A$2:$ZZ$2573, 857, MATCH($B$2, resultados!$A$1:$ZZ$1, 0))</f>
        <v/>
      </c>
      <c r="C863">
        <f>INDEX(resultados!$A$2:$ZZ$2573, 857, MATCH($B$3, resultados!$A$1:$ZZ$1, 0))</f>
        <v/>
      </c>
    </row>
    <row r="864">
      <c r="A864">
        <f>INDEX(resultados!$A$2:$ZZ$2573, 858, MATCH($B$1, resultados!$A$1:$ZZ$1, 0))</f>
        <v/>
      </c>
      <c r="B864">
        <f>INDEX(resultados!$A$2:$ZZ$2573, 858, MATCH($B$2, resultados!$A$1:$ZZ$1, 0))</f>
        <v/>
      </c>
      <c r="C864">
        <f>INDEX(resultados!$A$2:$ZZ$2573, 858, MATCH($B$3, resultados!$A$1:$ZZ$1, 0))</f>
        <v/>
      </c>
    </row>
    <row r="865">
      <c r="A865">
        <f>INDEX(resultados!$A$2:$ZZ$2573, 859, MATCH($B$1, resultados!$A$1:$ZZ$1, 0))</f>
        <v/>
      </c>
      <c r="B865">
        <f>INDEX(resultados!$A$2:$ZZ$2573, 859, MATCH($B$2, resultados!$A$1:$ZZ$1, 0))</f>
        <v/>
      </c>
      <c r="C865">
        <f>INDEX(resultados!$A$2:$ZZ$2573, 859, MATCH($B$3, resultados!$A$1:$ZZ$1, 0))</f>
        <v/>
      </c>
    </row>
    <row r="866">
      <c r="A866">
        <f>INDEX(resultados!$A$2:$ZZ$2573, 860, MATCH($B$1, resultados!$A$1:$ZZ$1, 0))</f>
        <v/>
      </c>
      <c r="B866">
        <f>INDEX(resultados!$A$2:$ZZ$2573, 860, MATCH($B$2, resultados!$A$1:$ZZ$1, 0))</f>
        <v/>
      </c>
      <c r="C866">
        <f>INDEX(resultados!$A$2:$ZZ$2573, 860, MATCH($B$3, resultados!$A$1:$ZZ$1, 0))</f>
        <v/>
      </c>
    </row>
    <row r="867">
      <c r="A867">
        <f>INDEX(resultados!$A$2:$ZZ$2573, 861, MATCH($B$1, resultados!$A$1:$ZZ$1, 0))</f>
        <v/>
      </c>
      <c r="B867">
        <f>INDEX(resultados!$A$2:$ZZ$2573, 861, MATCH($B$2, resultados!$A$1:$ZZ$1, 0))</f>
        <v/>
      </c>
      <c r="C867">
        <f>INDEX(resultados!$A$2:$ZZ$2573, 861, MATCH($B$3, resultados!$A$1:$ZZ$1, 0))</f>
        <v/>
      </c>
    </row>
    <row r="868">
      <c r="A868">
        <f>INDEX(resultados!$A$2:$ZZ$2573, 862, MATCH($B$1, resultados!$A$1:$ZZ$1, 0))</f>
        <v/>
      </c>
      <c r="B868">
        <f>INDEX(resultados!$A$2:$ZZ$2573, 862, MATCH($B$2, resultados!$A$1:$ZZ$1, 0))</f>
        <v/>
      </c>
      <c r="C868">
        <f>INDEX(resultados!$A$2:$ZZ$2573, 862, MATCH($B$3, resultados!$A$1:$ZZ$1, 0))</f>
        <v/>
      </c>
    </row>
    <row r="869">
      <c r="A869">
        <f>INDEX(resultados!$A$2:$ZZ$2573, 863, MATCH($B$1, resultados!$A$1:$ZZ$1, 0))</f>
        <v/>
      </c>
      <c r="B869">
        <f>INDEX(resultados!$A$2:$ZZ$2573, 863, MATCH($B$2, resultados!$A$1:$ZZ$1, 0))</f>
        <v/>
      </c>
      <c r="C869">
        <f>INDEX(resultados!$A$2:$ZZ$2573, 863, MATCH($B$3, resultados!$A$1:$ZZ$1, 0))</f>
        <v/>
      </c>
    </row>
    <row r="870">
      <c r="A870">
        <f>INDEX(resultados!$A$2:$ZZ$2573, 864, MATCH($B$1, resultados!$A$1:$ZZ$1, 0))</f>
        <v/>
      </c>
      <c r="B870">
        <f>INDEX(resultados!$A$2:$ZZ$2573, 864, MATCH($B$2, resultados!$A$1:$ZZ$1, 0))</f>
        <v/>
      </c>
      <c r="C870">
        <f>INDEX(resultados!$A$2:$ZZ$2573, 864, MATCH($B$3, resultados!$A$1:$ZZ$1, 0))</f>
        <v/>
      </c>
    </row>
    <row r="871">
      <c r="A871">
        <f>INDEX(resultados!$A$2:$ZZ$2573, 865, MATCH($B$1, resultados!$A$1:$ZZ$1, 0))</f>
        <v/>
      </c>
      <c r="B871">
        <f>INDEX(resultados!$A$2:$ZZ$2573, 865, MATCH($B$2, resultados!$A$1:$ZZ$1, 0))</f>
        <v/>
      </c>
      <c r="C871">
        <f>INDEX(resultados!$A$2:$ZZ$2573, 865, MATCH($B$3, resultados!$A$1:$ZZ$1, 0))</f>
        <v/>
      </c>
    </row>
    <row r="872">
      <c r="A872">
        <f>INDEX(resultados!$A$2:$ZZ$2573, 866, MATCH($B$1, resultados!$A$1:$ZZ$1, 0))</f>
        <v/>
      </c>
      <c r="B872">
        <f>INDEX(resultados!$A$2:$ZZ$2573, 866, MATCH($B$2, resultados!$A$1:$ZZ$1, 0))</f>
        <v/>
      </c>
      <c r="C872">
        <f>INDEX(resultados!$A$2:$ZZ$2573, 866, MATCH($B$3, resultados!$A$1:$ZZ$1, 0))</f>
        <v/>
      </c>
    </row>
    <row r="873">
      <c r="A873">
        <f>INDEX(resultados!$A$2:$ZZ$2573, 867, MATCH($B$1, resultados!$A$1:$ZZ$1, 0))</f>
        <v/>
      </c>
      <c r="B873">
        <f>INDEX(resultados!$A$2:$ZZ$2573, 867, MATCH($B$2, resultados!$A$1:$ZZ$1, 0))</f>
        <v/>
      </c>
      <c r="C873">
        <f>INDEX(resultados!$A$2:$ZZ$2573, 867, MATCH($B$3, resultados!$A$1:$ZZ$1, 0))</f>
        <v/>
      </c>
    </row>
    <row r="874">
      <c r="A874">
        <f>INDEX(resultados!$A$2:$ZZ$2573, 868, MATCH($B$1, resultados!$A$1:$ZZ$1, 0))</f>
        <v/>
      </c>
      <c r="B874">
        <f>INDEX(resultados!$A$2:$ZZ$2573, 868, MATCH($B$2, resultados!$A$1:$ZZ$1, 0))</f>
        <v/>
      </c>
      <c r="C874">
        <f>INDEX(resultados!$A$2:$ZZ$2573, 868, MATCH($B$3, resultados!$A$1:$ZZ$1, 0))</f>
        <v/>
      </c>
    </row>
    <row r="875">
      <c r="A875">
        <f>INDEX(resultados!$A$2:$ZZ$2573, 869, MATCH($B$1, resultados!$A$1:$ZZ$1, 0))</f>
        <v/>
      </c>
      <c r="B875">
        <f>INDEX(resultados!$A$2:$ZZ$2573, 869, MATCH($B$2, resultados!$A$1:$ZZ$1, 0))</f>
        <v/>
      </c>
      <c r="C875">
        <f>INDEX(resultados!$A$2:$ZZ$2573, 869, MATCH($B$3, resultados!$A$1:$ZZ$1, 0))</f>
        <v/>
      </c>
    </row>
    <row r="876">
      <c r="A876">
        <f>INDEX(resultados!$A$2:$ZZ$2573, 870, MATCH($B$1, resultados!$A$1:$ZZ$1, 0))</f>
        <v/>
      </c>
      <c r="B876">
        <f>INDEX(resultados!$A$2:$ZZ$2573, 870, MATCH($B$2, resultados!$A$1:$ZZ$1, 0))</f>
        <v/>
      </c>
      <c r="C876">
        <f>INDEX(resultados!$A$2:$ZZ$2573, 870, MATCH($B$3, resultados!$A$1:$ZZ$1, 0))</f>
        <v/>
      </c>
    </row>
    <row r="877">
      <c r="A877">
        <f>INDEX(resultados!$A$2:$ZZ$2573, 871, MATCH($B$1, resultados!$A$1:$ZZ$1, 0))</f>
        <v/>
      </c>
      <c r="B877">
        <f>INDEX(resultados!$A$2:$ZZ$2573, 871, MATCH($B$2, resultados!$A$1:$ZZ$1, 0))</f>
        <v/>
      </c>
      <c r="C877">
        <f>INDEX(resultados!$A$2:$ZZ$2573, 871, MATCH($B$3, resultados!$A$1:$ZZ$1, 0))</f>
        <v/>
      </c>
    </row>
    <row r="878">
      <c r="A878">
        <f>INDEX(resultados!$A$2:$ZZ$2573, 872, MATCH($B$1, resultados!$A$1:$ZZ$1, 0))</f>
        <v/>
      </c>
      <c r="B878">
        <f>INDEX(resultados!$A$2:$ZZ$2573, 872, MATCH($B$2, resultados!$A$1:$ZZ$1, 0))</f>
        <v/>
      </c>
      <c r="C878">
        <f>INDEX(resultados!$A$2:$ZZ$2573, 872, MATCH($B$3, resultados!$A$1:$ZZ$1, 0))</f>
        <v/>
      </c>
    </row>
    <row r="879">
      <c r="A879">
        <f>INDEX(resultados!$A$2:$ZZ$2573, 873, MATCH($B$1, resultados!$A$1:$ZZ$1, 0))</f>
        <v/>
      </c>
      <c r="B879">
        <f>INDEX(resultados!$A$2:$ZZ$2573, 873, MATCH($B$2, resultados!$A$1:$ZZ$1, 0))</f>
        <v/>
      </c>
      <c r="C879">
        <f>INDEX(resultados!$A$2:$ZZ$2573, 873, MATCH($B$3, resultados!$A$1:$ZZ$1, 0))</f>
        <v/>
      </c>
    </row>
    <row r="880">
      <c r="A880">
        <f>INDEX(resultados!$A$2:$ZZ$2573, 874, MATCH($B$1, resultados!$A$1:$ZZ$1, 0))</f>
        <v/>
      </c>
      <c r="B880">
        <f>INDEX(resultados!$A$2:$ZZ$2573, 874, MATCH($B$2, resultados!$A$1:$ZZ$1, 0))</f>
        <v/>
      </c>
      <c r="C880">
        <f>INDEX(resultados!$A$2:$ZZ$2573, 874, MATCH($B$3, resultados!$A$1:$ZZ$1, 0))</f>
        <v/>
      </c>
    </row>
    <row r="881">
      <c r="A881">
        <f>INDEX(resultados!$A$2:$ZZ$2573, 875, MATCH($B$1, resultados!$A$1:$ZZ$1, 0))</f>
        <v/>
      </c>
      <c r="B881">
        <f>INDEX(resultados!$A$2:$ZZ$2573, 875, MATCH($B$2, resultados!$A$1:$ZZ$1, 0))</f>
        <v/>
      </c>
      <c r="C881">
        <f>INDEX(resultados!$A$2:$ZZ$2573, 875, MATCH($B$3, resultados!$A$1:$ZZ$1, 0))</f>
        <v/>
      </c>
    </row>
    <row r="882">
      <c r="A882">
        <f>INDEX(resultados!$A$2:$ZZ$2573, 876, MATCH($B$1, resultados!$A$1:$ZZ$1, 0))</f>
        <v/>
      </c>
      <c r="B882">
        <f>INDEX(resultados!$A$2:$ZZ$2573, 876, MATCH($B$2, resultados!$A$1:$ZZ$1, 0))</f>
        <v/>
      </c>
      <c r="C882">
        <f>INDEX(resultados!$A$2:$ZZ$2573, 876, MATCH($B$3, resultados!$A$1:$ZZ$1, 0))</f>
        <v/>
      </c>
    </row>
    <row r="883">
      <c r="A883">
        <f>INDEX(resultados!$A$2:$ZZ$2573, 877, MATCH($B$1, resultados!$A$1:$ZZ$1, 0))</f>
        <v/>
      </c>
      <c r="B883">
        <f>INDEX(resultados!$A$2:$ZZ$2573, 877, MATCH($B$2, resultados!$A$1:$ZZ$1, 0))</f>
        <v/>
      </c>
      <c r="C883">
        <f>INDEX(resultados!$A$2:$ZZ$2573, 877, MATCH($B$3, resultados!$A$1:$ZZ$1, 0))</f>
        <v/>
      </c>
    </row>
    <row r="884">
      <c r="A884">
        <f>INDEX(resultados!$A$2:$ZZ$2573, 878, MATCH($B$1, resultados!$A$1:$ZZ$1, 0))</f>
        <v/>
      </c>
      <c r="B884">
        <f>INDEX(resultados!$A$2:$ZZ$2573, 878, MATCH($B$2, resultados!$A$1:$ZZ$1, 0))</f>
        <v/>
      </c>
      <c r="C884">
        <f>INDEX(resultados!$A$2:$ZZ$2573, 878, MATCH($B$3, resultados!$A$1:$ZZ$1, 0))</f>
        <v/>
      </c>
    </row>
    <row r="885">
      <c r="A885">
        <f>INDEX(resultados!$A$2:$ZZ$2573, 879, MATCH($B$1, resultados!$A$1:$ZZ$1, 0))</f>
        <v/>
      </c>
      <c r="B885">
        <f>INDEX(resultados!$A$2:$ZZ$2573, 879, MATCH($B$2, resultados!$A$1:$ZZ$1, 0))</f>
        <v/>
      </c>
      <c r="C885">
        <f>INDEX(resultados!$A$2:$ZZ$2573, 879, MATCH($B$3, resultados!$A$1:$ZZ$1, 0))</f>
        <v/>
      </c>
    </row>
    <row r="886">
      <c r="A886">
        <f>INDEX(resultados!$A$2:$ZZ$2573, 880, MATCH($B$1, resultados!$A$1:$ZZ$1, 0))</f>
        <v/>
      </c>
      <c r="B886">
        <f>INDEX(resultados!$A$2:$ZZ$2573, 880, MATCH($B$2, resultados!$A$1:$ZZ$1, 0))</f>
        <v/>
      </c>
      <c r="C886">
        <f>INDEX(resultados!$A$2:$ZZ$2573, 880, MATCH($B$3, resultados!$A$1:$ZZ$1, 0))</f>
        <v/>
      </c>
    </row>
    <row r="887">
      <c r="A887">
        <f>INDEX(resultados!$A$2:$ZZ$2573, 881, MATCH($B$1, resultados!$A$1:$ZZ$1, 0))</f>
        <v/>
      </c>
      <c r="B887">
        <f>INDEX(resultados!$A$2:$ZZ$2573, 881, MATCH($B$2, resultados!$A$1:$ZZ$1, 0))</f>
        <v/>
      </c>
      <c r="C887">
        <f>INDEX(resultados!$A$2:$ZZ$2573, 881, MATCH($B$3, resultados!$A$1:$ZZ$1, 0))</f>
        <v/>
      </c>
    </row>
    <row r="888">
      <c r="A888">
        <f>INDEX(resultados!$A$2:$ZZ$2573, 882, MATCH($B$1, resultados!$A$1:$ZZ$1, 0))</f>
        <v/>
      </c>
      <c r="B888">
        <f>INDEX(resultados!$A$2:$ZZ$2573, 882, MATCH($B$2, resultados!$A$1:$ZZ$1, 0))</f>
        <v/>
      </c>
      <c r="C888">
        <f>INDEX(resultados!$A$2:$ZZ$2573, 882, MATCH($B$3, resultados!$A$1:$ZZ$1, 0))</f>
        <v/>
      </c>
    </row>
    <row r="889">
      <c r="A889">
        <f>INDEX(resultados!$A$2:$ZZ$2573, 883, MATCH($B$1, resultados!$A$1:$ZZ$1, 0))</f>
        <v/>
      </c>
      <c r="B889">
        <f>INDEX(resultados!$A$2:$ZZ$2573, 883, MATCH($B$2, resultados!$A$1:$ZZ$1, 0))</f>
        <v/>
      </c>
      <c r="C889">
        <f>INDEX(resultados!$A$2:$ZZ$2573, 883, MATCH($B$3, resultados!$A$1:$ZZ$1, 0))</f>
        <v/>
      </c>
    </row>
    <row r="890">
      <c r="A890">
        <f>INDEX(resultados!$A$2:$ZZ$2573, 884, MATCH($B$1, resultados!$A$1:$ZZ$1, 0))</f>
        <v/>
      </c>
      <c r="B890">
        <f>INDEX(resultados!$A$2:$ZZ$2573, 884, MATCH($B$2, resultados!$A$1:$ZZ$1, 0))</f>
        <v/>
      </c>
      <c r="C890">
        <f>INDEX(resultados!$A$2:$ZZ$2573, 884, MATCH($B$3, resultados!$A$1:$ZZ$1, 0))</f>
        <v/>
      </c>
    </row>
    <row r="891">
      <c r="A891">
        <f>INDEX(resultados!$A$2:$ZZ$2573, 885, MATCH($B$1, resultados!$A$1:$ZZ$1, 0))</f>
        <v/>
      </c>
      <c r="B891">
        <f>INDEX(resultados!$A$2:$ZZ$2573, 885, MATCH($B$2, resultados!$A$1:$ZZ$1, 0))</f>
        <v/>
      </c>
      <c r="C891">
        <f>INDEX(resultados!$A$2:$ZZ$2573, 885, MATCH($B$3, resultados!$A$1:$ZZ$1, 0))</f>
        <v/>
      </c>
    </row>
    <row r="892">
      <c r="A892">
        <f>INDEX(resultados!$A$2:$ZZ$2573, 886, MATCH($B$1, resultados!$A$1:$ZZ$1, 0))</f>
        <v/>
      </c>
      <c r="B892">
        <f>INDEX(resultados!$A$2:$ZZ$2573, 886, MATCH($B$2, resultados!$A$1:$ZZ$1, 0))</f>
        <v/>
      </c>
      <c r="C892">
        <f>INDEX(resultados!$A$2:$ZZ$2573, 886, MATCH($B$3, resultados!$A$1:$ZZ$1, 0))</f>
        <v/>
      </c>
    </row>
    <row r="893">
      <c r="A893">
        <f>INDEX(resultados!$A$2:$ZZ$2573, 887, MATCH($B$1, resultados!$A$1:$ZZ$1, 0))</f>
        <v/>
      </c>
      <c r="B893">
        <f>INDEX(resultados!$A$2:$ZZ$2573, 887, MATCH($B$2, resultados!$A$1:$ZZ$1, 0))</f>
        <v/>
      </c>
      <c r="C893">
        <f>INDEX(resultados!$A$2:$ZZ$2573, 887, MATCH($B$3, resultados!$A$1:$ZZ$1, 0))</f>
        <v/>
      </c>
    </row>
    <row r="894">
      <c r="A894">
        <f>INDEX(resultados!$A$2:$ZZ$2573, 888, MATCH($B$1, resultados!$A$1:$ZZ$1, 0))</f>
        <v/>
      </c>
      <c r="B894">
        <f>INDEX(resultados!$A$2:$ZZ$2573, 888, MATCH($B$2, resultados!$A$1:$ZZ$1, 0))</f>
        <v/>
      </c>
      <c r="C894">
        <f>INDEX(resultados!$A$2:$ZZ$2573, 888, MATCH($B$3, resultados!$A$1:$ZZ$1, 0))</f>
        <v/>
      </c>
    </row>
    <row r="895">
      <c r="A895">
        <f>INDEX(resultados!$A$2:$ZZ$2573, 889, MATCH($B$1, resultados!$A$1:$ZZ$1, 0))</f>
        <v/>
      </c>
      <c r="B895">
        <f>INDEX(resultados!$A$2:$ZZ$2573, 889, MATCH($B$2, resultados!$A$1:$ZZ$1, 0))</f>
        <v/>
      </c>
      <c r="C895">
        <f>INDEX(resultados!$A$2:$ZZ$2573, 889, MATCH($B$3, resultados!$A$1:$ZZ$1, 0))</f>
        <v/>
      </c>
    </row>
    <row r="896">
      <c r="A896">
        <f>INDEX(resultados!$A$2:$ZZ$2573, 890, MATCH($B$1, resultados!$A$1:$ZZ$1, 0))</f>
        <v/>
      </c>
      <c r="B896">
        <f>INDEX(resultados!$A$2:$ZZ$2573, 890, MATCH($B$2, resultados!$A$1:$ZZ$1, 0))</f>
        <v/>
      </c>
      <c r="C896">
        <f>INDEX(resultados!$A$2:$ZZ$2573, 890, MATCH($B$3, resultados!$A$1:$ZZ$1, 0))</f>
        <v/>
      </c>
    </row>
    <row r="897">
      <c r="A897">
        <f>INDEX(resultados!$A$2:$ZZ$2573, 891, MATCH($B$1, resultados!$A$1:$ZZ$1, 0))</f>
        <v/>
      </c>
      <c r="B897">
        <f>INDEX(resultados!$A$2:$ZZ$2573, 891, MATCH($B$2, resultados!$A$1:$ZZ$1, 0))</f>
        <v/>
      </c>
      <c r="C897">
        <f>INDEX(resultados!$A$2:$ZZ$2573, 891, MATCH($B$3, resultados!$A$1:$ZZ$1, 0))</f>
        <v/>
      </c>
    </row>
    <row r="898">
      <c r="A898">
        <f>INDEX(resultados!$A$2:$ZZ$2573, 892, MATCH($B$1, resultados!$A$1:$ZZ$1, 0))</f>
        <v/>
      </c>
      <c r="B898">
        <f>INDEX(resultados!$A$2:$ZZ$2573, 892, MATCH($B$2, resultados!$A$1:$ZZ$1, 0))</f>
        <v/>
      </c>
      <c r="C898">
        <f>INDEX(resultados!$A$2:$ZZ$2573, 892, MATCH($B$3, resultados!$A$1:$ZZ$1, 0))</f>
        <v/>
      </c>
    </row>
    <row r="899">
      <c r="A899">
        <f>INDEX(resultados!$A$2:$ZZ$2573, 893, MATCH($B$1, resultados!$A$1:$ZZ$1, 0))</f>
        <v/>
      </c>
      <c r="B899">
        <f>INDEX(resultados!$A$2:$ZZ$2573, 893, MATCH($B$2, resultados!$A$1:$ZZ$1, 0))</f>
        <v/>
      </c>
      <c r="C899">
        <f>INDEX(resultados!$A$2:$ZZ$2573, 893, MATCH($B$3, resultados!$A$1:$ZZ$1, 0))</f>
        <v/>
      </c>
    </row>
    <row r="900">
      <c r="A900">
        <f>INDEX(resultados!$A$2:$ZZ$2573, 894, MATCH($B$1, resultados!$A$1:$ZZ$1, 0))</f>
        <v/>
      </c>
      <c r="B900">
        <f>INDEX(resultados!$A$2:$ZZ$2573, 894, MATCH($B$2, resultados!$A$1:$ZZ$1, 0))</f>
        <v/>
      </c>
      <c r="C900">
        <f>INDEX(resultados!$A$2:$ZZ$2573, 894, MATCH($B$3, resultados!$A$1:$ZZ$1, 0))</f>
        <v/>
      </c>
    </row>
    <row r="901">
      <c r="A901">
        <f>INDEX(resultados!$A$2:$ZZ$2573, 895, MATCH($B$1, resultados!$A$1:$ZZ$1, 0))</f>
        <v/>
      </c>
      <c r="B901">
        <f>INDEX(resultados!$A$2:$ZZ$2573, 895, MATCH($B$2, resultados!$A$1:$ZZ$1, 0))</f>
        <v/>
      </c>
      <c r="C901">
        <f>INDEX(resultados!$A$2:$ZZ$2573, 895, MATCH($B$3, resultados!$A$1:$ZZ$1, 0))</f>
        <v/>
      </c>
    </row>
    <row r="902">
      <c r="A902">
        <f>INDEX(resultados!$A$2:$ZZ$2573, 896, MATCH($B$1, resultados!$A$1:$ZZ$1, 0))</f>
        <v/>
      </c>
      <c r="B902">
        <f>INDEX(resultados!$A$2:$ZZ$2573, 896, MATCH($B$2, resultados!$A$1:$ZZ$1, 0))</f>
        <v/>
      </c>
      <c r="C902">
        <f>INDEX(resultados!$A$2:$ZZ$2573, 896, MATCH($B$3, resultados!$A$1:$ZZ$1, 0))</f>
        <v/>
      </c>
    </row>
    <row r="903">
      <c r="A903">
        <f>INDEX(resultados!$A$2:$ZZ$2573, 897, MATCH($B$1, resultados!$A$1:$ZZ$1, 0))</f>
        <v/>
      </c>
      <c r="B903">
        <f>INDEX(resultados!$A$2:$ZZ$2573, 897, MATCH($B$2, resultados!$A$1:$ZZ$1, 0))</f>
        <v/>
      </c>
      <c r="C903">
        <f>INDEX(resultados!$A$2:$ZZ$2573, 897, MATCH($B$3, resultados!$A$1:$ZZ$1, 0))</f>
        <v/>
      </c>
    </row>
    <row r="904">
      <c r="A904">
        <f>INDEX(resultados!$A$2:$ZZ$2573, 898, MATCH($B$1, resultados!$A$1:$ZZ$1, 0))</f>
        <v/>
      </c>
      <c r="B904">
        <f>INDEX(resultados!$A$2:$ZZ$2573, 898, MATCH($B$2, resultados!$A$1:$ZZ$1, 0))</f>
        <v/>
      </c>
      <c r="C904">
        <f>INDEX(resultados!$A$2:$ZZ$2573, 898, MATCH($B$3, resultados!$A$1:$ZZ$1, 0))</f>
        <v/>
      </c>
    </row>
    <row r="905">
      <c r="A905">
        <f>INDEX(resultados!$A$2:$ZZ$2573, 899, MATCH($B$1, resultados!$A$1:$ZZ$1, 0))</f>
        <v/>
      </c>
      <c r="B905">
        <f>INDEX(resultados!$A$2:$ZZ$2573, 899, MATCH($B$2, resultados!$A$1:$ZZ$1, 0))</f>
        <v/>
      </c>
      <c r="C905">
        <f>INDEX(resultados!$A$2:$ZZ$2573, 899, MATCH($B$3, resultados!$A$1:$ZZ$1, 0))</f>
        <v/>
      </c>
    </row>
    <row r="906">
      <c r="A906">
        <f>INDEX(resultados!$A$2:$ZZ$2573, 900, MATCH($B$1, resultados!$A$1:$ZZ$1, 0))</f>
        <v/>
      </c>
      <c r="B906">
        <f>INDEX(resultados!$A$2:$ZZ$2573, 900, MATCH($B$2, resultados!$A$1:$ZZ$1, 0))</f>
        <v/>
      </c>
      <c r="C906">
        <f>INDEX(resultados!$A$2:$ZZ$2573, 900, MATCH($B$3, resultados!$A$1:$ZZ$1, 0))</f>
        <v/>
      </c>
    </row>
    <row r="907">
      <c r="A907">
        <f>INDEX(resultados!$A$2:$ZZ$2573, 901, MATCH($B$1, resultados!$A$1:$ZZ$1, 0))</f>
        <v/>
      </c>
      <c r="B907">
        <f>INDEX(resultados!$A$2:$ZZ$2573, 901, MATCH($B$2, resultados!$A$1:$ZZ$1, 0))</f>
        <v/>
      </c>
      <c r="C907">
        <f>INDEX(resultados!$A$2:$ZZ$2573, 901, MATCH($B$3, resultados!$A$1:$ZZ$1, 0))</f>
        <v/>
      </c>
    </row>
    <row r="908">
      <c r="A908">
        <f>INDEX(resultados!$A$2:$ZZ$2573, 902, MATCH($B$1, resultados!$A$1:$ZZ$1, 0))</f>
        <v/>
      </c>
      <c r="B908">
        <f>INDEX(resultados!$A$2:$ZZ$2573, 902, MATCH($B$2, resultados!$A$1:$ZZ$1, 0))</f>
        <v/>
      </c>
      <c r="C908">
        <f>INDEX(resultados!$A$2:$ZZ$2573, 902, MATCH($B$3, resultados!$A$1:$ZZ$1, 0))</f>
        <v/>
      </c>
    </row>
    <row r="909">
      <c r="A909">
        <f>INDEX(resultados!$A$2:$ZZ$2573, 903, MATCH($B$1, resultados!$A$1:$ZZ$1, 0))</f>
        <v/>
      </c>
      <c r="B909">
        <f>INDEX(resultados!$A$2:$ZZ$2573, 903, MATCH($B$2, resultados!$A$1:$ZZ$1, 0))</f>
        <v/>
      </c>
      <c r="C909">
        <f>INDEX(resultados!$A$2:$ZZ$2573, 903, MATCH($B$3, resultados!$A$1:$ZZ$1, 0))</f>
        <v/>
      </c>
    </row>
    <row r="910">
      <c r="A910">
        <f>INDEX(resultados!$A$2:$ZZ$2573, 904, MATCH($B$1, resultados!$A$1:$ZZ$1, 0))</f>
        <v/>
      </c>
      <c r="B910">
        <f>INDEX(resultados!$A$2:$ZZ$2573, 904, MATCH($B$2, resultados!$A$1:$ZZ$1, 0))</f>
        <v/>
      </c>
      <c r="C910">
        <f>INDEX(resultados!$A$2:$ZZ$2573, 904, MATCH($B$3, resultados!$A$1:$ZZ$1, 0))</f>
        <v/>
      </c>
    </row>
    <row r="911">
      <c r="A911">
        <f>INDEX(resultados!$A$2:$ZZ$2573, 905, MATCH($B$1, resultados!$A$1:$ZZ$1, 0))</f>
        <v/>
      </c>
      <c r="B911">
        <f>INDEX(resultados!$A$2:$ZZ$2573, 905, MATCH($B$2, resultados!$A$1:$ZZ$1, 0))</f>
        <v/>
      </c>
      <c r="C911">
        <f>INDEX(resultados!$A$2:$ZZ$2573, 905, MATCH($B$3, resultados!$A$1:$ZZ$1, 0))</f>
        <v/>
      </c>
    </row>
    <row r="912">
      <c r="A912">
        <f>INDEX(resultados!$A$2:$ZZ$2573, 906, MATCH($B$1, resultados!$A$1:$ZZ$1, 0))</f>
        <v/>
      </c>
      <c r="B912">
        <f>INDEX(resultados!$A$2:$ZZ$2573, 906, MATCH($B$2, resultados!$A$1:$ZZ$1, 0))</f>
        <v/>
      </c>
      <c r="C912">
        <f>INDEX(resultados!$A$2:$ZZ$2573, 906, MATCH($B$3, resultados!$A$1:$ZZ$1, 0))</f>
        <v/>
      </c>
    </row>
    <row r="913">
      <c r="A913">
        <f>INDEX(resultados!$A$2:$ZZ$2573, 907, MATCH($B$1, resultados!$A$1:$ZZ$1, 0))</f>
        <v/>
      </c>
      <c r="B913">
        <f>INDEX(resultados!$A$2:$ZZ$2573, 907, MATCH($B$2, resultados!$A$1:$ZZ$1, 0))</f>
        <v/>
      </c>
      <c r="C913">
        <f>INDEX(resultados!$A$2:$ZZ$2573, 907, MATCH($B$3, resultados!$A$1:$ZZ$1, 0))</f>
        <v/>
      </c>
    </row>
    <row r="914">
      <c r="A914">
        <f>INDEX(resultados!$A$2:$ZZ$2573, 908, MATCH($B$1, resultados!$A$1:$ZZ$1, 0))</f>
        <v/>
      </c>
      <c r="B914">
        <f>INDEX(resultados!$A$2:$ZZ$2573, 908, MATCH($B$2, resultados!$A$1:$ZZ$1, 0))</f>
        <v/>
      </c>
      <c r="C914">
        <f>INDEX(resultados!$A$2:$ZZ$2573, 908, MATCH($B$3, resultados!$A$1:$ZZ$1, 0))</f>
        <v/>
      </c>
    </row>
    <row r="915">
      <c r="A915">
        <f>INDEX(resultados!$A$2:$ZZ$2573, 909, MATCH($B$1, resultados!$A$1:$ZZ$1, 0))</f>
        <v/>
      </c>
      <c r="B915">
        <f>INDEX(resultados!$A$2:$ZZ$2573, 909, MATCH($B$2, resultados!$A$1:$ZZ$1, 0))</f>
        <v/>
      </c>
      <c r="C915">
        <f>INDEX(resultados!$A$2:$ZZ$2573, 909, MATCH($B$3, resultados!$A$1:$ZZ$1, 0))</f>
        <v/>
      </c>
    </row>
    <row r="916">
      <c r="A916">
        <f>INDEX(resultados!$A$2:$ZZ$2573, 910, MATCH($B$1, resultados!$A$1:$ZZ$1, 0))</f>
        <v/>
      </c>
      <c r="B916">
        <f>INDEX(resultados!$A$2:$ZZ$2573, 910, MATCH($B$2, resultados!$A$1:$ZZ$1, 0))</f>
        <v/>
      </c>
      <c r="C916">
        <f>INDEX(resultados!$A$2:$ZZ$2573, 910, MATCH($B$3, resultados!$A$1:$ZZ$1, 0))</f>
        <v/>
      </c>
    </row>
    <row r="917">
      <c r="A917">
        <f>INDEX(resultados!$A$2:$ZZ$2573, 911, MATCH($B$1, resultados!$A$1:$ZZ$1, 0))</f>
        <v/>
      </c>
      <c r="B917">
        <f>INDEX(resultados!$A$2:$ZZ$2573, 911, MATCH($B$2, resultados!$A$1:$ZZ$1, 0))</f>
        <v/>
      </c>
      <c r="C917">
        <f>INDEX(resultados!$A$2:$ZZ$2573, 911, MATCH($B$3, resultados!$A$1:$ZZ$1, 0))</f>
        <v/>
      </c>
    </row>
    <row r="918">
      <c r="A918">
        <f>INDEX(resultados!$A$2:$ZZ$2573, 912, MATCH($B$1, resultados!$A$1:$ZZ$1, 0))</f>
        <v/>
      </c>
      <c r="B918">
        <f>INDEX(resultados!$A$2:$ZZ$2573, 912, MATCH($B$2, resultados!$A$1:$ZZ$1, 0))</f>
        <v/>
      </c>
      <c r="C918">
        <f>INDEX(resultados!$A$2:$ZZ$2573, 912, MATCH($B$3, resultados!$A$1:$ZZ$1, 0))</f>
        <v/>
      </c>
    </row>
    <row r="919">
      <c r="A919">
        <f>INDEX(resultados!$A$2:$ZZ$2573, 913, MATCH($B$1, resultados!$A$1:$ZZ$1, 0))</f>
        <v/>
      </c>
      <c r="B919">
        <f>INDEX(resultados!$A$2:$ZZ$2573, 913, MATCH($B$2, resultados!$A$1:$ZZ$1, 0))</f>
        <v/>
      </c>
      <c r="C919">
        <f>INDEX(resultados!$A$2:$ZZ$2573, 913, MATCH($B$3, resultados!$A$1:$ZZ$1, 0))</f>
        <v/>
      </c>
    </row>
    <row r="920">
      <c r="A920">
        <f>INDEX(resultados!$A$2:$ZZ$2573, 914, MATCH($B$1, resultados!$A$1:$ZZ$1, 0))</f>
        <v/>
      </c>
      <c r="B920">
        <f>INDEX(resultados!$A$2:$ZZ$2573, 914, MATCH($B$2, resultados!$A$1:$ZZ$1, 0))</f>
        <v/>
      </c>
      <c r="C920">
        <f>INDEX(resultados!$A$2:$ZZ$2573, 914, MATCH($B$3, resultados!$A$1:$ZZ$1, 0))</f>
        <v/>
      </c>
    </row>
    <row r="921">
      <c r="A921">
        <f>INDEX(resultados!$A$2:$ZZ$2573, 915, MATCH($B$1, resultados!$A$1:$ZZ$1, 0))</f>
        <v/>
      </c>
      <c r="B921">
        <f>INDEX(resultados!$A$2:$ZZ$2573, 915, MATCH($B$2, resultados!$A$1:$ZZ$1, 0))</f>
        <v/>
      </c>
      <c r="C921">
        <f>INDEX(resultados!$A$2:$ZZ$2573, 915, MATCH($B$3, resultados!$A$1:$ZZ$1, 0))</f>
        <v/>
      </c>
    </row>
    <row r="922">
      <c r="A922">
        <f>INDEX(resultados!$A$2:$ZZ$2573, 916, MATCH($B$1, resultados!$A$1:$ZZ$1, 0))</f>
        <v/>
      </c>
      <c r="B922">
        <f>INDEX(resultados!$A$2:$ZZ$2573, 916, MATCH($B$2, resultados!$A$1:$ZZ$1, 0))</f>
        <v/>
      </c>
      <c r="C922">
        <f>INDEX(resultados!$A$2:$ZZ$2573, 916, MATCH($B$3, resultados!$A$1:$ZZ$1, 0))</f>
        <v/>
      </c>
    </row>
    <row r="923">
      <c r="A923">
        <f>INDEX(resultados!$A$2:$ZZ$2573, 917, MATCH($B$1, resultados!$A$1:$ZZ$1, 0))</f>
        <v/>
      </c>
      <c r="B923">
        <f>INDEX(resultados!$A$2:$ZZ$2573, 917, MATCH($B$2, resultados!$A$1:$ZZ$1, 0))</f>
        <v/>
      </c>
      <c r="C923">
        <f>INDEX(resultados!$A$2:$ZZ$2573, 917, MATCH($B$3, resultados!$A$1:$ZZ$1, 0))</f>
        <v/>
      </c>
    </row>
    <row r="924">
      <c r="A924">
        <f>INDEX(resultados!$A$2:$ZZ$2573, 918, MATCH($B$1, resultados!$A$1:$ZZ$1, 0))</f>
        <v/>
      </c>
      <c r="B924">
        <f>INDEX(resultados!$A$2:$ZZ$2573, 918, MATCH($B$2, resultados!$A$1:$ZZ$1, 0))</f>
        <v/>
      </c>
      <c r="C924">
        <f>INDEX(resultados!$A$2:$ZZ$2573, 918, MATCH($B$3, resultados!$A$1:$ZZ$1, 0))</f>
        <v/>
      </c>
    </row>
    <row r="925">
      <c r="A925">
        <f>INDEX(resultados!$A$2:$ZZ$2573, 919, MATCH($B$1, resultados!$A$1:$ZZ$1, 0))</f>
        <v/>
      </c>
      <c r="B925">
        <f>INDEX(resultados!$A$2:$ZZ$2573, 919, MATCH($B$2, resultados!$A$1:$ZZ$1, 0))</f>
        <v/>
      </c>
      <c r="C925">
        <f>INDEX(resultados!$A$2:$ZZ$2573, 919, MATCH($B$3, resultados!$A$1:$ZZ$1, 0))</f>
        <v/>
      </c>
    </row>
    <row r="926">
      <c r="A926">
        <f>INDEX(resultados!$A$2:$ZZ$2573, 920, MATCH($B$1, resultados!$A$1:$ZZ$1, 0))</f>
        <v/>
      </c>
      <c r="B926">
        <f>INDEX(resultados!$A$2:$ZZ$2573, 920, MATCH($B$2, resultados!$A$1:$ZZ$1, 0))</f>
        <v/>
      </c>
      <c r="C926">
        <f>INDEX(resultados!$A$2:$ZZ$2573, 920, MATCH($B$3, resultados!$A$1:$ZZ$1, 0))</f>
        <v/>
      </c>
    </row>
    <row r="927">
      <c r="A927">
        <f>INDEX(resultados!$A$2:$ZZ$2573, 921, MATCH($B$1, resultados!$A$1:$ZZ$1, 0))</f>
        <v/>
      </c>
      <c r="B927">
        <f>INDEX(resultados!$A$2:$ZZ$2573, 921, MATCH($B$2, resultados!$A$1:$ZZ$1, 0))</f>
        <v/>
      </c>
      <c r="C927">
        <f>INDEX(resultados!$A$2:$ZZ$2573, 921, MATCH($B$3, resultados!$A$1:$ZZ$1, 0))</f>
        <v/>
      </c>
    </row>
    <row r="928">
      <c r="A928">
        <f>INDEX(resultados!$A$2:$ZZ$2573, 922, MATCH($B$1, resultados!$A$1:$ZZ$1, 0))</f>
        <v/>
      </c>
      <c r="B928">
        <f>INDEX(resultados!$A$2:$ZZ$2573, 922, MATCH($B$2, resultados!$A$1:$ZZ$1, 0))</f>
        <v/>
      </c>
      <c r="C928">
        <f>INDEX(resultados!$A$2:$ZZ$2573, 922, MATCH($B$3, resultados!$A$1:$ZZ$1, 0))</f>
        <v/>
      </c>
    </row>
    <row r="929">
      <c r="A929">
        <f>INDEX(resultados!$A$2:$ZZ$2573, 923, MATCH($B$1, resultados!$A$1:$ZZ$1, 0))</f>
        <v/>
      </c>
      <c r="B929">
        <f>INDEX(resultados!$A$2:$ZZ$2573, 923, MATCH($B$2, resultados!$A$1:$ZZ$1, 0))</f>
        <v/>
      </c>
      <c r="C929">
        <f>INDEX(resultados!$A$2:$ZZ$2573, 923, MATCH($B$3, resultados!$A$1:$ZZ$1, 0))</f>
        <v/>
      </c>
    </row>
    <row r="930">
      <c r="A930">
        <f>INDEX(resultados!$A$2:$ZZ$2573, 924, MATCH($B$1, resultados!$A$1:$ZZ$1, 0))</f>
        <v/>
      </c>
      <c r="B930">
        <f>INDEX(resultados!$A$2:$ZZ$2573, 924, MATCH($B$2, resultados!$A$1:$ZZ$1, 0))</f>
        <v/>
      </c>
      <c r="C930">
        <f>INDEX(resultados!$A$2:$ZZ$2573, 924, MATCH($B$3, resultados!$A$1:$ZZ$1, 0))</f>
        <v/>
      </c>
    </row>
    <row r="931">
      <c r="A931">
        <f>INDEX(resultados!$A$2:$ZZ$2573, 925, MATCH($B$1, resultados!$A$1:$ZZ$1, 0))</f>
        <v/>
      </c>
      <c r="B931">
        <f>INDEX(resultados!$A$2:$ZZ$2573, 925, MATCH($B$2, resultados!$A$1:$ZZ$1, 0))</f>
        <v/>
      </c>
      <c r="C931">
        <f>INDEX(resultados!$A$2:$ZZ$2573, 925, MATCH($B$3, resultados!$A$1:$ZZ$1, 0))</f>
        <v/>
      </c>
    </row>
    <row r="932">
      <c r="A932">
        <f>INDEX(resultados!$A$2:$ZZ$2573, 926, MATCH($B$1, resultados!$A$1:$ZZ$1, 0))</f>
        <v/>
      </c>
      <c r="B932">
        <f>INDEX(resultados!$A$2:$ZZ$2573, 926, MATCH($B$2, resultados!$A$1:$ZZ$1, 0))</f>
        <v/>
      </c>
      <c r="C932">
        <f>INDEX(resultados!$A$2:$ZZ$2573, 926, MATCH($B$3, resultados!$A$1:$ZZ$1, 0))</f>
        <v/>
      </c>
    </row>
    <row r="933">
      <c r="A933">
        <f>INDEX(resultados!$A$2:$ZZ$2573, 927, MATCH($B$1, resultados!$A$1:$ZZ$1, 0))</f>
        <v/>
      </c>
      <c r="B933">
        <f>INDEX(resultados!$A$2:$ZZ$2573, 927, MATCH($B$2, resultados!$A$1:$ZZ$1, 0))</f>
        <v/>
      </c>
      <c r="C933">
        <f>INDEX(resultados!$A$2:$ZZ$2573, 927, MATCH($B$3, resultados!$A$1:$ZZ$1, 0))</f>
        <v/>
      </c>
    </row>
    <row r="934">
      <c r="A934">
        <f>INDEX(resultados!$A$2:$ZZ$2573, 928, MATCH($B$1, resultados!$A$1:$ZZ$1, 0))</f>
        <v/>
      </c>
      <c r="B934">
        <f>INDEX(resultados!$A$2:$ZZ$2573, 928, MATCH($B$2, resultados!$A$1:$ZZ$1, 0))</f>
        <v/>
      </c>
      <c r="C934">
        <f>INDEX(resultados!$A$2:$ZZ$2573, 928, MATCH($B$3, resultados!$A$1:$ZZ$1, 0))</f>
        <v/>
      </c>
    </row>
    <row r="935">
      <c r="A935">
        <f>INDEX(resultados!$A$2:$ZZ$2573, 929, MATCH($B$1, resultados!$A$1:$ZZ$1, 0))</f>
        <v/>
      </c>
      <c r="B935">
        <f>INDEX(resultados!$A$2:$ZZ$2573, 929, MATCH($B$2, resultados!$A$1:$ZZ$1, 0))</f>
        <v/>
      </c>
      <c r="C935">
        <f>INDEX(resultados!$A$2:$ZZ$2573, 929, MATCH($B$3, resultados!$A$1:$ZZ$1, 0))</f>
        <v/>
      </c>
    </row>
    <row r="936">
      <c r="A936">
        <f>INDEX(resultados!$A$2:$ZZ$2573, 930, MATCH($B$1, resultados!$A$1:$ZZ$1, 0))</f>
        <v/>
      </c>
      <c r="B936">
        <f>INDEX(resultados!$A$2:$ZZ$2573, 930, MATCH($B$2, resultados!$A$1:$ZZ$1, 0))</f>
        <v/>
      </c>
      <c r="C936">
        <f>INDEX(resultados!$A$2:$ZZ$2573, 930, MATCH($B$3, resultados!$A$1:$ZZ$1, 0))</f>
        <v/>
      </c>
    </row>
    <row r="937">
      <c r="A937">
        <f>INDEX(resultados!$A$2:$ZZ$2573, 931, MATCH($B$1, resultados!$A$1:$ZZ$1, 0))</f>
        <v/>
      </c>
      <c r="B937">
        <f>INDEX(resultados!$A$2:$ZZ$2573, 931, MATCH($B$2, resultados!$A$1:$ZZ$1, 0))</f>
        <v/>
      </c>
      <c r="C937">
        <f>INDEX(resultados!$A$2:$ZZ$2573, 931, MATCH($B$3, resultados!$A$1:$ZZ$1, 0))</f>
        <v/>
      </c>
    </row>
    <row r="938">
      <c r="A938">
        <f>INDEX(resultados!$A$2:$ZZ$2573, 932, MATCH($B$1, resultados!$A$1:$ZZ$1, 0))</f>
        <v/>
      </c>
      <c r="B938">
        <f>INDEX(resultados!$A$2:$ZZ$2573, 932, MATCH($B$2, resultados!$A$1:$ZZ$1, 0))</f>
        <v/>
      </c>
      <c r="C938">
        <f>INDEX(resultados!$A$2:$ZZ$2573, 932, MATCH($B$3, resultados!$A$1:$ZZ$1, 0))</f>
        <v/>
      </c>
    </row>
    <row r="939">
      <c r="A939">
        <f>INDEX(resultados!$A$2:$ZZ$2573, 933, MATCH($B$1, resultados!$A$1:$ZZ$1, 0))</f>
        <v/>
      </c>
      <c r="B939">
        <f>INDEX(resultados!$A$2:$ZZ$2573, 933, MATCH($B$2, resultados!$A$1:$ZZ$1, 0))</f>
        <v/>
      </c>
      <c r="C939">
        <f>INDEX(resultados!$A$2:$ZZ$2573, 933, MATCH($B$3, resultados!$A$1:$ZZ$1, 0))</f>
        <v/>
      </c>
    </row>
    <row r="940">
      <c r="A940">
        <f>INDEX(resultados!$A$2:$ZZ$2573, 934, MATCH($B$1, resultados!$A$1:$ZZ$1, 0))</f>
        <v/>
      </c>
      <c r="B940">
        <f>INDEX(resultados!$A$2:$ZZ$2573, 934, MATCH($B$2, resultados!$A$1:$ZZ$1, 0))</f>
        <v/>
      </c>
      <c r="C940">
        <f>INDEX(resultados!$A$2:$ZZ$2573, 934, MATCH($B$3, resultados!$A$1:$ZZ$1, 0))</f>
        <v/>
      </c>
    </row>
    <row r="941">
      <c r="A941">
        <f>INDEX(resultados!$A$2:$ZZ$2573, 935, MATCH($B$1, resultados!$A$1:$ZZ$1, 0))</f>
        <v/>
      </c>
      <c r="B941">
        <f>INDEX(resultados!$A$2:$ZZ$2573, 935, MATCH($B$2, resultados!$A$1:$ZZ$1, 0))</f>
        <v/>
      </c>
      <c r="C941">
        <f>INDEX(resultados!$A$2:$ZZ$2573, 935, MATCH($B$3, resultados!$A$1:$ZZ$1, 0))</f>
        <v/>
      </c>
    </row>
    <row r="942">
      <c r="A942">
        <f>INDEX(resultados!$A$2:$ZZ$2573, 936, MATCH($B$1, resultados!$A$1:$ZZ$1, 0))</f>
        <v/>
      </c>
      <c r="B942">
        <f>INDEX(resultados!$A$2:$ZZ$2573, 936, MATCH($B$2, resultados!$A$1:$ZZ$1, 0))</f>
        <v/>
      </c>
      <c r="C942">
        <f>INDEX(resultados!$A$2:$ZZ$2573, 936, MATCH($B$3, resultados!$A$1:$ZZ$1, 0))</f>
        <v/>
      </c>
    </row>
    <row r="943">
      <c r="A943">
        <f>INDEX(resultados!$A$2:$ZZ$2573, 937, MATCH($B$1, resultados!$A$1:$ZZ$1, 0))</f>
        <v/>
      </c>
      <c r="B943">
        <f>INDEX(resultados!$A$2:$ZZ$2573, 937, MATCH($B$2, resultados!$A$1:$ZZ$1, 0))</f>
        <v/>
      </c>
      <c r="C943">
        <f>INDEX(resultados!$A$2:$ZZ$2573, 937, MATCH($B$3, resultados!$A$1:$ZZ$1, 0))</f>
        <v/>
      </c>
    </row>
    <row r="944">
      <c r="A944">
        <f>INDEX(resultados!$A$2:$ZZ$2573, 938, MATCH($B$1, resultados!$A$1:$ZZ$1, 0))</f>
        <v/>
      </c>
      <c r="B944">
        <f>INDEX(resultados!$A$2:$ZZ$2573, 938, MATCH($B$2, resultados!$A$1:$ZZ$1, 0))</f>
        <v/>
      </c>
      <c r="C944">
        <f>INDEX(resultados!$A$2:$ZZ$2573, 938, MATCH($B$3, resultados!$A$1:$ZZ$1, 0))</f>
        <v/>
      </c>
    </row>
    <row r="945">
      <c r="A945">
        <f>INDEX(resultados!$A$2:$ZZ$2573, 939, MATCH($B$1, resultados!$A$1:$ZZ$1, 0))</f>
        <v/>
      </c>
      <c r="B945">
        <f>INDEX(resultados!$A$2:$ZZ$2573, 939, MATCH($B$2, resultados!$A$1:$ZZ$1, 0))</f>
        <v/>
      </c>
      <c r="C945">
        <f>INDEX(resultados!$A$2:$ZZ$2573, 939, MATCH($B$3, resultados!$A$1:$ZZ$1, 0))</f>
        <v/>
      </c>
    </row>
    <row r="946">
      <c r="A946">
        <f>INDEX(resultados!$A$2:$ZZ$2573, 940, MATCH($B$1, resultados!$A$1:$ZZ$1, 0))</f>
        <v/>
      </c>
      <c r="B946">
        <f>INDEX(resultados!$A$2:$ZZ$2573, 940, MATCH($B$2, resultados!$A$1:$ZZ$1, 0))</f>
        <v/>
      </c>
      <c r="C946">
        <f>INDEX(resultados!$A$2:$ZZ$2573, 940, MATCH($B$3, resultados!$A$1:$ZZ$1, 0))</f>
        <v/>
      </c>
    </row>
    <row r="947">
      <c r="A947">
        <f>INDEX(resultados!$A$2:$ZZ$2573, 941, MATCH($B$1, resultados!$A$1:$ZZ$1, 0))</f>
        <v/>
      </c>
      <c r="B947">
        <f>INDEX(resultados!$A$2:$ZZ$2573, 941, MATCH($B$2, resultados!$A$1:$ZZ$1, 0))</f>
        <v/>
      </c>
      <c r="C947">
        <f>INDEX(resultados!$A$2:$ZZ$2573, 941, MATCH($B$3, resultados!$A$1:$ZZ$1, 0))</f>
        <v/>
      </c>
    </row>
    <row r="948">
      <c r="A948">
        <f>INDEX(resultados!$A$2:$ZZ$2573, 942, MATCH($B$1, resultados!$A$1:$ZZ$1, 0))</f>
        <v/>
      </c>
      <c r="B948">
        <f>INDEX(resultados!$A$2:$ZZ$2573, 942, MATCH($B$2, resultados!$A$1:$ZZ$1, 0))</f>
        <v/>
      </c>
      <c r="C948">
        <f>INDEX(resultados!$A$2:$ZZ$2573, 942, MATCH($B$3, resultados!$A$1:$ZZ$1, 0))</f>
        <v/>
      </c>
    </row>
    <row r="949">
      <c r="A949">
        <f>INDEX(resultados!$A$2:$ZZ$2573, 943, MATCH($B$1, resultados!$A$1:$ZZ$1, 0))</f>
        <v/>
      </c>
      <c r="B949">
        <f>INDEX(resultados!$A$2:$ZZ$2573, 943, MATCH($B$2, resultados!$A$1:$ZZ$1, 0))</f>
        <v/>
      </c>
      <c r="C949">
        <f>INDEX(resultados!$A$2:$ZZ$2573, 943, MATCH($B$3, resultados!$A$1:$ZZ$1, 0))</f>
        <v/>
      </c>
    </row>
    <row r="950">
      <c r="A950">
        <f>INDEX(resultados!$A$2:$ZZ$2573, 944, MATCH($B$1, resultados!$A$1:$ZZ$1, 0))</f>
        <v/>
      </c>
      <c r="B950">
        <f>INDEX(resultados!$A$2:$ZZ$2573, 944, MATCH($B$2, resultados!$A$1:$ZZ$1, 0))</f>
        <v/>
      </c>
      <c r="C950">
        <f>INDEX(resultados!$A$2:$ZZ$2573, 944, MATCH($B$3, resultados!$A$1:$ZZ$1, 0))</f>
        <v/>
      </c>
    </row>
    <row r="951">
      <c r="A951">
        <f>INDEX(resultados!$A$2:$ZZ$2573, 945, MATCH($B$1, resultados!$A$1:$ZZ$1, 0))</f>
        <v/>
      </c>
      <c r="B951">
        <f>INDEX(resultados!$A$2:$ZZ$2573, 945, MATCH($B$2, resultados!$A$1:$ZZ$1, 0))</f>
        <v/>
      </c>
      <c r="C951">
        <f>INDEX(resultados!$A$2:$ZZ$2573, 945, MATCH($B$3, resultados!$A$1:$ZZ$1, 0))</f>
        <v/>
      </c>
    </row>
    <row r="952">
      <c r="A952">
        <f>INDEX(resultados!$A$2:$ZZ$2573, 946, MATCH($B$1, resultados!$A$1:$ZZ$1, 0))</f>
        <v/>
      </c>
      <c r="B952">
        <f>INDEX(resultados!$A$2:$ZZ$2573, 946, MATCH($B$2, resultados!$A$1:$ZZ$1, 0))</f>
        <v/>
      </c>
      <c r="C952">
        <f>INDEX(resultados!$A$2:$ZZ$2573, 946, MATCH($B$3, resultados!$A$1:$ZZ$1, 0))</f>
        <v/>
      </c>
    </row>
    <row r="953">
      <c r="A953">
        <f>INDEX(resultados!$A$2:$ZZ$2573, 947, MATCH($B$1, resultados!$A$1:$ZZ$1, 0))</f>
        <v/>
      </c>
      <c r="B953">
        <f>INDEX(resultados!$A$2:$ZZ$2573, 947, MATCH($B$2, resultados!$A$1:$ZZ$1, 0))</f>
        <v/>
      </c>
      <c r="C953">
        <f>INDEX(resultados!$A$2:$ZZ$2573, 947, MATCH($B$3, resultados!$A$1:$ZZ$1, 0))</f>
        <v/>
      </c>
    </row>
    <row r="954">
      <c r="A954">
        <f>INDEX(resultados!$A$2:$ZZ$2573, 948, MATCH($B$1, resultados!$A$1:$ZZ$1, 0))</f>
        <v/>
      </c>
      <c r="B954">
        <f>INDEX(resultados!$A$2:$ZZ$2573, 948, MATCH($B$2, resultados!$A$1:$ZZ$1, 0))</f>
        <v/>
      </c>
      <c r="C954">
        <f>INDEX(resultados!$A$2:$ZZ$2573, 948, MATCH($B$3, resultados!$A$1:$ZZ$1, 0))</f>
        <v/>
      </c>
    </row>
    <row r="955">
      <c r="A955">
        <f>INDEX(resultados!$A$2:$ZZ$2573, 949, MATCH($B$1, resultados!$A$1:$ZZ$1, 0))</f>
        <v/>
      </c>
      <c r="B955">
        <f>INDEX(resultados!$A$2:$ZZ$2573, 949, MATCH($B$2, resultados!$A$1:$ZZ$1, 0))</f>
        <v/>
      </c>
      <c r="C955">
        <f>INDEX(resultados!$A$2:$ZZ$2573, 949, MATCH($B$3, resultados!$A$1:$ZZ$1, 0))</f>
        <v/>
      </c>
    </row>
    <row r="956">
      <c r="A956">
        <f>INDEX(resultados!$A$2:$ZZ$2573, 950, MATCH($B$1, resultados!$A$1:$ZZ$1, 0))</f>
        <v/>
      </c>
      <c r="B956">
        <f>INDEX(resultados!$A$2:$ZZ$2573, 950, MATCH($B$2, resultados!$A$1:$ZZ$1, 0))</f>
        <v/>
      </c>
      <c r="C956">
        <f>INDEX(resultados!$A$2:$ZZ$2573, 950, MATCH($B$3, resultados!$A$1:$ZZ$1, 0))</f>
        <v/>
      </c>
    </row>
    <row r="957">
      <c r="A957">
        <f>INDEX(resultados!$A$2:$ZZ$2573, 951, MATCH($B$1, resultados!$A$1:$ZZ$1, 0))</f>
        <v/>
      </c>
      <c r="B957">
        <f>INDEX(resultados!$A$2:$ZZ$2573, 951, MATCH($B$2, resultados!$A$1:$ZZ$1, 0))</f>
        <v/>
      </c>
      <c r="C957">
        <f>INDEX(resultados!$A$2:$ZZ$2573, 951, MATCH($B$3, resultados!$A$1:$ZZ$1, 0))</f>
        <v/>
      </c>
    </row>
    <row r="958">
      <c r="A958">
        <f>INDEX(resultados!$A$2:$ZZ$2573, 952, MATCH($B$1, resultados!$A$1:$ZZ$1, 0))</f>
        <v/>
      </c>
      <c r="B958">
        <f>INDEX(resultados!$A$2:$ZZ$2573, 952, MATCH($B$2, resultados!$A$1:$ZZ$1, 0))</f>
        <v/>
      </c>
      <c r="C958">
        <f>INDEX(resultados!$A$2:$ZZ$2573, 952, MATCH($B$3, resultados!$A$1:$ZZ$1, 0))</f>
        <v/>
      </c>
    </row>
    <row r="959">
      <c r="A959">
        <f>INDEX(resultados!$A$2:$ZZ$2573, 953, MATCH($B$1, resultados!$A$1:$ZZ$1, 0))</f>
        <v/>
      </c>
      <c r="B959">
        <f>INDEX(resultados!$A$2:$ZZ$2573, 953, MATCH($B$2, resultados!$A$1:$ZZ$1, 0))</f>
        <v/>
      </c>
      <c r="C959">
        <f>INDEX(resultados!$A$2:$ZZ$2573, 953, MATCH($B$3, resultados!$A$1:$ZZ$1, 0))</f>
        <v/>
      </c>
    </row>
    <row r="960">
      <c r="A960">
        <f>INDEX(resultados!$A$2:$ZZ$2573, 954, MATCH($B$1, resultados!$A$1:$ZZ$1, 0))</f>
        <v/>
      </c>
      <c r="B960">
        <f>INDEX(resultados!$A$2:$ZZ$2573, 954, MATCH($B$2, resultados!$A$1:$ZZ$1, 0))</f>
        <v/>
      </c>
      <c r="C960">
        <f>INDEX(resultados!$A$2:$ZZ$2573, 954, MATCH($B$3, resultados!$A$1:$ZZ$1, 0))</f>
        <v/>
      </c>
    </row>
    <row r="961">
      <c r="A961">
        <f>INDEX(resultados!$A$2:$ZZ$2573, 955, MATCH($B$1, resultados!$A$1:$ZZ$1, 0))</f>
        <v/>
      </c>
      <c r="B961">
        <f>INDEX(resultados!$A$2:$ZZ$2573, 955, MATCH($B$2, resultados!$A$1:$ZZ$1, 0))</f>
        <v/>
      </c>
      <c r="C961">
        <f>INDEX(resultados!$A$2:$ZZ$2573, 955, MATCH($B$3, resultados!$A$1:$ZZ$1, 0))</f>
        <v/>
      </c>
    </row>
    <row r="962">
      <c r="A962">
        <f>INDEX(resultados!$A$2:$ZZ$2573, 956, MATCH($B$1, resultados!$A$1:$ZZ$1, 0))</f>
        <v/>
      </c>
      <c r="B962">
        <f>INDEX(resultados!$A$2:$ZZ$2573, 956, MATCH($B$2, resultados!$A$1:$ZZ$1, 0))</f>
        <v/>
      </c>
      <c r="C962">
        <f>INDEX(resultados!$A$2:$ZZ$2573, 956, MATCH($B$3, resultados!$A$1:$ZZ$1, 0))</f>
        <v/>
      </c>
    </row>
    <row r="963">
      <c r="A963">
        <f>INDEX(resultados!$A$2:$ZZ$2573, 957, MATCH($B$1, resultados!$A$1:$ZZ$1, 0))</f>
        <v/>
      </c>
      <c r="B963">
        <f>INDEX(resultados!$A$2:$ZZ$2573, 957, MATCH($B$2, resultados!$A$1:$ZZ$1, 0))</f>
        <v/>
      </c>
      <c r="C963">
        <f>INDEX(resultados!$A$2:$ZZ$2573, 957, MATCH($B$3, resultados!$A$1:$ZZ$1, 0))</f>
        <v/>
      </c>
    </row>
    <row r="964">
      <c r="A964">
        <f>INDEX(resultados!$A$2:$ZZ$2573, 958, MATCH($B$1, resultados!$A$1:$ZZ$1, 0))</f>
        <v/>
      </c>
      <c r="B964">
        <f>INDEX(resultados!$A$2:$ZZ$2573, 958, MATCH($B$2, resultados!$A$1:$ZZ$1, 0))</f>
        <v/>
      </c>
      <c r="C964">
        <f>INDEX(resultados!$A$2:$ZZ$2573, 958, MATCH($B$3, resultados!$A$1:$ZZ$1, 0))</f>
        <v/>
      </c>
    </row>
    <row r="965">
      <c r="A965">
        <f>INDEX(resultados!$A$2:$ZZ$2573, 959, MATCH($B$1, resultados!$A$1:$ZZ$1, 0))</f>
        <v/>
      </c>
      <c r="B965">
        <f>INDEX(resultados!$A$2:$ZZ$2573, 959, MATCH($B$2, resultados!$A$1:$ZZ$1, 0))</f>
        <v/>
      </c>
      <c r="C965">
        <f>INDEX(resultados!$A$2:$ZZ$2573, 959, MATCH($B$3, resultados!$A$1:$ZZ$1, 0))</f>
        <v/>
      </c>
    </row>
    <row r="966">
      <c r="A966">
        <f>INDEX(resultados!$A$2:$ZZ$2573, 960, MATCH($B$1, resultados!$A$1:$ZZ$1, 0))</f>
        <v/>
      </c>
      <c r="B966">
        <f>INDEX(resultados!$A$2:$ZZ$2573, 960, MATCH($B$2, resultados!$A$1:$ZZ$1, 0))</f>
        <v/>
      </c>
      <c r="C966">
        <f>INDEX(resultados!$A$2:$ZZ$2573, 960, MATCH($B$3, resultados!$A$1:$ZZ$1, 0))</f>
        <v/>
      </c>
    </row>
    <row r="967">
      <c r="A967">
        <f>INDEX(resultados!$A$2:$ZZ$2573, 961, MATCH($B$1, resultados!$A$1:$ZZ$1, 0))</f>
        <v/>
      </c>
      <c r="B967">
        <f>INDEX(resultados!$A$2:$ZZ$2573, 961, MATCH($B$2, resultados!$A$1:$ZZ$1, 0))</f>
        <v/>
      </c>
      <c r="C967">
        <f>INDEX(resultados!$A$2:$ZZ$2573, 961, MATCH($B$3, resultados!$A$1:$ZZ$1, 0))</f>
        <v/>
      </c>
    </row>
    <row r="968">
      <c r="A968">
        <f>INDEX(resultados!$A$2:$ZZ$2573, 962, MATCH($B$1, resultados!$A$1:$ZZ$1, 0))</f>
        <v/>
      </c>
      <c r="B968">
        <f>INDEX(resultados!$A$2:$ZZ$2573, 962, MATCH($B$2, resultados!$A$1:$ZZ$1, 0))</f>
        <v/>
      </c>
      <c r="C968">
        <f>INDEX(resultados!$A$2:$ZZ$2573, 962, MATCH($B$3, resultados!$A$1:$ZZ$1, 0))</f>
        <v/>
      </c>
    </row>
    <row r="969">
      <c r="A969">
        <f>INDEX(resultados!$A$2:$ZZ$2573, 963, MATCH($B$1, resultados!$A$1:$ZZ$1, 0))</f>
        <v/>
      </c>
      <c r="B969">
        <f>INDEX(resultados!$A$2:$ZZ$2573, 963, MATCH($B$2, resultados!$A$1:$ZZ$1, 0))</f>
        <v/>
      </c>
      <c r="C969">
        <f>INDEX(resultados!$A$2:$ZZ$2573, 963, MATCH($B$3, resultados!$A$1:$ZZ$1, 0))</f>
        <v/>
      </c>
    </row>
    <row r="970">
      <c r="A970">
        <f>INDEX(resultados!$A$2:$ZZ$2573, 964, MATCH($B$1, resultados!$A$1:$ZZ$1, 0))</f>
        <v/>
      </c>
      <c r="B970">
        <f>INDEX(resultados!$A$2:$ZZ$2573, 964, MATCH($B$2, resultados!$A$1:$ZZ$1, 0))</f>
        <v/>
      </c>
      <c r="C970">
        <f>INDEX(resultados!$A$2:$ZZ$2573, 964, MATCH($B$3, resultados!$A$1:$ZZ$1, 0))</f>
        <v/>
      </c>
    </row>
    <row r="971">
      <c r="A971">
        <f>INDEX(resultados!$A$2:$ZZ$2573, 965, MATCH($B$1, resultados!$A$1:$ZZ$1, 0))</f>
        <v/>
      </c>
      <c r="B971">
        <f>INDEX(resultados!$A$2:$ZZ$2573, 965, MATCH($B$2, resultados!$A$1:$ZZ$1, 0))</f>
        <v/>
      </c>
      <c r="C971">
        <f>INDEX(resultados!$A$2:$ZZ$2573, 965, MATCH($B$3, resultados!$A$1:$ZZ$1, 0))</f>
        <v/>
      </c>
    </row>
    <row r="972">
      <c r="A972">
        <f>INDEX(resultados!$A$2:$ZZ$2573, 966, MATCH($B$1, resultados!$A$1:$ZZ$1, 0))</f>
        <v/>
      </c>
      <c r="B972">
        <f>INDEX(resultados!$A$2:$ZZ$2573, 966, MATCH($B$2, resultados!$A$1:$ZZ$1, 0))</f>
        <v/>
      </c>
      <c r="C972">
        <f>INDEX(resultados!$A$2:$ZZ$2573, 966, MATCH($B$3, resultados!$A$1:$ZZ$1, 0))</f>
        <v/>
      </c>
    </row>
    <row r="973">
      <c r="A973">
        <f>INDEX(resultados!$A$2:$ZZ$2573, 967, MATCH($B$1, resultados!$A$1:$ZZ$1, 0))</f>
        <v/>
      </c>
      <c r="B973">
        <f>INDEX(resultados!$A$2:$ZZ$2573, 967, MATCH($B$2, resultados!$A$1:$ZZ$1, 0))</f>
        <v/>
      </c>
      <c r="C973">
        <f>INDEX(resultados!$A$2:$ZZ$2573, 967, MATCH($B$3, resultados!$A$1:$ZZ$1, 0))</f>
        <v/>
      </c>
    </row>
    <row r="974">
      <c r="A974">
        <f>INDEX(resultados!$A$2:$ZZ$2573, 968, MATCH($B$1, resultados!$A$1:$ZZ$1, 0))</f>
        <v/>
      </c>
      <c r="B974">
        <f>INDEX(resultados!$A$2:$ZZ$2573, 968, MATCH($B$2, resultados!$A$1:$ZZ$1, 0))</f>
        <v/>
      </c>
      <c r="C974">
        <f>INDEX(resultados!$A$2:$ZZ$2573, 968, MATCH($B$3, resultados!$A$1:$ZZ$1, 0))</f>
        <v/>
      </c>
    </row>
    <row r="975">
      <c r="A975">
        <f>INDEX(resultados!$A$2:$ZZ$2573, 969, MATCH($B$1, resultados!$A$1:$ZZ$1, 0))</f>
        <v/>
      </c>
      <c r="B975">
        <f>INDEX(resultados!$A$2:$ZZ$2573, 969, MATCH($B$2, resultados!$A$1:$ZZ$1, 0))</f>
        <v/>
      </c>
      <c r="C975">
        <f>INDEX(resultados!$A$2:$ZZ$2573, 969, MATCH($B$3, resultados!$A$1:$ZZ$1, 0))</f>
        <v/>
      </c>
    </row>
    <row r="976">
      <c r="A976">
        <f>INDEX(resultados!$A$2:$ZZ$2573, 970, MATCH($B$1, resultados!$A$1:$ZZ$1, 0))</f>
        <v/>
      </c>
      <c r="B976">
        <f>INDEX(resultados!$A$2:$ZZ$2573, 970, MATCH($B$2, resultados!$A$1:$ZZ$1, 0))</f>
        <v/>
      </c>
      <c r="C976">
        <f>INDEX(resultados!$A$2:$ZZ$2573, 970, MATCH($B$3, resultados!$A$1:$ZZ$1, 0))</f>
        <v/>
      </c>
    </row>
    <row r="977">
      <c r="A977">
        <f>INDEX(resultados!$A$2:$ZZ$2573, 971, MATCH($B$1, resultados!$A$1:$ZZ$1, 0))</f>
        <v/>
      </c>
      <c r="B977">
        <f>INDEX(resultados!$A$2:$ZZ$2573, 971, MATCH($B$2, resultados!$A$1:$ZZ$1, 0))</f>
        <v/>
      </c>
      <c r="C977">
        <f>INDEX(resultados!$A$2:$ZZ$2573, 971, MATCH($B$3, resultados!$A$1:$ZZ$1, 0))</f>
        <v/>
      </c>
    </row>
    <row r="978">
      <c r="A978">
        <f>INDEX(resultados!$A$2:$ZZ$2573, 972, MATCH($B$1, resultados!$A$1:$ZZ$1, 0))</f>
        <v/>
      </c>
      <c r="B978">
        <f>INDEX(resultados!$A$2:$ZZ$2573, 972, MATCH($B$2, resultados!$A$1:$ZZ$1, 0))</f>
        <v/>
      </c>
      <c r="C978">
        <f>INDEX(resultados!$A$2:$ZZ$2573, 972, MATCH($B$3, resultados!$A$1:$ZZ$1, 0))</f>
        <v/>
      </c>
    </row>
    <row r="979">
      <c r="A979">
        <f>INDEX(resultados!$A$2:$ZZ$2573, 973, MATCH($B$1, resultados!$A$1:$ZZ$1, 0))</f>
        <v/>
      </c>
      <c r="B979">
        <f>INDEX(resultados!$A$2:$ZZ$2573, 973, MATCH($B$2, resultados!$A$1:$ZZ$1, 0))</f>
        <v/>
      </c>
      <c r="C979">
        <f>INDEX(resultados!$A$2:$ZZ$2573, 973, MATCH($B$3, resultados!$A$1:$ZZ$1, 0))</f>
        <v/>
      </c>
    </row>
    <row r="980">
      <c r="A980">
        <f>INDEX(resultados!$A$2:$ZZ$2573, 974, MATCH($B$1, resultados!$A$1:$ZZ$1, 0))</f>
        <v/>
      </c>
      <c r="B980">
        <f>INDEX(resultados!$A$2:$ZZ$2573, 974, MATCH($B$2, resultados!$A$1:$ZZ$1, 0))</f>
        <v/>
      </c>
      <c r="C980">
        <f>INDEX(resultados!$A$2:$ZZ$2573, 974, MATCH($B$3, resultados!$A$1:$ZZ$1, 0))</f>
        <v/>
      </c>
    </row>
    <row r="981">
      <c r="A981">
        <f>INDEX(resultados!$A$2:$ZZ$2573, 975, MATCH($B$1, resultados!$A$1:$ZZ$1, 0))</f>
        <v/>
      </c>
      <c r="B981">
        <f>INDEX(resultados!$A$2:$ZZ$2573, 975, MATCH($B$2, resultados!$A$1:$ZZ$1, 0))</f>
        <v/>
      </c>
      <c r="C981">
        <f>INDEX(resultados!$A$2:$ZZ$2573, 975, MATCH($B$3, resultados!$A$1:$ZZ$1, 0))</f>
        <v/>
      </c>
    </row>
    <row r="982">
      <c r="A982">
        <f>INDEX(resultados!$A$2:$ZZ$2573, 976, MATCH($B$1, resultados!$A$1:$ZZ$1, 0))</f>
        <v/>
      </c>
      <c r="B982">
        <f>INDEX(resultados!$A$2:$ZZ$2573, 976, MATCH($B$2, resultados!$A$1:$ZZ$1, 0))</f>
        <v/>
      </c>
      <c r="C982">
        <f>INDEX(resultados!$A$2:$ZZ$2573, 976, MATCH($B$3, resultados!$A$1:$ZZ$1, 0))</f>
        <v/>
      </c>
    </row>
    <row r="983">
      <c r="A983">
        <f>INDEX(resultados!$A$2:$ZZ$2573, 977, MATCH($B$1, resultados!$A$1:$ZZ$1, 0))</f>
        <v/>
      </c>
      <c r="B983">
        <f>INDEX(resultados!$A$2:$ZZ$2573, 977, MATCH($B$2, resultados!$A$1:$ZZ$1, 0))</f>
        <v/>
      </c>
      <c r="C983">
        <f>INDEX(resultados!$A$2:$ZZ$2573, 977, MATCH($B$3, resultados!$A$1:$ZZ$1, 0))</f>
        <v/>
      </c>
    </row>
    <row r="984">
      <c r="A984">
        <f>INDEX(resultados!$A$2:$ZZ$2573, 978, MATCH($B$1, resultados!$A$1:$ZZ$1, 0))</f>
        <v/>
      </c>
      <c r="B984">
        <f>INDEX(resultados!$A$2:$ZZ$2573, 978, MATCH($B$2, resultados!$A$1:$ZZ$1, 0))</f>
        <v/>
      </c>
      <c r="C984">
        <f>INDEX(resultados!$A$2:$ZZ$2573, 978, MATCH($B$3, resultados!$A$1:$ZZ$1, 0))</f>
        <v/>
      </c>
    </row>
    <row r="985">
      <c r="A985">
        <f>INDEX(resultados!$A$2:$ZZ$2573, 979, MATCH($B$1, resultados!$A$1:$ZZ$1, 0))</f>
        <v/>
      </c>
      <c r="B985">
        <f>INDEX(resultados!$A$2:$ZZ$2573, 979, MATCH($B$2, resultados!$A$1:$ZZ$1, 0))</f>
        <v/>
      </c>
      <c r="C985">
        <f>INDEX(resultados!$A$2:$ZZ$2573, 979, MATCH($B$3, resultados!$A$1:$ZZ$1, 0))</f>
        <v/>
      </c>
    </row>
    <row r="986">
      <c r="A986">
        <f>INDEX(resultados!$A$2:$ZZ$2573, 980, MATCH($B$1, resultados!$A$1:$ZZ$1, 0))</f>
        <v/>
      </c>
      <c r="B986">
        <f>INDEX(resultados!$A$2:$ZZ$2573, 980, MATCH($B$2, resultados!$A$1:$ZZ$1, 0))</f>
        <v/>
      </c>
      <c r="C986">
        <f>INDEX(resultados!$A$2:$ZZ$2573, 980, MATCH($B$3, resultados!$A$1:$ZZ$1, 0))</f>
        <v/>
      </c>
    </row>
    <row r="987">
      <c r="A987">
        <f>INDEX(resultados!$A$2:$ZZ$2573, 981, MATCH($B$1, resultados!$A$1:$ZZ$1, 0))</f>
        <v/>
      </c>
      <c r="B987">
        <f>INDEX(resultados!$A$2:$ZZ$2573, 981, MATCH($B$2, resultados!$A$1:$ZZ$1, 0))</f>
        <v/>
      </c>
      <c r="C987">
        <f>INDEX(resultados!$A$2:$ZZ$2573, 981, MATCH($B$3, resultados!$A$1:$ZZ$1, 0))</f>
        <v/>
      </c>
    </row>
    <row r="988">
      <c r="A988">
        <f>INDEX(resultados!$A$2:$ZZ$2573, 982, MATCH($B$1, resultados!$A$1:$ZZ$1, 0))</f>
        <v/>
      </c>
      <c r="B988">
        <f>INDEX(resultados!$A$2:$ZZ$2573, 982, MATCH($B$2, resultados!$A$1:$ZZ$1, 0))</f>
        <v/>
      </c>
      <c r="C988">
        <f>INDEX(resultados!$A$2:$ZZ$2573, 982, MATCH($B$3, resultados!$A$1:$ZZ$1, 0))</f>
        <v/>
      </c>
    </row>
    <row r="989">
      <c r="A989">
        <f>INDEX(resultados!$A$2:$ZZ$2573, 983, MATCH($B$1, resultados!$A$1:$ZZ$1, 0))</f>
        <v/>
      </c>
      <c r="B989">
        <f>INDEX(resultados!$A$2:$ZZ$2573, 983, MATCH($B$2, resultados!$A$1:$ZZ$1, 0))</f>
        <v/>
      </c>
      <c r="C989">
        <f>INDEX(resultados!$A$2:$ZZ$2573, 983, MATCH($B$3, resultados!$A$1:$ZZ$1, 0))</f>
        <v/>
      </c>
    </row>
    <row r="990">
      <c r="A990">
        <f>INDEX(resultados!$A$2:$ZZ$2573, 984, MATCH($B$1, resultados!$A$1:$ZZ$1, 0))</f>
        <v/>
      </c>
      <c r="B990">
        <f>INDEX(resultados!$A$2:$ZZ$2573, 984, MATCH($B$2, resultados!$A$1:$ZZ$1, 0))</f>
        <v/>
      </c>
      <c r="C990">
        <f>INDEX(resultados!$A$2:$ZZ$2573, 984, MATCH($B$3, resultados!$A$1:$ZZ$1, 0))</f>
        <v/>
      </c>
    </row>
    <row r="991">
      <c r="A991">
        <f>INDEX(resultados!$A$2:$ZZ$2573, 985, MATCH($B$1, resultados!$A$1:$ZZ$1, 0))</f>
        <v/>
      </c>
      <c r="B991">
        <f>INDEX(resultados!$A$2:$ZZ$2573, 985, MATCH($B$2, resultados!$A$1:$ZZ$1, 0))</f>
        <v/>
      </c>
      <c r="C991">
        <f>INDEX(resultados!$A$2:$ZZ$2573, 985, MATCH($B$3, resultados!$A$1:$ZZ$1, 0))</f>
        <v/>
      </c>
    </row>
    <row r="992">
      <c r="A992">
        <f>INDEX(resultados!$A$2:$ZZ$2573, 986, MATCH($B$1, resultados!$A$1:$ZZ$1, 0))</f>
        <v/>
      </c>
      <c r="B992">
        <f>INDEX(resultados!$A$2:$ZZ$2573, 986, MATCH($B$2, resultados!$A$1:$ZZ$1, 0))</f>
        <v/>
      </c>
      <c r="C992">
        <f>INDEX(resultados!$A$2:$ZZ$2573, 986, MATCH($B$3, resultados!$A$1:$ZZ$1, 0))</f>
        <v/>
      </c>
    </row>
    <row r="993">
      <c r="A993">
        <f>INDEX(resultados!$A$2:$ZZ$2573, 987, MATCH($B$1, resultados!$A$1:$ZZ$1, 0))</f>
        <v/>
      </c>
      <c r="B993">
        <f>INDEX(resultados!$A$2:$ZZ$2573, 987, MATCH($B$2, resultados!$A$1:$ZZ$1, 0))</f>
        <v/>
      </c>
      <c r="C993">
        <f>INDEX(resultados!$A$2:$ZZ$2573, 987, MATCH($B$3, resultados!$A$1:$ZZ$1, 0))</f>
        <v/>
      </c>
    </row>
    <row r="994">
      <c r="A994">
        <f>INDEX(resultados!$A$2:$ZZ$2573, 988, MATCH($B$1, resultados!$A$1:$ZZ$1, 0))</f>
        <v/>
      </c>
      <c r="B994">
        <f>INDEX(resultados!$A$2:$ZZ$2573, 988, MATCH($B$2, resultados!$A$1:$ZZ$1, 0))</f>
        <v/>
      </c>
      <c r="C994">
        <f>INDEX(resultados!$A$2:$ZZ$2573, 988, MATCH($B$3, resultados!$A$1:$ZZ$1, 0))</f>
        <v/>
      </c>
    </row>
    <row r="995">
      <c r="A995">
        <f>INDEX(resultados!$A$2:$ZZ$2573, 989, MATCH($B$1, resultados!$A$1:$ZZ$1, 0))</f>
        <v/>
      </c>
      <c r="B995">
        <f>INDEX(resultados!$A$2:$ZZ$2573, 989, MATCH($B$2, resultados!$A$1:$ZZ$1, 0))</f>
        <v/>
      </c>
      <c r="C995">
        <f>INDEX(resultados!$A$2:$ZZ$2573, 989, MATCH($B$3, resultados!$A$1:$ZZ$1, 0))</f>
        <v/>
      </c>
    </row>
    <row r="996">
      <c r="A996">
        <f>INDEX(resultados!$A$2:$ZZ$2573, 990, MATCH($B$1, resultados!$A$1:$ZZ$1, 0))</f>
        <v/>
      </c>
      <c r="B996">
        <f>INDEX(resultados!$A$2:$ZZ$2573, 990, MATCH($B$2, resultados!$A$1:$ZZ$1, 0))</f>
        <v/>
      </c>
      <c r="C996">
        <f>INDEX(resultados!$A$2:$ZZ$2573, 990, MATCH($B$3, resultados!$A$1:$ZZ$1, 0))</f>
        <v/>
      </c>
    </row>
    <row r="997">
      <c r="A997">
        <f>INDEX(resultados!$A$2:$ZZ$2573, 991, MATCH($B$1, resultados!$A$1:$ZZ$1, 0))</f>
        <v/>
      </c>
      <c r="B997">
        <f>INDEX(resultados!$A$2:$ZZ$2573, 991, MATCH($B$2, resultados!$A$1:$ZZ$1, 0))</f>
        <v/>
      </c>
      <c r="C997">
        <f>INDEX(resultados!$A$2:$ZZ$2573, 991, MATCH($B$3, resultados!$A$1:$ZZ$1, 0))</f>
        <v/>
      </c>
    </row>
    <row r="998">
      <c r="A998">
        <f>INDEX(resultados!$A$2:$ZZ$2573, 992, MATCH($B$1, resultados!$A$1:$ZZ$1, 0))</f>
        <v/>
      </c>
      <c r="B998">
        <f>INDEX(resultados!$A$2:$ZZ$2573, 992, MATCH($B$2, resultados!$A$1:$ZZ$1, 0))</f>
        <v/>
      </c>
      <c r="C998">
        <f>INDEX(resultados!$A$2:$ZZ$2573, 992, MATCH($B$3, resultados!$A$1:$ZZ$1, 0))</f>
        <v/>
      </c>
    </row>
    <row r="999">
      <c r="A999">
        <f>INDEX(resultados!$A$2:$ZZ$2573, 993, MATCH($B$1, resultados!$A$1:$ZZ$1, 0))</f>
        <v/>
      </c>
      <c r="B999">
        <f>INDEX(resultados!$A$2:$ZZ$2573, 993, MATCH($B$2, resultados!$A$1:$ZZ$1, 0))</f>
        <v/>
      </c>
      <c r="C999">
        <f>INDEX(resultados!$A$2:$ZZ$2573, 993, MATCH($B$3, resultados!$A$1:$ZZ$1, 0))</f>
        <v/>
      </c>
    </row>
    <row r="1000">
      <c r="A1000">
        <f>INDEX(resultados!$A$2:$ZZ$2573, 994, MATCH($B$1, resultados!$A$1:$ZZ$1, 0))</f>
        <v/>
      </c>
      <c r="B1000">
        <f>INDEX(resultados!$A$2:$ZZ$2573, 994, MATCH($B$2, resultados!$A$1:$ZZ$1, 0))</f>
        <v/>
      </c>
      <c r="C1000">
        <f>INDEX(resultados!$A$2:$ZZ$2573, 994, MATCH($B$3, resultados!$A$1:$ZZ$1, 0))</f>
        <v/>
      </c>
    </row>
    <row r="1001">
      <c r="A1001">
        <f>INDEX(resultados!$A$2:$ZZ$2573, 995, MATCH($B$1, resultados!$A$1:$ZZ$1, 0))</f>
        <v/>
      </c>
      <c r="B1001">
        <f>INDEX(resultados!$A$2:$ZZ$2573, 995, MATCH($B$2, resultados!$A$1:$ZZ$1, 0))</f>
        <v/>
      </c>
      <c r="C1001">
        <f>INDEX(resultados!$A$2:$ZZ$2573, 995, MATCH($B$3, resultados!$A$1:$ZZ$1, 0))</f>
        <v/>
      </c>
    </row>
    <row r="1002">
      <c r="A1002">
        <f>INDEX(resultados!$A$2:$ZZ$2573, 996, MATCH($B$1, resultados!$A$1:$ZZ$1, 0))</f>
        <v/>
      </c>
      <c r="B1002">
        <f>INDEX(resultados!$A$2:$ZZ$2573, 996, MATCH($B$2, resultados!$A$1:$ZZ$1, 0))</f>
        <v/>
      </c>
      <c r="C1002">
        <f>INDEX(resultados!$A$2:$ZZ$2573, 996, MATCH($B$3, resultados!$A$1:$ZZ$1, 0))</f>
        <v/>
      </c>
    </row>
    <row r="1003">
      <c r="A1003">
        <f>INDEX(resultados!$A$2:$ZZ$2573, 997, MATCH($B$1, resultados!$A$1:$ZZ$1, 0))</f>
        <v/>
      </c>
      <c r="B1003">
        <f>INDEX(resultados!$A$2:$ZZ$2573, 997, MATCH($B$2, resultados!$A$1:$ZZ$1, 0))</f>
        <v/>
      </c>
      <c r="C1003">
        <f>INDEX(resultados!$A$2:$ZZ$2573, 997, MATCH($B$3, resultados!$A$1:$ZZ$1, 0))</f>
        <v/>
      </c>
    </row>
    <row r="1004">
      <c r="A1004">
        <f>INDEX(resultados!$A$2:$ZZ$2573, 998, MATCH($B$1, resultados!$A$1:$ZZ$1, 0))</f>
        <v/>
      </c>
      <c r="B1004">
        <f>INDEX(resultados!$A$2:$ZZ$2573, 998, MATCH($B$2, resultados!$A$1:$ZZ$1, 0))</f>
        <v/>
      </c>
      <c r="C1004">
        <f>INDEX(resultados!$A$2:$ZZ$2573, 998, MATCH($B$3, resultados!$A$1:$ZZ$1, 0))</f>
        <v/>
      </c>
    </row>
    <row r="1005">
      <c r="A1005">
        <f>INDEX(resultados!$A$2:$ZZ$2573, 999, MATCH($B$1, resultados!$A$1:$ZZ$1, 0))</f>
        <v/>
      </c>
      <c r="B1005">
        <f>INDEX(resultados!$A$2:$ZZ$2573, 999, MATCH($B$2, resultados!$A$1:$ZZ$1, 0))</f>
        <v/>
      </c>
      <c r="C1005">
        <f>INDEX(resultados!$A$2:$ZZ$2573, 999, MATCH($B$3, resultados!$A$1:$ZZ$1, 0))</f>
        <v/>
      </c>
    </row>
    <row r="1006">
      <c r="A1006">
        <f>INDEX(resultados!$A$2:$ZZ$2573, 1000, MATCH($B$1, resultados!$A$1:$ZZ$1, 0))</f>
        <v/>
      </c>
      <c r="B1006">
        <f>INDEX(resultados!$A$2:$ZZ$2573, 1000, MATCH($B$2, resultados!$A$1:$ZZ$1, 0))</f>
        <v/>
      </c>
      <c r="C1006">
        <f>INDEX(resultados!$A$2:$ZZ$2573, 1000, MATCH($B$3, resultados!$A$1:$ZZ$1, 0))</f>
        <v/>
      </c>
    </row>
    <row r="1007">
      <c r="A1007">
        <f>INDEX(resultados!$A$2:$ZZ$2573, 1001, MATCH($B$1, resultados!$A$1:$ZZ$1, 0))</f>
        <v/>
      </c>
      <c r="B1007">
        <f>INDEX(resultados!$A$2:$ZZ$2573, 1001, MATCH($B$2, resultados!$A$1:$ZZ$1, 0))</f>
        <v/>
      </c>
      <c r="C1007">
        <f>INDEX(resultados!$A$2:$ZZ$2573, 1001, MATCH($B$3, resultados!$A$1:$ZZ$1, 0))</f>
        <v/>
      </c>
    </row>
    <row r="1008">
      <c r="A1008">
        <f>INDEX(resultados!$A$2:$ZZ$2573, 1002, MATCH($B$1, resultados!$A$1:$ZZ$1, 0))</f>
        <v/>
      </c>
      <c r="B1008">
        <f>INDEX(resultados!$A$2:$ZZ$2573, 1002, MATCH($B$2, resultados!$A$1:$ZZ$1, 0))</f>
        <v/>
      </c>
      <c r="C1008">
        <f>INDEX(resultados!$A$2:$ZZ$2573, 1002, MATCH($B$3, resultados!$A$1:$ZZ$1, 0))</f>
        <v/>
      </c>
    </row>
    <row r="1009">
      <c r="A1009">
        <f>INDEX(resultados!$A$2:$ZZ$2573, 1003, MATCH($B$1, resultados!$A$1:$ZZ$1, 0))</f>
        <v/>
      </c>
      <c r="B1009">
        <f>INDEX(resultados!$A$2:$ZZ$2573, 1003, MATCH($B$2, resultados!$A$1:$ZZ$1, 0))</f>
        <v/>
      </c>
      <c r="C1009">
        <f>INDEX(resultados!$A$2:$ZZ$2573, 1003, MATCH($B$3, resultados!$A$1:$ZZ$1, 0))</f>
        <v/>
      </c>
    </row>
    <row r="1010">
      <c r="A1010">
        <f>INDEX(resultados!$A$2:$ZZ$2573, 1004, MATCH($B$1, resultados!$A$1:$ZZ$1, 0))</f>
        <v/>
      </c>
      <c r="B1010">
        <f>INDEX(resultados!$A$2:$ZZ$2573, 1004, MATCH($B$2, resultados!$A$1:$ZZ$1, 0))</f>
        <v/>
      </c>
      <c r="C1010">
        <f>INDEX(resultados!$A$2:$ZZ$2573, 1004, MATCH($B$3, resultados!$A$1:$ZZ$1, 0))</f>
        <v/>
      </c>
    </row>
    <row r="1011">
      <c r="A1011">
        <f>INDEX(resultados!$A$2:$ZZ$2573, 1005, MATCH($B$1, resultados!$A$1:$ZZ$1, 0))</f>
        <v/>
      </c>
      <c r="B1011">
        <f>INDEX(resultados!$A$2:$ZZ$2573, 1005, MATCH($B$2, resultados!$A$1:$ZZ$1, 0))</f>
        <v/>
      </c>
      <c r="C1011">
        <f>INDEX(resultados!$A$2:$ZZ$2573, 1005, MATCH($B$3, resultados!$A$1:$ZZ$1, 0))</f>
        <v/>
      </c>
    </row>
    <row r="1012">
      <c r="A1012">
        <f>INDEX(resultados!$A$2:$ZZ$2573, 1006, MATCH($B$1, resultados!$A$1:$ZZ$1, 0))</f>
        <v/>
      </c>
      <c r="B1012">
        <f>INDEX(resultados!$A$2:$ZZ$2573, 1006, MATCH($B$2, resultados!$A$1:$ZZ$1, 0))</f>
        <v/>
      </c>
      <c r="C1012">
        <f>INDEX(resultados!$A$2:$ZZ$2573, 1006, MATCH($B$3, resultados!$A$1:$ZZ$1, 0))</f>
        <v/>
      </c>
    </row>
    <row r="1013">
      <c r="A1013">
        <f>INDEX(resultados!$A$2:$ZZ$2573, 1007, MATCH($B$1, resultados!$A$1:$ZZ$1, 0))</f>
        <v/>
      </c>
      <c r="B1013">
        <f>INDEX(resultados!$A$2:$ZZ$2573, 1007, MATCH($B$2, resultados!$A$1:$ZZ$1, 0))</f>
        <v/>
      </c>
      <c r="C1013">
        <f>INDEX(resultados!$A$2:$ZZ$2573, 1007, MATCH($B$3, resultados!$A$1:$ZZ$1, 0))</f>
        <v/>
      </c>
    </row>
    <row r="1014">
      <c r="A1014">
        <f>INDEX(resultados!$A$2:$ZZ$2573, 1008, MATCH($B$1, resultados!$A$1:$ZZ$1, 0))</f>
        <v/>
      </c>
      <c r="B1014">
        <f>INDEX(resultados!$A$2:$ZZ$2573, 1008, MATCH($B$2, resultados!$A$1:$ZZ$1, 0))</f>
        <v/>
      </c>
      <c r="C1014">
        <f>INDEX(resultados!$A$2:$ZZ$2573, 1008, MATCH($B$3, resultados!$A$1:$ZZ$1, 0))</f>
        <v/>
      </c>
    </row>
    <row r="1015">
      <c r="A1015">
        <f>INDEX(resultados!$A$2:$ZZ$2573, 1009, MATCH($B$1, resultados!$A$1:$ZZ$1, 0))</f>
        <v/>
      </c>
      <c r="B1015">
        <f>INDEX(resultados!$A$2:$ZZ$2573, 1009, MATCH($B$2, resultados!$A$1:$ZZ$1, 0))</f>
        <v/>
      </c>
      <c r="C1015">
        <f>INDEX(resultados!$A$2:$ZZ$2573, 1009, MATCH($B$3, resultados!$A$1:$ZZ$1, 0))</f>
        <v/>
      </c>
    </row>
    <row r="1016">
      <c r="A1016">
        <f>INDEX(resultados!$A$2:$ZZ$2573, 1010, MATCH($B$1, resultados!$A$1:$ZZ$1, 0))</f>
        <v/>
      </c>
      <c r="B1016">
        <f>INDEX(resultados!$A$2:$ZZ$2573, 1010, MATCH($B$2, resultados!$A$1:$ZZ$1, 0))</f>
        <v/>
      </c>
      <c r="C1016">
        <f>INDEX(resultados!$A$2:$ZZ$2573, 1010, MATCH($B$3, resultados!$A$1:$ZZ$1, 0))</f>
        <v/>
      </c>
    </row>
    <row r="1017">
      <c r="A1017">
        <f>INDEX(resultados!$A$2:$ZZ$2573, 1011, MATCH($B$1, resultados!$A$1:$ZZ$1, 0))</f>
        <v/>
      </c>
      <c r="B1017">
        <f>INDEX(resultados!$A$2:$ZZ$2573, 1011, MATCH($B$2, resultados!$A$1:$ZZ$1, 0))</f>
        <v/>
      </c>
      <c r="C1017">
        <f>INDEX(resultados!$A$2:$ZZ$2573, 1011, MATCH($B$3, resultados!$A$1:$ZZ$1, 0))</f>
        <v/>
      </c>
    </row>
    <row r="1018">
      <c r="A1018">
        <f>INDEX(resultados!$A$2:$ZZ$2573, 1012, MATCH($B$1, resultados!$A$1:$ZZ$1, 0))</f>
        <v/>
      </c>
      <c r="B1018">
        <f>INDEX(resultados!$A$2:$ZZ$2573, 1012, MATCH($B$2, resultados!$A$1:$ZZ$1, 0))</f>
        <v/>
      </c>
      <c r="C1018">
        <f>INDEX(resultados!$A$2:$ZZ$2573, 1012, MATCH($B$3, resultados!$A$1:$ZZ$1, 0))</f>
        <v/>
      </c>
    </row>
    <row r="1019">
      <c r="A1019">
        <f>INDEX(resultados!$A$2:$ZZ$2573, 1013, MATCH($B$1, resultados!$A$1:$ZZ$1, 0))</f>
        <v/>
      </c>
      <c r="B1019">
        <f>INDEX(resultados!$A$2:$ZZ$2573, 1013, MATCH($B$2, resultados!$A$1:$ZZ$1, 0))</f>
        <v/>
      </c>
      <c r="C1019">
        <f>INDEX(resultados!$A$2:$ZZ$2573, 1013, MATCH($B$3, resultados!$A$1:$ZZ$1, 0))</f>
        <v/>
      </c>
    </row>
    <row r="1020">
      <c r="A1020">
        <f>INDEX(resultados!$A$2:$ZZ$2573, 1014, MATCH($B$1, resultados!$A$1:$ZZ$1, 0))</f>
        <v/>
      </c>
      <c r="B1020">
        <f>INDEX(resultados!$A$2:$ZZ$2573, 1014, MATCH($B$2, resultados!$A$1:$ZZ$1, 0))</f>
        <v/>
      </c>
      <c r="C1020">
        <f>INDEX(resultados!$A$2:$ZZ$2573, 1014, MATCH($B$3, resultados!$A$1:$ZZ$1, 0))</f>
        <v/>
      </c>
    </row>
    <row r="1021">
      <c r="A1021">
        <f>INDEX(resultados!$A$2:$ZZ$2573, 1015, MATCH($B$1, resultados!$A$1:$ZZ$1, 0))</f>
        <v/>
      </c>
      <c r="B1021">
        <f>INDEX(resultados!$A$2:$ZZ$2573, 1015, MATCH($B$2, resultados!$A$1:$ZZ$1, 0))</f>
        <v/>
      </c>
      <c r="C1021">
        <f>INDEX(resultados!$A$2:$ZZ$2573, 1015, MATCH($B$3, resultados!$A$1:$ZZ$1, 0))</f>
        <v/>
      </c>
    </row>
    <row r="1022">
      <c r="A1022">
        <f>INDEX(resultados!$A$2:$ZZ$2573, 1016, MATCH($B$1, resultados!$A$1:$ZZ$1, 0))</f>
        <v/>
      </c>
      <c r="B1022">
        <f>INDEX(resultados!$A$2:$ZZ$2573, 1016, MATCH($B$2, resultados!$A$1:$ZZ$1, 0))</f>
        <v/>
      </c>
      <c r="C1022">
        <f>INDEX(resultados!$A$2:$ZZ$2573, 1016, MATCH($B$3, resultados!$A$1:$ZZ$1, 0))</f>
        <v/>
      </c>
    </row>
    <row r="1023">
      <c r="A1023">
        <f>INDEX(resultados!$A$2:$ZZ$2573, 1017, MATCH($B$1, resultados!$A$1:$ZZ$1, 0))</f>
        <v/>
      </c>
      <c r="B1023">
        <f>INDEX(resultados!$A$2:$ZZ$2573, 1017, MATCH($B$2, resultados!$A$1:$ZZ$1, 0))</f>
        <v/>
      </c>
      <c r="C1023">
        <f>INDEX(resultados!$A$2:$ZZ$2573, 1017, MATCH($B$3, resultados!$A$1:$ZZ$1, 0))</f>
        <v/>
      </c>
    </row>
    <row r="1024">
      <c r="A1024">
        <f>INDEX(resultados!$A$2:$ZZ$2573, 1018, MATCH($B$1, resultados!$A$1:$ZZ$1, 0))</f>
        <v/>
      </c>
      <c r="B1024">
        <f>INDEX(resultados!$A$2:$ZZ$2573, 1018, MATCH($B$2, resultados!$A$1:$ZZ$1, 0))</f>
        <v/>
      </c>
      <c r="C1024">
        <f>INDEX(resultados!$A$2:$ZZ$2573, 1018, MATCH($B$3, resultados!$A$1:$ZZ$1, 0))</f>
        <v/>
      </c>
    </row>
    <row r="1025">
      <c r="A1025">
        <f>INDEX(resultados!$A$2:$ZZ$2573, 1019, MATCH($B$1, resultados!$A$1:$ZZ$1, 0))</f>
        <v/>
      </c>
      <c r="B1025">
        <f>INDEX(resultados!$A$2:$ZZ$2573, 1019, MATCH($B$2, resultados!$A$1:$ZZ$1, 0))</f>
        <v/>
      </c>
      <c r="C1025">
        <f>INDEX(resultados!$A$2:$ZZ$2573, 1019, MATCH($B$3, resultados!$A$1:$ZZ$1, 0))</f>
        <v/>
      </c>
    </row>
    <row r="1026">
      <c r="A1026">
        <f>INDEX(resultados!$A$2:$ZZ$2573, 1020, MATCH($B$1, resultados!$A$1:$ZZ$1, 0))</f>
        <v/>
      </c>
      <c r="B1026">
        <f>INDEX(resultados!$A$2:$ZZ$2573, 1020, MATCH($B$2, resultados!$A$1:$ZZ$1, 0))</f>
        <v/>
      </c>
      <c r="C1026">
        <f>INDEX(resultados!$A$2:$ZZ$2573, 1020, MATCH($B$3, resultados!$A$1:$ZZ$1, 0))</f>
        <v/>
      </c>
    </row>
    <row r="1027">
      <c r="A1027">
        <f>INDEX(resultados!$A$2:$ZZ$2573, 1021, MATCH($B$1, resultados!$A$1:$ZZ$1, 0))</f>
        <v/>
      </c>
      <c r="B1027">
        <f>INDEX(resultados!$A$2:$ZZ$2573, 1021, MATCH($B$2, resultados!$A$1:$ZZ$1, 0))</f>
        <v/>
      </c>
      <c r="C1027">
        <f>INDEX(resultados!$A$2:$ZZ$2573, 1021, MATCH($B$3, resultados!$A$1:$ZZ$1, 0))</f>
        <v/>
      </c>
    </row>
    <row r="1028">
      <c r="A1028">
        <f>INDEX(resultados!$A$2:$ZZ$2573, 1022, MATCH($B$1, resultados!$A$1:$ZZ$1, 0))</f>
        <v/>
      </c>
      <c r="B1028">
        <f>INDEX(resultados!$A$2:$ZZ$2573, 1022, MATCH($B$2, resultados!$A$1:$ZZ$1, 0))</f>
        <v/>
      </c>
      <c r="C1028">
        <f>INDEX(resultados!$A$2:$ZZ$2573, 1022, MATCH($B$3, resultados!$A$1:$ZZ$1, 0))</f>
        <v/>
      </c>
    </row>
    <row r="1029">
      <c r="A1029">
        <f>INDEX(resultados!$A$2:$ZZ$2573, 1023, MATCH($B$1, resultados!$A$1:$ZZ$1, 0))</f>
        <v/>
      </c>
      <c r="B1029">
        <f>INDEX(resultados!$A$2:$ZZ$2573, 1023, MATCH($B$2, resultados!$A$1:$ZZ$1, 0))</f>
        <v/>
      </c>
      <c r="C1029">
        <f>INDEX(resultados!$A$2:$ZZ$2573, 1023, MATCH($B$3, resultados!$A$1:$ZZ$1, 0))</f>
        <v/>
      </c>
    </row>
    <row r="1030">
      <c r="A1030">
        <f>INDEX(resultados!$A$2:$ZZ$2573, 1024, MATCH($B$1, resultados!$A$1:$ZZ$1, 0))</f>
        <v/>
      </c>
      <c r="B1030">
        <f>INDEX(resultados!$A$2:$ZZ$2573, 1024, MATCH($B$2, resultados!$A$1:$ZZ$1, 0))</f>
        <v/>
      </c>
      <c r="C1030">
        <f>INDEX(resultados!$A$2:$ZZ$2573, 1024, MATCH($B$3, resultados!$A$1:$ZZ$1, 0))</f>
        <v/>
      </c>
    </row>
    <row r="1031">
      <c r="A1031">
        <f>INDEX(resultados!$A$2:$ZZ$2573, 1025, MATCH($B$1, resultados!$A$1:$ZZ$1, 0))</f>
        <v/>
      </c>
      <c r="B1031">
        <f>INDEX(resultados!$A$2:$ZZ$2573, 1025, MATCH($B$2, resultados!$A$1:$ZZ$1, 0))</f>
        <v/>
      </c>
      <c r="C1031">
        <f>INDEX(resultados!$A$2:$ZZ$2573, 1025, MATCH($B$3, resultados!$A$1:$ZZ$1, 0))</f>
        <v/>
      </c>
    </row>
    <row r="1032">
      <c r="A1032">
        <f>INDEX(resultados!$A$2:$ZZ$2573, 1026, MATCH($B$1, resultados!$A$1:$ZZ$1, 0))</f>
        <v/>
      </c>
      <c r="B1032">
        <f>INDEX(resultados!$A$2:$ZZ$2573, 1026, MATCH($B$2, resultados!$A$1:$ZZ$1, 0))</f>
        <v/>
      </c>
      <c r="C1032">
        <f>INDEX(resultados!$A$2:$ZZ$2573, 1026, MATCH($B$3, resultados!$A$1:$ZZ$1, 0))</f>
        <v/>
      </c>
    </row>
    <row r="1033">
      <c r="A1033">
        <f>INDEX(resultados!$A$2:$ZZ$2573, 1027, MATCH($B$1, resultados!$A$1:$ZZ$1, 0))</f>
        <v/>
      </c>
      <c r="B1033">
        <f>INDEX(resultados!$A$2:$ZZ$2573, 1027, MATCH($B$2, resultados!$A$1:$ZZ$1, 0))</f>
        <v/>
      </c>
      <c r="C1033">
        <f>INDEX(resultados!$A$2:$ZZ$2573, 1027, MATCH($B$3, resultados!$A$1:$ZZ$1, 0))</f>
        <v/>
      </c>
    </row>
    <row r="1034">
      <c r="A1034">
        <f>INDEX(resultados!$A$2:$ZZ$2573, 1028, MATCH($B$1, resultados!$A$1:$ZZ$1, 0))</f>
        <v/>
      </c>
      <c r="B1034">
        <f>INDEX(resultados!$A$2:$ZZ$2573, 1028, MATCH($B$2, resultados!$A$1:$ZZ$1, 0))</f>
        <v/>
      </c>
      <c r="C1034">
        <f>INDEX(resultados!$A$2:$ZZ$2573, 1028, MATCH($B$3, resultados!$A$1:$ZZ$1, 0))</f>
        <v/>
      </c>
    </row>
    <row r="1035">
      <c r="A1035">
        <f>INDEX(resultados!$A$2:$ZZ$2573, 1029, MATCH($B$1, resultados!$A$1:$ZZ$1, 0))</f>
        <v/>
      </c>
      <c r="B1035">
        <f>INDEX(resultados!$A$2:$ZZ$2573, 1029, MATCH($B$2, resultados!$A$1:$ZZ$1, 0))</f>
        <v/>
      </c>
      <c r="C1035">
        <f>INDEX(resultados!$A$2:$ZZ$2573, 1029, MATCH($B$3, resultados!$A$1:$ZZ$1, 0))</f>
        <v/>
      </c>
    </row>
    <row r="1036">
      <c r="A1036">
        <f>INDEX(resultados!$A$2:$ZZ$2573, 1030, MATCH($B$1, resultados!$A$1:$ZZ$1, 0))</f>
        <v/>
      </c>
      <c r="B1036">
        <f>INDEX(resultados!$A$2:$ZZ$2573, 1030, MATCH($B$2, resultados!$A$1:$ZZ$1, 0))</f>
        <v/>
      </c>
      <c r="C1036">
        <f>INDEX(resultados!$A$2:$ZZ$2573, 1030, MATCH($B$3, resultados!$A$1:$ZZ$1, 0))</f>
        <v/>
      </c>
    </row>
    <row r="1037">
      <c r="A1037">
        <f>INDEX(resultados!$A$2:$ZZ$2573, 1031, MATCH($B$1, resultados!$A$1:$ZZ$1, 0))</f>
        <v/>
      </c>
      <c r="B1037">
        <f>INDEX(resultados!$A$2:$ZZ$2573, 1031, MATCH($B$2, resultados!$A$1:$ZZ$1, 0))</f>
        <v/>
      </c>
      <c r="C1037">
        <f>INDEX(resultados!$A$2:$ZZ$2573, 1031, MATCH($B$3, resultados!$A$1:$ZZ$1, 0))</f>
        <v/>
      </c>
    </row>
    <row r="1038">
      <c r="A1038">
        <f>INDEX(resultados!$A$2:$ZZ$2573, 1032, MATCH($B$1, resultados!$A$1:$ZZ$1, 0))</f>
        <v/>
      </c>
      <c r="B1038">
        <f>INDEX(resultados!$A$2:$ZZ$2573, 1032, MATCH($B$2, resultados!$A$1:$ZZ$1, 0))</f>
        <v/>
      </c>
      <c r="C1038">
        <f>INDEX(resultados!$A$2:$ZZ$2573, 1032, MATCH($B$3, resultados!$A$1:$ZZ$1, 0))</f>
        <v/>
      </c>
    </row>
    <row r="1039">
      <c r="A1039">
        <f>INDEX(resultados!$A$2:$ZZ$2573, 1033, MATCH($B$1, resultados!$A$1:$ZZ$1, 0))</f>
        <v/>
      </c>
      <c r="B1039">
        <f>INDEX(resultados!$A$2:$ZZ$2573, 1033, MATCH($B$2, resultados!$A$1:$ZZ$1, 0))</f>
        <v/>
      </c>
      <c r="C1039">
        <f>INDEX(resultados!$A$2:$ZZ$2573, 1033, MATCH($B$3, resultados!$A$1:$ZZ$1, 0))</f>
        <v/>
      </c>
    </row>
    <row r="1040">
      <c r="A1040">
        <f>INDEX(resultados!$A$2:$ZZ$2573, 1034, MATCH($B$1, resultados!$A$1:$ZZ$1, 0))</f>
        <v/>
      </c>
      <c r="B1040">
        <f>INDEX(resultados!$A$2:$ZZ$2573, 1034, MATCH($B$2, resultados!$A$1:$ZZ$1, 0))</f>
        <v/>
      </c>
      <c r="C1040">
        <f>INDEX(resultados!$A$2:$ZZ$2573, 1034, MATCH($B$3, resultados!$A$1:$ZZ$1, 0))</f>
        <v/>
      </c>
    </row>
    <row r="1041">
      <c r="A1041">
        <f>INDEX(resultados!$A$2:$ZZ$2573, 1035, MATCH($B$1, resultados!$A$1:$ZZ$1, 0))</f>
        <v/>
      </c>
      <c r="B1041">
        <f>INDEX(resultados!$A$2:$ZZ$2573, 1035, MATCH($B$2, resultados!$A$1:$ZZ$1, 0))</f>
        <v/>
      </c>
      <c r="C1041">
        <f>INDEX(resultados!$A$2:$ZZ$2573, 1035, MATCH($B$3, resultados!$A$1:$ZZ$1, 0))</f>
        <v/>
      </c>
    </row>
    <row r="1042">
      <c r="A1042">
        <f>INDEX(resultados!$A$2:$ZZ$2573, 1036, MATCH($B$1, resultados!$A$1:$ZZ$1, 0))</f>
        <v/>
      </c>
      <c r="B1042">
        <f>INDEX(resultados!$A$2:$ZZ$2573, 1036, MATCH($B$2, resultados!$A$1:$ZZ$1, 0))</f>
        <v/>
      </c>
      <c r="C1042">
        <f>INDEX(resultados!$A$2:$ZZ$2573, 1036, MATCH($B$3, resultados!$A$1:$ZZ$1, 0))</f>
        <v/>
      </c>
    </row>
    <row r="1043">
      <c r="A1043">
        <f>INDEX(resultados!$A$2:$ZZ$2573, 1037, MATCH($B$1, resultados!$A$1:$ZZ$1, 0))</f>
        <v/>
      </c>
      <c r="B1043">
        <f>INDEX(resultados!$A$2:$ZZ$2573, 1037, MATCH($B$2, resultados!$A$1:$ZZ$1, 0))</f>
        <v/>
      </c>
      <c r="C1043">
        <f>INDEX(resultados!$A$2:$ZZ$2573, 1037, MATCH($B$3, resultados!$A$1:$ZZ$1, 0))</f>
        <v/>
      </c>
    </row>
    <row r="1044">
      <c r="A1044">
        <f>INDEX(resultados!$A$2:$ZZ$2573, 1038, MATCH($B$1, resultados!$A$1:$ZZ$1, 0))</f>
        <v/>
      </c>
      <c r="B1044">
        <f>INDEX(resultados!$A$2:$ZZ$2573, 1038, MATCH($B$2, resultados!$A$1:$ZZ$1, 0))</f>
        <v/>
      </c>
      <c r="C1044">
        <f>INDEX(resultados!$A$2:$ZZ$2573, 1038, MATCH($B$3, resultados!$A$1:$ZZ$1, 0))</f>
        <v/>
      </c>
    </row>
    <row r="1045">
      <c r="A1045">
        <f>INDEX(resultados!$A$2:$ZZ$2573, 1039, MATCH($B$1, resultados!$A$1:$ZZ$1, 0))</f>
        <v/>
      </c>
      <c r="B1045">
        <f>INDEX(resultados!$A$2:$ZZ$2573, 1039, MATCH($B$2, resultados!$A$1:$ZZ$1, 0))</f>
        <v/>
      </c>
      <c r="C1045">
        <f>INDEX(resultados!$A$2:$ZZ$2573, 1039, MATCH($B$3, resultados!$A$1:$ZZ$1, 0))</f>
        <v/>
      </c>
    </row>
    <row r="1046">
      <c r="A1046">
        <f>INDEX(resultados!$A$2:$ZZ$2573, 1040, MATCH($B$1, resultados!$A$1:$ZZ$1, 0))</f>
        <v/>
      </c>
      <c r="B1046">
        <f>INDEX(resultados!$A$2:$ZZ$2573, 1040, MATCH($B$2, resultados!$A$1:$ZZ$1, 0))</f>
        <v/>
      </c>
      <c r="C1046">
        <f>INDEX(resultados!$A$2:$ZZ$2573, 1040, MATCH($B$3, resultados!$A$1:$ZZ$1, 0))</f>
        <v/>
      </c>
    </row>
    <row r="1047">
      <c r="A1047">
        <f>INDEX(resultados!$A$2:$ZZ$2573, 1041, MATCH($B$1, resultados!$A$1:$ZZ$1, 0))</f>
        <v/>
      </c>
      <c r="B1047">
        <f>INDEX(resultados!$A$2:$ZZ$2573, 1041, MATCH($B$2, resultados!$A$1:$ZZ$1, 0))</f>
        <v/>
      </c>
      <c r="C1047">
        <f>INDEX(resultados!$A$2:$ZZ$2573, 1041, MATCH($B$3, resultados!$A$1:$ZZ$1, 0))</f>
        <v/>
      </c>
    </row>
    <row r="1048">
      <c r="A1048">
        <f>INDEX(resultados!$A$2:$ZZ$2573, 1042, MATCH($B$1, resultados!$A$1:$ZZ$1, 0))</f>
        <v/>
      </c>
      <c r="B1048">
        <f>INDEX(resultados!$A$2:$ZZ$2573, 1042, MATCH($B$2, resultados!$A$1:$ZZ$1, 0))</f>
        <v/>
      </c>
      <c r="C1048">
        <f>INDEX(resultados!$A$2:$ZZ$2573, 1042, MATCH($B$3, resultados!$A$1:$ZZ$1, 0))</f>
        <v/>
      </c>
    </row>
    <row r="1049">
      <c r="A1049">
        <f>INDEX(resultados!$A$2:$ZZ$2573, 1043, MATCH($B$1, resultados!$A$1:$ZZ$1, 0))</f>
        <v/>
      </c>
      <c r="B1049">
        <f>INDEX(resultados!$A$2:$ZZ$2573, 1043, MATCH($B$2, resultados!$A$1:$ZZ$1, 0))</f>
        <v/>
      </c>
      <c r="C1049">
        <f>INDEX(resultados!$A$2:$ZZ$2573, 1043, MATCH($B$3, resultados!$A$1:$ZZ$1, 0))</f>
        <v/>
      </c>
    </row>
    <row r="1050">
      <c r="A1050">
        <f>INDEX(resultados!$A$2:$ZZ$2573, 1044, MATCH($B$1, resultados!$A$1:$ZZ$1, 0))</f>
        <v/>
      </c>
      <c r="B1050">
        <f>INDEX(resultados!$A$2:$ZZ$2573, 1044, MATCH($B$2, resultados!$A$1:$ZZ$1, 0))</f>
        <v/>
      </c>
      <c r="C1050">
        <f>INDEX(resultados!$A$2:$ZZ$2573, 1044, MATCH($B$3, resultados!$A$1:$ZZ$1, 0))</f>
        <v/>
      </c>
    </row>
    <row r="1051">
      <c r="A1051">
        <f>INDEX(resultados!$A$2:$ZZ$2573, 1045, MATCH($B$1, resultados!$A$1:$ZZ$1, 0))</f>
        <v/>
      </c>
      <c r="B1051">
        <f>INDEX(resultados!$A$2:$ZZ$2573, 1045, MATCH($B$2, resultados!$A$1:$ZZ$1, 0))</f>
        <v/>
      </c>
      <c r="C1051">
        <f>INDEX(resultados!$A$2:$ZZ$2573, 1045, MATCH($B$3, resultados!$A$1:$ZZ$1, 0))</f>
        <v/>
      </c>
    </row>
    <row r="1052">
      <c r="A1052">
        <f>INDEX(resultados!$A$2:$ZZ$2573, 1046, MATCH($B$1, resultados!$A$1:$ZZ$1, 0))</f>
        <v/>
      </c>
      <c r="B1052">
        <f>INDEX(resultados!$A$2:$ZZ$2573, 1046, MATCH($B$2, resultados!$A$1:$ZZ$1, 0))</f>
        <v/>
      </c>
      <c r="C1052">
        <f>INDEX(resultados!$A$2:$ZZ$2573, 1046, MATCH($B$3, resultados!$A$1:$ZZ$1, 0))</f>
        <v/>
      </c>
    </row>
    <row r="1053">
      <c r="A1053">
        <f>INDEX(resultados!$A$2:$ZZ$2573, 1047, MATCH($B$1, resultados!$A$1:$ZZ$1, 0))</f>
        <v/>
      </c>
      <c r="B1053">
        <f>INDEX(resultados!$A$2:$ZZ$2573, 1047, MATCH($B$2, resultados!$A$1:$ZZ$1, 0))</f>
        <v/>
      </c>
      <c r="C1053">
        <f>INDEX(resultados!$A$2:$ZZ$2573, 1047, MATCH($B$3, resultados!$A$1:$ZZ$1, 0))</f>
        <v/>
      </c>
    </row>
    <row r="1054">
      <c r="A1054">
        <f>INDEX(resultados!$A$2:$ZZ$2573, 1048, MATCH($B$1, resultados!$A$1:$ZZ$1, 0))</f>
        <v/>
      </c>
      <c r="B1054">
        <f>INDEX(resultados!$A$2:$ZZ$2573, 1048, MATCH($B$2, resultados!$A$1:$ZZ$1, 0))</f>
        <v/>
      </c>
      <c r="C1054">
        <f>INDEX(resultados!$A$2:$ZZ$2573, 1048, MATCH($B$3, resultados!$A$1:$ZZ$1, 0))</f>
        <v/>
      </c>
    </row>
    <row r="1055">
      <c r="A1055">
        <f>INDEX(resultados!$A$2:$ZZ$2573, 1049, MATCH($B$1, resultados!$A$1:$ZZ$1, 0))</f>
        <v/>
      </c>
      <c r="B1055">
        <f>INDEX(resultados!$A$2:$ZZ$2573, 1049, MATCH($B$2, resultados!$A$1:$ZZ$1, 0))</f>
        <v/>
      </c>
      <c r="C1055">
        <f>INDEX(resultados!$A$2:$ZZ$2573, 1049, MATCH($B$3, resultados!$A$1:$ZZ$1, 0))</f>
        <v/>
      </c>
    </row>
    <row r="1056">
      <c r="A1056">
        <f>INDEX(resultados!$A$2:$ZZ$2573, 1050, MATCH($B$1, resultados!$A$1:$ZZ$1, 0))</f>
        <v/>
      </c>
      <c r="B1056">
        <f>INDEX(resultados!$A$2:$ZZ$2573, 1050, MATCH($B$2, resultados!$A$1:$ZZ$1, 0))</f>
        <v/>
      </c>
      <c r="C1056">
        <f>INDEX(resultados!$A$2:$ZZ$2573, 1050, MATCH($B$3, resultados!$A$1:$ZZ$1, 0))</f>
        <v/>
      </c>
    </row>
    <row r="1057">
      <c r="A1057">
        <f>INDEX(resultados!$A$2:$ZZ$2573, 1051, MATCH($B$1, resultados!$A$1:$ZZ$1, 0))</f>
        <v/>
      </c>
      <c r="B1057">
        <f>INDEX(resultados!$A$2:$ZZ$2573, 1051, MATCH($B$2, resultados!$A$1:$ZZ$1, 0))</f>
        <v/>
      </c>
      <c r="C1057">
        <f>INDEX(resultados!$A$2:$ZZ$2573, 1051, MATCH($B$3, resultados!$A$1:$ZZ$1, 0))</f>
        <v/>
      </c>
    </row>
    <row r="1058">
      <c r="A1058">
        <f>INDEX(resultados!$A$2:$ZZ$2573, 1052, MATCH($B$1, resultados!$A$1:$ZZ$1, 0))</f>
        <v/>
      </c>
      <c r="B1058">
        <f>INDEX(resultados!$A$2:$ZZ$2573, 1052, MATCH($B$2, resultados!$A$1:$ZZ$1, 0))</f>
        <v/>
      </c>
      <c r="C1058">
        <f>INDEX(resultados!$A$2:$ZZ$2573, 1052, MATCH($B$3, resultados!$A$1:$ZZ$1, 0))</f>
        <v/>
      </c>
    </row>
    <row r="1059">
      <c r="A1059">
        <f>INDEX(resultados!$A$2:$ZZ$2573, 1053, MATCH($B$1, resultados!$A$1:$ZZ$1, 0))</f>
        <v/>
      </c>
      <c r="B1059">
        <f>INDEX(resultados!$A$2:$ZZ$2573, 1053, MATCH($B$2, resultados!$A$1:$ZZ$1, 0))</f>
        <v/>
      </c>
      <c r="C1059">
        <f>INDEX(resultados!$A$2:$ZZ$2573, 1053, MATCH($B$3, resultados!$A$1:$ZZ$1, 0))</f>
        <v/>
      </c>
    </row>
    <row r="1060">
      <c r="A1060">
        <f>INDEX(resultados!$A$2:$ZZ$2573, 1054, MATCH($B$1, resultados!$A$1:$ZZ$1, 0))</f>
        <v/>
      </c>
      <c r="B1060">
        <f>INDEX(resultados!$A$2:$ZZ$2573, 1054, MATCH($B$2, resultados!$A$1:$ZZ$1, 0))</f>
        <v/>
      </c>
      <c r="C1060">
        <f>INDEX(resultados!$A$2:$ZZ$2573, 1054, MATCH($B$3, resultados!$A$1:$ZZ$1, 0))</f>
        <v/>
      </c>
    </row>
    <row r="1061">
      <c r="A1061">
        <f>INDEX(resultados!$A$2:$ZZ$2573, 1055, MATCH($B$1, resultados!$A$1:$ZZ$1, 0))</f>
        <v/>
      </c>
      <c r="B1061">
        <f>INDEX(resultados!$A$2:$ZZ$2573, 1055, MATCH($B$2, resultados!$A$1:$ZZ$1, 0))</f>
        <v/>
      </c>
      <c r="C1061">
        <f>INDEX(resultados!$A$2:$ZZ$2573, 1055, MATCH($B$3, resultados!$A$1:$ZZ$1, 0))</f>
        <v/>
      </c>
    </row>
    <row r="1062">
      <c r="A1062">
        <f>INDEX(resultados!$A$2:$ZZ$2573, 1056, MATCH($B$1, resultados!$A$1:$ZZ$1, 0))</f>
        <v/>
      </c>
      <c r="B1062">
        <f>INDEX(resultados!$A$2:$ZZ$2573, 1056, MATCH($B$2, resultados!$A$1:$ZZ$1, 0))</f>
        <v/>
      </c>
      <c r="C1062">
        <f>INDEX(resultados!$A$2:$ZZ$2573, 1056, MATCH($B$3, resultados!$A$1:$ZZ$1, 0))</f>
        <v/>
      </c>
    </row>
    <row r="1063">
      <c r="A1063">
        <f>INDEX(resultados!$A$2:$ZZ$2573, 1057, MATCH($B$1, resultados!$A$1:$ZZ$1, 0))</f>
        <v/>
      </c>
      <c r="B1063">
        <f>INDEX(resultados!$A$2:$ZZ$2573, 1057, MATCH($B$2, resultados!$A$1:$ZZ$1, 0))</f>
        <v/>
      </c>
      <c r="C1063">
        <f>INDEX(resultados!$A$2:$ZZ$2573, 1057, MATCH($B$3, resultados!$A$1:$ZZ$1, 0))</f>
        <v/>
      </c>
    </row>
    <row r="1064">
      <c r="A1064">
        <f>INDEX(resultados!$A$2:$ZZ$2573, 1058, MATCH($B$1, resultados!$A$1:$ZZ$1, 0))</f>
        <v/>
      </c>
      <c r="B1064">
        <f>INDEX(resultados!$A$2:$ZZ$2573, 1058, MATCH($B$2, resultados!$A$1:$ZZ$1, 0))</f>
        <v/>
      </c>
      <c r="C1064">
        <f>INDEX(resultados!$A$2:$ZZ$2573, 1058, MATCH($B$3, resultados!$A$1:$ZZ$1, 0))</f>
        <v/>
      </c>
    </row>
    <row r="1065">
      <c r="A1065">
        <f>INDEX(resultados!$A$2:$ZZ$2573, 1059, MATCH($B$1, resultados!$A$1:$ZZ$1, 0))</f>
        <v/>
      </c>
      <c r="B1065">
        <f>INDEX(resultados!$A$2:$ZZ$2573, 1059, MATCH($B$2, resultados!$A$1:$ZZ$1, 0))</f>
        <v/>
      </c>
      <c r="C1065">
        <f>INDEX(resultados!$A$2:$ZZ$2573, 1059, MATCH($B$3, resultados!$A$1:$ZZ$1, 0))</f>
        <v/>
      </c>
    </row>
    <row r="1066">
      <c r="A1066">
        <f>INDEX(resultados!$A$2:$ZZ$2573, 1060, MATCH($B$1, resultados!$A$1:$ZZ$1, 0))</f>
        <v/>
      </c>
      <c r="B1066">
        <f>INDEX(resultados!$A$2:$ZZ$2573, 1060, MATCH($B$2, resultados!$A$1:$ZZ$1, 0))</f>
        <v/>
      </c>
      <c r="C1066">
        <f>INDEX(resultados!$A$2:$ZZ$2573, 1060, MATCH($B$3, resultados!$A$1:$ZZ$1, 0))</f>
        <v/>
      </c>
    </row>
    <row r="1067">
      <c r="A1067">
        <f>INDEX(resultados!$A$2:$ZZ$2573, 1061, MATCH($B$1, resultados!$A$1:$ZZ$1, 0))</f>
        <v/>
      </c>
      <c r="B1067">
        <f>INDEX(resultados!$A$2:$ZZ$2573, 1061, MATCH($B$2, resultados!$A$1:$ZZ$1, 0))</f>
        <v/>
      </c>
      <c r="C1067">
        <f>INDEX(resultados!$A$2:$ZZ$2573, 1061, MATCH($B$3, resultados!$A$1:$ZZ$1, 0))</f>
        <v/>
      </c>
    </row>
    <row r="1068">
      <c r="A1068">
        <f>INDEX(resultados!$A$2:$ZZ$2573, 1062, MATCH($B$1, resultados!$A$1:$ZZ$1, 0))</f>
        <v/>
      </c>
      <c r="B1068">
        <f>INDEX(resultados!$A$2:$ZZ$2573, 1062, MATCH($B$2, resultados!$A$1:$ZZ$1, 0))</f>
        <v/>
      </c>
      <c r="C1068">
        <f>INDEX(resultados!$A$2:$ZZ$2573, 1062, MATCH($B$3, resultados!$A$1:$ZZ$1, 0))</f>
        <v/>
      </c>
    </row>
    <row r="1069">
      <c r="A1069">
        <f>INDEX(resultados!$A$2:$ZZ$2573, 1063, MATCH($B$1, resultados!$A$1:$ZZ$1, 0))</f>
        <v/>
      </c>
      <c r="B1069">
        <f>INDEX(resultados!$A$2:$ZZ$2573, 1063, MATCH($B$2, resultados!$A$1:$ZZ$1, 0))</f>
        <v/>
      </c>
      <c r="C1069">
        <f>INDEX(resultados!$A$2:$ZZ$2573, 1063, MATCH($B$3, resultados!$A$1:$ZZ$1, 0))</f>
        <v/>
      </c>
    </row>
    <row r="1070">
      <c r="A1070">
        <f>INDEX(resultados!$A$2:$ZZ$2573, 1064, MATCH($B$1, resultados!$A$1:$ZZ$1, 0))</f>
        <v/>
      </c>
      <c r="B1070">
        <f>INDEX(resultados!$A$2:$ZZ$2573, 1064, MATCH($B$2, resultados!$A$1:$ZZ$1, 0))</f>
        <v/>
      </c>
      <c r="C1070">
        <f>INDEX(resultados!$A$2:$ZZ$2573, 1064, MATCH($B$3, resultados!$A$1:$ZZ$1, 0))</f>
        <v/>
      </c>
    </row>
    <row r="1071">
      <c r="A1071">
        <f>INDEX(resultados!$A$2:$ZZ$2573, 1065, MATCH($B$1, resultados!$A$1:$ZZ$1, 0))</f>
        <v/>
      </c>
      <c r="B1071">
        <f>INDEX(resultados!$A$2:$ZZ$2573, 1065, MATCH($B$2, resultados!$A$1:$ZZ$1, 0))</f>
        <v/>
      </c>
      <c r="C1071">
        <f>INDEX(resultados!$A$2:$ZZ$2573, 1065, MATCH($B$3, resultados!$A$1:$ZZ$1, 0))</f>
        <v/>
      </c>
    </row>
    <row r="1072">
      <c r="A1072">
        <f>INDEX(resultados!$A$2:$ZZ$2573, 1066, MATCH($B$1, resultados!$A$1:$ZZ$1, 0))</f>
        <v/>
      </c>
      <c r="B1072">
        <f>INDEX(resultados!$A$2:$ZZ$2573, 1066, MATCH($B$2, resultados!$A$1:$ZZ$1, 0))</f>
        <v/>
      </c>
      <c r="C1072">
        <f>INDEX(resultados!$A$2:$ZZ$2573, 1066, MATCH($B$3, resultados!$A$1:$ZZ$1, 0))</f>
        <v/>
      </c>
    </row>
    <row r="1073">
      <c r="A1073">
        <f>INDEX(resultados!$A$2:$ZZ$2573, 1067, MATCH($B$1, resultados!$A$1:$ZZ$1, 0))</f>
        <v/>
      </c>
      <c r="B1073">
        <f>INDEX(resultados!$A$2:$ZZ$2573, 1067, MATCH($B$2, resultados!$A$1:$ZZ$1, 0))</f>
        <v/>
      </c>
      <c r="C1073">
        <f>INDEX(resultados!$A$2:$ZZ$2573, 1067, MATCH($B$3, resultados!$A$1:$ZZ$1, 0))</f>
        <v/>
      </c>
    </row>
    <row r="1074">
      <c r="A1074">
        <f>INDEX(resultados!$A$2:$ZZ$2573, 1068, MATCH($B$1, resultados!$A$1:$ZZ$1, 0))</f>
        <v/>
      </c>
      <c r="B1074">
        <f>INDEX(resultados!$A$2:$ZZ$2573, 1068, MATCH($B$2, resultados!$A$1:$ZZ$1, 0))</f>
        <v/>
      </c>
      <c r="C1074">
        <f>INDEX(resultados!$A$2:$ZZ$2573, 1068, MATCH($B$3, resultados!$A$1:$ZZ$1, 0))</f>
        <v/>
      </c>
    </row>
    <row r="1075">
      <c r="A1075">
        <f>INDEX(resultados!$A$2:$ZZ$2573, 1069, MATCH($B$1, resultados!$A$1:$ZZ$1, 0))</f>
        <v/>
      </c>
      <c r="B1075">
        <f>INDEX(resultados!$A$2:$ZZ$2573, 1069, MATCH($B$2, resultados!$A$1:$ZZ$1, 0))</f>
        <v/>
      </c>
      <c r="C1075">
        <f>INDEX(resultados!$A$2:$ZZ$2573, 1069, MATCH($B$3, resultados!$A$1:$ZZ$1, 0))</f>
        <v/>
      </c>
    </row>
    <row r="1076">
      <c r="A1076">
        <f>INDEX(resultados!$A$2:$ZZ$2573, 1070, MATCH($B$1, resultados!$A$1:$ZZ$1, 0))</f>
        <v/>
      </c>
      <c r="B1076">
        <f>INDEX(resultados!$A$2:$ZZ$2573, 1070, MATCH($B$2, resultados!$A$1:$ZZ$1, 0))</f>
        <v/>
      </c>
      <c r="C1076">
        <f>INDEX(resultados!$A$2:$ZZ$2573, 1070, MATCH($B$3, resultados!$A$1:$ZZ$1, 0))</f>
        <v/>
      </c>
    </row>
    <row r="1077">
      <c r="A1077">
        <f>INDEX(resultados!$A$2:$ZZ$2573, 1071, MATCH($B$1, resultados!$A$1:$ZZ$1, 0))</f>
        <v/>
      </c>
      <c r="B1077">
        <f>INDEX(resultados!$A$2:$ZZ$2573, 1071, MATCH($B$2, resultados!$A$1:$ZZ$1, 0))</f>
        <v/>
      </c>
      <c r="C1077">
        <f>INDEX(resultados!$A$2:$ZZ$2573, 1071, MATCH($B$3, resultados!$A$1:$ZZ$1, 0))</f>
        <v/>
      </c>
    </row>
    <row r="1078">
      <c r="A1078">
        <f>INDEX(resultados!$A$2:$ZZ$2573, 1072, MATCH($B$1, resultados!$A$1:$ZZ$1, 0))</f>
        <v/>
      </c>
      <c r="B1078">
        <f>INDEX(resultados!$A$2:$ZZ$2573, 1072, MATCH($B$2, resultados!$A$1:$ZZ$1, 0))</f>
        <v/>
      </c>
      <c r="C1078">
        <f>INDEX(resultados!$A$2:$ZZ$2573, 1072, MATCH($B$3, resultados!$A$1:$ZZ$1, 0))</f>
        <v/>
      </c>
    </row>
    <row r="1079">
      <c r="A1079">
        <f>INDEX(resultados!$A$2:$ZZ$2573, 1073, MATCH($B$1, resultados!$A$1:$ZZ$1, 0))</f>
        <v/>
      </c>
      <c r="B1079">
        <f>INDEX(resultados!$A$2:$ZZ$2573, 1073, MATCH($B$2, resultados!$A$1:$ZZ$1, 0))</f>
        <v/>
      </c>
      <c r="C1079">
        <f>INDEX(resultados!$A$2:$ZZ$2573, 1073, MATCH($B$3, resultados!$A$1:$ZZ$1, 0))</f>
        <v/>
      </c>
    </row>
    <row r="1080">
      <c r="A1080">
        <f>INDEX(resultados!$A$2:$ZZ$2573, 1074, MATCH($B$1, resultados!$A$1:$ZZ$1, 0))</f>
        <v/>
      </c>
      <c r="B1080">
        <f>INDEX(resultados!$A$2:$ZZ$2573, 1074, MATCH($B$2, resultados!$A$1:$ZZ$1, 0))</f>
        <v/>
      </c>
      <c r="C1080">
        <f>INDEX(resultados!$A$2:$ZZ$2573, 1074, MATCH($B$3, resultados!$A$1:$ZZ$1, 0))</f>
        <v/>
      </c>
    </row>
    <row r="1081">
      <c r="A1081">
        <f>INDEX(resultados!$A$2:$ZZ$2573, 1075, MATCH($B$1, resultados!$A$1:$ZZ$1, 0))</f>
        <v/>
      </c>
      <c r="B1081">
        <f>INDEX(resultados!$A$2:$ZZ$2573, 1075, MATCH($B$2, resultados!$A$1:$ZZ$1, 0))</f>
        <v/>
      </c>
      <c r="C1081">
        <f>INDEX(resultados!$A$2:$ZZ$2573, 1075, MATCH($B$3, resultados!$A$1:$ZZ$1, 0))</f>
        <v/>
      </c>
    </row>
    <row r="1082">
      <c r="A1082">
        <f>INDEX(resultados!$A$2:$ZZ$2573, 1076, MATCH($B$1, resultados!$A$1:$ZZ$1, 0))</f>
        <v/>
      </c>
      <c r="B1082">
        <f>INDEX(resultados!$A$2:$ZZ$2573, 1076, MATCH($B$2, resultados!$A$1:$ZZ$1, 0))</f>
        <v/>
      </c>
      <c r="C1082">
        <f>INDEX(resultados!$A$2:$ZZ$2573, 1076, MATCH($B$3, resultados!$A$1:$ZZ$1, 0))</f>
        <v/>
      </c>
    </row>
    <row r="1083">
      <c r="A1083">
        <f>INDEX(resultados!$A$2:$ZZ$2573, 1077, MATCH($B$1, resultados!$A$1:$ZZ$1, 0))</f>
        <v/>
      </c>
      <c r="B1083">
        <f>INDEX(resultados!$A$2:$ZZ$2573, 1077, MATCH($B$2, resultados!$A$1:$ZZ$1, 0))</f>
        <v/>
      </c>
      <c r="C1083">
        <f>INDEX(resultados!$A$2:$ZZ$2573, 1077, MATCH($B$3, resultados!$A$1:$ZZ$1, 0))</f>
        <v/>
      </c>
    </row>
    <row r="1084">
      <c r="A1084">
        <f>INDEX(resultados!$A$2:$ZZ$2573, 1078, MATCH($B$1, resultados!$A$1:$ZZ$1, 0))</f>
        <v/>
      </c>
      <c r="B1084">
        <f>INDEX(resultados!$A$2:$ZZ$2573, 1078, MATCH($B$2, resultados!$A$1:$ZZ$1, 0))</f>
        <v/>
      </c>
      <c r="C1084">
        <f>INDEX(resultados!$A$2:$ZZ$2573, 1078, MATCH($B$3, resultados!$A$1:$ZZ$1, 0))</f>
        <v/>
      </c>
    </row>
    <row r="1085">
      <c r="A1085">
        <f>INDEX(resultados!$A$2:$ZZ$2573, 1079, MATCH($B$1, resultados!$A$1:$ZZ$1, 0))</f>
        <v/>
      </c>
      <c r="B1085">
        <f>INDEX(resultados!$A$2:$ZZ$2573, 1079, MATCH($B$2, resultados!$A$1:$ZZ$1, 0))</f>
        <v/>
      </c>
      <c r="C1085">
        <f>INDEX(resultados!$A$2:$ZZ$2573, 1079, MATCH($B$3, resultados!$A$1:$ZZ$1, 0))</f>
        <v/>
      </c>
    </row>
    <row r="1086">
      <c r="A1086">
        <f>INDEX(resultados!$A$2:$ZZ$2573, 1080, MATCH($B$1, resultados!$A$1:$ZZ$1, 0))</f>
        <v/>
      </c>
      <c r="B1086">
        <f>INDEX(resultados!$A$2:$ZZ$2573, 1080, MATCH($B$2, resultados!$A$1:$ZZ$1, 0))</f>
        <v/>
      </c>
      <c r="C1086">
        <f>INDEX(resultados!$A$2:$ZZ$2573, 1080, MATCH($B$3, resultados!$A$1:$ZZ$1, 0))</f>
        <v/>
      </c>
    </row>
    <row r="1087">
      <c r="A1087">
        <f>INDEX(resultados!$A$2:$ZZ$2573, 1081, MATCH($B$1, resultados!$A$1:$ZZ$1, 0))</f>
        <v/>
      </c>
      <c r="B1087">
        <f>INDEX(resultados!$A$2:$ZZ$2573, 1081, MATCH($B$2, resultados!$A$1:$ZZ$1, 0))</f>
        <v/>
      </c>
      <c r="C1087">
        <f>INDEX(resultados!$A$2:$ZZ$2573, 1081, MATCH($B$3, resultados!$A$1:$ZZ$1, 0))</f>
        <v/>
      </c>
    </row>
    <row r="1088">
      <c r="A1088">
        <f>INDEX(resultados!$A$2:$ZZ$2573, 1082, MATCH($B$1, resultados!$A$1:$ZZ$1, 0))</f>
        <v/>
      </c>
      <c r="B1088">
        <f>INDEX(resultados!$A$2:$ZZ$2573, 1082, MATCH($B$2, resultados!$A$1:$ZZ$1, 0))</f>
        <v/>
      </c>
      <c r="C1088">
        <f>INDEX(resultados!$A$2:$ZZ$2573, 1082, MATCH($B$3, resultados!$A$1:$ZZ$1, 0))</f>
        <v/>
      </c>
    </row>
    <row r="1089">
      <c r="A1089">
        <f>INDEX(resultados!$A$2:$ZZ$2573, 1083, MATCH($B$1, resultados!$A$1:$ZZ$1, 0))</f>
        <v/>
      </c>
      <c r="B1089">
        <f>INDEX(resultados!$A$2:$ZZ$2573, 1083, MATCH($B$2, resultados!$A$1:$ZZ$1, 0))</f>
        <v/>
      </c>
      <c r="C1089">
        <f>INDEX(resultados!$A$2:$ZZ$2573, 1083, MATCH($B$3, resultados!$A$1:$ZZ$1, 0))</f>
        <v/>
      </c>
    </row>
    <row r="1090">
      <c r="A1090">
        <f>INDEX(resultados!$A$2:$ZZ$2573, 1084, MATCH($B$1, resultados!$A$1:$ZZ$1, 0))</f>
        <v/>
      </c>
      <c r="B1090">
        <f>INDEX(resultados!$A$2:$ZZ$2573, 1084, MATCH($B$2, resultados!$A$1:$ZZ$1, 0))</f>
        <v/>
      </c>
      <c r="C1090">
        <f>INDEX(resultados!$A$2:$ZZ$2573, 1084, MATCH($B$3, resultados!$A$1:$ZZ$1, 0))</f>
        <v/>
      </c>
    </row>
    <row r="1091">
      <c r="A1091">
        <f>INDEX(resultados!$A$2:$ZZ$2573, 1085, MATCH($B$1, resultados!$A$1:$ZZ$1, 0))</f>
        <v/>
      </c>
      <c r="B1091">
        <f>INDEX(resultados!$A$2:$ZZ$2573, 1085, MATCH($B$2, resultados!$A$1:$ZZ$1, 0))</f>
        <v/>
      </c>
      <c r="C1091">
        <f>INDEX(resultados!$A$2:$ZZ$2573, 1085, MATCH($B$3, resultados!$A$1:$ZZ$1, 0))</f>
        <v/>
      </c>
    </row>
    <row r="1092">
      <c r="A1092">
        <f>INDEX(resultados!$A$2:$ZZ$2573, 1086, MATCH($B$1, resultados!$A$1:$ZZ$1, 0))</f>
        <v/>
      </c>
      <c r="B1092">
        <f>INDEX(resultados!$A$2:$ZZ$2573, 1086, MATCH($B$2, resultados!$A$1:$ZZ$1, 0))</f>
        <v/>
      </c>
      <c r="C1092">
        <f>INDEX(resultados!$A$2:$ZZ$2573, 1086, MATCH($B$3, resultados!$A$1:$ZZ$1, 0))</f>
        <v/>
      </c>
    </row>
    <row r="1093">
      <c r="A1093">
        <f>INDEX(resultados!$A$2:$ZZ$2573, 1087, MATCH($B$1, resultados!$A$1:$ZZ$1, 0))</f>
        <v/>
      </c>
      <c r="B1093">
        <f>INDEX(resultados!$A$2:$ZZ$2573, 1087, MATCH($B$2, resultados!$A$1:$ZZ$1, 0))</f>
        <v/>
      </c>
      <c r="C1093">
        <f>INDEX(resultados!$A$2:$ZZ$2573, 1087, MATCH($B$3, resultados!$A$1:$ZZ$1, 0))</f>
        <v/>
      </c>
    </row>
    <row r="1094">
      <c r="A1094">
        <f>INDEX(resultados!$A$2:$ZZ$2573, 1088, MATCH($B$1, resultados!$A$1:$ZZ$1, 0))</f>
        <v/>
      </c>
      <c r="B1094">
        <f>INDEX(resultados!$A$2:$ZZ$2573, 1088, MATCH($B$2, resultados!$A$1:$ZZ$1, 0))</f>
        <v/>
      </c>
      <c r="C1094">
        <f>INDEX(resultados!$A$2:$ZZ$2573, 1088, MATCH($B$3, resultados!$A$1:$ZZ$1, 0))</f>
        <v/>
      </c>
    </row>
    <row r="1095">
      <c r="A1095">
        <f>INDEX(resultados!$A$2:$ZZ$2573, 1089, MATCH($B$1, resultados!$A$1:$ZZ$1, 0))</f>
        <v/>
      </c>
      <c r="B1095">
        <f>INDEX(resultados!$A$2:$ZZ$2573, 1089, MATCH($B$2, resultados!$A$1:$ZZ$1, 0))</f>
        <v/>
      </c>
      <c r="C1095">
        <f>INDEX(resultados!$A$2:$ZZ$2573, 1089, MATCH($B$3, resultados!$A$1:$ZZ$1, 0))</f>
        <v/>
      </c>
    </row>
    <row r="1096">
      <c r="A1096">
        <f>INDEX(resultados!$A$2:$ZZ$2573, 1090, MATCH($B$1, resultados!$A$1:$ZZ$1, 0))</f>
        <v/>
      </c>
      <c r="B1096">
        <f>INDEX(resultados!$A$2:$ZZ$2573, 1090, MATCH($B$2, resultados!$A$1:$ZZ$1, 0))</f>
        <v/>
      </c>
      <c r="C1096">
        <f>INDEX(resultados!$A$2:$ZZ$2573, 1090, MATCH($B$3, resultados!$A$1:$ZZ$1, 0))</f>
        <v/>
      </c>
    </row>
    <row r="1097">
      <c r="A1097">
        <f>INDEX(resultados!$A$2:$ZZ$2573, 1091, MATCH($B$1, resultados!$A$1:$ZZ$1, 0))</f>
        <v/>
      </c>
      <c r="B1097">
        <f>INDEX(resultados!$A$2:$ZZ$2573, 1091, MATCH($B$2, resultados!$A$1:$ZZ$1, 0))</f>
        <v/>
      </c>
      <c r="C1097">
        <f>INDEX(resultados!$A$2:$ZZ$2573, 1091, MATCH($B$3, resultados!$A$1:$ZZ$1, 0))</f>
        <v/>
      </c>
    </row>
    <row r="1098">
      <c r="A1098">
        <f>INDEX(resultados!$A$2:$ZZ$2573, 1092, MATCH($B$1, resultados!$A$1:$ZZ$1, 0))</f>
        <v/>
      </c>
      <c r="B1098">
        <f>INDEX(resultados!$A$2:$ZZ$2573, 1092, MATCH($B$2, resultados!$A$1:$ZZ$1, 0))</f>
        <v/>
      </c>
      <c r="C1098">
        <f>INDEX(resultados!$A$2:$ZZ$2573, 1092, MATCH($B$3, resultados!$A$1:$ZZ$1, 0))</f>
        <v/>
      </c>
    </row>
    <row r="1099">
      <c r="A1099">
        <f>INDEX(resultados!$A$2:$ZZ$2573, 1093, MATCH($B$1, resultados!$A$1:$ZZ$1, 0))</f>
        <v/>
      </c>
      <c r="B1099">
        <f>INDEX(resultados!$A$2:$ZZ$2573, 1093, MATCH($B$2, resultados!$A$1:$ZZ$1, 0))</f>
        <v/>
      </c>
      <c r="C1099">
        <f>INDEX(resultados!$A$2:$ZZ$2573, 1093, MATCH($B$3, resultados!$A$1:$ZZ$1, 0))</f>
        <v/>
      </c>
    </row>
    <row r="1100">
      <c r="A1100">
        <f>INDEX(resultados!$A$2:$ZZ$2573, 1094, MATCH($B$1, resultados!$A$1:$ZZ$1, 0))</f>
        <v/>
      </c>
      <c r="B1100">
        <f>INDEX(resultados!$A$2:$ZZ$2573, 1094, MATCH($B$2, resultados!$A$1:$ZZ$1, 0))</f>
        <v/>
      </c>
      <c r="C1100">
        <f>INDEX(resultados!$A$2:$ZZ$2573, 1094, MATCH($B$3, resultados!$A$1:$ZZ$1, 0))</f>
        <v/>
      </c>
    </row>
    <row r="1101">
      <c r="A1101">
        <f>INDEX(resultados!$A$2:$ZZ$2573, 1095, MATCH($B$1, resultados!$A$1:$ZZ$1, 0))</f>
        <v/>
      </c>
      <c r="B1101">
        <f>INDEX(resultados!$A$2:$ZZ$2573, 1095, MATCH($B$2, resultados!$A$1:$ZZ$1, 0))</f>
        <v/>
      </c>
      <c r="C1101">
        <f>INDEX(resultados!$A$2:$ZZ$2573, 1095, MATCH($B$3, resultados!$A$1:$ZZ$1, 0))</f>
        <v/>
      </c>
    </row>
    <row r="1102">
      <c r="A1102">
        <f>INDEX(resultados!$A$2:$ZZ$2573, 1096, MATCH($B$1, resultados!$A$1:$ZZ$1, 0))</f>
        <v/>
      </c>
      <c r="B1102">
        <f>INDEX(resultados!$A$2:$ZZ$2573, 1096, MATCH($B$2, resultados!$A$1:$ZZ$1, 0))</f>
        <v/>
      </c>
      <c r="C1102">
        <f>INDEX(resultados!$A$2:$ZZ$2573, 1096, MATCH($B$3, resultados!$A$1:$ZZ$1, 0))</f>
        <v/>
      </c>
    </row>
    <row r="1103">
      <c r="A1103">
        <f>INDEX(resultados!$A$2:$ZZ$2573, 1097, MATCH($B$1, resultados!$A$1:$ZZ$1, 0))</f>
        <v/>
      </c>
      <c r="B1103">
        <f>INDEX(resultados!$A$2:$ZZ$2573, 1097, MATCH($B$2, resultados!$A$1:$ZZ$1, 0))</f>
        <v/>
      </c>
      <c r="C1103">
        <f>INDEX(resultados!$A$2:$ZZ$2573, 1097, MATCH($B$3, resultados!$A$1:$ZZ$1, 0))</f>
        <v/>
      </c>
    </row>
    <row r="1104">
      <c r="A1104">
        <f>INDEX(resultados!$A$2:$ZZ$2573, 1098, MATCH($B$1, resultados!$A$1:$ZZ$1, 0))</f>
        <v/>
      </c>
      <c r="B1104">
        <f>INDEX(resultados!$A$2:$ZZ$2573, 1098, MATCH($B$2, resultados!$A$1:$ZZ$1, 0))</f>
        <v/>
      </c>
      <c r="C1104">
        <f>INDEX(resultados!$A$2:$ZZ$2573, 1098, MATCH($B$3, resultados!$A$1:$ZZ$1, 0))</f>
        <v/>
      </c>
    </row>
    <row r="1105">
      <c r="A1105">
        <f>INDEX(resultados!$A$2:$ZZ$2573, 1099, MATCH($B$1, resultados!$A$1:$ZZ$1, 0))</f>
        <v/>
      </c>
      <c r="B1105">
        <f>INDEX(resultados!$A$2:$ZZ$2573, 1099, MATCH($B$2, resultados!$A$1:$ZZ$1, 0))</f>
        <v/>
      </c>
      <c r="C1105">
        <f>INDEX(resultados!$A$2:$ZZ$2573, 1099, MATCH($B$3, resultados!$A$1:$ZZ$1, 0))</f>
        <v/>
      </c>
    </row>
    <row r="1106">
      <c r="A1106">
        <f>INDEX(resultados!$A$2:$ZZ$2573, 1100, MATCH($B$1, resultados!$A$1:$ZZ$1, 0))</f>
        <v/>
      </c>
      <c r="B1106">
        <f>INDEX(resultados!$A$2:$ZZ$2573, 1100, MATCH($B$2, resultados!$A$1:$ZZ$1, 0))</f>
        <v/>
      </c>
      <c r="C1106">
        <f>INDEX(resultados!$A$2:$ZZ$2573, 1100, MATCH($B$3, resultados!$A$1:$ZZ$1, 0))</f>
        <v/>
      </c>
    </row>
    <row r="1107">
      <c r="A1107">
        <f>INDEX(resultados!$A$2:$ZZ$2573, 1101, MATCH($B$1, resultados!$A$1:$ZZ$1, 0))</f>
        <v/>
      </c>
      <c r="B1107">
        <f>INDEX(resultados!$A$2:$ZZ$2573, 1101, MATCH($B$2, resultados!$A$1:$ZZ$1, 0))</f>
        <v/>
      </c>
      <c r="C1107">
        <f>INDEX(resultados!$A$2:$ZZ$2573, 1101, MATCH($B$3, resultados!$A$1:$ZZ$1, 0))</f>
        <v/>
      </c>
    </row>
    <row r="1108">
      <c r="A1108">
        <f>INDEX(resultados!$A$2:$ZZ$2573, 1102, MATCH($B$1, resultados!$A$1:$ZZ$1, 0))</f>
        <v/>
      </c>
      <c r="B1108">
        <f>INDEX(resultados!$A$2:$ZZ$2573, 1102, MATCH($B$2, resultados!$A$1:$ZZ$1, 0))</f>
        <v/>
      </c>
      <c r="C1108">
        <f>INDEX(resultados!$A$2:$ZZ$2573, 1102, MATCH($B$3, resultados!$A$1:$ZZ$1, 0))</f>
        <v/>
      </c>
    </row>
    <row r="1109">
      <c r="A1109">
        <f>INDEX(resultados!$A$2:$ZZ$2573, 1103, MATCH($B$1, resultados!$A$1:$ZZ$1, 0))</f>
        <v/>
      </c>
      <c r="B1109">
        <f>INDEX(resultados!$A$2:$ZZ$2573, 1103, MATCH($B$2, resultados!$A$1:$ZZ$1, 0))</f>
        <v/>
      </c>
      <c r="C1109">
        <f>INDEX(resultados!$A$2:$ZZ$2573, 1103, MATCH($B$3, resultados!$A$1:$ZZ$1, 0))</f>
        <v/>
      </c>
    </row>
    <row r="1110">
      <c r="A1110">
        <f>INDEX(resultados!$A$2:$ZZ$2573, 1104, MATCH($B$1, resultados!$A$1:$ZZ$1, 0))</f>
        <v/>
      </c>
      <c r="B1110">
        <f>INDEX(resultados!$A$2:$ZZ$2573, 1104, MATCH($B$2, resultados!$A$1:$ZZ$1, 0))</f>
        <v/>
      </c>
      <c r="C1110">
        <f>INDEX(resultados!$A$2:$ZZ$2573, 1104, MATCH($B$3, resultados!$A$1:$ZZ$1, 0))</f>
        <v/>
      </c>
    </row>
    <row r="1111">
      <c r="A1111">
        <f>INDEX(resultados!$A$2:$ZZ$2573, 1105, MATCH($B$1, resultados!$A$1:$ZZ$1, 0))</f>
        <v/>
      </c>
      <c r="B1111">
        <f>INDEX(resultados!$A$2:$ZZ$2573, 1105, MATCH($B$2, resultados!$A$1:$ZZ$1, 0))</f>
        <v/>
      </c>
      <c r="C1111">
        <f>INDEX(resultados!$A$2:$ZZ$2573, 1105, MATCH($B$3, resultados!$A$1:$ZZ$1, 0))</f>
        <v/>
      </c>
    </row>
    <row r="1112">
      <c r="A1112">
        <f>INDEX(resultados!$A$2:$ZZ$2573, 1106, MATCH($B$1, resultados!$A$1:$ZZ$1, 0))</f>
        <v/>
      </c>
      <c r="B1112">
        <f>INDEX(resultados!$A$2:$ZZ$2573, 1106, MATCH($B$2, resultados!$A$1:$ZZ$1, 0))</f>
        <v/>
      </c>
      <c r="C1112">
        <f>INDEX(resultados!$A$2:$ZZ$2573, 1106, MATCH($B$3, resultados!$A$1:$ZZ$1, 0))</f>
        <v/>
      </c>
    </row>
    <row r="1113">
      <c r="A1113">
        <f>INDEX(resultados!$A$2:$ZZ$2573, 1107, MATCH($B$1, resultados!$A$1:$ZZ$1, 0))</f>
        <v/>
      </c>
      <c r="B1113">
        <f>INDEX(resultados!$A$2:$ZZ$2573, 1107, MATCH($B$2, resultados!$A$1:$ZZ$1, 0))</f>
        <v/>
      </c>
      <c r="C1113">
        <f>INDEX(resultados!$A$2:$ZZ$2573, 1107, MATCH($B$3, resultados!$A$1:$ZZ$1, 0))</f>
        <v/>
      </c>
    </row>
    <row r="1114">
      <c r="A1114">
        <f>INDEX(resultados!$A$2:$ZZ$2573, 1108, MATCH($B$1, resultados!$A$1:$ZZ$1, 0))</f>
        <v/>
      </c>
      <c r="B1114">
        <f>INDEX(resultados!$A$2:$ZZ$2573, 1108, MATCH($B$2, resultados!$A$1:$ZZ$1, 0))</f>
        <v/>
      </c>
      <c r="C1114">
        <f>INDEX(resultados!$A$2:$ZZ$2573, 1108, MATCH($B$3, resultados!$A$1:$ZZ$1, 0))</f>
        <v/>
      </c>
    </row>
    <row r="1115">
      <c r="A1115">
        <f>INDEX(resultados!$A$2:$ZZ$2573, 1109, MATCH($B$1, resultados!$A$1:$ZZ$1, 0))</f>
        <v/>
      </c>
      <c r="B1115">
        <f>INDEX(resultados!$A$2:$ZZ$2573, 1109, MATCH($B$2, resultados!$A$1:$ZZ$1, 0))</f>
        <v/>
      </c>
      <c r="C1115">
        <f>INDEX(resultados!$A$2:$ZZ$2573, 1109, MATCH($B$3, resultados!$A$1:$ZZ$1, 0))</f>
        <v/>
      </c>
    </row>
    <row r="1116">
      <c r="A1116">
        <f>INDEX(resultados!$A$2:$ZZ$2573, 1110, MATCH($B$1, resultados!$A$1:$ZZ$1, 0))</f>
        <v/>
      </c>
      <c r="B1116">
        <f>INDEX(resultados!$A$2:$ZZ$2573, 1110, MATCH($B$2, resultados!$A$1:$ZZ$1, 0))</f>
        <v/>
      </c>
      <c r="C1116">
        <f>INDEX(resultados!$A$2:$ZZ$2573, 1110, MATCH($B$3, resultados!$A$1:$ZZ$1, 0))</f>
        <v/>
      </c>
    </row>
    <row r="1117">
      <c r="A1117">
        <f>INDEX(resultados!$A$2:$ZZ$2573, 1111, MATCH($B$1, resultados!$A$1:$ZZ$1, 0))</f>
        <v/>
      </c>
      <c r="B1117">
        <f>INDEX(resultados!$A$2:$ZZ$2573, 1111, MATCH($B$2, resultados!$A$1:$ZZ$1, 0))</f>
        <v/>
      </c>
      <c r="C1117">
        <f>INDEX(resultados!$A$2:$ZZ$2573, 1111, MATCH($B$3, resultados!$A$1:$ZZ$1, 0))</f>
        <v/>
      </c>
    </row>
    <row r="1118">
      <c r="A1118">
        <f>INDEX(resultados!$A$2:$ZZ$2573, 1112, MATCH($B$1, resultados!$A$1:$ZZ$1, 0))</f>
        <v/>
      </c>
      <c r="B1118">
        <f>INDEX(resultados!$A$2:$ZZ$2573, 1112, MATCH($B$2, resultados!$A$1:$ZZ$1, 0))</f>
        <v/>
      </c>
      <c r="C1118">
        <f>INDEX(resultados!$A$2:$ZZ$2573, 1112, MATCH($B$3, resultados!$A$1:$ZZ$1, 0))</f>
        <v/>
      </c>
    </row>
    <row r="1119">
      <c r="A1119">
        <f>INDEX(resultados!$A$2:$ZZ$2573, 1113, MATCH($B$1, resultados!$A$1:$ZZ$1, 0))</f>
        <v/>
      </c>
      <c r="B1119">
        <f>INDEX(resultados!$A$2:$ZZ$2573, 1113, MATCH($B$2, resultados!$A$1:$ZZ$1, 0))</f>
        <v/>
      </c>
      <c r="C1119">
        <f>INDEX(resultados!$A$2:$ZZ$2573, 1113, MATCH($B$3, resultados!$A$1:$ZZ$1, 0))</f>
        <v/>
      </c>
    </row>
    <row r="1120">
      <c r="A1120">
        <f>INDEX(resultados!$A$2:$ZZ$2573, 1114, MATCH($B$1, resultados!$A$1:$ZZ$1, 0))</f>
        <v/>
      </c>
      <c r="B1120">
        <f>INDEX(resultados!$A$2:$ZZ$2573, 1114, MATCH($B$2, resultados!$A$1:$ZZ$1, 0))</f>
        <v/>
      </c>
      <c r="C1120">
        <f>INDEX(resultados!$A$2:$ZZ$2573, 1114, MATCH($B$3, resultados!$A$1:$ZZ$1, 0))</f>
        <v/>
      </c>
    </row>
    <row r="1121">
      <c r="A1121">
        <f>INDEX(resultados!$A$2:$ZZ$2573, 1115, MATCH($B$1, resultados!$A$1:$ZZ$1, 0))</f>
        <v/>
      </c>
      <c r="B1121">
        <f>INDEX(resultados!$A$2:$ZZ$2573, 1115, MATCH($B$2, resultados!$A$1:$ZZ$1, 0))</f>
        <v/>
      </c>
      <c r="C1121">
        <f>INDEX(resultados!$A$2:$ZZ$2573, 1115, MATCH($B$3, resultados!$A$1:$ZZ$1, 0))</f>
        <v/>
      </c>
    </row>
    <row r="1122">
      <c r="A1122">
        <f>INDEX(resultados!$A$2:$ZZ$2573, 1116, MATCH($B$1, resultados!$A$1:$ZZ$1, 0))</f>
        <v/>
      </c>
      <c r="B1122">
        <f>INDEX(resultados!$A$2:$ZZ$2573, 1116, MATCH($B$2, resultados!$A$1:$ZZ$1, 0))</f>
        <v/>
      </c>
      <c r="C1122">
        <f>INDEX(resultados!$A$2:$ZZ$2573, 1116, MATCH($B$3, resultados!$A$1:$ZZ$1, 0))</f>
        <v/>
      </c>
    </row>
    <row r="1123">
      <c r="A1123">
        <f>INDEX(resultados!$A$2:$ZZ$2573, 1117, MATCH($B$1, resultados!$A$1:$ZZ$1, 0))</f>
        <v/>
      </c>
      <c r="B1123">
        <f>INDEX(resultados!$A$2:$ZZ$2573, 1117, MATCH($B$2, resultados!$A$1:$ZZ$1, 0))</f>
        <v/>
      </c>
      <c r="C1123">
        <f>INDEX(resultados!$A$2:$ZZ$2573, 1117, MATCH($B$3, resultados!$A$1:$ZZ$1, 0))</f>
        <v/>
      </c>
    </row>
    <row r="1124">
      <c r="A1124">
        <f>INDEX(resultados!$A$2:$ZZ$2573, 1118, MATCH($B$1, resultados!$A$1:$ZZ$1, 0))</f>
        <v/>
      </c>
      <c r="B1124">
        <f>INDEX(resultados!$A$2:$ZZ$2573, 1118, MATCH($B$2, resultados!$A$1:$ZZ$1, 0))</f>
        <v/>
      </c>
      <c r="C1124">
        <f>INDEX(resultados!$A$2:$ZZ$2573, 1118, MATCH($B$3, resultados!$A$1:$ZZ$1, 0))</f>
        <v/>
      </c>
    </row>
    <row r="1125">
      <c r="A1125">
        <f>INDEX(resultados!$A$2:$ZZ$2573, 1119, MATCH($B$1, resultados!$A$1:$ZZ$1, 0))</f>
        <v/>
      </c>
      <c r="B1125">
        <f>INDEX(resultados!$A$2:$ZZ$2573, 1119, MATCH($B$2, resultados!$A$1:$ZZ$1, 0))</f>
        <v/>
      </c>
      <c r="C1125">
        <f>INDEX(resultados!$A$2:$ZZ$2573, 1119, MATCH($B$3, resultados!$A$1:$ZZ$1, 0))</f>
        <v/>
      </c>
    </row>
    <row r="1126">
      <c r="A1126">
        <f>INDEX(resultados!$A$2:$ZZ$2573, 1120, MATCH($B$1, resultados!$A$1:$ZZ$1, 0))</f>
        <v/>
      </c>
      <c r="B1126">
        <f>INDEX(resultados!$A$2:$ZZ$2573, 1120, MATCH($B$2, resultados!$A$1:$ZZ$1, 0))</f>
        <v/>
      </c>
      <c r="C1126">
        <f>INDEX(resultados!$A$2:$ZZ$2573, 1120, MATCH($B$3, resultados!$A$1:$ZZ$1, 0))</f>
        <v/>
      </c>
    </row>
    <row r="1127">
      <c r="A1127">
        <f>INDEX(resultados!$A$2:$ZZ$2573, 1121, MATCH($B$1, resultados!$A$1:$ZZ$1, 0))</f>
        <v/>
      </c>
      <c r="B1127">
        <f>INDEX(resultados!$A$2:$ZZ$2573, 1121, MATCH($B$2, resultados!$A$1:$ZZ$1, 0))</f>
        <v/>
      </c>
      <c r="C1127">
        <f>INDEX(resultados!$A$2:$ZZ$2573, 1121, MATCH($B$3, resultados!$A$1:$ZZ$1, 0))</f>
        <v/>
      </c>
    </row>
    <row r="1128">
      <c r="A1128">
        <f>INDEX(resultados!$A$2:$ZZ$2573, 1122, MATCH($B$1, resultados!$A$1:$ZZ$1, 0))</f>
        <v/>
      </c>
      <c r="B1128">
        <f>INDEX(resultados!$A$2:$ZZ$2573, 1122, MATCH($B$2, resultados!$A$1:$ZZ$1, 0))</f>
        <v/>
      </c>
      <c r="C1128">
        <f>INDEX(resultados!$A$2:$ZZ$2573, 1122, MATCH($B$3, resultados!$A$1:$ZZ$1, 0))</f>
        <v/>
      </c>
    </row>
    <row r="1129">
      <c r="A1129">
        <f>INDEX(resultados!$A$2:$ZZ$2573, 1123, MATCH($B$1, resultados!$A$1:$ZZ$1, 0))</f>
        <v/>
      </c>
      <c r="B1129">
        <f>INDEX(resultados!$A$2:$ZZ$2573, 1123, MATCH($B$2, resultados!$A$1:$ZZ$1, 0))</f>
        <v/>
      </c>
      <c r="C1129">
        <f>INDEX(resultados!$A$2:$ZZ$2573, 1123, MATCH($B$3, resultados!$A$1:$ZZ$1, 0))</f>
        <v/>
      </c>
    </row>
    <row r="1130">
      <c r="A1130">
        <f>INDEX(resultados!$A$2:$ZZ$2573, 1124, MATCH($B$1, resultados!$A$1:$ZZ$1, 0))</f>
        <v/>
      </c>
      <c r="B1130">
        <f>INDEX(resultados!$A$2:$ZZ$2573, 1124, MATCH($B$2, resultados!$A$1:$ZZ$1, 0))</f>
        <v/>
      </c>
      <c r="C1130">
        <f>INDEX(resultados!$A$2:$ZZ$2573, 1124, MATCH($B$3, resultados!$A$1:$ZZ$1, 0))</f>
        <v/>
      </c>
    </row>
    <row r="1131">
      <c r="A1131">
        <f>INDEX(resultados!$A$2:$ZZ$2573, 1125, MATCH($B$1, resultados!$A$1:$ZZ$1, 0))</f>
        <v/>
      </c>
      <c r="B1131">
        <f>INDEX(resultados!$A$2:$ZZ$2573, 1125, MATCH($B$2, resultados!$A$1:$ZZ$1, 0))</f>
        <v/>
      </c>
      <c r="C1131">
        <f>INDEX(resultados!$A$2:$ZZ$2573, 1125, MATCH($B$3, resultados!$A$1:$ZZ$1, 0))</f>
        <v/>
      </c>
    </row>
    <row r="1132">
      <c r="A1132">
        <f>INDEX(resultados!$A$2:$ZZ$2573, 1126, MATCH($B$1, resultados!$A$1:$ZZ$1, 0))</f>
        <v/>
      </c>
      <c r="B1132">
        <f>INDEX(resultados!$A$2:$ZZ$2573, 1126, MATCH($B$2, resultados!$A$1:$ZZ$1, 0))</f>
        <v/>
      </c>
      <c r="C1132">
        <f>INDEX(resultados!$A$2:$ZZ$2573, 1126, MATCH($B$3, resultados!$A$1:$ZZ$1, 0))</f>
        <v/>
      </c>
    </row>
    <row r="1133">
      <c r="A1133">
        <f>INDEX(resultados!$A$2:$ZZ$2573, 1127, MATCH($B$1, resultados!$A$1:$ZZ$1, 0))</f>
        <v/>
      </c>
      <c r="B1133">
        <f>INDEX(resultados!$A$2:$ZZ$2573, 1127, MATCH($B$2, resultados!$A$1:$ZZ$1, 0))</f>
        <v/>
      </c>
      <c r="C1133">
        <f>INDEX(resultados!$A$2:$ZZ$2573, 1127, MATCH($B$3, resultados!$A$1:$ZZ$1, 0))</f>
        <v/>
      </c>
    </row>
    <row r="1134">
      <c r="A1134">
        <f>INDEX(resultados!$A$2:$ZZ$2573, 1128, MATCH($B$1, resultados!$A$1:$ZZ$1, 0))</f>
        <v/>
      </c>
      <c r="B1134">
        <f>INDEX(resultados!$A$2:$ZZ$2573, 1128, MATCH($B$2, resultados!$A$1:$ZZ$1, 0))</f>
        <v/>
      </c>
      <c r="C1134">
        <f>INDEX(resultados!$A$2:$ZZ$2573, 1128, MATCH($B$3, resultados!$A$1:$ZZ$1, 0))</f>
        <v/>
      </c>
    </row>
    <row r="1135">
      <c r="A1135">
        <f>INDEX(resultados!$A$2:$ZZ$2573, 1129, MATCH($B$1, resultados!$A$1:$ZZ$1, 0))</f>
        <v/>
      </c>
      <c r="B1135">
        <f>INDEX(resultados!$A$2:$ZZ$2573, 1129, MATCH($B$2, resultados!$A$1:$ZZ$1, 0))</f>
        <v/>
      </c>
      <c r="C1135">
        <f>INDEX(resultados!$A$2:$ZZ$2573, 1129, MATCH($B$3, resultados!$A$1:$ZZ$1, 0))</f>
        <v/>
      </c>
    </row>
    <row r="1136">
      <c r="A1136">
        <f>INDEX(resultados!$A$2:$ZZ$2573, 1130, MATCH($B$1, resultados!$A$1:$ZZ$1, 0))</f>
        <v/>
      </c>
      <c r="B1136">
        <f>INDEX(resultados!$A$2:$ZZ$2573, 1130, MATCH($B$2, resultados!$A$1:$ZZ$1, 0))</f>
        <v/>
      </c>
      <c r="C1136">
        <f>INDEX(resultados!$A$2:$ZZ$2573, 1130, MATCH($B$3, resultados!$A$1:$ZZ$1, 0))</f>
        <v/>
      </c>
    </row>
    <row r="1137">
      <c r="A1137">
        <f>INDEX(resultados!$A$2:$ZZ$2573, 1131, MATCH($B$1, resultados!$A$1:$ZZ$1, 0))</f>
        <v/>
      </c>
      <c r="B1137">
        <f>INDEX(resultados!$A$2:$ZZ$2573, 1131, MATCH($B$2, resultados!$A$1:$ZZ$1, 0))</f>
        <v/>
      </c>
      <c r="C1137">
        <f>INDEX(resultados!$A$2:$ZZ$2573, 1131, MATCH($B$3, resultados!$A$1:$ZZ$1, 0))</f>
        <v/>
      </c>
    </row>
    <row r="1138">
      <c r="A1138">
        <f>INDEX(resultados!$A$2:$ZZ$2573, 1132, MATCH($B$1, resultados!$A$1:$ZZ$1, 0))</f>
        <v/>
      </c>
      <c r="B1138">
        <f>INDEX(resultados!$A$2:$ZZ$2573, 1132, MATCH($B$2, resultados!$A$1:$ZZ$1, 0))</f>
        <v/>
      </c>
      <c r="C1138">
        <f>INDEX(resultados!$A$2:$ZZ$2573, 1132, MATCH($B$3, resultados!$A$1:$ZZ$1, 0))</f>
        <v/>
      </c>
    </row>
    <row r="1139">
      <c r="A1139">
        <f>INDEX(resultados!$A$2:$ZZ$2573, 1133, MATCH($B$1, resultados!$A$1:$ZZ$1, 0))</f>
        <v/>
      </c>
      <c r="B1139">
        <f>INDEX(resultados!$A$2:$ZZ$2573, 1133, MATCH($B$2, resultados!$A$1:$ZZ$1, 0))</f>
        <v/>
      </c>
      <c r="C1139">
        <f>INDEX(resultados!$A$2:$ZZ$2573, 1133, MATCH($B$3, resultados!$A$1:$ZZ$1, 0))</f>
        <v/>
      </c>
    </row>
    <row r="1140">
      <c r="A1140">
        <f>INDEX(resultados!$A$2:$ZZ$2573, 1134, MATCH($B$1, resultados!$A$1:$ZZ$1, 0))</f>
        <v/>
      </c>
      <c r="B1140">
        <f>INDEX(resultados!$A$2:$ZZ$2573, 1134, MATCH($B$2, resultados!$A$1:$ZZ$1, 0))</f>
        <v/>
      </c>
      <c r="C1140">
        <f>INDEX(resultados!$A$2:$ZZ$2573, 1134, MATCH($B$3, resultados!$A$1:$ZZ$1, 0))</f>
        <v/>
      </c>
    </row>
    <row r="1141">
      <c r="A1141">
        <f>INDEX(resultados!$A$2:$ZZ$2573, 1135, MATCH($B$1, resultados!$A$1:$ZZ$1, 0))</f>
        <v/>
      </c>
      <c r="B1141">
        <f>INDEX(resultados!$A$2:$ZZ$2573, 1135, MATCH($B$2, resultados!$A$1:$ZZ$1, 0))</f>
        <v/>
      </c>
      <c r="C1141">
        <f>INDEX(resultados!$A$2:$ZZ$2573, 1135, MATCH($B$3, resultados!$A$1:$ZZ$1, 0))</f>
        <v/>
      </c>
    </row>
    <row r="1142">
      <c r="A1142">
        <f>INDEX(resultados!$A$2:$ZZ$2573, 1136, MATCH($B$1, resultados!$A$1:$ZZ$1, 0))</f>
        <v/>
      </c>
      <c r="B1142">
        <f>INDEX(resultados!$A$2:$ZZ$2573, 1136, MATCH($B$2, resultados!$A$1:$ZZ$1, 0))</f>
        <v/>
      </c>
      <c r="C1142">
        <f>INDEX(resultados!$A$2:$ZZ$2573, 1136, MATCH($B$3, resultados!$A$1:$ZZ$1, 0))</f>
        <v/>
      </c>
    </row>
    <row r="1143">
      <c r="A1143">
        <f>INDEX(resultados!$A$2:$ZZ$2573, 1137, MATCH($B$1, resultados!$A$1:$ZZ$1, 0))</f>
        <v/>
      </c>
      <c r="B1143">
        <f>INDEX(resultados!$A$2:$ZZ$2573, 1137, MATCH($B$2, resultados!$A$1:$ZZ$1, 0))</f>
        <v/>
      </c>
      <c r="C1143">
        <f>INDEX(resultados!$A$2:$ZZ$2573, 1137, MATCH($B$3, resultados!$A$1:$ZZ$1, 0))</f>
        <v/>
      </c>
    </row>
    <row r="1144">
      <c r="A1144">
        <f>INDEX(resultados!$A$2:$ZZ$2573, 1138, MATCH($B$1, resultados!$A$1:$ZZ$1, 0))</f>
        <v/>
      </c>
      <c r="B1144">
        <f>INDEX(resultados!$A$2:$ZZ$2573, 1138, MATCH($B$2, resultados!$A$1:$ZZ$1, 0))</f>
        <v/>
      </c>
      <c r="C1144">
        <f>INDEX(resultados!$A$2:$ZZ$2573, 1138, MATCH($B$3, resultados!$A$1:$ZZ$1, 0))</f>
        <v/>
      </c>
    </row>
    <row r="1145">
      <c r="A1145">
        <f>INDEX(resultados!$A$2:$ZZ$2573, 1139, MATCH($B$1, resultados!$A$1:$ZZ$1, 0))</f>
        <v/>
      </c>
      <c r="B1145">
        <f>INDEX(resultados!$A$2:$ZZ$2573, 1139, MATCH($B$2, resultados!$A$1:$ZZ$1, 0))</f>
        <v/>
      </c>
      <c r="C1145">
        <f>INDEX(resultados!$A$2:$ZZ$2573, 1139, MATCH($B$3, resultados!$A$1:$ZZ$1, 0))</f>
        <v/>
      </c>
    </row>
    <row r="1146">
      <c r="A1146">
        <f>INDEX(resultados!$A$2:$ZZ$2573, 1140, MATCH($B$1, resultados!$A$1:$ZZ$1, 0))</f>
        <v/>
      </c>
      <c r="B1146">
        <f>INDEX(resultados!$A$2:$ZZ$2573, 1140, MATCH($B$2, resultados!$A$1:$ZZ$1, 0))</f>
        <v/>
      </c>
      <c r="C1146">
        <f>INDEX(resultados!$A$2:$ZZ$2573, 1140, MATCH($B$3, resultados!$A$1:$ZZ$1, 0))</f>
        <v/>
      </c>
    </row>
    <row r="1147">
      <c r="A1147">
        <f>INDEX(resultados!$A$2:$ZZ$2573, 1141, MATCH($B$1, resultados!$A$1:$ZZ$1, 0))</f>
        <v/>
      </c>
      <c r="B1147">
        <f>INDEX(resultados!$A$2:$ZZ$2573, 1141, MATCH($B$2, resultados!$A$1:$ZZ$1, 0))</f>
        <v/>
      </c>
      <c r="C1147">
        <f>INDEX(resultados!$A$2:$ZZ$2573, 1141, MATCH($B$3, resultados!$A$1:$ZZ$1, 0))</f>
        <v/>
      </c>
    </row>
    <row r="1148">
      <c r="A1148">
        <f>INDEX(resultados!$A$2:$ZZ$2573, 1142, MATCH($B$1, resultados!$A$1:$ZZ$1, 0))</f>
        <v/>
      </c>
      <c r="B1148">
        <f>INDEX(resultados!$A$2:$ZZ$2573, 1142, MATCH($B$2, resultados!$A$1:$ZZ$1, 0))</f>
        <v/>
      </c>
      <c r="C1148">
        <f>INDEX(resultados!$A$2:$ZZ$2573, 1142, MATCH($B$3, resultados!$A$1:$ZZ$1, 0))</f>
        <v/>
      </c>
    </row>
    <row r="1149">
      <c r="A1149">
        <f>INDEX(resultados!$A$2:$ZZ$2573, 1143, MATCH($B$1, resultados!$A$1:$ZZ$1, 0))</f>
        <v/>
      </c>
      <c r="B1149">
        <f>INDEX(resultados!$A$2:$ZZ$2573, 1143, MATCH($B$2, resultados!$A$1:$ZZ$1, 0))</f>
        <v/>
      </c>
      <c r="C1149">
        <f>INDEX(resultados!$A$2:$ZZ$2573, 1143, MATCH($B$3, resultados!$A$1:$ZZ$1, 0))</f>
        <v/>
      </c>
    </row>
    <row r="1150">
      <c r="A1150">
        <f>INDEX(resultados!$A$2:$ZZ$2573, 1144, MATCH($B$1, resultados!$A$1:$ZZ$1, 0))</f>
        <v/>
      </c>
      <c r="B1150">
        <f>INDEX(resultados!$A$2:$ZZ$2573, 1144, MATCH($B$2, resultados!$A$1:$ZZ$1, 0))</f>
        <v/>
      </c>
      <c r="C1150">
        <f>INDEX(resultados!$A$2:$ZZ$2573, 1144, MATCH($B$3, resultados!$A$1:$ZZ$1, 0))</f>
        <v/>
      </c>
    </row>
    <row r="1151">
      <c r="A1151">
        <f>INDEX(resultados!$A$2:$ZZ$2573, 1145, MATCH($B$1, resultados!$A$1:$ZZ$1, 0))</f>
        <v/>
      </c>
      <c r="B1151">
        <f>INDEX(resultados!$A$2:$ZZ$2573, 1145, MATCH($B$2, resultados!$A$1:$ZZ$1, 0))</f>
        <v/>
      </c>
      <c r="C1151">
        <f>INDEX(resultados!$A$2:$ZZ$2573, 1145, MATCH($B$3, resultados!$A$1:$ZZ$1, 0))</f>
        <v/>
      </c>
    </row>
    <row r="1152">
      <c r="A1152">
        <f>INDEX(resultados!$A$2:$ZZ$2573, 1146, MATCH($B$1, resultados!$A$1:$ZZ$1, 0))</f>
        <v/>
      </c>
      <c r="B1152">
        <f>INDEX(resultados!$A$2:$ZZ$2573, 1146, MATCH($B$2, resultados!$A$1:$ZZ$1, 0))</f>
        <v/>
      </c>
      <c r="C1152">
        <f>INDEX(resultados!$A$2:$ZZ$2573, 1146, MATCH($B$3, resultados!$A$1:$ZZ$1, 0))</f>
        <v/>
      </c>
    </row>
    <row r="1153">
      <c r="A1153">
        <f>INDEX(resultados!$A$2:$ZZ$2573, 1147, MATCH($B$1, resultados!$A$1:$ZZ$1, 0))</f>
        <v/>
      </c>
      <c r="B1153">
        <f>INDEX(resultados!$A$2:$ZZ$2573, 1147, MATCH($B$2, resultados!$A$1:$ZZ$1, 0))</f>
        <v/>
      </c>
      <c r="C1153">
        <f>INDEX(resultados!$A$2:$ZZ$2573, 1147, MATCH($B$3, resultados!$A$1:$ZZ$1, 0))</f>
        <v/>
      </c>
    </row>
    <row r="1154">
      <c r="A1154">
        <f>INDEX(resultados!$A$2:$ZZ$2573, 1148, MATCH($B$1, resultados!$A$1:$ZZ$1, 0))</f>
        <v/>
      </c>
      <c r="B1154">
        <f>INDEX(resultados!$A$2:$ZZ$2573, 1148, MATCH($B$2, resultados!$A$1:$ZZ$1, 0))</f>
        <v/>
      </c>
      <c r="C1154">
        <f>INDEX(resultados!$A$2:$ZZ$2573, 1148, MATCH($B$3, resultados!$A$1:$ZZ$1, 0))</f>
        <v/>
      </c>
    </row>
    <row r="1155">
      <c r="A1155">
        <f>INDEX(resultados!$A$2:$ZZ$2573, 1149, MATCH($B$1, resultados!$A$1:$ZZ$1, 0))</f>
        <v/>
      </c>
      <c r="B1155">
        <f>INDEX(resultados!$A$2:$ZZ$2573, 1149, MATCH($B$2, resultados!$A$1:$ZZ$1, 0))</f>
        <v/>
      </c>
      <c r="C1155">
        <f>INDEX(resultados!$A$2:$ZZ$2573, 1149, MATCH($B$3, resultados!$A$1:$ZZ$1, 0))</f>
        <v/>
      </c>
    </row>
    <row r="1156">
      <c r="A1156">
        <f>INDEX(resultados!$A$2:$ZZ$2573, 1150, MATCH($B$1, resultados!$A$1:$ZZ$1, 0))</f>
        <v/>
      </c>
      <c r="B1156">
        <f>INDEX(resultados!$A$2:$ZZ$2573, 1150, MATCH($B$2, resultados!$A$1:$ZZ$1, 0))</f>
        <v/>
      </c>
      <c r="C1156">
        <f>INDEX(resultados!$A$2:$ZZ$2573, 1150, MATCH($B$3, resultados!$A$1:$ZZ$1, 0))</f>
        <v/>
      </c>
    </row>
    <row r="1157">
      <c r="A1157">
        <f>INDEX(resultados!$A$2:$ZZ$2573, 1151, MATCH($B$1, resultados!$A$1:$ZZ$1, 0))</f>
        <v/>
      </c>
      <c r="B1157">
        <f>INDEX(resultados!$A$2:$ZZ$2573, 1151, MATCH($B$2, resultados!$A$1:$ZZ$1, 0))</f>
        <v/>
      </c>
      <c r="C1157">
        <f>INDEX(resultados!$A$2:$ZZ$2573, 1151, MATCH($B$3, resultados!$A$1:$ZZ$1, 0))</f>
        <v/>
      </c>
    </row>
    <row r="1158">
      <c r="A1158">
        <f>INDEX(resultados!$A$2:$ZZ$2573, 1152, MATCH($B$1, resultados!$A$1:$ZZ$1, 0))</f>
        <v/>
      </c>
      <c r="B1158">
        <f>INDEX(resultados!$A$2:$ZZ$2573, 1152, MATCH($B$2, resultados!$A$1:$ZZ$1, 0))</f>
        <v/>
      </c>
      <c r="C1158">
        <f>INDEX(resultados!$A$2:$ZZ$2573, 1152, MATCH($B$3, resultados!$A$1:$ZZ$1, 0))</f>
        <v/>
      </c>
    </row>
    <row r="1159">
      <c r="A1159">
        <f>INDEX(resultados!$A$2:$ZZ$2573, 1153, MATCH($B$1, resultados!$A$1:$ZZ$1, 0))</f>
        <v/>
      </c>
      <c r="B1159">
        <f>INDEX(resultados!$A$2:$ZZ$2573, 1153, MATCH($B$2, resultados!$A$1:$ZZ$1, 0))</f>
        <v/>
      </c>
      <c r="C1159">
        <f>INDEX(resultados!$A$2:$ZZ$2573, 1153, MATCH($B$3, resultados!$A$1:$ZZ$1, 0))</f>
        <v/>
      </c>
    </row>
    <row r="1160">
      <c r="A1160">
        <f>INDEX(resultados!$A$2:$ZZ$2573, 1154, MATCH($B$1, resultados!$A$1:$ZZ$1, 0))</f>
        <v/>
      </c>
      <c r="B1160">
        <f>INDEX(resultados!$A$2:$ZZ$2573, 1154, MATCH($B$2, resultados!$A$1:$ZZ$1, 0))</f>
        <v/>
      </c>
      <c r="C1160">
        <f>INDEX(resultados!$A$2:$ZZ$2573, 1154, MATCH($B$3, resultados!$A$1:$ZZ$1, 0))</f>
        <v/>
      </c>
    </row>
    <row r="1161">
      <c r="A1161">
        <f>INDEX(resultados!$A$2:$ZZ$2573, 1155, MATCH($B$1, resultados!$A$1:$ZZ$1, 0))</f>
        <v/>
      </c>
      <c r="B1161">
        <f>INDEX(resultados!$A$2:$ZZ$2573, 1155, MATCH($B$2, resultados!$A$1:$ZZ$1, 0))</f>
        <v/>
      </c>
      <c r="C1161">
        <f>INDEX(resultados!$A$2:$ZZ$2573, 1155, MATCH($B$3, resultados!$A$1:$ZZ$1, 0))</f>
        <v/>
      </c>
    </row>
    <row r="1162">
      <c r="A1162">
        <f>INDEX(resultados!$A$2:$ZZ$2573, 1156, MATCH($B$1, resultados!$A$1:$ZZ$1, 0))</f>
        <v/>
      </c>
      <c r="B1162">
        <f>INDEX(resultados!$A$2:$ZZ$2573, 1156, MATCH($B$2, resultados!$A$1:$ZZ$1, 0))</f>
        <v/>
      </c>
      <c r="C1162">
        <f>INDEX(resultados!$A$2:$ZZ$2573, 1156, MATCH($B$3, resultados!$A$1:$ZZ$1, 0))</f>
        <v/>
      </c>
    </row>
    <row r="1163">
      <c r="A1163">
        <f>INDEX(resultados!$A$2:$ZZ$2573, 1157, MATCH($B$1, resultados!$A$1:$ZZ$1, 0))</f>
        <v/>
      </c>
      <c r="B1163">
        <f>INDEX(resultados!$A$2:$ZZ$2573, 1157, MATCH($B$2, resultados!$A$1:$ZZ$1, 0))</f>
        <v/>
      </c>
      <c r="C1163">
        <f>INDEX(resultados!$A$2:$ZZ$2573, 1157, MATCH($B$3, resultados!$A$1:$ZZ$1, 0))</f>
        <v/>
      </c>
    </row>
    <row r="1164">
      <c r="A1164">
        <f>INDEX(resultados!$A$2:$ZZ$2573, 1158, MATCH($B$1, resultados!$A$1:$ZZ$1, 0))</f>
        <v/>
      </c>
      <c r="B1164">
        <f>INDEX(resultados!$A$2:$ZZ$2573, 1158, MATCH($B$2, resultados!$A$1:$ZZ$1, 0))</f>
        <v/>
      </c>
      <c r="C1164">
        <f>INDEX(resultados!$A$2:$ZZ$2573, 1158, MATCH($B$3, resultados!$A$1:$ZZ$1, 0))</f>
        <v/>
      </c>
    </row>
    <row r="1165">
      <c r="A1165">
        <f>INDEX(resultados!$A$2:$ZZ$2573, 1159, MATCH($B$1, resultados!$A$1:$ZZ$1, 0))</f>
        <v/>
      </c>
      <c r="B1165">
        <f>INDEX(resultados!$A$2:$ZZ$2573, 1159, MATCH($B$2, resultados!$A$1:$ZZ$1, 0))</f>
        <v/>
      </c>
      <c r="C1165">
        <f>INDEX(resultados!$A$2:$ZZ$2573, 1159, MATCH($B$3, resultados!$A$1:$ZZ$1, 0))</f>
        <v/>
      </c>
    </row>
    <row r="1166">
      <c r="A1166">
        <f>INDEX(resultados!$A$2:$ZZ$2573, 1160, MATCH($B$1, resultados!$A$1:$ZZ$1, 0))</f>
        <v/>
      </c>
      <c r="B1166">
        <f>INDEX(resultados!$A$2:$ZZ$2573, 1160, MATCH($B$2, resultados!$A$1:$ZZ$1, 0))</f>
        <v/>
      </c>
      <c r="C1166">
        <f>INDEX(resultados!$A$2:$ZZ$2573, 1160, MATCH($B$3, resultados!$A$1:$ZZ$1, 0))</f>
        <v/>
      </c>
    </row>
    <row r="1167">
      <c r="A1167">
        <f>INDEX(resultados!$A$2:$ZZ$2573, 1161, MATCH($B$1, resultados!$A$1:$ZZ$1, 0))</f>
        <v/>
      </c>
      <c r="B1167">
        <f>INDEX(resultados!$A$2:$ZZ$2573, 1161, MATCH($B$2, resultados!$A$1:$ZZ$1, 0))</f>
        <v/>
      </c>
      <c r="C1167">
        <f>INDEX(resultados!$A$2:$ZZ$2573, 1161, MATCH($B$3, resultados!$A$1:$ZZ$1, 0))</f>
        <v/>
      </c>
    </row>
    <row r="1168">
      <c r="A1168">
        <f>INDEX(resultados!$A$2:$ZZ$2573, 1162, MATCH($B$1, resultados!$A$1:$ZZ$1, 0))</f>
        <v/>
      </c>
      <c r="B1168">
        <f>INDEX(resultados!$A$2:$ZZ$2573, 1162, MATCH($B$2, resultados!$A$1:$ZZ$1, 0))</f>
        <v/>
      </c>
      <c r="C1168">
        <f>INDEX(resultados!$A$2:$ZZ$2573, 1162, MATCH($B$3, resultados!$A$1:$ZZ$1, 0))</f>
        <v/>
      </c>
    </row>
    <row r="1169">
      <c r="A1169">
        <f>INDEX(resultados!$A$2:$ZZ$2573, 1163, MATCH($B$1, resultados!$A$1:$ZZ$1, 0))</f>
        <v/>
      </c>
      <c r="B1169">
        <f>INDEX(resultados!$A$2:$ZZ$2573, 1163, MATCH($B$2, resultados!$A$1:$ZZ$1, 0))</f>
        <v/>
      </c>
      <c r="C1169">
        <f>INDEX(resultados!$A$2:$ZZ$2573, 1163, MATCH($B$3, resultados!$A$1:$ZZ$1, 0))</f>
        <v/>
      </c>
    </row>
    <row r="1170">
      <c r="A1170">
        <f>INDEX(resultados!$A$2:$ZZ$2573, 1164, MATCH($B$1, resultados!$A$1:$ZZ$1, 0))</f>
        <v/>
      </c>
      <c r="B1170">
        <f>INDEX(resultados!$A$2:$ZZ$2573, 1164, MATCH($B$2, resultados!$A$1:$ZZ$1, 0))</f>
        <v/>
      </c>
      <c r="C1170">
        <f>INDEX(resultados!$A$2:$ZZ$2573, 1164, MATCH($B$3, resultados!$A$1:$ZZ$1, 0))</f>
        <v/>
      </c>
    </row>
    <row r="1171">
      <c r="A1171">
        <f>INDEX(resultados!$A$2:$ZZ$2573, 1165, MATCH($B$1, resultados!$A$1:$ZZ$1, 0))</f>
        <v/>
      </c>
      <c r="B1171">
        <f>INDEX(resultados!$A$2:$ZZ$2573, 1165, MATCH($B$2, resultados!$A$1:$ZZ$1, 0))</f>
        <v/>
      </c>
      <c r="C1171">
        <f>INDEX(resultados!$A$2:$ZZ$2573, 1165, MATCH($B$3, resultados!$A$1:$ZZ$1, 0))</f>
        <v/>
      </c>
    </row>
    <row r="1172">
      <c r="A1172">
        <f>INDEX(resultados!$A$2:$ZZ$2573, 1166, MATCH($B$1, resultados!$A$1:$ZZ$1, 0))</f>
        <v/>
      </c>
      <c r="B1172">
        <f>INDEX(resultados!$A$2:$ZZ$2573, 1166, MATCH($B$2, resultados!$A$1:$ZZ$1, 0))</f>
        <v/>
      </c>
      <c r="C1172">
        <f>INDEX(resultados!$A$2:$ZZ$2573, 1166, MATCH($B$3, resultados!$A$1:$ZZ$1, 0))</f>
        <v/>
      </c>
    </row>
    <row r="1173">
      <c r="A1173">
        <f>INDEX(resultados!$A$2:$ZZ$2573, 1167, MATCH($B$1, resultados!$A$1:$ZZ$1, 0))</f>
        <v/>
      </c>
      <c r="B1173">
        <f>INDEX(resultados!$A$2:$ZZ$2573, 1167, MATCH($B$2, resultados!$A$1:$ZZ$1, 0))</f>
        <v/>
      </c>
      <c r="C1173">
        <f>INDEX(resultados!$A$2:$ZZ$2573, 1167, MATCH($B$3, resultados!$A$1:$ZZ$1, 0))</f>
        <v/>
      </c>
    </row>
    <row r="1174">
      <c r="A1174">
        <f>INDEX(resultados!$A$2:$ZZ$2573, 1168, MATCH($B$1, resultados!$A$1:$ZZ$1, 0))</f>
        <v/>
      </c>
      <c r="B1174">
        <f>INDEX(resultados!$A$2:$ZZ$2573, 1168, MATCH($B$2, resultados!$A$1:$ZZ$1, 0))</f>
        <v/>
      </c>
      <c r="C1174">
        <f>INDEX(resultados!$A$2:$ZZ$2573, 1168, MATCH($B$3, resultados!$A$1:$ZZ$1, 0))</f>
        <v/>
      </c>
    </row>
    <row r="1175">
      <c r="A1175">
        <f>INDEX(resultados!$A$2:$ZZ$2573, 1169, MATCH($B$1, resultados!$A$1:$ZZ$1, 0))</f>
        <v/>
      </c>
      <c r="B1175">
        <f>INDEX(resultados!$A$2:$ZZ$2573, 1169, MATCH($B$2, resultados!$A$1:$ZZ$1, 0))</f>
        <v/>
      </c>
      <c r="C1175">
        <f>INDEX(resultados!$A$2:$ZZ$2573, 1169, MATCH($B$3, resultados!$A$1:$ZZ$1, 0))</f>
        <v/>
      </c>
    </row>
    <row r="1176">
      <c r="A1176">
        <f>INDEX(resultados!$A$2:$ZZ$2573, 1170, MATCH($B$1, resultados!$A$1:$ZZ$1, 0))</f>
        <v/>
      </c>
      <c r="B1176">
        <f>INDEX(resultados!$A$2:$ZZ$2573, 1170, MATCH($B$2, resultados!$A$1:$ZZ$1, 0))</f>
        <v/>
      </c>
      <c r="C1176">
        <f>INDEX(resultados!$A$2:$ZZ$2573, 1170, MATCH($B$3, resultados!$A$1:$ZZ$1, 0))</f>
        <v/>
      </c>
    </row>
    <row r="1177">
      <c r="A1177">
        <f>INDEX(resultados!$A$2:$ZZ$2573, 1171, MATCH($B$1, resultados!$A$1:$ZZ$1, 0))</f>
        <v/>
      </c>
      <c r="B1177">
        <f>INDEX(resultados!$A$2:$ZZ$2573, 1171, MATCH($B$2, resultados!$A$1:$ZZ$1, 0))</f>
        <v/>
      </c>
      <c r="C1177">
        <f>INDEX(resultados!$A$2:$ZZ$2573, 1171, MATCH($B$3, resultados!$A$1:$ZZ$1, 0))</f>
        <v/>
      </c>
    </row>
    <row r="1178">
      <c r="A1178">
        <f>INDEX(resultados!$A$2:$ZZ$2573, 1172, MATCH($B$1, resultados!$A$1:$ZZ$1, 0))</f>
        <v/>
      </c>
      <c r="B1178">
        <f>INDEX(resultados!$A$2:$ZZ$2573, 1172, MATCH($B$2, resultados!$A$1:$ZZ$1, 0))</f>
        <v/>
      </c>
      <c r="C1178">
        <f>INDEX(resultados!$A$2:$ZZ$2573, 1172, MATCH($B$3, resultados!$A$1:$ZZ$1, 0))</f>
        <v/>
      </c>
    </row>
    <row r="1179">
      <c r="A1179">
        <f>INDEX(resultados!$A$2:$ZZ$2573, 1173, MATCH($B$1, resultados!$A$1:$ZZ$1, 0))</f>
        <v/>
      </c>
      <c r="B1179">
        <f>INDEX(resultados!$A$2:$ZZ$2573, 1173, MATCH($B$2, resultados!$A$1:$ZZ$1, 0))</f>
        <v/>
      </c>
      <c r="C1179">
        <f>INDEX(resultados!$A$2:$ZZ$2573, 1173, MATCH($B$3, resultados!$A$1:$ZZ$1, 0))</f>
        <v/>
      </c>
    </row>
    <row r="1180">
      <c r="A1180">
        <f>INDEX(resultados!$A$2:$ZZ$2573, 1174, MATCH($B$1, resultados!$A$1:$ZZ$1, 0))</f>
        <v/>
      </c>
      <c r="B1180">
        <f>INDEX(resultados!$A$2:$ZZ$2573, 1174, MATCH($B$2, resultados!$A$1:$ZZ$1, 0))</f>
        <v/>
      </c>
      <c r="C1180">
        <f>INDEX(resultados!$A$2:$ZZ$2573, 1174, MATCH($B$3, resultados!$A$1:$ZZ$1, 0))</f>
        <v/>
      </c>
    </row>
    <row r="1181">
      <c r="A1181">
        <f>INDEX(resultados!$A$2:$ZZ$2573, 1175, MATCH($B$1, resultados!$A$1:$ZZ$1, 0))</f>
        <v/>
      </c>
      <c r="B1181">
        <f>INDEX(resultados!$A$2:$ZZ$2573, 1175, MATCH($B$2, resultados!$A$1:$ZZ$1, 0))</f>
        <v/>
      </c>
      <c r="C1181">
        <f>INDEX(resultados!$A$2:$ZZ$2573, 1175, MATCH($B$3, resultados!$A$1:$ZZ$1, 0))</f>
        <v/>
      </c>
    </row>
    <row r="1182">
      <c r="A1182">
        <f>INDEX(resultados!$A$2:$ZZ$2573, 1176, MATCH($B$1, resultados!$A$1:$ZZ$1, 0))</f>
        <v/>
      </c>
      <c r="B1182">
        <f>INDEX(resultados!$A$2:$ZZ$2573, 1176, MATCH($B$2, resultados!$A$1:$ZZ$1, 0))</f>
        <v/>
      </c>
      <c r="C1182">
        <f>INDEX(resultados!$A$2:$ZZ$2573, 1176, MATCH($B$3, resultados!$A$1:$ZZ$1, 0))</f>
        <v/>
      </c>
    </row>
    <row r="1183">
      <c r="A1183">
        <f>INDEX(resultados!$A$2:$ZZ$2573, 1177, MATCH($B$1, resultados!$A$1:$ZZ$1, 0))</f>
        <v/>
      </c>
      <c r="B1183">
        <f>INDEX(resultados!$A$2:$ZZ$2573, 1177, MATCH($B$2, resultados!$A$1:$ZZ$1, 0))</f>
        <v/>
      </c>
      <c r="C1183">
        <f>INDEX(resultados!$A$2:$ZZ$2573, 1177, MATCH($B$3, resultados!$A$1:$ZZ$1, 0))</f>
        <v/>
      </c>
    </row>
    <row r="1184">
      <c r="A1184">
        <f>INDEX(resultados!$A$2:$ZZ$2573, 1178, MATCH($B$1, resultados!$A$1:$ZZ$1, 0))</f>
        <v/>
      </c>
      <c r="B1184">
        <f>INDEX(resultados!$A$2:$ZZ$2573, 1178, MATCH($B$2, resultados!$A$1:$ZZ$1, 0))</f>
        <v/>
      </c>
      <c r="C1184">
        <f>INDEX(resultados!$A$2:$ZZ$2573, 1178, MATCH($B$3, resultados!$A$1:$ZZ$1, 0))</f>
        <v/>
      </c>
    </row>
    <row r="1185">
      <c r="A1185">
        <f>INDEX(resultados!$A$2:$ZZ$2573, 1179, MATCH($B$1, resultados!$A$1:$ZZ$1, 0))</f>
        <v/>
      </c>
      <c r="B1185">
        <f>INDEX(resultados!$A$2:$ZZ$2573, 1179, MATCH($B$2, resultados!$A$1:$ZZ$1, 0))</f>
        <v/>
      </c>
      <c r="C1185">
        <f>INDEX(resultados!$A$2:$ZZ$2573, 1179, MATCH($B$3, resultados!$A$1:$ZZ$1, 0))</f>
        <v/>
      </c>
    </row>
    <row r="1186">
      <c r="A1186">
        <f>INDEX(resultados!$A$2:$ZZ$2573, 1180, MATCH($B$1, resultados!$A$1:$ZZ$1, 0))</f>
        <v/>
      </c>
      <c r="B1186">
        <f>INDEX(resultados!$A$2:$ZZ$2573, 1180, MATCH($B$2, resultados!$A$1:$ZZ$1, 0))</f>
        <v/>
      </c>
      <c r="C1186">
        <f>INDEX(resultados!$A$2:$ZZ$2573, 1180, MATCH($B$3, resultados!$A$1:$ZZ$1, 0))</f>
        <v/>
      </c>
    </row>
    <row r="1187">
      <c r="A1187">
        <f>INDEX(resultados!$A$2:$ZZ$2573, 1181, MATCH($B$1, resultados!$A$1:$ZZ$1, 0))</f>
        <v/>
      </c>
      <c r="B1187">
        <f>INDEX(resultados!$A$2:$ZZ$2573, 1181, MATCH($B$2, resultados!$A$1:$ZZ$1, 0))</f>
        <v/>
      </c>
      <c r="C1187">
        <f>INDEX(resultados!$A$2:$ZZ$2573, 1181, MATCH($B$3, resultados!$A$1:$ZZ$1, 0))</f>
        <v/>
      </c>
    </row>
    <row r="1188">
      <c r="A1188">
        <f>INDEX(resultados!$A$2:$ZZ$2573, 1182, MATCH($B$1, resultados!$A$1:$ZZ$1, 0))</f>
        <v/>
      </c>
      <c r="B1188">
        <f>INDEX(resultados!$A$2:$ZZ$2573, 1182, MATCH($B$2, resultados!$A$1:$ZZ$1, 0))</f>
        <v/>
      </c>
      <c r="C1188">
        <f>INDEX(resultados!$A$2:$ZZ$2573, 1182, MATCH($B$3, resultados!$A$1:$ZZ$1, 0))</f>
        <v/>
      </c>
    </row>
    <row r="1189">
      <c r="A1189">
        <f>INDEX(resultados!$A$2:$ZZ$2573, 1183, MATCH($B$1, resultados!$A$1:$ZZ$1, 0))</f>
        <v/>
      </c>
      <c r="B1189">
        <f>INDEX(resultados!$A$2:$ZZ$2573, 1183, MATCH($B$2, resultados!$A$1:$ZZ$1, 0))</f>
        <v/>
      </c>
      <c r="C1189">
        <f>INDEX(resultados!$A$2:$ZZ$2573, 1183, MATCH($B$3, resultados!$A$1:$ZZ$1, 0))</f>
        <v/>
      </c>
    </row>
    <row r="1190">
      <c r="A1190">
        <f>INDEX(resultados!$A$2:$ZZ$2573, 1184, MATCH($B$1, resultados!$A$1:$ZZ$1, 0))</f>
        <v/>
      </c>
      <c r="B1190">
        <f>INDEX(resultados!$A$2:$ZZ$2573, 1184, MATCH($B$2, resultados!$A$1:$ZZ$1, 0))</f>
        <v/>
      </c>
      <c r="C1190">
        <f>INDEX(resultados!$A$2:$ZZ$2573, 1184, MATCH($B$3, resultados!$A$1:$ZZ$1, 0))</f>
        <v/>
      </c>
    </row>
    <row r="1191">
      <c r="A1191">
        <f>INDEX(resultados!$A$2:$ZZ$2573, 1185, MATCH($B$1, resultados!$A$1:$ZZ$1, 0))</f>
        <v/>
      </c>
      <c r="B1191">
        <f>INDEX(resultados!$A$2:$ZZ$2573, 1185, MATCH($B$2, resultados!$A$1:$ZZ$1, 0))</f>
        <v/>
      </c>
      <c r="C1191">
        <f>INDEX(resultados!$A$2:$ZZ$2573, 1185, MATCH($B$3, resultados!$A$1:$ZZ$1, 0))</f>
        <v/>
      </c>
    </row>
    <row r="1192">
      <c r="A1192">
        <f>INDEX(resultados!$A$2:$ZZ$2573, 1186, MATCH($B$1, resultados!$A$1:$ZZ$1, 0))</f>
        <v/>
      </c>
      <c r="B1192">
        <f>INDEX(resultados!$A$2:$ZZ$2573, 1186, MATCH($B$2, resultados!$A$1:$ZZ$1, 0))</f>
        <v/>
      </c>
      <c r="C1192">
        <f>INDEX(resultados!$A$2:$ZZ$2573, 1186, MATCH($B$3, resultados!$A$1:$ZZ$1, 0))</f>
        <v/>
      </c>
    </row>
    <row r="1193">
      <c r="A1193">
        <f>INDEX(resultados!$A$2:$ZZ$2573, 1187, MATCH($B$1, resultados!$A$1:$ZZ$1, 0))</f>
        <v/>
      </c>
      <c r="B1193">
        <f>INDEX(resultados!$A$2:$ZZ$2573, 1187, MATCH($B$2, resultados!$A$1:$ZZ$1, 0))</f>
        <v/>
      </c>
      <c r="C1193">
        <f>INDEX(resultados!$A$2:$ZZ$2573, 1187, MATCH($B$3, resultados!$A$1:$ZZ$1, 0))</f>
        <v/>
      </c>
    </row>
    <row r="1194">
      <c r="A1194">
        <f>INDEX(resultados!$A$2:$ZZ$2573, 1188, MATCH($B$1, resultados!$A$1:$ZZ$1, 0))</f>
        <v/>
      </c>
      <c r="B1194">
        <f>INDEX(resultados!$A$2:$ZZ$2573, 1188, MATCH($B$2, resultados!$A$1:$ZZ$1, 0))</f>
        <v/>
      </c>
      <c r="C1194">
        <f>INDEX(resultados!$A$2:$ZZ$2573, 1188, MATCH($B$3, resultados!$A$1:$ZZ$1, 0))</f>
        <v/>
      </c>
    </row>
    <row r="1195">
      <c r="A1195">
        <f>INDEX(resultados!$A$2:$ZZ$2573, 1189, MATCH($B$1, resultados!$A$1:$ZZ$1, 0))</f>
        <v/>
      </c>
      <c r="B1195">
        <f>INDEX(resultados!$A$2:$ZZ$2573, 1189, MATCH($B$2, resultados!$A$1:$ZZ$1, 0))</f>
        <v/>
      </c>
      <c r="C1195">
        <f>INDEX(resultados!$A$2:$ZZ$2573, 1189, MATCH($B$3, resultados!$A$1:$ZZ$1, 0))</f>
        <v/>
      </c>
    </row>
    <row r="1196">
      <c r="A1196">
        <f>INDEX(resultados!$A$2:$ZZ$2573, 1190, MATCH($B$1, resultados!$A$1:$ZZ$1, 0))</f>
        <v/>
      </c>
      <c r="B1196">
        <f>INDEX(resultados!$A$2:$ZZ$2573, 1190, MATCH($B$2, resultados!$A$1:$ZZ$1, 0))</f>
        <v/>
      </c>
      <c r="C1196">
        <f>INDEX(resultados!$A$2:$ZZ$2573, 1190, MATCH($B$3, resultados!$A$1:$ZZ$1, 0))</f>
        <v/>
      </c>
    </row>
    <row r="1197">
      <c r="A1197">
        <f>INDEX(resultados!$A$2:$ZZ$2573, 1191, MATCH($B$1, resultados!$A$1:$ZZ$1, 0))</f>
        <v/>
      </c>
      <c r="B1197">
        <f>INDEX(resultados!$A$2:$ZZ$2573, 1191, MATCH($B$2, resultados!$A$1:$ZZ$1, 0))</f>
        <v/>
      </c>
      <c r="C1197">
        <f>INDEX(resultados!$A$2:$ZZ$2573, 1191, MATCH($B$3, resultados!$A$1:$ZZ$1, 0))</f>
        <v/>
      </c>
    </row>
    <row r="1198">
      <c r="A1198">
        <f>INDEX(resultados!$A$2:$ZZ$2573, 1192, MATCH($B$1, resultados!$A$1:$ZZ$1, 0))</f>
        <v/>
      </c>
      <c r="B1198">
        <f>INDEX(resultados!$A$2:$ZZ$2573, 1192, MATCH($B$2, resultados!$A$1:$ZZ$1, 0))</f>
        <v/>
      </c>
      <c r="C1198">
        <f>INDEX(resultados!$A$2:$ZZ$2573, 1192, MATCH($B$3, resultados!$A$1:$ZZ$1, 0))</f>
        <v/>
      </c>
    </row>
    <row r="1199">
      <c r="A1199">
        <f>INDEX(resultados!$A$2:$ZZ$2573, 1193, MATCH($B$1, resultados!$A$1:$ZZ$1, 0))</f>
        <v/>
      </c>
      <c r="B1199">
        <f>INDEX(resultados!$A$2:$ZZ$2573, 1193, MATCH($B$2, resultados!$A$1:$ZZ$1, 0))</f>
        <v/>
      </c>
      <c r="C1199">
        <f>INDEX(resultados!$A$2:$ZZ$2573, 1193, MATCH($B$3, resultados!$A$1:$ZZ$1, 0))</f>
        <v/>
      </c>
    </row>
    <row r="1200">
      <c r="A1200">
        <f>INDEX(resultados!$A$2:$ZZ$2573, 1194, MATCH($B$1, resultados!$A$1:$ZZ$1, 0))</f>
        <v/>
      </c>
      <c r="B1200">
        <f>INDEX(resultados!$A$2:$ZZ$2573, 1194, MATCH($B$2, resultados!$A$1:$ZZ$1, 0))</f>
        <v/>
      </c>
      <c r="C1200">
        <f>INDEX(resultados!$A$2:$ZZ$2573, 1194, MATCH($B$3, resultados!$A$1:$ZZ$1, 0))</f>
        <v/>
      </c>
    </row>
    <row r="1201">
      <c r="A1201">
        <f>INDEX(resultados!$A$2:$ZZ$2573, 1195, MATCH($B$1, resultados!$A$1:$ZZ$1, 0))</f>
        <v/>
      </c>
      <c r="B1201">
        <f>INDEX(resultados!$A$2:$ZZ$2573, 1195, MATCH($B$2, resultados!$A$1:$ZZ$1, 0))</f>
        <v/>
      </c>
      <c r="C1201">
        <f>INDEX(resultados!$A$2:$ZZ$2573, 1195, MATCH($B$3, resultados!$A$1:$ZZ$1, 0))</f>
        <v/>
      </c>
    </row>
    <row r="1202">
      <c r="A1202">
        <f>INDEX(resultados!$A$2:$ZZ$2573, 1196, MATCH($B$1, resultados!$A$1:$ZZ$1, 0))</f>
        <v/>
      </c>
      <c r="B1202">
        <f>INDEX(resultados!$A$2:$ZZ$2573, 1196, MATCH($B$2, resultados!$A$1:$ZZ$1, 0))</f>
        <v/>
      </c>
      <c r="C1202">
        <f>INDEX(resultados!$A$2:$ZZ$2573, 1196, MATCH($B$3, resultados!$A$1:$ZZ$1, 0))</f>
        <v/>
      </c>
    </row>
    <row r="1203">
      <c r="A1203">
        <f>INDEX(resultados!$A$2:$ZZ$2573, 1197, MATCH($B$1, resultados!$A$1:$ZZ$1, 0))</f>
        <v/>
      </c>
      <c r="B1203">
        <f>INDEX(resultados!$A$2:$ZZ$2573, 1197, MATCH($B$2, resultados!$A$1:$ZZ$1, 0))</f>
        <v/>
      </c>
      <c r="C1203">
        <f>INDEX(resultados!$A$2:$ZZ$2573, 1197, MATCH($B$3, resultados!$A$1:$ZZ$1, 0))</f>
        <v/>
      </c>
    </row>
    <row r="1204">
      <c r="A1204">
        <f>INDEX(resultados!$A$2:$ZZ$2573, 1198, MATCH($B$1, resultados!$A$1:$ZZ$1, 0))</f>
        <v/>
      </c>
      <c r="B1204">
        <f>INDEX(resultados!$A$2:$ZZ$2573, 1198, MATCH($B$2, resultados!$A$1:$ZZ$1, 0))</f>
        <v/>
      </c>
      <c r="C1204">
        <f>INDEX(resultados!$A$2:$ZZ$2573, 1198, MATCH($B$3, resultados!$A$1:$ZZ$1, 0))</f>
        <v/>
      </c>
    </row>
    <row r="1205">
      <c r="A1205">
        <f>INDEX(resultados!$A$2:$ZZ$2573, 1199, MATCH($B$1, resultados!$A$1:$ZZ$1, 0))</f>
        <v/>
      </c>
      <c r="B1205">
        <f>INDEX(resultados!$A$2:$ZZ$2573, 1199, MATCH($B$2, resultados!$A$1:$ZZ$1, 0))</f>
        <v/>
      </c>
      <c r="C1205">
        <f>INDEX(resultados!$A$2:$ZZ$2573, 1199, MATCH($B$3, resultados!$A$1:$ZZ$1, 0))</f>
        <v/>
      </c>
    </row>
    <row r="1206">
      <c r="A1206">
        <f>INDEX(resultados!$A$2:$ZZ$2573, 1200, MATCH($B$1, resultados!$A$1:$ZZ$1, 0))</f>
        <v/>
      </c>
      <c r="B1206">
        <f>INDEX(resultados!$A$2:$ZZ$2573, 1200, MATCH($B$2, resultados!$A$1:$ZZ$1, 0))</f>
        <v/>
      </c>
      <c r="C1206">
        <f>INDEX(resultados!$A$2:$ZZ$2573, 1200, MATCH($B$3, resultados!$A$1:$ZZ$1, 0))</f>
        <v/>
      </c>
    </row>
    <row r="1207">
      <c r="A1207">
        <f>INDEX(resultados!$A$2:$ZZ$2573, 1201, MATCH($B$1, resultados!$A$1:$ZZ$1, 0))</f>
        <v/>
      </c>
      <c r="B1207">
        <f>INDEX(resultados!$A$2:$ZZ$2573, 1201, MATCH($B$2, resultados!$A$1:$ZZ$1, 0))</f>
        <v/>
      </c>
      <c r="C1207">
        <f>INDEX(resultados!$A$2:$ZZ$2573, 1201, MATCH($B$3, resultados!$A$1:$ZZ$1, 0))</f>
        <v/>
      </c>
    </row>
    <row r="1208">
      <c r="A1208">
        <f>INDEX(resultados!$A$2:$ZZ$2573, 1202, MATCH($B$1, resultados!$A$1:$ZZ$1, 0))</f>
        <v/>
      </c>
      <c r="B1208">
        <f>INDEX(resultados!$A$2:$ZZ$2573, 1202, MATCH($B$2, resultados!$A$1:$ZZ$1, 0))</f>
        <v/>
      </c>
      <c r="C1208">
        <f>INDEX(resultados!$A$2:$ZZ$2573, 1202, MATCH($B$3, resultados!$A$1:$ZZ$1, 0))</f>
        <v/>
      </c>
    </row>
    <row r="1209">
      <c r="A1209">
        <f>INDEX(resultados!$A$2:$ZZ$2573, 1203, MATCH($B$1, resultados!$A$1:$ZZ$1, 0))</f>
        <v/>
      </c>
      <c r="B1209">
        <f>INDEX(resultados!$A$2:$ZZ$2573, 1203, MATCH($B$2, resultados!$A$1:$ZZ$1, 0))</f>
        <v/>
      </c>
      <c r="C1209">
        <f>INDEX(resultados!$A$2:$ZZ$2573, 1203, MATCH($B$3, resultados!$A$1:$ZZ$1, 0))</f>
        <v/>
      </c>
    </row>
    <row r="1210">
      <c r="A1210">
        <f>INDEX(resultados!$A$2:$ZZ$2573, 1204, MATCH($B$1, resultados!$A$1:$ZZ$1, 0))</f>
        <v/>
      </c>
      <c r="B1210">
        <f>INDEX(resultados!$A$2:$ZZ$2573, 1204, MATCH($B$2, resultados!$A$1:$ZZ$1, 0))</f>
        <v/>
      </c>
      <c r="C1210">
        <f>INDEX(resultados!$A$2:$ZZ$2573, 1204, MATCH($B$3, resultados!$A$1:$ZZ$1, 0))</f>
        <v/>
      </c>
    </row>
    <row r="1211">
      <c r="A1211">
        <f>INDEX(resultados!$A$2:$ZZ$2573, 1205, MATCH($B$1, resultados!$A$1:$ZZ$1, 0))</f>
        <v/>
      </c>
      <c r="B1211">
        <f>INDEX(resultados!$A$2:$ZZ$2573, 1205, MATCH($B$2, resultados!$A$1:$ZZ$1, 0))</f>
        <v/>
      </c>
      <c r="C1211">
        <f>INDEX(resultados!$A$2:$ZZ$2573, 1205, MATCH($B$3, resultados!$A$1:$ZZ$1, 0))</f>
        <v/>
      </c>
    </row>
    <row r="1212">
      <c r="A1212">
        <f>INDEX(resultados!$A$2:$ZZ$2573, 1206, MATCH($B$1, resultados!$A$1:$ZZ$1, 0))</f>
        <v/>
      </c>
      <c r="B1212">
        <f>INDEX(resultados!$A$2:$ZZ$2573, 1206, MATCH($B$2, resultados!$A$1:$ZZ$1, 0))</f>
        <v/>
      </c>
      <c r="C1212">
        <f>INDEX(resultados!$A$2:$ZZ$2573, 1206, MATCH($B$3, resultados!$A$1:$ZZ$1, 0))</f>
        <v/>
      </c>
    </row>
    <row r="1213">
      <c r="A1213">
        <f>INDEX(resultados!$A$2:$ZZ$2573, 1207, MATCH($B$1, resultados!$A$1:$ZZ$1, 0))</f>
        <v/>
      </c>
      <c r="B1213">
        <f>INDEX(resultados!$A$2:$ZZ$2573, 1207, MATCH($B$2, resultados!$A$1:$ZZ$1, 0))</f>
        <v/>
      </c>
      <c r="C1213">
        <f>INDEX(resultados!$A$2:$ZZ$2573, 1207, MATCH($B$3, resultados!$A$1:$ZZ$1, 0))</f>
        <v/>
      </c>
    </row>
    <row r="1214">
      <c r="A1214">
        <f>INDEX(resultados!$A$2:$ZZ$2573, 1208, MATCH($B$1, resultados!$A$1:$ZZ$1, 0))</f>
        <v/>
      </c>
      <c r="B1214">
        <f>INDEX(resultados!$A$2:$ZZ$2573, 1208, MATCH($B$2, resultados!$A$1:$ZZ$1, 0))</f>
        <v/>
      </c>
      <c r="C1214">
        <f>INDEX(resultados!$A$2:$ZZ$2573, 1208, MATCH($B$3, resultados!$A$1:$ZZ$1, 0))</f>
        <v/>
      </c>
    </row>
    <row r="1215">
      <c r="A1215">
        <f>INDEX(resultados!$A$2:$ZZ$2573, 1209, MATCH($B$1, resultados!$A$1:$ZZ$1, 0))</f>
        <v/>
      </c>
      <c r="B1215">
        <f>INDEX(resultados!$A$2:$ZZ$2573, 1209, MATCH($B$2, resultados!$A$1:$ZZ$1, 0))</f>
        <v/>
      </c>
      <c r="C1215">
        <f>INDEX(resultados!$A$2:$ZZ$2573, 1209, MATCH($B$3, resultados!$A$1:$ZZ$1, 0))</f>
        <v/>
      </c>
    </row>
    <row r="1216">
      <c r="A1216">
        <f>INDEX(resultados!$A$2:$ZZ$2573, 1210, MATCH($B$1, resultados!$A$1:$ZZ$1, 0))</f>
        <v/>
      </c>
      <c r="B1216">
        <f>INDEX(resultados!$A$2:$ZZ$2573, 1210, MATCH($B$2, resultados!$A$1:$ZZ$1, 0))</f>
        <v/>
      </c>
      <c r="C1216">
        <f>INDEX(resultados!$A$2:$ZZ$2573, 1210, MATCH($B$3, resultados!$A$1:$ZZ$1, 0))</f>
        <v/>
      </c>
    </row>
    <row r="1217">
      <c r="A1217">
        <f>INDEX(resultados!$A$2:$ZZ$2573, 1211, MATCH($B$1, resultados!$A$1:$ZZ$1, 0))</f>
        <v/>
      </c>
      <c r="B1217">
        <f>INDEX(resultados!$A$2:$ZZ$2573, 1211, MATCH($B$2, resultados!$A$1:$ZZ$1, 0))</f>
        <v/>
      </c>
      <c r="C1217">
        <f>INDEX(resultados!$A$2:$ZZ$2573, 1211, MATCH($B$3, resultados!$A$1:$ZZ$1, 0))</f>
        <v/>
      </c>
    </row>
    <row r="1218">
      <c r="A1218">
        <f>INDEX(resultados!$A$2:$ZZ$2573, 1212, MATCH($B$1, resultados!$A$1:$ZZ$1, 0))</f>
        <v/>
      </c>
      <c r="B1218">
        <f>INDEX(resultados!$A$2:$ZZ$2573, 1212, MATCH($B$2, resultados!$A$1:$ZZ$1, 0))</f>
        <v/>
      </c>
      <c r="C1218">
        <f>INDEX(resultados!$A$2:$ZZ$2573, 1212, MATCH($B$3, resultados!$A$1:$ZZ$1, 0))</f>
        <v/>
      </c>
    </row>
    <row r="1219">
      <c r="A1219">
        <f>INDEX(resultados!$A$2:$ZZ$2573, 1213, MATCH($B$1, resultados!$A$1:$ZZ$1, 0))</f>
        <v/>
      </c>
      <c r="B1219">
        <f>INDEX(resultados!$A$2:$ZZ$2573, 1213, MATCH($B$2, resultados!$A$1:$ZZ$1, 0))</f>
        <v/>
      </c>
      <c r="C1219">
        <f>INDEX(resultados!$A$2:$ZZ$2573, 1213, MATCH($B$3, resultados!$A$1:$ZZ$1, 0))</f>
        <v/>
      </c>
    </row>
    <row r="1220">
      <c r="A1220">
        <f>INDEX(resultados!$A$2:$ZZ$2573, 1214, MATCH($B$1, resultados!$A$1:$ZZ$1, 0))</f>
        <v/>
      </c>
      <c r="B1220">
        <f>INDEX(resultados!$A$2:$ZZ$2573, 1214, MATCH($B$2, resultados!$A$1:$ZZ$1, 0))</f>
        <v/>
      </c>
      <c r="C1220">
        <f>INDEX(resultados!$A$2:$ZZ$2573, 1214, MATCH($B$3, resultados!$A$1:$ZZ$1, 0))</f>
        <v/>
      </c>
    </row>
    <row r="1221">
      <c r="A1221">
        <f>INDEX(resultados!$A$2:$ZZ$2573, 1215, MATCH($B$1, resultados!$A$1:$ZZ$1, 0))</f>
        <v/>
      </c>
      <c r="B1221">
        <f>INDEX(resultados!$A$2:$ZZ$2573, 1215, MATCH($B$2, resultados!$A$1:$ZZ$1, 0))</f>
        <v/>
      </c>
      <c r="C1221">
        <f>INDEX(resultados!$A$2:$ZZ$2573, 1215, MATCH($B$3, resultados!$A$1:$ZZ$1, 0))</f>
        <v/>
      </c>
    </row>
    <row r="1222">
      <c r="A1222">
        <f>INDEX(resultados!$A$2:$ZZ$2573, 1216, MATCH($B$1, resultados!$A$1:$ZZ$1, 0))</f>
        <v/>
      </c>
      <c r="B1222">
        <f>INDEX(resultados!$A$2:$ZZ$2573, 1216, MATCH($B$2, resultados!$A$1:$ZZ$1, 0))</f>
        <v/>
      </c>
      <c r="C1222">
        <f>INDEX(resultados!$A$2:$ZZ$2573, 1216, MATCH($B$3, resultados!$A$1:$ZZ$1, 0))</f>
        <v/>
      </c>
    </row>
    <row r="1223">
      <c r="A1223">
        <f>INDEX(resultados!$A$2:$ZZ$2573, 1217, MATCH($B$1, resultados!$A$1:$ZZ$1, 0))</f>
        <v/>
      </c>
      <c r="B1223">
        <f>INDEX(resultados!$A$2:$ZZ$2573, 1217, MATCH($B$2, resultados!$A$1:$ZZ$1, 0))</f>
        <v/>
      </c>
      <c r="C1223">
        <f>INDEX(resultados!$A$2:$ZZ$2573, 1217, MATCH($B$3, resultados!$A$1:$ZZ$1, 0))</f>
        <v/>
      </c>
    </row>
    <row r="1224">
      <c r="A1224">
        <f>INDEX(resultados!$A$2:$ZZ$2573, 1218, MATCH($B$1, resultados!$A$1:$ZZ$1, 0))</f>
        <v/>
      </c>
      <c r="B1224">
        <f>INDEX(resultados!$A$2:$ZZ$2573, 1218, MATCH($B$2, resultados!$A$1:$ZZ$1, 0))</f>
        <v/>
      </c>
      <c r="C1224">
        <f>INDEX(resultados!$A$2:$ZZ$2573, 1218, MATCH($B$3, resultados!$A$1:$ZZ$1, 0))</f>
        <v/>
      </c>
    </row>
    <row r="1225">
      <c r="A1225">
        <f>INDEX(resultados!$A$2:$ZZ$2573, 1219, MATCH($B$1, resultados!$A$1:$ZZ$1, 0))</f>
        <v/>
      </c>
      <c r="B1225">
        <f>INDEX(resultados!$A$2:$ZZ$2573, 1219, MATCH($B$2, resultados!$A$1:$ZZ$1, 0))</f>
        <v/>
      </c>
      <c r="C1225">
        <f>INDEX(resultados!$A$2:$ZZ$2573, 1219, MATCH($B$3, resultados!$A$1:$ZZ$1, 0))</f>
        <v/>
      </c>
    </row>
    <row r="1226">
      <c r="A1226">
        <f>INDEX(resultados!$A$2:$ZZ$2573, 1220, MATCH($B$1, resultados!$A$1:$ZZ$1, 0))</f>
        <v/>
      </c>
      <c r="B1226">
        <f>INDEX(resultados!$A$2:$ZZ$2573, 1220, MATCH($B$2, resultados!$A$1:$ZZ$1, 0))</f>
        <v/>
      </c>
      <c r="C1226">
        <f>INDEX(resultados!$A$2:$ZZ$2573, 1220, MATCH($B$3, resultados!$A$1:$ZZ$1, 0))</f>
        <v/>
      </c>
    </row>
    <row r="1227">
      <c r="A1227">
        <f>INDEX(resultados!$A$2:$ZZ$2573, 1221, MATCH($B$1, resultados!$A$1:$ZZ$1, 0))</f>
        <v/>
      </c>
      <c r="B1227">
        <f>INDEX(resultados!$A$2:$ZZ$2573, 1221, MATCH($B$2, resultados!$A$1:$ZZ$1, 0))</f>
        <v/>
      </c>
      <c r="C1227">
        <f>INDEX(resultados!$A$2:$ZZ$2573, 1221, MATCH($B$3, resultados!$A$1:$ZZ$1, 0))</f>
        <v/>
      </c>
    </row>
    <row r="1228">
      <c r="A1228">
        <f>INDEX(resultados!$A$2:$ZZ$2573, 1222, MATCH($B$1, resultados!$A$1:$ZZ$1, 0))</f>
        <v/>
      </c>
      <c r="B1228">
        <f>INDEX(resultados!$A$2:$ZZ$2573, 1222, MATCH($B$2, resultados!$A$1:$ZZ$1, 0))</f>
        <v/>
      </c>
      <c r="C1228">
        <f>INDEX(resultados!$A$2:$ZZ$2573, 1222, MATCH($B$3, resultados!$A$1:$ZZ$1, 0))</f>
        <v/>
      </c>
    </row>
    <row r="1229">
      <c r="A1229">
        <f>INDEX(resultados!$A$2:$ZZ$2573, 1223, MATCH($B$1, resultados!$A$1:$ZZ$1, 0))</f>
        <v/>
      </c>
      <c r="B1229">
        <f>INDEX(resultados!$A$2:$ZZ$2573, 1223, MATCH($B$2, resultados!$A$1:$ZZ$1, 0))</f>
        <v/>
      </c>
      <c r="C1229">
        <f>INDEX(resultados!$A$2:$ZZ$2573, 1223, MATCH($B$3, resultados!$A$1:$ZZ$1, 0))</f>
        <v/>
      </c>
    </row>
    <row r="1230">
      <c r="A1230">
        <f>INDEX(resultados!$A$2:$ZZ$2573, 1224, MATCH($B$1, resultados!$A$1:$ZZ$1, 0))</f>
        <v/>
      </c>
      <c r="B1230">
        <f>INDEX(resultados!$A$2:$ZZ$2573, 1224, MATCH($B$2, resultados!$A$1:$ZZ$1, 0))</f>
        <v/>
      </c>
      <c r="C1230">
        <f>INDEX(resultados!$A$2:$ZZ$2573, 1224, MATCH($B$3, resultados!$A$1:$ZZ$1, 0))</f>
        <v/>
      </c>
    </row>
    <row r="1231">
      <c r="A1231">
        <f>INDEX(resultados!$A$2:$ZZ$2573, 1225, MATCH($B$1, resultados!$A$1:$ZZ$1, 0))</f>
        <v/>
      </c>
      <c r="B1231">
        <f>INDEX(resultados!$A$2:$ZZ$2573, 1225, MATCH($B$2, resultados!$A$1:$ZZ$1, 0))</f>
        <v/>
      </c>
      <c r="C1231">
        <f>INDEX(resultados!$A$2:$ZZ$2573, 1225, MATCH($B$3, resultados!$A$1:$ZZ$1, 0))</f>
        <v/>
      </c>
    </row>
    <row r="1232">
      <c r="A1232">
        <f>INDEX(resultados!$A$2:$ZZ$2573, 1226, MATCH($B$1, resultados!$A$1:$ZZ$1, 0))</f>
        <v/>
      </c>
      <c r="B1232">
        <f>INDEX(resultados!$A$2:$ZZ$2573, 1226, MATCH($B$2, resultados!$A$1:$ZZ$1, 0))</f>
        <v/>
      </c>
      <c r="C1232">
        <f>INDEX(resultados!$A$2:$ZZ$2573, 1226, MATCH($B$3, resultados!$A$1:$ZZ$1, 0))</f>
        <v/>
      </c>
    </row>
    <row r="1233">
      <c r="A1233">
        <f>INDEX(resultados!$A$2:$ZZ$2573, 1227, MATCH($B$1, resultados!$A$1:$ZZ$1, 0))</f>
        <v/>
      </c>
      <c r="B1233">
        <f>INDEX(resultados!$A$2:$ZZ$2573, 1227, MATCH($B$2, resultados!$A$1:$ZZ$1, 0))</f>
        <v/>
      </c>
      <c r="C1233">
        <f>INDEX(resultados!$A$2:$ZZ$2573, 1227, MATCH($B$3, resultados!$A$1:$ZZ$1, 0))</f>
        <v/>
      </c>
    </row>
    <row r="1234">
      <c r="A1234">
        <f>INDEX(resultados!$A$2:$ZZ$2573, 1228, MATCH($B$1, resultados!$A$1:$ZZ$1, 0))</f>
        <v/>
      </c>
      <c r="B1234">
        <f>INDEX(resultados!$A$2:$ZZ$2573, 1228, MATCH($B$2, resultados!$A$1:$ZZ$1, 0))</f>
        <v/>
      </c>
      <c r="C1234">
        <f>INDEX(resultados!$A$2:$ZZ$2573, 1228, MATCH($B$3, resultados!$A$1:$ZZ$1, 0))</f>
        <v/>
      </c>
    </row>
    <row r="1235">
      <c r="A1235">
        <f>INDEX(resultados!$A$2:$ZZ$2573, 1229, MATCH($B$1, resultados!$A$1:$ZZ$1, 0))</f>
        <v/>
      </c>
      <c r="B1235">
        <f>INDEX(resultados!$A$2:$ZZ$2573, 1229, MATCH($B$2, resultados!$A$1:$ZZ$1, 0))</f>
        <v/>
      </c>
      <c r="C1235">
        <f>INDEX(resultados!$A$2:$ZZ$2573, 1229, MATCH($B$3, resultados!$A$1:$ZZ$1, 0))</f>
        <v/>
      </c>
    </row>
    <row r="1236">
      <c r="A1236">
        <f>INDEX(resultados!$A$2:$ZZ$2573, 1230, MATCH($B$1, resultados!$A$1:$ZZ$1, 0))</f>
        <v/>
      </c>
      <c r="B1236">
        <f>INDEX(resultados!$A$2:$ZZ$2573, 1230, MATCH($B$2, resultados!$A$1:$ZZ$1, 0))</f>
        <v/>
      </c>
      <c r="C1236">
        <f>INDEX(resultados!$A$2:$ZZ$2573, 1230, MATCH($B$3, resultados!$A$1:$ZZ$1, 0))</f>
        <v/>
      </c>
    </row>
    <row r="1237">
      <c r="A1237">
        <f>INDEX(resultados!$A$2:$ZZ$2573, 1231, MATCH($B$1, resultados!$A$1:$ZZ$1, 0))</f>
        <v/>
      </c>
      <c r="B1237">
        <f>INDEX(resultados!$A$2:$ZZ$2573, 1231, MATCH($B$2, resultados!$A$1:$ZZ$1, 0))</f>
        <v/>
      </c>
      <c r="C1237">
        <f>INDEX(resultados!$A$2:$ZZ$2573, 1231, MATCH($B$3, resultados!$A$1:$ZZ$1, 0))</f>
        <v/>
      </c>
    </row>
    <row r="1238">
      <c r="A1238">
        <f>INDEX(resultados!$A$2:$ZZ$2573, 1232, MATCH($B$1, resultados!$A$1:$ZZ$1, 0))</f>
        <v/>
      </c>
      <c r="B1238">
        <f>INDEX(resultados!$A$2:$ZZ$2573, 1232, MATCH($B$2, resultados!$A$1:$ZZ$1, 0))</f>
        <v/>
      </c>
      <c r="C1238">
        <f>INDEX(resultados!$A$2:$ZZ$2573, 1232, MATCH($B$3, resultados!$A$1:$ZZ$1, 0))</f>
        <v/>
      </c>
    </row>
    <row r="1239">
      <c r="A1239">
        <f>INDEX(resultados!$A$2:$ZZ$2573, 1233, MATCH($B$1, resultados!$A$1:$ZZ$1, 0))</f>
        <v/>
      </c>
      <c r="B1239">
        <f>INDEX(resultados!$A$2:$ZZ$2573, 1233, MATCH($B$2, resultados!$A$1:$ZZ$1, 0))</f>
        <v/>
      </c>
      <c r="C1239">
        <f>INDEX(resultados!$A$2:$ZZ$2573, 1233, MATCH($B$3, resultados!$A$1:$ZZ$1, 0))</f>
        <v/>
      </c>
    </row>
    <row r="1240">
      <c r="A1240">
        <f>INDEX(resultados!$A$2:$ZZ$2573, 1234, MATCH($B$1, resultados!$A$1:$ZZ$1, 0))</f>
        <v/>
      </c>
      <c r="B1240">
        <f>INDEX(resultados!$A$2:$ZZ$2573, 1234, MATCH($B$2, resultados!$A$1:$ZZ$1, 0))</f>
        <v/>
      </c>
      <c r="C1240">
        <f>INDEX(resultados!$A$2:$ZZ$2573, 1234, MATCH($B$3, resultados!$A$1:$ZZ$1, 0))</f>
        <v/>
      </c>
    </row>
    <row r="1241">
      <c r="A1241">
        <f>INDEX(resultados!$A$2:$ZZ$2573, 1235, MATCH($B$1, resultados!$A$1:$ZZ$1, 0))</f>
        <v/>
      </c>
      <c r="B1241">
        <f>INDEX(resultados!$A$2:$ZZ$2573, 1235, MATCH($B$2, resultados!$A$1:$ZZ$1, 0))</f>
        <v/>
      </c>
      <c r="C1241">
        <f>INDEX(resultados!$A$2:$ZZ$2573, 1235, MATCH($B$3, resultados!$A$1:$ZZ$1, 0))</f>
        <v/>
      </c>
    </row>
    <row r="1242">
      <c r="A1242">
        <f>INDEX(resultados!$A$2:$ZZ$2573, 1236, MATCH($B$1, resultados!$A$1:$ZZ$1, 0))</f>
        <v/>
      </c>
      <c r="B1242">
        <f>INDEX(resultados!$A$2:$ZZ$2573, 1236, MATCH($B$2, resultados!$A$1:$ZZ$1, 0))</f>
        <v/>
      </c>
      <c r="C1242">
        <f>INDEX(resultados!$A$2:$ZZ$2573, 1236, MATCH($B$3, resultados!$A$1:$ZZ$1, 0))</f>
        <v/>
      </c>
    </row>
    <row r="1243">
      <c r="A1243">
        <f>INDEX(resultados!$A$2:$ZZ$2573, 1237, MATCH($B$1, resultados!$A$1:$ZZ$1, 0))</f>
        <v/>
      </c>
      <c r="B1243">
        <f>INDEX(resultados!$A$2:$ZZ$2573, 1237, MATCH($B$2, resultados!$A$1:$ZZ$1, 0))</f>
        <v/>
      </c>
      <c r="C1243">
        <f>INDEX(resultados!$A$2:$ZZ$2573, 1237, MATCH($B$3, resultados!$A$1:$ZZ$1, 0))</f>
        <v/>
      </c>
    </row>
    <row r="1244">
      <c r="A1244">
        <f>INDEX(resultados!$A$2:$ZZ$2573, 1238, MATCH($B$1, resultados!$A$1:$ZZ$1, 0))</f>
        <v/>
      </c>
      <c r="B1244">
        <f>INDEX(resultados!$A$2:$ZZ$2573, 1238, MATCH($B$2, resultados!$A$1:$ZZ$1, 0))</f>
        <v/>
      </c>
      <c r="C1244">
        <f>INDEX(resultados!$A$2:$ZZ$2573, 1238, MATCH($B$3, resultados!$A$1:$ZZ$1, 0))</f>
        <v/>
      </c>
    </row>
    <row r="1245">
      <c r="A1245">
        <f>INDEX(resultados!$A$2:$ZZ$2573, 1239, MATCH($B$1, resultados!$A$1:$ZZ$1, 0))</f>
        <v/>
      </c>
      <c r="B1245">
        <f>INDEX(resultados!$A$2:$ZZ$2573, 1239, MATCH($B$2, resultados!$A$1:$ZZ$1, 0))</f>
        <v/>
      </c>
      <c r="C1245">
        <f>INDEX(resultados!$A$2:$ZZ$2573, 1239, MATCH($B$3, resultados!$A$1:$ZZ$1, 0))</f>
        <v/>
      </c>
    </row>
    <row r="1246">
      <c r="A1246">
        <f>INDEX(resultados!$A$2:$ZZ$2573, 1240, MATCH($B$1, resultados!$A$1:$ZZ$1, 0))</f>
        <v/>
      </c>
      <c r="B1246">
        <f>INDEX(resultados!$A$2:$ZZ$2573, 1240, MATCH($B$2, resultados!$A$1:$ZZ$1, 0))</f>
        <v/>
      </c>
      <c r="C1246">
        <f>INDEX(resultados!$A$2:$ZZ$2573, 1240, MATCH($B$3, resultados!$A$1:$ZZ$1, 0))</f>
        <v/>
      </c>
    </row>
    <row r="1247">
      <c r="A1247">
        <f>INDEX(resultados!$A$2:$ZZ$2573, 1241, MATCH($B$1, resultados!$A$1:$ZZ$1, 0))</f>
        <v/>
      </c>
      <c r="B1247">
        <f>INDEX(resultados!$A$2:$ZZ$2573, 1241, MATCH($B$2, resultados!$A$1:$ZZ$1, 0))</f>
        <v/>
      </c>
      <c r="C1247">
        <f>INDEX(resultados!$A$2:$ZZ$2573, 1241, MATCH($B$3, resultados!$A$1:$ZZ$1, 0))</f>
        <v/>
      </c>
    </row>
    <row r="1248">
      <c r="A1248">
        <f>INDEX(resultados!$A$2:$ZZ$2573, 1242, MATCH($B$1, resultados!$A$1:$ZZ$1, 0))</f>
        <v/>
      </c>
      <c r="B1248">
        <f>INDEX(resultados!$A$2:$ZZ$2573, 1242, MATCH($B$2, resultados!$A$1:$ZZ$1, 0))</f>
        <v/>
      </c>
      <c r="C1248">
        <f>INDEX(resultados!$A$2:$ZZ$2573, 1242, MATCH($B$3, resultados!$A$1:$ZZ$1, 0))</f>
        <v/>
      </c>
    </row>
    <row r="1249">
      <c r="A1249">
        <f>INDEX(resultados!$A$2:$ZZ$2573, 1243, MATCH($B$1, resultados!$A$1:$ZZ$1, 0))</f>
        <v/>
      </c>
      <c r="B1249">
        <f>INDEX(resultados!$A$2:$ZZ$2573, 1243, MATCH($B$2, resultados!$A$1:$ZZ$1, 0))</f>
        <v/>
      </c>
      <c r="C1249">
        <f>INDEX(resultados!$A$2:$ZZ$2573, 1243, MATCH($B$3, resultados!$A$1:$ZZ$1, 0))</f>
        <v/>
      </c>
    </row>
    <row r="1250">
      <c r="A1250">
        <f>INDEX(resultados!$A$2:$ZZ$2573, 1244, MATCH($B$1, resultados!$A$1:$ZZ$1, 0))</f>
        <v/>
      </c>
      <c r="B1250">
        <f>INDEX(resultados!$A$2:$ZZ$2573, 1244, MATCH($B$2, resultados!$A$1:$ZZ$1, 0))</f>
        <v/>
      </c>
      <c r="C1250">
        <f>INDEX(resultados!$A$2:$ZZ$2573, 1244, MATCH($B$3, resultados!$A$1:$ZZ$1, 0))</f>
        <v/>
      </c>
    </row>
    <row r="1251">
      <c r="A1251">
        <f>INDEX(resultados!$A$2:$ZZ$2573, 1245, MATCH($B$1, resultados!$A$1:$ZZ$1, 0))</f>
        <v/>
      </c>
      <c r="B1251">
        <f>INDEX(resultados!$A$2:$ZZ$2573, 1245, MATCH($B$2, resultados!$A$1:$ZZ$1, 0))</f>
        <v/>
      </c>
      <c r="C1251">
        <f>INDEX(resultados!$A$2:$ZZ$2573, 1245, MATCH($B$3, resultados!$A$1:$ZZ$1, 0))</f>
        <v/>
      </c>
    </row>
    <row r="1252">
      <c r="A1252">
        <f>INDEX(resultados!$A$2:$ZZ$2573, 1246, MATCH($B$1, resultados!$A$1:$ZZ$1, 0))</f>
        <v/>
      </c>
      <c r="B1252">
        <f>INDEX(resultados!$A$2:$ZZ$2573, 1246, MATCH($B$2, resultados!$A$1:$ZZ$1, 0))</f>
        <v/>
      </c>
      <c r="C1252">
        <f>INDEX(resultados!$A$2:$ZZ$2573, 1246, MATCH($B$3, resultados!$A$1:$ZZ$1, 0))</f>
        <v/>
      </c>
    </row>
    <row r="1253">
      <c r="A1253">
        <f>INDEX(resultados!$A$2:$ZZ$2573, 1247, MATCH($B$1, resultados!$A$1:$ZZ$1, 0))</f>
        <v/>
      </c>
      <c r="B1253">
        <f>INDEX(resultados!$A$2:$ZZ$2573, 1247, MATCH($B$2, resultados!$A$1:$ZZ$1, 0))</f>
        <v/>
      </c>
      <c r="C1253">
        <f>INDEX(resultados!$A$2:$ZZ$2573, 1247, MATCH($B$3, resultados!$A$1:$ZZ$1, 0))</f>
        <v/>
      </c>
    </row>
    <row r="1254">
      <c r="A1254">
        <f>INDEX(resultados!$A$2:$ZZ$2573, 1248, MATCH($B$1, resultados!$A$1:$ZZ$1, 0))</f>
        <v/>
      </c>
      <c r="B1254">
        <f>INDEX(resultados!$A$2:$ZZ$2573, 1248, MATCH($B$2, resultados!$A$1:$ZZ$1, 0))</f>
        <v/>
      </c>
      <c r="C1254">
        <f>INDEX(resultados!$A$2:$ZZ$2573, 1248, MATCH($B$3, resultados!$A$1:$ZZ$1, 0))</f>
        <v/>
      </c>
    </row>
    <row r="1255">
      <c r="A1255">
        <f>INDEX(resultados!$A$2:$ZZ$2573, 1249, MATCH($B$1, resultados!$A$1:$ZZ$1, 0))</f>
        <v/>
      </c>
      <c r="B1255">
        <f>INDEX(resultados!$A$2:$ZZ$2573, 1249, MATCH($B$2, resultados!$A$1:$ZZ$1, 0))</f>
        <v/>
      </c>
      <c r="C1255">
        <f>INDEX(resultados!$A$2:$ZZ$2573, 1249, MATCH($B$3, resultados!$A$1:$ZZ$1, 0))</f>
        <v/>
      </c>
    </row>
    <row r="1256">
      <c r="A1256">
        <f>INDEX(resultados!$A$2:$ZZ$2573, 1250, MATCH($B$1, resultados!$A$1:$ZZ$1, 0))</f>
        <v/>
      </c>
      <c r="B1256">
        <f>INDEX(resultados!$A$2:$ZZ$2573, 1250, MATCH($B$2, resultados!$A$1:$ZZ$1, 0))</f>
        <v/>
      </c>
      <c r="C1256">
        <f>INDEX(resultados!$A$2:$ZZ$2573, 1250, MATCH($B$3, resultados!$A$1:$ZZ$1, 0))</f>
        <v/>
      </c>
    </row>
    <row r="1257">
      <c r="A1257">
        <f>INDEX(resultados!$A$2:$ZZ$2573, 1251, MATCH($B$1, resultados!$A$1:$ZZ$1, 0))</f>
        <v/>
      </c>
      <c r="B1257">
        <f>INDEX(resultados!$A$2:$ZZ$2573, 1251, MATCH($B$2, resultados!$A$1:$ZZ$1, 0))</f>
        <v/>
      </c>
      <c r="C1257">
        <f>INDEX(resultados!$A$2:$ZZ$2573, 1251, MATCH($B$3, resultados!$A$1:$ZZ$1, 0))</f>
        <v/>
      </c>
    </row>
    <row r="1258">
      <c r="A1258">
        <f>INDEX(resultados!$A$2:$ZZ$2573, 1252, MATCH($B$1, resultados!$A$1:$ZZ$1, 0))</f>
        <v/>
      </c>
      <c r="B1258">
        <f>INDEX(resultados!$A$2:$ZZ$2573, 1252, MATCH($B$2, resultados!$A$1:$ZZ$1, 0))</f>
        <v/>
      </c>
      <c r="C1258">
        <f>INDEX(resultados!$A$2:$ZZ$2573, 1252, MATCH($B$3, resultados!$A$1:$ZZ$1, 0))</f>
        <v/>
      </c>
    </row>
    <row r="1259">
      <c r="A1259">
        <f>INDEX(resultados!$A$2:$ZZ$2573, 1253, MATCH($B$1, resultados!$A$1:$ZZ$1, 0))</f>
        <v/>
      </c>
      <c r="B1259">
        <f>INDEX(resultados!$A$2:$ZZ$2573, 1253, MATCH($B$2, resultados!$A$1:$ZZ$1, 0))</f>
        <v/>
      </c>
      <c r="C1259">
        <f>INDEX(resultados!$A$2:$ZZ$2573, 1253, MATCH($B$3, resultados!$A$1:$ZZ$1, 0))</f>
        <v/>
      </c>
    </row>
    <row r="1260">
      <c r="A1260">
        <f>INDEX(resultados!$A$2:$ZZ$2573, 1254, MATCH($B$1, resultados!$A$1:$ZZ$1, 0))</f>
        <v/>
      </c>
      <c r="B1260">
        <f>INDEX(resultados!$A$2:$ZZ$2573, 1254, MATCH($B$2, resultados!$A$1:$ZZ$1, 0))</f>
        <v/>
      </c>
      <c r="C1260">
        <f>INDEX(resultados!$A$2:$ZZ$2573, 1254, MATCH($B$3, resultados!$A$1:$ZZ$1, 0))</f>
        <v/>
      </c>
    </row>
    <row r="1261">
      <c r="A1261">
        <f>INDEX(resultados!$A$2:$ZZ$2573, 1255, MATCH($B$1, resultados!$A$1:$ZZ$1, 0))</f>
        <v/>
      </c>
      <c r="B1261">
        <f>INDEX(resultados!$A$2:$ZZ$2573, 1255, MATCH($B$2, resultados!$A$1:$ZZ$1, 0))</f>
        <v/>
      </c>
      <c r="C1261">
        <f>INDEX(resultados!$A$2:$ZZ$2573, 1255, MATCH($B$3, resultados!$A$1:$ZZ$1, 0))</f>
        <v/>
      </c>
    </row>
    <row r="1262">
      <c r="A1262">
        <f>INDEX(resultados!$A$2:$ZZ$2573, 1256, MATCH($B$1, resultados!$A$1:$ZZ$1, 0))</f>
        <v/>
      </c>
      <c r="B1262">
        <f>INDEX(resultados!$A$2:$ZZ$2573, 1256, MATCH($B$2, resultados!$A$1:$ZZ$1, 0))</f>
        <v/>
      </c>
      <c r="C1262">
        <f>INDEX(resultados!$A$2:$ZZ$2573, 1256, MATCH($B$3, resultados!$A$1:$ZZ$1, 0))</f>
        <v/>
      </c>
    </row>
    <row r="1263">
      <c r="A1263">
        <f>INDEX(resultados!$A$2:$ZZ$2573, 1257, MATCH($B$1, resultados!$A$1:$ZZ$1, 0))</f>
        <v/>
      </c>
      <c r="B1263">
        <f>INDEX(resultados!$A$2:$ZZ$2573, 1257, MATCH($B$2, resultados!$A$1:$ZZ$1, 0))</f>
        <v/>
      </c>
      <c r="C1263">
        <f>INDEX(resultados!$A$2:$ZZ$2573, 1257, MATCH($B$3, resultados!$A$1:$ZZ$1, 0))</f>
        <v/>
      </c>
    </row>
    <row r="1264">
      <c r="A1264">
        <f>INDEX(resultados!$A$2:$ZZ$2573, 1258, MATCH($B$1, resultados!$A$1:$ZZ$1, 0))</f>
        <v/>
      </c>
      <c r="B1264">
        <f>INDEX(resultados!$A$2:$ZZ$2573, 1258, MATCH($B$2, resultados!$A$1:$ZZ$1, 0))</f>
        <v/>
      </c>
      <c r="C1264">
        <f>INDEX(resultados!$A$2:$ZZ$2573, 1258, MATCH($B$3, resultados!$A$1:$ZZ$1, 0))</f>
        <v/>
      </c>
    </row>
    <row r="1265">
      <c r="A1265">
        <f>INDEX(resultados!$A$2:$ZZ$2573, 1259, MATCH($B$1, resultados!$A$1:$ZZ$1, 0))</f>
        <v/>
      </c>
      <c r="B1265">
        <f>INDEX(resultados!$A$2:$ZZ$2573, 1259, MATCH($B$2, resultados!$A$1:$ZZ$1, 0))</f>
        <v/>
      </c>
      <c r="C1265">
        <f>INDEX(resultados!$A$2:$ZZ$2573, 1259, MATCH($B$3, resultados!$A$1:$ZZ$1, 0))</f>
        <v/>
      </c>
    </row>
    <row r="1266">
      <c r="A1266">
        <f>INDEX(resultados!$A$2:$ZZ$2573, 1260, MATCH($B$1, resultados!$A$1:$ZZ$1, 0))</f>
        <v/>
      </c>
      <c r="B1266">
        <f>INDEX(resultados!$A$2:$ZZ$2573, 1260, MATCH($B$2, resultados!$A$1:$ZZ$1, 0))</f>
        <v/>
      </c>
      <c r="C1266">
        <f>INDEX(resultados!$A$2:$ZZ$2573, 1260, MATCH($B$3, resultados!$A$1:$ZZ$1, 0))</f>
        <v/>
      </c>
    </row>
    <row r="1267">
      <c r="A1267">
        <f>INDEX(resultados!$A$2:$ZZ$2573, 1261, MATCH($B$1, resultados!$A$1:$ZZ$1, 0))</f>
        <v/>
      </c>
      <c r="B1267">
        <f>INDEX(resultados!$A$2:$ZZ$2573, 1261, MATCH($B$2, resultados!$A$1:$ZZ$1, 0))</f>
        <v/>
      </c>
      <c r="C1267">
        <f>INDEX(resultados!$A$2:$ZZ$2573, 1261, MATCH($B$3, resultados!$A$1:$ZZ$1, 0))</f>
        <v/>
      </c>
    </row>
    <row r="1268">
      <c r="A1268">
        <f>INDEX(resultados!$A$2:$ZZ$2573, 1262, MATCH($B$1, resultados!$A$1:$ZZ$1, 0))</f>
        <v/>
      </c>
      <c r="B1268">
        <f>INDEX(resultados!$A$2:$ZZ$2573, 1262, MATCH($B$2, resultados!$A$1:$ZZ$1, 0))</f>
        <v/>
      </c>
      <c r="C1268">
        <f>INDEX(resultados!$A$2:$ZZ$2573, 1262, MATCH($B$3, resultados!$A$1:$ZZ$1, 0))</f>
        <v/>
      </c>
    </row>
    <row r="1269">
      <c r="A1269">
        <f>INDEX(resultados!$A$2:$ZZ$2573, 1263, MATCH($B$1, resultados!$A$1:$ZZ$1, 0))</f>
        <v/>
      </c>
      <c r="B1269">
        <f>INDEX(resultados!$A$2:$ZZ$2573, 1263, MATCH($B$2, resultados!$A$1:$ZZ$1, 0))</f>
        <v/>
      </c>
      <c r="C1269">
        <f>INDEX(resultados!$A$2:$ZZ$2573, 1263, MATCH($B$3, resultados!$A$1:$ZZ$1, 0))</f>
        <v/>
      </c>
    </row>
    <row r="1270">
      <c r="A1270">
        <f>INDEX(resultados!$A$2:$ZZ$2573, 1264, MATCH($B$1, resultados!$A$1:$ZZ$1, 0))</f>
        <v/>
      </c>
      <c r="B1270">
        <f>INDEX(resultados!$A$2:$ZZ$2573, 1264, MATCH($B$2, resultados!$A$1:$ZZ$1, 0))</f>
        <v/>
      </c>
      <c r="C1270">
        <f>INDEX(resultados!$A$2:$ZZ$2573, 1264, MATCH($B$3, resultados!$A$1:$ZZ$1, 0))</f>
        <v/>
      </c>
    </row>
    <row r="1271">
      <c r="A1271">
        <f>INDEX(resultados!$A$2:$ZZ$2573, 1265, MATCH($B$1, resultados!$A$1:$ZZ$1, 0))</f>
        <v/>
      </c>
      <c r="B1271">
        <f>INDEX(resultados!$A$2:$ZZ$2573, 1265, MATCH($B$2, resultados!$A$1:$ZZ$1, 0))</f>
        <v/>
      </c>
      <c r="C1271">
        <f>INDEX(resultados!$A$2:$ZZ$2573, 1265, MATCH($B$3, resultados!$A$1:$ZZ$1, 0))</f>
        <v/>
      </c>
    </row>
    <row r="1272">
      <c r="A1272">
        <f>INDEX(resultados!$A$2:$ZZ$2573, 1266, MATCH($B$1, resultados!$A$1:$ZZ$1, 0))</f>
        <v/>
      </c>
      <c r="B1272">
        <f>INDEX(resultados!$A$2:$ZZ$2573, 1266, MATCH($B$2, resultados!$A$1:$ZZ$1, 0))</f>
        <v/>
      </c>
      <c r="C1272">
        <f>INDEX(resultados!$A$2:$ZZ$2573, 1266, MATCH($B$3, resultados!$A$1:$ZZ$1, 0))</f>
        <v/>
      </c>
    </row>
    <row r="1273">
      <c r="A1273">
        <f>INDEX(resultados!$A$2:$ZZ$2573, 1267, MATCH($B$1, resultados!$A$1:$ZZ$1, 0))</f>
        <v/>
      </c>
      <c r="B1273">
        <f>INDEX(resultados!$A$2:$ZZ$2573, 1267, MATCH($B$2, resultados!$A$1:$ZZ$1, 0))</f>
        <v/>
      </c>
      <c r="C1273">
        <f>INDEX(resultados!$A$2:$ZZ$2573, 1267, MATCH($B$3, resultados!$A$1:$ZZ$1, 0))</f>
        <v/>
      </c>
    </row>
    <row r="1274">
      <c r="A1274">
        <f>INDEX(resultados!$A$2:$ZZ$2573, 1268, MATCH($B$1, resultados!$A$1:$ZZ$1, 0))</f>
        <v/>
      </c>
      <c r="B1274">
        <f>INDEX(resultados!$A$2:$ZZ$2573, 1268, MATCH($B$2, resultados!$A$1:$ZZ$1, 0))</f>
        <v/>
      </c>
      <c r="C1274">
        <f>INDEX(resultados!$A$2:$ZZ$2573, 1268, MATCH($B$3, resultados!$A$1:$ZZ$1, 0))</f>
        <v/>
      </c>
    </row>
    <row r="1275">
      <c r="A1275">
        <f>INDEX(resultados!$A$2:$ZZ$2573, 1269, MATCH($B$1, resultados!$A$1:$ZZ$1, 0))</f>
        <v/>
      </c>
      <c r="B1275">
        <f>INDEX(resultados!$A$2:$ZZ$2573, 1269, MATCH($B$2, resultados!$A$1:$ZZ$1, 0))</f>
        <v/>
      </c>
      <c r="C1275">
        <f>INDEX(resultados!$A$2:$ZZ$2573, 1269, MATCH($B$3, resultados!$A$1:$ZZ$1, 0))</f>
        <v/>
      </c>
    </row>
    <row r="1276">
      <c r="A1276">
        <f>INDEX(resultados!$A$2:$ZZ$2573, 1270, MATCH($B$1, resultados!$A$1:$ZZ$1, 0))</f>
        <v/>
      </c>
      <c r="B1276">
        <f>INDEX(resultados!$A$2:$ZZ$2573, 1270, MATCH($B$2, resultados!$A$1:$ZZ$1, 0))</f>
        <v/>
      </c>
      <c r="C1276">
        <f>INDEX(resultados!$A$2:$ZZ$2573, 1270, MATCH($B$3, resultados!$A$1:$ZZ$1, 0))</f>
        <v/>
      </c>
    </row>
    <row r="1277">
      <c r="A1277">
        <f>INDEX(resultados!$A$2:$ZZ$2573, 1271, MATCH($B$1, resultados!$A$1:$ZZ$1, 0))</f>
        <v/>
      </c>
      <c r="B1277">
        <f>INDEX(resultados!$A$2:$ZZ$2573, 1271, MATCH($B$2, resultados!$A$1:$ZZ$1, 0))</f>
        <v/>
      </c>
      <c r="C1277">
        <f>INDEX(resultados!$A$2:$ZZ$2573, 1271, MATCH($B$3, resultados!$A$1:$ZZ$1, 0))</f>
        <v/>
      </c>
    </row>
    <row r="1278">
      <c r="A1278">
        <f>INDEX(resultados!$A$2:$ZZ$2573, 1272, MATCH($B$1, resultados!$A$1:$ZZ$1, 0))</f>
        <v/>
      </c>
      <c r="B1278">
        <f>INDEX(resultados!$A$2:$ZZ$2573, 1272, MATCH($B$2, resultados!$A$1:$ZZ$1, 0))</f>
        <v/>
      </c>
      <c r="C1278">
        <f>INDEX(resultados!$A$2:$ZZ$2573, 1272, MATCH($B$3, resultados!$A$1:$ZZ$1, 0))</f>
        <v/>
      </c>
    </row>
    <row r="1279">
      <c r="A1279">
        <f>INDEX(resultados!$A$2:$ZZ$2573, 1273, MATCH($B$1, resultados!$A$1:$ZZ$1, 0))</f>
        <v/>
      </c>
      <c r="B1279">
        <f>INDEX(resultados!$A$2:$ZZ$2573, 1273, MATCH($B$2, resultados!$A$1:$ZZ$1, 0))</f>
        <v/>
      </c>
      <c r="C1279">
        <f>INDEX(resultados!$A$2:$ZZ$2573, 1273, MATCH($B$3, resultados!$A$1:$ZZ$1, 0))</f>
        <v/>
      </c>
    </row>
    <row r="1280">
      <c r="A1280">
        <f>INDEX(resultados!$A$2:$ZZ$2573, 1274, MATCH($B$1, resultados!$A$1:$ZZ$1, 0))</f>
        <v/>
      </c>
      <c r="B1280">
        <f>INDEX(resultados!$A$2:$ZZ$2573, 1274, MATCH($B$2, resultados!$A$1:$ZZ$1, 0))</f>
        <v/>
      </c>
      <c r="C1280">
        <f>INDEX(resultados!$A$2:$ZZ$2573, 1274, MATCH($B$3, resultados!$A$1:$ZZ$1, 0))</f>
        <v/>
      </c>
    </row>
    <row r="1281">
      <c r="A1281">
        <f>INDEX(resultados!$A$2:$ZZ$2573, 1275, MATCH($B$1, resultados!$A$1:$ZZ$1, 0))</f>
        <v/>
      </c>
      <c r="B1281">
        <f>INDEX(resultados!$A$2:$ZZ$2573, 1275, MATCH($B$2, resultados!$A$1:$ZZ$1, 0))</f>
        <v/>
      </c>
      <c r="C1281">
        <f>INDEX(resultados!$A$2:$ZZ$2573, 1275, MATCH($B$3, resultados!$A$1:$ZZ$1, 0))</f>
        <v/>
      </c>
    </row>
    <row r="1282">
      <c r="A1282">
        <f>INDEX(resultados!$A$2:$ZZ$2573, 1276, MATCH($B$1, resultados!$A$1:$ZZ$1, 0))</f>
        <v/>
      </c>
      <c r="B1282">
        <f>INDEX(resultados!$A$2:$ZZ$2573, 1276, MATCH($B$2, resultados!$A$1:$ZZ$1, 0))</f>
        <v/>
      </c>
      <c r="C1282">
        <f>INDEX(resultados!$A$2:$ZZ$2573, 1276, MATCH($B$3, resultados!$A$1:$ZZ$1, 0))</f>
        <v/>
      </c>
    </row>
    <row r="1283">
      <c r="A1283">
        <f>INDEX(resultados!$A$2:$ZZ$2573, 1277, MATCH($B$1, resultados!$A$1:$ZZ$1, 0))</f>
        <v/>
      </c>
      <c r="B1283">
        <f>INDEX(resultados!$A$2:$ZZ$2573, 1277, MATCH($B$2, resultados!$A$1:$ZZ$1, 0))</f>
        <v/>
      </c>
      <c r="C1283">
        <f>INDEX(resultados!$A$2:$ZZ$2573, 1277, MATCH($B$3, resultados!$A$1:$ZZ$1, 0))</f>
        <v/>
      </c>
    </row>
    <row r="1284">
      <c r="A1284">
        <f>INDEX(resultados!$A$2:$ZZ$2573, 1278, MATCH($B$1, resultados!$A$1:$ZZ$1, 0))</f>
        <v/>
      </c>
      <c r="B1284">
        <f>INDEX(resultados!$A$2:$ZZ$2573, 1278, MATCH($B$2, resultados!$A$1:$ZZ$1, 0))</f>
        <v/>
      </c>
      <c r="C1284">
        <f>INDEX(resultados!$A$2:$ZZ$2573, 1278, MATCH($B$3, resultados!$A$1:$ZZ$1, 0))</f>
        <v/>
      </c>
    </row>
    <row r="1285">
      <c r="A1285">
        <f>INDEX(resultados!$A$2:$ZZ$2573, 1279, MATCH($B$1, resultados!$A$1:$ZZ$1, 0))</f>
        <v/>
      </c>
      <c r="B1285">
        <f>INDEX(resultados!$A$2:$ZZ$2573, 1279, MATCH($B$2, resultados!$A$1:$ZZ$1, 0))</f>
        <v/>
      </c>
      <c r="C1285">
        <f>INDEX(resultados!$A$2:$ZZ$2573, 1279, MATCH($B$3, resultados!$A$1:$ZZ$1, 0))</f>
        <v/>
      </c>
    </row>
    <row r="1286">
      <c r="A1286">
        <f>INDEX(resultados!$A$2:$ZZ$2573, 1280, MATCH($B$1, resultados!$A$1:$ZZ$1, 0))</f>
        <v/>
      </c>
      <c r="B1286">
        <f>INDEX(resultados!$A$2:$ZZ$2573, 1280, MATCH($B$2, resultados!$A$1:$ZZ$1, 0))</f>
        <v/>
      </c>
      <c r="C1286">
        <f>INDEX(resultados!$A$2:$ZZ$2573, 1280, MATCH($B$3, resultados!$A$1:$ZZ$1, 0))</f>
        <v/>
      </c>
    </row>
    <row r="1287">
      <c r="A1287">
        <f>INDEX(resultados!$A$2:$ZZ$2573, 1281, MATCH($B$1, resultados!$A$1:$ZZ$1, 0))</f>
        <v/>
      </c>
      <c r="B1287">
        <f>INDEX(resultados!$A$2:$ZZ$2573, 1281, MATCH($B$2, resultados!$A$1:$ZZ$1, 0))</f>
        <v/>
      </c>
      <c r="C1287">
        <f>INDEX(resultados!$A$2:$ZZ$2573, 1281, MATCH($B$3, resultados!$A$1:$ZZ$1, 0))</f>
        <v/>
      </c>
    </row>
    <row r="1288">
      <c r="A1288">
        <f>INDEX(resultados!$A$2:$ZZ$2573, 1282, MATCH($B$1, resultados!$A$1:$ZZ$1, 0))</f>
        <v/>
      </c>
      <c r="B1288">
        <f>INDEX(resultados!$A$2:$ZZ$2573, 1282, MATCH($B$2, resultados!$A$1:$ZZ$1, 0))</f>
        <v/>
      </c>
      <c r="C1288">
        <f>INDEX(resultados!$A$2:$ZZ$2573, 1282, MATCH($B$3, resultados!$A$1:$ZZ$1, 0))</f>
        <v/>
      </c>
    </row>
    <row r="1289">
      <c r="A1289">
        <f>INDEX(resultados!$A$2:$ZZ$2573, 1283, MATCH($B$1, resultados!$A$1:$ZZ$1, 0))</f>
        <v/>
      </c>
      <c r="B1289">
        <f>INDEX(resultados!$A$2:$ZZ$2573, 1283, MATCH($B$2, resultados!$A$1:$ZZ$1, 0))</f>
        <v/>
      </c>
      <c r="C1289">
        <f>INDEX(resultados!$A$2:$ZZ$2573, 1283, MATCH($B$3, resultados!$A$1:$ZZ$1, 0))</f>
        <v/>
      </c>
    </row>
    <row r="1290">
      <c r="A1290">
        <f>INDEX(resultados!$A$2:$ZZ$2573, 1284, MATCH($B$1, resultados!$A$1:$ZZ$1, 0))</f>
        <v/>
      </c>
      <c r="B1290">
        <f>INDEX(resultados!$A$2:$ZZ$2573, 1284, MATCH($B$2, resultados!$A$1:$ZZ$1, 0))</f>
        <v/>
      </c>
      <c r="C1290">
        <f>INDEX(resultados!$A$2:$ZZ$2573, 1284, MATCH($B$3, resultados!$A$1:$ZZ$1, 0))</f>
        <v/>
      </c>
    </row>
    <row r="1291">
      <c r="A1291">
        <f>INDEX(resultados!$A$2:$ZZ$2573, 1285, MATCH($B$1, resultados!$A$1:$ZZ$1, 0))</f>
        <v/>
      </c>
      <c r="B1291">
        <f>INDEX(resultados!$A$2:$ZZ$2573, 1285, MATCH($B$2, resultados!$A$1:$ZZ$1, 0))</f>
        <v/>
      </c>
      <c r="C1291">
        <f>INDEX(resultados!$A$2:$ZZ$2573, 1285, MATCH($B$3, resultados!$A$1:$ZZ$1, 0))</f>
        <v/>
      </c>
    </row>
    <row r="1292">
      <c r="A1292">
        <f>INDEX(resultados!$A$2:$ZZ$2573, 1286, MATCH($B$1, resultados!$A$1:$ZZ$1, 0))</f>
        <v/>
      </c>
      <c r="B1292">
        <f>INDEX(resultados!$A$2:$ZZ$2573, 1286, MATCH($B$2, resultados!$A$1:$ZZ$1, 0))</f>
        <v/>
      </c>
      <c r="C1292">
        <f>INDEX(resultados!$A$2:$ZZ$2573, 1286, MATCH($B$3, resultados!$A$1:$ZZ$1, 0))</f>
        <v/>
      </c>
    </row>
    <row r="1293">
      <c r="A1293">
        <f>INDEX(resultados!$A$2:$ZZ$2573, 1287, MATCH($B$1, resultados!$A$1:$ZZ$1, 0))</f>
        <v/>
      </c>
      <c r="B1293">
        <f>INDEX(resultados!$A$2:$ZZ$2573, 1287, MATCH($B$2, resultados!$A$1:$ZZ$1, 0))</f>
        <v/>
      </c>
      <c r="C1293">
        <f>INDEX(resultados!$A$2:$ZZ$2573, 1287, MATCH($B$3, resultados!$A$1:$ZZ$1, 0))</f>
        <v/>
      </c>
    </row>
    <row r="1294">
      <c r="A1294">
        <f>INDEX(resultados!$A$2:$ZZ$2573, 1288, MATCH($B$1, resultados!$A$1:$ZZ$1, 0))</f>
        <v/>
      </c>
      <c r="B1294">
        <f>INDEX(resultados!$A$2:$ZZ$2573, 1288, MATCH($B$2, resultados!$A$1:$ZZ$1, 0))</f>
        <v/>
      </c>
      <c r="C1294">
        <f>INDEX(resultados!$A$2:$ZZ$2573, 1288, MATCH($B$3, resultados!$A$1:$ZZ$1, 0))</f>
        <v/>
      </c>
    </row>
    <row r="1295">
      <c r="A1295">
        <f>INDEX(resultados!$A$2:$ZZ$2573, 1289, MATCH($B$1, resultados!$A$1:$ZZ$1, 0))</f>
        <v/>
      </c>
      <c r="B1295">
        <f>INDEX(resultados!$A$2:$ZZ$2573, 1289, MATCH($B$2, resultados!$A$1:$ZZ$1, 0))</f>
        <v/>
      </c>
      <c r="C1295">
        <f>INDEX(resultados!$A$2:$ZZ$2573, 1289, MATCH($B$3, resultados!$A$1:$ZZ$1, 0))</f>
        <v/>
      </c>
    </row>
    <row r="1296">
      <c r="A1296">
        <f>INDEX(resultados!$A$2:$ZZ$2573, 1290, MATCH($B$1, resultados!$A$1:$ZZ$1, 0))</f>
        <v/>
      </c>
      <c r="B1296">
        <f>INDEX(resultados!$A$2:$ZZ$2573, 1290, MATCH($B$2, resultados!$A$1:$ZZ$1, 0))</f>
        <v/>
      </c>
      <c r="C1296">
        <f>INDEX(resultados!$A$2:$ZZ$2573, 1290, MATCH($B$3, resultados!$A$1:$ZZ$1, 0))</f>
        <v/>
      </c>
    </row>
    <row r="1297">
      <c r="A1297">
        <f>INDEX(resultados!$A$2:$ZZ$2573, 1291, MATCH($B$1, resultados!$A$1:$ZZ$1, 0))</f>
        <v/>
      </c>
      <c r="B1297">
        <f>INDEX(resultados!$A$2:$ZZ$2573, 1291, MATCH($B$2, resultados!$A$1:$ZZ$1, 0))</f>
        <v/>
      </c>
      <c r="C1297">
        <f>INDEX(resultados!$A$2:$ZZ$2573, 1291, MATCH($B$3, resultados!$A$1:$ZZ$1, 0))</f>
        <v/>
      </c>
    </row>
    <row r="1298">
      <c r="A1298">
        <f>INDEX(resultados!$A$2:$ZZ$2573, 1292, MATCH($B$1, resultados!$A$1:$ZZ$1, 0))</f>
        <v/>
      </c>
      <c r="B1298">
        <f>INDEX(resultados!$A$2:$ZZ$2573, 1292, MATCH($B$2, resultados!$A$1:$ZZ$1, 0))</f>
        <v/>
      </c>
      <c r="C1298">
        <f>INDEX(resultados!$A$2:$ZZ$2573, 1292, MATCH($B$3, resultados!$A$1:$ZZ$1, 0))</f>
        <v/>
      </c>
    </row>
    <row r="1299">
      <c r="A1299">
        <f>INDEX(resultados!$A$2:$ZZ$2573, 1293, MATCH($B$1, resultados!$A$1:$ZZ$1, 0))</f>
        <v/>
      </c>
      <c r="B1299">
        <f>INDEX(resultados!$A$2:$ZZ$2573, 1293, MATCH($B$2, resultados!$A$1:$ZZ$1, 0))</f>
        <v/>
      </c>
      <c r="C1299">
        <f>INDEX(resultados!$A$2:$ZZ$2573, 1293, MATCH($B$3, resultados!$A$1:$ZZ$1, 0))</f>
        <v/>
      </c>
    </row>
    <row r="1300">
      <c r="A1300">
        <f>INDEX(resultados!$A$2:$ZZ$2573, 1294, MATCH($B$1, resultados!$A$1:$ZZ$1, 0))</f>
        <v/>
      </c>
      <c r="B1300">
        <f>INDEX(resultados!$A$2:$ZZ$2573, 1294, MATCH($B$2, resultados!$A$1:$ZZ$1, 0))</f>
        <v/>
      </c>
      <c r="C1300">
        <f>INDEX(resultados!$A$2:$ZZ$2573, 1294, MATCH($B$3, resultados!$A$1:$ZZ$1, 0))</f>
        <v/>
      </c>
    </row>
    <row r="1301">
      <c r="A1301">
        <f>INDEX(resultados!$A$2:$ZZ$2573, 1295, MATCH($B$1, resultados!$A$1:$ZZ$1, 0))</f>
        <v/>
      </c>
      <c r="B1301">
        <f>INDEX(resultados!$A$2:$ZZ$2573, 1295, MATCH($B$2, resultados!$A$1:$ZZ$1, 0))</f>
        <v/>
      </c>
      <c r="C1301">
        <f>INDEX(resultados!$A$2:$ZZ$2573, 1295, MATCH($B$3, resultados!$A$1:$ZZ$1, 0))</f>
        <v/>
      </c>
    </row>
    <row r="1302">
      <c r="A1302">
        <f>INDEX(resultados!$A$2:$ZZ$2573, 1296, MATCH($B$1, resultados!$A$1:$ZZ$1, 0))</f>
        <v/>
      </c>
      <c r="B1302">
        <f>INDEX(resultados!$A$2:$ZZ$2573, 1296, MATCH($B$2, resultados!$A$1:$ZZ$1, 0))</f>
        <v/>
      </c>
      <c r="C1302">
        <f>INDEX(resultados!$A$2:$ZZ$2573, 1296, MATCH($B$3, resultados!$A$1:$ZZ$1, 0))</f>
        <v/>
      </c>
    </row>
    <row r="1303">
      <c r="A1303">
        <f>INDEX(resultados!$A$2:$ZZ$2573, 1297, MATCH($B$1, resultados!$A$1:$ZZ$1, 0))</f>
        <v/>
      </c>
      <c r="B1303">
        <f>INDEX(resultados!$A$2:$ZZ$2573, 1297, MATCH($B$2, resultados!$A$1:$ZZ$1, 0))</f>
        <v/>
      </c>
      <c r="C1303">
        <f>INDEX(resultados!$A$2:$ZZ$2573, 1297, MATCH($B$3, resultados!$A$1:$ZZ$1, 0))</f>
        <v/>
      </c>
    </row>
    <row r="1304">
      <c r="A1304">
        <f>INDEX(resultados!$A$2:$ZZ$2573, 1298, MATCH($B$1, resultados!$A$1:$ZZ$1, 0))</f>
        <v/>
      </c>
      <c r="B1304">
        <f>INDEX(resultados!$A$2:$ZZ$2573, 1298, MATCH($B$2, resultados!$A$1:$ZZ$1, 0))</f>
        <v/>
      </c>
      <c r="C1304">
        <f>INDEX(resultados!$A$2:$ZZ$2573, 1298, MATCH($B$3, resultados!$A$1:$ZZ$1, 0))</f>
        <v/>
      </c>
    </row>
    <row r="1305">
      <c r="A1305">
        <f>INDEX(resultados!$A$2:$ZZ$2573, 1299, MATCH($B$1, resultados!$A$1:$ZZ$1, 0))</f>
        <v/>
      </c>
      <c r="B1305">
        <f>INDEX(resultados!$A$2:$ZZ$2573, 1299, MATCH($B$2, resultados!$A$1:$ZZ$1, 0))</f>
        <v/>
      </c>
      <c r="C1305">
        <f>INDEX(resultados!$A$2:$ZZ$2573, 1299, MATCH($B$3, resultados!$A$1:$ZZ$1, 0))</f>
        <v/>
      </c>
    </row>
    <row r="1306">
      <c r="A1306">
        <f>INDEX(resultados!$A$2:$ZZ$2573, 1300, MATCH($B$1, resultados!$A$1:$ZZ$1, 0))</f>
        <v/>
      </c>
      <c r="B1306">
        <f>INDEX(resultados!$A$2:$ZZ$2573, 1300, MATCH($B$2, resultados!$A$1:$ZZ$1, 0))</f>
        <v/>
      </c>
      <c r="C1306">
        <f>INDEX(resultados!$A$2:$ZZ$2573, 1300, MATCH($B$3, resultados!$A$1:$ZZ$1, 0))</f>
        <v/>
      </c>
    </row>
    <row r="1307">
      <c r="A1307">
        <f>INDEX(resultados!$A$2:$ZZ$2573, 1301, MATCH($B$1, resultados!$A$1:$ZZ$1, 0))</f>
        <v/>
      </c>
      <c r="B1307">
        <f>INDEX(resultados!$A$2:$ZZ$2573, 1301, MATCH($B$2, resultados!$A$1:$ZZ$1, 0))</f>
        <v/>
      </c>
      <c r="C1307">
        <f>INDEX(resultados!$A$2:$ZZ$2573, 1301, MATCH($B$3, resultados!$A$1:$ZZ$1, 0))</f>
        <v/>
      </c>
    </row>
    <row r="1308">
      <c r="A1308">
        <f>INDEX(resultados!$A$2:$ZZ$2573, 1302, MATCH($B$1, resultados!$A$1:$ZZ$1, 0))</f>
        <v/>
      </c>
      <c r="B1308">
        <f>INDEX(resultados!$A$2:$ZZ$2573, 1302, MATCH($B$2, resultados!$A$1:$ZZ$1, 0))</f>
        <v/>
      </c>
      <c r="C1308">
        <f>INDEX(resultados!$A$2:$ZZ$2573, 1302, MATCH($B$3, resultados!$A$1:$ZZ$1, 0))</f>
        <v/>
      </c>
    </row>
    <row r="1309">
      <c r="A1309">
        <f>INDEX(resultados!$A$2:$ZZ$2573, 1303, MATCH($B$1, resultados!$A$1:$ZZ$1, 0))</f>
        <v/>
      </c>
      <c r="B1309">
        <f>INDEX(resultados!$A$2:$ZZ$2573, 1303, MATCH($B$2, resultados!$A$1:$ZZ$1, 0))</f>
        <v/>
      </c>
      <c r="C1309">
        <f>INDEX(resultados!$A$2:$ZZ$2573, 1303, MATCH($B$3, resultados!$A$1:$ZZ$1, 0))</f>
        <v/>
      </c>
    </row>
    <row r="1310">
      <c r="A1310">
        <f>INDEX(resultados!$A$2:$ZZ$2573, 1304, MATCH($B$1, resultados!$A$1:$ZZ$1, 0))</f>
        <v/>
      </c>
      <c r="B1310">
        <f>INDEX(resultados!$A$2:$ZZ$2573, 1304, MATCH($B$2, resultados!$A$1:$ZZ$1, 0))</f>
        <v/>
      </c>
      <c r="C1310">
        <f>INDEX(resultados!$A$2:$ZZ$2573, 1304, MATCH($B$3, resultados!$A$1:$ZZ$1, 0))</f>
        <v/>
      </c>
    </row>
    <row r="1311">
      <c r="A1311">
        <f>INDEX(resultados!$A$2:$ZZ$2573, 1305, MATCH($B$1, resultados!$A$1:$ZZ$1, 0))</f>
        <v/>
      </c>
      <c r="B1311">
        <f>INDEX(resultados!$A$2:$ZZ$2573, 1305, MATCH($B$2, resultados!$A$1:$ZZ$1, 0))</f>
        <v/>
      </c>
      <c r="C1311">
        <f>INDEX(resultados!$A$2:$ZZ$2573, 1305, MATCH($B$3, resultados!$A$1:$ZZ$1, 0))</f>
        <v/>
      </c>
    </row>
    <row r="1312">
      <c r="A1312">
        <f>INDEX(resultados!$A$2:$ZZ$2573, 1306, MATCH($B$1, resultados!$A$1:$ZZ$1, 0))</f>
        <v/>
      </c>
      <c r="B1312">
        <f>INDEX(resultados!$A$2:$ZZ$2573, 1306, MATCH($B$2, resultados!$A$1:$ZZ$1, 0))</f>
        <v/>
      </c>
      <c r="C1312">
        <f>INDEX(resultados!$A$2:$ZZ$2573, 1306, MATCH($B$3, resultados!$A$1:$ZZ$1, 0))</f>
        <v/>
      </c>
    </row>
    <row r="1313">
      <c r="A1313">
        <f>INDEX(resultados!$A$2:$ZZ$2573, 1307, MATCH($B$1, resultados!$A$1:$ZZ$1, 0))</f>
        <v/>
      </c>
      <c r="B1313">
        <f>INDEX(resultados!$A$2:$ZZ$2573, 1307, MATCH($B$2, resultados!$A$1:$ZZ$1, 0))</f>
        <v/>
      </c>
      <c r="C1313">
        <f>INDEX(resultados!$A$2:$ZZ$2573, 1307, MATCH($B$3, resultados!$A$1:$ZZ$1, 0))</f>
        <v/>
      </c>
    </row>
    <row r="1314">
      <c r="A1314">
        <f>INDEX(resultados!$A$2:$ZZ$2573, 1308, MATCH($B$1, resultados!$A$1:$ZZ$1, 0))</f>
        <v/>
      </c>
      <c r="B1314">
        <f>INDEX(resultados!$A$2:$ZZ$2573, 1308, MATCH($B$2, resultados!$A$1:$ZZ$1, 0))</f>
        <v/>
      </c>
      <c r="C1314">
        <f>INDEX(resultados!$A$2:$ZZ$2573, 1308, MATCH($B$3, resultados!$A$1:$ZZ$1, 0))</f>
        <v/>
      </c>
    </row>
    <row r="1315">
      <c r="A1315">
        <f>INDEX(resultados!$A$2:$ZZ$2573, 1309, MATCH($B$1, resultados!$A$1:$ZZ$1, 0))</f>
        <v/>
      </c>
      <c r="B1315">
        <f>INDEX(resultados!$A$2:$ZZ$2573, 1309, MATCH($B$2, resultados!$A$1:$ZZ$1, 0))</f>
        <v/>
      </c>
      <c r="C1315">
        <f>INDEX(resultados!$A$2:$ZZ$2573, 1309, MATCH($B$3, resultados!$A$1:$ZZ$1, 0))</f>
        <v/>
      </c>
    </row>
    <row r="1316">
      <c r="A1316">
        <f>INDEX(resultados!$A$2:$ZZ$2573, 1310, MATCH($B$1, resultados!$A$1:$ZZ$1, 0))</f>
        <v/>
      </c>
      <c r="B1316">
        <f>INDEX(resultados!$A$2:$ZZ$2573, 1310, MATCH($B$2, resultados!$A$1:$ZZ$1, 0))</f>
        <v/>
      </c>
      <c r="C1316">
        <f>INDEX(resultados!$A$2:$ZZ$2573, 1310, MATCH($B$3, resultados!$A$1:$ZZ$1, 0))</f>
        <v/>
      </c>
    </row>
    <row r="1317">
      <c r="A1317">
        <f>INDEX(resultados!$A$2:$ZZ$2573, 1311, MATCH($B$1, resultados!$A$1:$ZZ$1, 0))</f>
        <v/>
      </c>
      <c r="B1317">
        <f>INDEX(resultados!$A$2:$ZZ$2573, 1311, MATCH($B$2, resultados!$A$1:$ZZ$1, 0))</f>
        <v/>
      </c>
      <c r="C1317">
        <f>INDEX(resultados!$A$2:$ZZ$2573, 1311, MATCH($B$3, resultados!$A$1:$ZZ$1, 0))</f>
        <v/>
      </c>
    </row>
    <row r="1318">
      <c r="A1318">
        <f>INDEX(resultados!$A$2:$ZZ$2573, 1312, MATCH($B$1, resultados!$A$1:$ZZ$1, 0))</f>
        <v/>
      </c>
      <c r="B1318">
        <f>INDEX(resultados!$A$2:$ZZ$2573, 1312, MATCH($B$2, resultados!$A$1:$ZZ$1, 0))</f>
        <v/>
      </c>
      <c r="C1318">
        <f>INDEX(resultados!$A$2:$ZZ$2573, 1312, MATCH($B$3, resultados!$A$1:$ZZ$1, 0))</f>
        <v/>
      </c>
    </row>
    <row r="1319">
      <c r="A1319">
        <f>INDEX(resultados!$A$2:$ZZ$2573, 1313, MATCH($B$1, resultados!$A$1:$ZZ$1, 0))</f>
        <v/>
      </c>
      <c r="B1319">
        <f>INDEX(resultados!$A$2:$ZZ$2573, 1313, MATCH($B$2, resultados!$A$1:$ZZ$1, 0))</f>
        <v/>
      </c>
      <c r="C1319">
        <f>INDEX(resultados!$A$2:$ZZ$2573, 1313, MATCH($B$3, resultados!$A$1:$ZZ$1, 0))</f>
        <v/>
      </c>
    </row>
    <row r="1320">
      <c r="A1320">
        <f>INDEX(resultados!$A$2:$ZZ$2573, 1314, MATCH($B$1, resultados!$A$1:$ZZ$1, 0))</f>
        <v/>
      </c>
      <c r="B1320">
        <f>INDEX(resultados!$A$2:$ZZ$2573, 1314, MATCH($B$2, resultados!$A$1:$ZZ$1, 0))</f>
        <v/>
      </c>
      <c r="C1320">
        <f>INDEX(resultados!$A$2:$ZZ$2573, 1314, MATCH($B$3, resultados!$A$1:$ZZ$1, 0))</f>
        <v/>
      </c>
    </row>
    <row r="1321">
      <c r="A1321">
        <f>INDEX(resultados!$A$2:$ZZ$2573, 1315, MATCH($B$1, resultados!$A$1:$ZZ$1, 0))</f>
        <v/>
      </c>
      <c r="B1321">
        <f>INDEX(resultados!$A$2:$ZZ$2573, 1315, MATCH($B$2, resultados!$A$1:$ZZ$1, 0))</f>
        <v/>
      </c>
      <c r="C1321">
        <f>INDEX(resultados!$A$2:$ZZ$2573, 1315, MATCH($B$3, resultados!$A$1:$ZZ$1, 0))</f>
        <v/>
      </c>
    </row>
    <row r="1322">
      <c r="A1322">
        <f>INDEX(resultados!$A$2:$ZZ$2573, 1316, MATCH($B$1, resultados!$A$1:$ZZ$1, 0))</f>
        <v/>
      </c>
      <c r="B1322">
        <f>INDEX(resultados!$A$2:$ZZ$2573, 1316, MATCH($B$2, resultados!$A$1:$ZZ$1, 0))</f>
        <v/>
      </c>
      <c r="C1322">
        <f>INDEX(resultados!$A$2:$ZZ$2573, 1316, MATCH($B$3, resultados!$A$1:$ZZ$1, 0))</f>
        <v/>
      </c>
    </row>
    <row r="1323">
      <c r="A1323">
        <f>INDEX(resultados!$A$2:$ZZ$2573, 1317, MATCH($B$1, resultados!$A$1:$ZZ$1, 0))</f>
        <v/>
      </c>
      <c r="B1323">
        <f>INDEX(resultados!$A$2:$ZZ$2573, 1317, MATCH($B$2, resultados!$A$1:$ZZ$1, 0))</f>
        <v/>
      </c>
      <c r="C1323">
        <f>INDEX(resultados!$A$2:$ZZ$2573, 1317, MATCH($B$3, resultados!$A$1:$ZZ$1, 0))</f>
        <v/>
      </c>
    </row>
    <row r="1324">
      <c r="A1324">
        <f>INDEX(resultados!$A$2:$ZZ$2573, 1318, MATCH($B$1, resultados!$A$1:$ZZ$1, 0))</f>
        <v/>
      </c>
      <c r="B1324">
        <f>INDEX(resultados!$A$2:$ZZ$2573, 1318, MATCH($B$2, resultados!$A$1:$ZZ$1, 0))</f>
        <v/>
      </c>
      <c r="C1324">
        <f>INDEX(resultados!$A$2:$ZZ$2573, 1318, MATCH($B$3, resultados!$A$1:$ZZ$1, 0))</f>
        <v/>
      </c>
    </row>
    <row r="1325">
      <c r="A1325">
        <f>INDEX(resultados!$A$2:$ZZ$2573, 1319, MATCH($B$1, resultados!$A$1:$ZZ$1, 0))</f>
        <v/>
      </c>
      <c r="B1325">
        <f>INDEX(resultados!$A$2:$ZZ$2573, 1319, MATCH($B$2, resultados!$A$1:$ZZ$1, 0))</f>
        <v/>
      </c>
      <c r="C1325">
        <f>INDEX(resultados!$A$2:$ZZ$2573, 1319, MATCH($B$3, resultados!$A$1:$ZZ$1, 0))</f>
        <v/>
      </c>
    </row>
    <row r="1326">
      <c r="A1326">
        <f>INDEX(resultados!$A$2:$ZZ$2573, 1320, MATCH($B$1, resultados!$A$1:$ZZ$1, 0))</f>
        <v/>
      </c>
      <c r="B1326">
        <f>INDEX(resultados!$A$2:$ZZ$2573, 1320, MATCH($B$2, resultados!$A$1:$ZZ$1, 0))</f>
        <v/>
      </c>
      <c r="C1326">
        <f>INDEX(resultados!$A$2:$ZZ$2573, 1320, MATCH($B$3, resultados!$A$1:$ZZ$1, 0))</f>
        <v/>
      </c>
    </row>
    <row r="1327">
      <c r="A1327">
        <f>INDEX(resultados!$A$2:$ZZ$2573, 1321, MATCH($B$1, resultados!$A$1:$ZZ$1, 0))</f>
        <v/>
      </c>
      <c r="B1327">
        <f>INDEX(resultados!$A$2:$ZZ$2573, 1321, MATCH($B$2, resultados!$A$1:$ZZ$1, 0))</f>
        <v/>
      </c>
      <c r="C1327">
        <f>INDEX(resultados!$A$2:$ZZ$2573, 1321, MATCH($B$3, resultados!$A$1:$ZZ$1, 0))</f>
        <v/>
      </c>
    </row>
    <row r="1328">
      <c r="A1328">
        <f>INDEX(resultados!$A$2:$ZZ$2573, 1322, MATCH($B$1, resultados!$A$1:$ZZ$1, 0))</f>
        <v/>
      </c>
      <c r="B1328">
        <f>INDEX(resultados!$A$2:$ZZ$2573, 1322, MATCH($B$2, resultados!$A$1:$ZZ$1, 0))</f>
        <v/>
      </c>
      <c r="C1328">
        <f>INDEX(resultados!$A$2:$ZZ$2573, 1322, MATCH($B$3, resultados!$A$1:$ZZ$1, 0))</f>
        <v/>
      </c>
    </row>
    <row r="1329">
      <c r="A1329">
        <f>INDEX(resultados!$A$2:$ZZ$2573, 1323, MATCH($B$1, resultados!$A$1:$ZZ$1, 0))</f>
        <v/>
      </c>
      <c r="B1329">
        <f>INDEX(resultados!$A$2:$ZZ$2573, 1323, MATCH($B$2, resultados!$A$1:$ZZ$1, 0))</f>
        <v/>
      </c>
      <c r="C1329">
        <f>INDEX(resultados!$A$2:$ZZ$2573, 1323, MATCH($B$3, resultados!$A$1:$ZZ$1, 0))</f>
        <v/>
      </c>
    </row>
    <row r="1330">
      <c r="A1330">
        <f>INDEX(resultados!$A$2:$ZZ$2573, 1324, MATCH($B$1, resultados!$A$1:$ZZ$1, 0))</f>
        <v/>
      </c>
      <c r="B1330">
        <f>INDEX(resultados!$A$2:$ZZ$2573, 1324, MATCH($B$2, resultados!$A$1:$ZZ$1, 0))</f>
        <v/>
      </c>
      <c r="C1330">
        <f>INDEX(resultados!$A$2:$ZZ$2573, 1324, MATCH($B$3, resultados!$A$1:$ZZ$1, 0))</f>
        <v/>
      </c>
    </row>
    <row r="1331">
      <c r="A1331">
        <f>INDEX(resultados!$A$2:$ZZ$2573, 1325, MATCH($B$1, resultados!$A$1:$ZZ$1, 0))</f>
        <v/>
      </c>
      <c r="B1331">
        <f>INDEX(resultados!$A$2:$ZZ$2573, 1325, MATCH($B$2, resultados!$A$1:$ZZ$1, 0))</f>
        <v/>
      </c>
      <c r="C1331">
        <f>INDEX(resultados!$A$2:$ZZ$2573, 1325, MATCH($B$3, resultados!$A$1:$ZZ$1, 0))</f>
        <v/>
      </c>
    </row>
    <row r="1332">
      <c r="A1332">
        <f>INDEX(resultados!$A$2:$ZZ$2573, 1326, MATCH($B$1, resultados!$A$1:$ZZ$1, 0))</f>
        <v/>
      </c>
      <c r="B1332">
        <f>INDEX(resultados!$A$2:$ZZ$2573, 1326, MATCH($B$2, resultados!$A$1:$ZZ$1, 0))</f>
        <v/>
      </c>
      <c r="C1332">
        <f>INDEX(resultados!$A$2:$ZZ$2573, 1326, MATCH($B$3, resultados!$A$1:$ZZ$1, 0))</f>
        <v/>
      </c>
    </row>
    <row r="1333">
      <c r="A1333">
        <f>INDEX(resultados!$A$2:$ZZ$2573, 1327, MATCH($B$1, resultados!$A$1:$ZZ$1, 0))</f>
        <v/>
      </c>
      <c r="B1333">
        <f>INDEX(resultados!$A$2:$ZZ$2573, 1327, MATCH($B$2, resultados!$A$1:$ZZ$1, 0))</f>
        <v/>
      </c>
      <c r="C1333">
        <f>INDEX(resultados!$A$2:$ZZ$2573, 1327, MATCH($B$3, resultados!$A$1:$ZZ$1, 0))</f>
        <v/>
      </c>
    </row>
    <row r="1334">
      <c r="A1334">
        <f>INDEX(resultados!$A$2:$ZZ$2573, 1328, MATCH($B$1, resultados!$A$1:$ZZ$1, 0))</f>
        <v/>
      </c>
      <c r="B1334">
        <f>INDEX(resultados!$A$2:$ZZ$2573, 1328, MATCH($B$2, resultados!$A$1:$ZZ$1, 0))</f>
        <v/>
      </c>
      <c r="C1334">
        <f>INDEX(resultados!$A$2:$ZZ$2573, 1328, MATCH($B$3, resultados!$A$1:$ZZ$1, 0))</f>
        <v/>
      </c>
    </row>
    <row r="1335">
      <c r="A1335">
        <f>INDEX(resultados!$A$2:$ZZ$2573, 1329, MATCH($B$1, resultados!$A$1:$ZZ$1, 0))</f>
        <v/>
      </c>
      <c r="B1335">
        <f>INDEX(resultados!$A$2:$ZZ$2573, 1329, MATCH($B$2, resultados!$A$1:$ZZ$1, 0))</f>
        <v/>
      </c>
      <c r="C1335">
        <f>INDEX(resultados!$A$2:$ZZ$2573, 1329, MATCH($B$3, resultados!$A$1:$ZZ$1, 0))</f>
        <v/>
      </c>
    </row>
    <row r="1336">
      <c r="A1336">
        <f>INDEX(resultados!$A$2:$ZZ$2573, 1330, MATCH($B$1, resultados!$A$1:$ZZ$1, 0))</f>
        <v/>
      </c>
      <c r="B1336">
        <f>INDEX(resultados!$A$2:$ZZ$2573, 1330, MATCH($B$2, resultados!$A$1:$ZZ$1, 0))</f>
        <v/>
      </c>
      <c r="C1336">
        <f>INDEX(resultados!$A$2:$ZZ$2573, 1330, MATCH($B$3, resultados!$A$1:$ZZ$1, 0))</f>
        <v/>
      </c>
    </row>
    <row r="1337">
      <c r="A1337">
        <f>INDEX(resultados!$A$2:$ZZ$2573, 1331, MATCH($B$1, resultados!$A$1:$ZZ$1, 0))</f>
        <v/>
      </c>
      <c r="B1337">
        <f>INDEX(resultados!$A$2:$ZZ$2573, 1331, MATCH($B$2, resultados!$A$1:$ZZ$1, 0))</f>
        <v/>
      </c>
      <c r="C1337">
        <f>INDEX(resultados!$A$2:$ZZ$2573, 1331, MATCH($B$3, resultados!$A$1:$ZZ$1, 0))</f>
        <v/>
      </c>
    </row>
    <row r="1338">
      <c r="A1338">
        <f>INDEX(resultados!$A$2:$ZZ$2573, 1332, MATCH($B$1, resultados!$A$1:$ZZ$1, 0))</f>
        <v/>
      </c>
      <c r="B1338">
        <f>INDEX(resultados!$A$2:$ZZ$2573, 1332, MATCH($B$2, resultados!$A$1:$ZZ$1, 0))</f>
        <v/>
      </c>
      <c r="C1338">
        <f>INDEX(resultados!$A$2:$ZZ$2573, 1332, MATCH($B$3, resultados!$A$1:$ZZ$1, 0))</f>
        <v/>
      </c>
    </row>
    <row r="1339">
      <c r="A1339">
        <f>INDEX(resultados!$A$2:$ZZ$2573, 1333, MATCH($B$1, resultados!$A$1:$ZZ$1, 0))</f>
        <v/>
      </c>
      <c r="B1339">
        <f>INDEX(resultados!$A$2:$ZZ$2573, 1333, MATCH($B$2, resultados!$A$1:$ZZ$1, 0))</f>
        <v/>
      </c>
      <c r="C1339">
        <f>INDEX(resultados!$A$2:$ZZ$2573, 1333, MATCH($B$3, resultados!$A$1:$ZZ$1, 0))</f>
        <v/>
      </c>
    </row>
    <row r="1340">
      <c r="A1340">
        <f>INDEX(resultados!$A$2:$ZZ$2573, 1334, MATCH($B$1, resultados!$A$1:$ZZ$1, 0))</f>
        <v/>
      </c>
      <c r="B1340">
        <f>INDEX(resultados!$A$2:$ZZ$2573, 1334, MATCH($B$2, resultados!$A$1:$ZZ$1, 0))</f>
        <v/>
      </c>
      <c r="C1340">
        <f>INDEX(resultados!$A$2:$ZZ$2573, 1334, MATCH($B$3, resultados!$A$1:$ZZ$1, 0))</f>
        <v/>
      </c>
    </row>
    <row r="1341">
      <c r="A1341">
        <f>INDEX(resultados!$A$2:$ZZ$2573, 1335, MATCH($B$1, resultados!$A$1:$ZZ$1, 0))</f>
        <v/>
      </c>
      <c r="B1341">
        <f>INDEX(resultados!$A$2:$ZZ$2573, 1335, MATCH($B$2, resultados!$A$1:$ZZ$1, 0))</f>
        <v/>
      </c>
      <c r="C1341">
        <f>INDEX(resultados!$A$2:$ZZ$2573, 1335, MATCH($B$3, resultados!$A$1:$ZZ$1, 0))</f>
        <v/>
      </c>
    </row>
    <row r="1342">
      <c r="A1342">
        <f>INDEX(resultados!$A$2:$ZZ$2573, 1336, MATCH($B$1, resultados!$A$1:$ZZ$1, 0))</f>
        <v/>
      </c>
      <c r="B1342">
        <f>INDEX(resultados!$A$2:$ZZ$2573, 1336, MATCH($B$2, resultados!$A$1:$ZZ$1, 0))</f>
        <v/>
      </c>
      <c r="C1342">
        <f>INDEX(resultados!$A$2:$ZZ$2573, 1336, MATCH($B$3, resultados!$A$1:$ZZ$1, 0))</f>
        <v/>
      </c>
    </row>
    <row r="1343">
      <c r="A1343">
        <f>INDEX(resultados!$A$2:$ZZ$2573, 1337, MATCH($B$1, resultados!$A$1:$ZZ$1, 0))</f>
        <v/>
      </c>
      <c r="B1343">
        <f>INDEX(resultados!$A$2:$ZZ$2573, 1337, MATCH($B$2, resultados!$A$1:$ZZ$1, 0))</f>
        <v/>
      </c>
      <c r="C1343">
        <f>INDEX(resultados!$A$2:$ZZ$2573, 1337, MATCH($B$3, resultados!$A$1:$ZZ$1, 0))</f>
        <v/>
      </c>
    </row>
    <row r="1344">
      <c r="A1344">
        <f>INDEX(resultados!$A$2:$ZZ$2573, 1338, MATCH($B$1, resultados!$A$1:$ZZ$1, 0))</f>
        <v/>
      </c>
      <c r="B1344">
        <f>INDEX(resultados!$A$2:$ZZ$2573, 1338, MATCH($B$2, resultados!$A$1:$ZZ$1, 0))</f>
        <v/>
      </c>
      <c r="C1344">
        <f>INDEX(resultados!$A$2:$ZZ$2573, 1338, MATCH($B$3, resultados!$A$1:$ZZ$1, 0))</f>
        <v/>
      </c>
    </row>
    <row r="1345">
      <c r="A1345">
        <f>INDEX(resultados!$A$2:$ZZ$2573, 1339, MATCH($B$1, resultados!$A$1:$ZZ$1, 0))</f>
        <v/>
      </c>
      <c r="B1345">
        <f>INDEX(resultados!$A$2:$ZZ$2573, 1339, MATCH($B$2, resultados!$A$1:$ZZ$1, 0))</f>
        <v/>
      </c>
      <c r="C1345">
        <f>INDEX(resultados!$A$2:$ZZ$2573, 1339, MATCH($B$3, resultados!$A$1:$ZZ$1, 0))</f>
        <v/>
      </c>
    </row>
    <row r="1346">
      <c r="A1346">
        <f>INDEX(resultados!$A$2:$ZZ$2573, 1340, MATCH($B$1, resultados!$A$1:$ZZ$1, 0))</f>
        <v/>
      </c>
      <c r="B1346">
        <f>INDEX(resultados!$A$2:$ZZ$2573, 1340, MATCH($B$2, resultados!$A$1:$ZZ$1, 0))</f>
        <v/>
      </c>
      <c r="C1346">
        <f>INDEX(resultados!$A$2:$ZZ$2573, 1340, MATCH($B$3, resultados!$A$1:$ZZ$1, 0))</f>
        <v/>
      </c>
    </row>
    <row r="1347">
      <c r="A1347">
        <f>INDEX(resultados!$A$2:$ZZ$2573, 1341, MATCH($B$1, resultados!$A$1:$ZZ$1, 0))</f>
        <v/>
      </c>
      <c r="B1347">
        <f>INDEX(resultados!$A$2:$ZZ$2573, 1341, MATCH($B$2, resultados!$A$1:$ZZ$1, 0))</f>
        <v/>
      </c>
      <c r="C1347">
        <f>INDEX(resultados!$A$2:$ZZ$2573, 1341, MATCH($B$3, resultados!$A$1:$ZZ$1, 0))</f>
        <v/>
      </c>
    </row>
    <row r="1348">
      <c r="A1348">
        <f>INDEX(resultados!$A$2:$ZZ$2573, 1342, MATCH($B$1, resultados!$A$1:$ZZ$1, 0))</f>
        <v/>
      </c>
      <c r="B1348">
        <f>INDEX(resultados!$A$2:$ZZ$2573, 1342, MATCH($B$2, resultados!$A$1:$ZZ$1, 0))</f>
        <v/>
      </c>
      <c r="C1348">
        <f>INDEX(resultados!$A$2:$ZZ$2573, 1342, MATCH($B$3, resultados!$A$1:$ZZ$1, 0))</f>
        <v/>
      </c>
    </row>
    <row r="1349">
      <c r="A1349">
        <f>INDEX(resultados!$A$2:$ZZ$2573, 1343, MATCH($B$1, resultados!$A$1:$ZZ$1, 0))</f>
        <v/>
      </c>
      <c r="B1349">
        <f>INDEX(resultados!$A$2:$ZZ$2573, 1343, MATCH($B$2, resultados!$A$1:$ZZ$1, 0))</f>
        <v/>
      </c>
      <c r="C1349">
        <f>INDEX(resultados!$A$2:$ZZ$2573, 1343, MATCH($B$3, resultados!$A$1:$ZZ$1, 0))</f>
        <v/>
      </c>
    </row>
    <row r="1350">
      <c r="A1350">
        <f>INDEX(resultados!$A$2:$ZZ$2573, 1344, MATCH($B$1, resultados!$A$1:$ZZ$1, 0))</f>
        <v/>
      </c>
      <c r="B1350">
        <f>INDEX(resultados!$A$2:$ZZ$2573, 1344, MATCH($B$2, resultados!$A$1:$ZZ$1, 0))</f>
        <v/>
      </c>
      <c r="C1350">
        <f>INDEX(resultados!$A$2:$ZZ$2573, 1344, MATCH($B$3, resultados!$A$1:$ZZ$1, 0))</f>
        <v/>
      </c>
    </row>
    <row r="1351">
      <c r="A1351">
        <f>INDEX(resultados!$A$2:$ZZ$2573, 1345, MATCH($B$1, resultados!$A$1:$ZZ$1, 0))</f>
        <v/>
      </c>
      <c r="B1351">
        <f>INDEX(resultados!$A$2:$ZZ$2573, 1345, MATCH($B$2, resultados!$A$1:$ZZ$1, 0))</f>
        <v/>
      </c>
      <c r="C1351">
        <f>INDEX(resultados!$A$2:$ZZ$2573, 1345, MATCH($B$3, resultados!$A$1:$ZZ$1, 0))</f>
        <v/>
      </c>
    </row>
    <row r="1352">
      <c r="A1352">
        <f>INDEX(resultados!$A$2:$ZZ$2573, 1346, MATCH($B$1, resultados!$A$1:$ZZ$1, 0))</f>
        <v/>
      </c>
      <c r="B1352">
        <f>INDEX(resultados!$A$2:$ZZ$2573, 1346, MATCH($B$2, resultados!$A$1:$ZZ$1, 0))</f>
        <v/>
      </c>
      <c r="C1352">
        <f>INDEX(resultados!$A$2:$ZZ$2573, 1346, MATCH($B$3, resultados!$A$1:$ZZ$1, 0))</f>
        <v/>
      </c>
    </row>
    <row r="1353">
      <c r="A1353">
        <f>INDEX(resultados!$A$2:$ZZ$2573, 1347, MATCH($B$1, resultados!$A$1:$ZZ$1, 0))</f>
        <v/>
      </c>
      <c r="B1353">
        <f>INDEX(resultados!$A$2:$ZZ$2573, 1347, MATCH($B$2, resultados!$A$1:$ZZ$1, 0))</f>
        <v/>
      </c>
      <c r="C1353">
        <f>INDEX(resultados!$A$2:$ZZ$2573, 1347, MATCH($B$3, resultados!$A$1:$ZZ$1, 0))</f>
        <v/>
      </c>
    </row>
    <row r="1354">
      <c r="A1354">
        <f>INDEX(resultados!$A$2:$ZZ$2573, 1348, MATCH($B$1, resultados!$A$1:$ZZ$1, 0))</f>
        <v/>
      </c>
      <c r="B1354">
        <f>INDEX(resultados!$A$2:$ZZ$2573, 1348, MATCH($B$2, resultados!$A$1:$ZZ$1, 0))</f>
        <v/>
      </c>
      <c r="C1354">
        <f>INDEX(resultados!$A$2:$ZZ$2573, 1348, MATCH($B$3, resultados!$A$1:$ZZ$1, 0))</f>
        <v/>
      </c>
    </row>
    <row r="1355">
      <c r="A1355">
        <f>INDEX(resultados!$A$2:$ZZ$2573, 1349, MATCH($B$1, resultados!$A$1:$ZZ$1, 0))</f>
        <v/>
      </c>
      <c r="B1355">
        <f>INDEX(resultados!$A$2:$ZZ$2573, 1349, MATCH($B$2, resultados!$A$1:$ZZ$1, 0))</f>
        <v/>
      </c>
      <c r="C1355">
        <f>INDEX(resultados!$A$2:$ZZ$2573, 1349, MATCH($B$3, resultados!$A$1:$ZZ$1, 0))</f>
        <v/>
      </c>
    </row>
    <row r="1356">
      <c r="A1356">
        <f>INDEX(resultados!$A$2:$ZZ$2573, 1350, MATCH($B$1, resultados!$A$1:$ZZ$1, 0))</f>
        <v/>
      </c>
      <c r="B1356">
        <f>INDEX(resultados!$A$2:$ZZ$2573, 1350, MATCH($B$2, resultados!$A$1:$ZZ$1, 0))</f>
        <v/>
      </c>
      <c r="C1356">
        <f>INDEX(resultados!$A$2:$ZZ$2573, 1350, MATCH($B$3, resultados!$A$1:$ZZ$1, 0))</f>
        <v/>
      </c>
    </row>
    <row r="1357">
      <c r="A1357">
        <f>INDEX(resultados!$A$2:$ZZ$2573, 1351, MATCH($B$1, resultados!$A$1:$ZZ$1, 0))</f>
        <v/>
      </c>
      <c r="B1357">
        <f>INDEX(resultados!$A$2:$ZZ$2573, 1351, MATCH($B$2, resultados!$A$1:$ZZ$1, 0))</f>
        <v/>
      </c>
      <c r="C1357">
        <f>INDEX(resultados!$A$2:$ZZ$2573, 1351, MATCH($B$3, resultados!$A$1:$ZZ$1, 0))</f>
        <v/>
      </c>
    </row>
    <row r="1358">
      <c r="A1358">
        <f>INDEX(resultados!$A$2:$ZZ$2573, 1352, MATCH($B$1, resultados!$A$1:$ZZ$1, 0))</f>
        <v/>
      </c>
      <c r="B1358">
        <f>INDEX(resultados!$A$2:$ZZ$2573, 1352, MATCH($B$2, resultados!$A$1:$ZZ$1, 0))</f>
        <v/>
      </c>
      <c r="C1358">
        <f>INDEX(resultados!$A$2:$ZZ$2573, 1352, MATCH($B$3, resultados!$A$1:$ZZ$1, 0))</f>
        <v/>
      </c>
    </row>
    <row r="1359">
      <c r="A1359">
        <f>INDEX(resultados!$A$2:$ZZ$2573, 1353, MATCH($B$1, resultados!$A$1:$ZZ$1, 0))</f>
        <v/>
      </c>
      <c r="B1359">
        <f>INDEX(resultados!$A$2:$ZZ$2573, 1353, MATCH($B$2, resultados!$A$1:$ZZ$1, 0))</f>
        <v/>
      </c>
      <c r="C1359">
        <f>INDEX(resultados!$A$2:$ZZ$2573, 1353, MATCH($B$3, resultados!$A$1:$ZZ$1, 0))</f>
        <v/>
      </c>
    </row>
    <row r="1360">
      <c r="A1360">
        <f>INDEX(resultados!$A$2:$ZZ$2573, 1354, MATCH($B$1, resultados!$A$1:$ZZ$1, 0))</f>
        <v/>
      </c>
      <c r="B1360">
        <f>INDEX(resultados!$A$2:$ZZ$2573, 1354, MATCH($B$2, resultados!$A$1:$ZZ$1, 0))</f>
        <v/>
      </c>
      <c r="C1360">
        <f>INDEX(resultados!$A$2:$ZZ$2573, 1354, MATCH($B$3, resultados!$A$1:$ZZ$1, 0))</f>
        <v/>
      </c>
    </row>
    <row r="1361">
      <c r="A1361">
        <f>INDEX(resultados!$A$2:$ZZ$2573, 1355, MATCH($B$1, resultados!$A$1:$ZZ$1, 0))</f>
        <v/>
      </c>
      <c r="B1361">
        <f>INDEX(resultados!$A$2:$ZZ$2573, 1355, MATCH($B$2, resultados!$A$1:$ZZ$1, 0))</f>
        <v/>
      </c>
      <c r="C1361">
        <f>INDEX(resultados!$A$2:$ZZ$2573, 1355, MATCH($B$3, resultados!$A$1:$ZZ$1, 0))</f>
        <v/>
      </c>
    </row>
    <row r="1362">
      <c r="A1362">
        <f>INDEX(resultados!$A$2:$ZZ$2573, 1356, MATCH($B$1, resultados!$A$1:$ZZ$1, 0))</f>
        <v/>
      </c>
      <c r="B1362">
        <f>INDEX(resultados!$A$2:$ZZ$2573, 1356, MATCH($B$2, resultados!$A$1:$ZZ$1, 0))</f>
        <v/>
      </c>
      <c r="C1362">
        <f>INDEX(resultados!$A$2:$ZZ$2573, 1356, MATCH($B$3, resultados!$A$1:$ZZ$1, 0))</f>
        <v/>
      </c>
    </row>
    <row r="1363">
      <c r="A1363">
        <f>INDEX(resultados!$A$2:$ZZ$2573, 1357, MATCH($B$1, resultados!$A$1:$ZZ$1, 0))</f>
        <v/>
      </c>
      <c r="B1363">
        <f>INDEX(resultados!$A$2:$ZZ$2573, 1357, MATCH($B$2, resultados!$A$1:$ZZ$1, 0))</f>
        <v/>
      </c>
      <c r="C1363">
        <f>INDEX(resultados!$A$2:$ZZ$2573, 1357, MATCH($B$3, resultados!$A$1:$ZZ$1, 0))</f>
        <v/>
      </c>
    </row>
    <row r="1364">
      <c r="A1364">
        <f>INDEX(resultados!$A$2:$ZZ$2573, 1358, MATCH($B$1, resultados!$A$1:$ZZ$1, 0))</f>
        <v/>
      </c>
      <c r="B1364">
        <f>INDEX(resultados!$A$2:$ZZ$2573, 1358, MATCH($B$2, resultados!$A$1:$ZZ$1, 0))</f>
        <v/>
      </c>
      <c r="C1364">
        <f>INDEX(resultados!$A$2:$ZZ$2573, 1358, MATCH($B$3, resultados!$A$1:$ZZ$1, 0))</f>
        <v/>
      </c>
    </row>
    <row r="1365">
      <c r="A1365">
        <f>INDEX(resultados!$A$2:$ZZ$2573, 1359, MATCH($B$1, resultados!$A$1:$ZZ$1, 0))</f>
        <v/>
      </c>
      <c r="B1365">
        <f>INDEX(resultados!$A$2:$ZZ$2573, 1359, MATCH($B$2, resultados!$A$1:$ZZ$1, 0))</f>
        <v/>
      </c>
      <c r="C1365">
        <f>INDEX(resultados!$A$2:$ZZ$2573, 1359, MATCH($B$3, resultados!$A$1:$ZZ$1, 0))</f>
        <v/>
      </c>
    </row>
    <row r="1366">
      <c r="A1366">
        <f>INDEX(resultados!$A$2:$ZZ$2573, 1360, MATCH($B$1, resultados!$A$1:$ZZ$1, 0))</f>
        <v/>
      </c>
      <c r="B1366">
        <f>INDEX(resultados!$A$2:$ZZ$2573, 1360, MATCH($B$2, resultados!$A$1:$ZZ$1, 0))</f>
        <v/>
      </c>
      <c r="C1366">
        <f>INDEX(resultados!$A$2:$ZZ$2573, 1360, MATCH($B$3, resultados!$A$1:$ZZ$1, 0))</f>
        <v/>
      </c>
    </row>
    <row r="1367">
      <c r="A1367">
        <f>INDEX(resultados!$A$2:$ZZ$2573, 1361, MATCH($B$1, resultados!$A$1:$ZZ$1, 0))</f>
        <v/>
      </c>
      <c r="B1367">
        <f>INDEX(resultados!$A$2:$ZZ$2573, 1361, MATCH($B$2, resultados!$A$1:$ZZ$1, 0))</f>
        <v/>
      </c>
      <c r="C1367">
        <f>INDEX(resultados!$A$2:$ZZ$2573, 1361, MATCH($B$3, resultados!$A$1:$ZZ$1, 0))</f>
        <v/>
      </c>
    </row>
    <row r="1368">
      <c r="A1368">
        <f>INDEX(resultados!$A$2:$ZZ$2573, 1362, MATCH($B$1, resultados!$A$1:$ZZ$1, 0))</f>
        <v/>
      </c>
      <c r="B1368">
        <f>INDEX(resultados!$A$2:$ZZ$2573, 1362, MATCH($B$2, resultados!$A$1:$ZZ$1, 0))</f>
        <v/>
      </c>
      <c r="C1368">
        <f>INDEX(resultados!$A$2:$ZZ$2573, 1362, MATCH($B$3, resultados!$A$1:$ZZ$1, 0))</f>
        <v/>
      </c>
    </row>
    <row r="1369">
      <c r="A1369">
        <f>INDEX(resultados!$A$2:$ZZ$2573, 1363, MATCH($B$1, resultados!$A$1:$ZZ$1, 0))</f>
        <v/>
      </c>
      <c r="B1369">
        <f>INDEX(resultados!$A$2:$ZZ$2573, 1363, MATCH($B$2, resultados!$A$1:$ZZ$1, 0))</f>
        <v/>
      </c>
      <c r="C1369">
        <f>INDEX(resultados!$A$2:$ZZ$2573, 1363, MATCH($B$3, resultados!$A$1:$ZZ$1, 0))</f>
        <v/>
      </c>
    </row>
    <row r="1370">
      <c r="A1370">
        <f>INDEX(resultados!$A$2:$ZZ$2573, 1364, MATCH($B$1, resultados!$A$1:$ZZ$1, 0))</f>
        <v/>
      </c>
      <c r="B1370">
        <f>INDEX(resultados!$A$2:$ZZ$2573, 1364, MATCH($B$2, resultados!$A$1:$ZZ$1, 0))</f>
        <v/>
      </c>
      <c r="C1370">
        <f>INDEX(resultados!$A$2:$ZZ$2573, 1364, MATCH($B$3, resultados!$A$1:$ZZ$1, 0))</f>
        <v/>
      </c>
    </row>
    <row r="1371">
      <c r="A1371">
        <f>INDEX(resultados!$A$2:$ZZ$2573, 1365, MATCH($B$1, resultados!$A$1:$ZZ$1, 0))</f>
        <v/>
      </c>
      <c r="B1371">
        <f>INDEX(resultados!$A$2:$ZZ$2573, 1365, MATCH($B$2, resultados!$A$1:$ZZ$1, 0))</f>
        <v/>
      </c>
      <c r="C1371">
        <f>INDEX(resultados!$A$2:$ZZ$2573, 1365, MATCH($B$3, resultados!$A$1:$ZZ$1, 0))</f>
        <v/>
      </c>
    </row>
    <row r="1372">
      <c r="A1372">
        <f>INDEX(resultados!$A$2:$ZZ$2573, 1366, MATCH($B$1, resultados!$A$1:$ZZ$1, 0))</f>
        <v/>
      </c>
      <c r="B1372">
        <f>INDEX(resultados!$A$2:$ZZ$2573, 1366, MATCH($B$2, resultados!$A$1:$ZZ$1, 0))</f>
        <v/>
      </c>
      <c r="C1372">
        <f>INDEX(resultados!$A$2:$ZZ$2573, 1366, MATCH($B$3, resultados!$A$1:$ZZ$1, 0))</f>
        <v/>
      </c>
    </row>
    <row r="1373">
      <c r="A1373">
        <f>INDEX(resultados!$A$2:$ZZ$2573, 1367, MATCH($B$1, resultados!$A$1:$ZZ$1, 0))</f>
        <v/>
      </c>
      <c r="B1373">
        <f>INDEX(resultados!$A$2:$ZZ$2573, 1367, MATCH($B$2, resultados!$A$1:$ZZ$1, 0))</f>
        <v/>
      </c>
      <c r="C1373">
        <f>INDEX(resultados!$A$2:$ZZ$2573, 1367, MATCH($B$3, resultados!$A$1:$ZZ$1, 0))</f>
        <v/>
      </c>
    </row>
    <row r="1374">
      <c r="A1374">
        <f>INDEX(resultados!$A$2:$ZZ$2573, 1368, MATCH($B$1, resultados!$A$1:$ZZ$1, 0))</f>
        <v/>
      </c>
      <c r="B1374">
        <f>INDEX(resultados!$A$2:$ZZ$2573, 1368, MATCH($B$2, resultados!$A$1:$ZZ$1, 0))</f>
        <v/>
      </c>
      <c r="C1374">
        <f>INDEX(resultados!$A$2:$ZZ$2573, 1368, MATCH($B$3, resultados!$A$1:$ZZ$1, 0))</f>
        <v/>
      </c>
    </row>
    <row r="1375">
      <c r="A1375">
        <f>INDEX(resultados!$A$2:$ZZ$2573, 1369, MATCH($B$1, resultados!$A$1:$ZZ$1, 0))</f>
        <v/>
      </c>
      <c r="B1375">
        <f>INDEX(resultados!$A$2:$ZZ$2573, 1369, MATCH($B$2, resultados!$A$1:$ZZ$1, 0))</f>
        <v/>
      </c>
      <c r="C1375">
        <f>INDEX(resultados!$A$2:$ZZ$2573, 1369, MATCH($B$3, resultados!$A$1:$ZZ$1, 0))</f>
        <v/>
      </c>
    </row>
    <row r="1376">
      <c r="A1376">
        <f>INDEX(resultados!$A$2:$ZZ$2573, 1370, MATCH($B$1, resultados!$A$1:$ZZ$1, 0))</f>
        <v/>
      </c>
      <c r="B1376">
        <f>INDEX(resultados!$A$2:$ZZ$2573, 1370, MATCH($B$2, resultados!$A$1:$ZZ$1, 0))</f>
        <v/>
      </c>
      <c r="C1376">
        <f>INDEX(resultados!$A$2:$ZZ$2573, 1370, MATCH($B$3, resultados!$A$1:$ZZ$1, 0))</f>
        <v/>
      </c>
    </row>
    <row r="1377">
      <c r="A1377">
        <f>INDEX(resultados!$A$2:$ZZ$2573, 1371, MATCH($B$1, resultados!$A$1:$ZZ$1, 0))</f>
        <v/>
      </c>
      <c r="B1377">
        <f>INDEX(resultados!$A$2:$ZZ$2573, 1371, MATCH($B$2, resultados!$A$1:$ZZ$1, 0))</f>
        <v/>
      </c>
      <c r="C1377">
        <f>INDEX(resultados!$A$2:$ZZ$2573, 1371, MATCH($B$3, resultados!$A$1:$ZZ$1, 0))</f>
        <v/>
      </c>
    </row>
    <row r="1378">
      <c r="A1378">
        <f>INDEX(resultados!$A$2:$ZZ$2573, 1372, MATCH($B$1, resultados!$A$1:$ZZ$1, 0))</f>
        <v/>
      </c>
      <c r="B1378">
        <f>INDEX(resultados!$A$2:$ZZ$2573, 1372, MATCH($B$2, resultados!$A$1:$ZZ$1, 0))</f>
        <v/>
      </c>
      <c r="C1378">
        <f>INDEX(resultados!$A$2:$ZZ$2573, 1372, MATCH($B$3, resultados!$A$1:$ZZ$1, 0))</f>
        <v/>
      </c>
    </row>
    <row r="1379">
      <c r="A1379">
        <f>INDEX(resultados!$A$2:$ZZ$2573, 1373, MATCH($B$1, resultados!$A$1:$ZZ$1, 0))</f>
        <v/>
      </c>
      <c r="B1379">
        <f>INDEX(resultados!$A$2:$ZZ$2573, 1373, MATCH($B$2, resultados!$A$1:$ZZ$1, 0))</f>
        <v/>
      </c>
      <c r="C1379">
        <f>INDEX(resultados!$A$2:$ZZ$2573, 1373, MATCH($B$3, resultados!$A$1:$ZZ$1, 0))</f>
        <v/>
      </c>
    </row>
    <row r="1380">
      <c r="A1380">
        <f>INDEX(resultados!$A$2:$ZZ$2573, 1374, MATCH($B$1, resultados!$A$1:$ZZ$1, 0))</f>
        <v/>
      </c>
      <c r="B1380">
        <f>INDEX(resultados!$A$2:$ZZ$2573, 1374, MATCH($B$2, resultados!$A$1:$ZZ$1, 0))</f>
        <v/>
      </c>
      <c r="C1380">
        <f>INDEX(resultados!$A$2:$ZZ$2573, 1374, MATCH($B$3, resultados!$A$1:$ZZ$1, 0))</f>
        <v/>
      </c>
    </row>
    <row r="1381">
      <c r="A1381">
        <f>INDEX(resultados!$A$2:$ZZ$2573, 1375, MATCH($B$1, resultados!$A$1:$ZZ$1, 0))</f>
        <v/>
      </c>
      <c r="B1381">
        <f>INDEX(resultados!$A$2:$ZZ$2573, 1375, MATCH($B$2, resultados!$A$1:$ZZ$1, 0))</f>
        <v/>
      </c>
      <c r="C1381">
        <f>INDEX(resultados!$A$2:$ZZ$2573, 1375, MATCH($B$3, resultados!$A$1:$ZZ$1, 0))</f>
        <v/>
      </c>
    </row>
    <row r="1382">
      <c r="A1382">
        <f>INDEX(resultados!$A$2:$ZZ$2573, 1376, MATCH($B$1, resultados!$A$1:$ZZ$1, 0))</f>
        <v/>
      </c>
      <c r="B1382">
        <f>INDEX(resultados!$A$2:$ZZ$2573, 1376, MATCH($B$2, resultados!$A$1:$ZZ$1, 0))</f>
        <v/>
      </c>
      <c r="C1382">
        <f>INDEX(resultados!$A$2:$ZZ$2573, 1376, MATCH($B$3, resultados!$A$1:$ZZ$1, 0))</f>
        <v/>
      </c>
    </row>
    <row r="1383">
      <c r="A1383">
        <f>INDEX(resultados!$A$2:$ZZ$2573, 1377, MATCH($B$1, resultados!$A$1:$ZZ$1, 0))</f>
        <v/>
      </c>
      <c r="B1383">
        <f>INDEX(resultados!$A$2:$ZZ$2573, 1377, MATCH($B$2, resultados!$A$1:$ZZ$1, 0))</f>
        <v/>
      </c>
      <c r="C1383">
        <f>INDEX(resultados!$A$2:$ZZ$2573, 1377, MATCH($B$3, resultados!$A$1:$ZZ$1, 0))</f>
        <v/>
      </c>
    </row>
    <row r="1384">
      <c r="A1384">
        <f>INDEX(resultados!$A$2:$ZZ$2573, 1378, MATCH($B$1, resultados!$A$1:$ZZ$1, 0))</f>
        <v/>
      </c>
      <c r="B1384">
        <f>INDEX(resultados!$A$2:$ZZ$2573, 1378, MATCH($B$2, resultados!$A$1:$ZZ$1, 0))</f>
        <v/>
      </c>
      <c r="C1384">
        <f>INDEX(resultados!$A$2:$ZZ$2573, 1378, MATCH($B$3, resultados!$A$1:$ZZ$1, 0))</f>
        <v/>
      </c>
    </row>
    <row r="1385">
      <c r="A1385">
        <f>INDEX(resultados!$A$2:$ZZ$2573, 1379, MATCH($B$1, resultados!$A$1:$ZZ$1, 0))</f>
        <v/>
      </c>
      <c r="B1385">
        <f>INDEX(resultados!$A$2:$ZZ$2573, 1379, MATCH($B$2, resultados!$A$1:$ZZ$1, 0))</f>
        <v/>
      </c>
      <c r="C1385">
        <f>INDEX(resultados!$A$2:$ZZ$2573, 1379, MATCH($B$3, resultados!$A$1:$ZZ$1, 0))</f>
        <v/>
      </c>
    </row>
    <row r="1386">
      <c r="A1386">
        <f>INDEX(resultados!$A$2:$ZZ$2573, 1380, MATCH($B$1, resultados!$A$1:$ZZ$1, 0))</f>
        <v/>
      </c>
      <c r="B1386">
        <f>INDEX(resultados!$A$2:$ZZ$2573, 1380, MATCH($B$2, resultados!$A$1:$ZZ$1, 0))</f>
        <v/>
      </c>
      <c r="C1386">
        <f>INDEX(resultados!$A$2:$ZZ$2573, 1380, MATCH($B$3, resultados!$A$1:$ZZ$1, 0))</f>
        <v/>
      </c>
    </row>
    <row r="1387">
      <c r="A1387">
        <f>INDEX(resultados!$A$2:$ZZ$2573, 1381, MATCH($B$1, resultados!$A$1:$ZZ$1, 0))</f>
        <v/>
      </c>
      <c r="B1387">
        <f>INDEX(resultados!$A$2:$ZZ$2573, 1381, MATCH($B$2, resultados!$A$1:$ZZ$1, 0))</f>
        <v/>
      </c>
      <c r="C1387">
        <f>INDEX(resultados!$A$2:$ZZ$2573, 1381, MATCH($B$3, resultados!$A$1:$ZZ$1, 0))</f>
        <v/>
      </c>
    </row>
    <row r="1388">
      <c r="A1388">
        <f>INDEX(resultados!$A$2:$ZZ$2573, 1382, MATCH($B$1, resultados!$A$1:$ZZ$1, 0))</f>
        <v/>
      </c>
      <c r="B1388">
        <f>INDEX(resultados!$A$2:$ZZ$2573, 1382, MATCH($B$2, resultados!$A$1:$ZZ$1, 0))</f>
        <v/>
      </c>
      <c r="C1388">
        <f>INDEX(resultados!$A$2:$ZZ$2573, 1382, MATCH($B$3, resultados!$A$1:$ZZ$1, 0))</f>
        <v/>
      </c>
    </row>
    <row r="1389">
      <c r="A1389">
        <f>INDEX(resultados!$A$2:$ZZ$2573, 1383, MATCH($B$1, resultados!$A$1:$ZZ$1, 0))</f>
        <v/>
      </c>
      <c r="B1389">
        <f>INDEX(resultados!$A$2:$ZZ$2573, 1383, MATCH($B$2, resultados!$A$1:$ZZ$1, 0))</f>
        <v/>
      </c>
      <c r="C1389">
        <f>INDEX(resultados!$A$2:$ZZ$2573, 1383, MATCH($B$3, resultados!$A$1:$ZZ$1, 0))</f>
        <v/>
      </c>
    </row>
    <row r="1390">
      <c r="A1390">
        <f>INDEX(resultados!$A$2:$ZZ$2573, 1384, MATCH($B$1, resultados!$A$1:$ZZ$1, 0))</f>
        <v/>
      </c>
      <c r="B1390">
        <f>INDEX(resultados!$A$2:$ZZ$2573, 1384, MATCH($B$2, resultados!$A$1:$ZZ$1, 0))</f>
        <v/>
      </c>
      <c r="C1390">
        <f>INDEX(resultados!$A$2:$ZZ$2573, 1384, MATCH($B$3, resultados!$A$1:$ZZ$1, 0))</f>
        <v/>
      </c>
    </row>
    <row r="1391">
      <c r="A1391">
        <f>INDEX(resultados!$A$2:$ZZ$2573, 1385, MATCH($B$1, resultados!$A$1:$ZZ$1, 0))</f>
        <v/>
      </c>
      <c r="B1391">
        <f>INDEX(resultados!$A$2:$ZZ$2573, 1385, MATCH($B$2, resultados!$A$1:$ZZ$1, 0))</f>
        <v/>
      </c>
      <c r="C1391">
        <f>INDEX(resultados!$A$2:$ZZ$2573, 1385, MATCH($B$3, resultados!$A$1:$ZZ$1, 0))</f>
        <v/>
      </c>
    </row>
    <row r="1392">
      <c r="A1392">
        <f>INDEX(resultados!$A$2:$ZZ$2573, 1386, MATCH($B$1, resultados!$A$1:$ZZ$1, 0))</f>
        <v/>
      </c>
      <c r="B1392">
        <f>INDEX(resultados!$A$2:$ZZ$2573, 1386, MATCH($B$2, resultados!$A$1:$ZZ$1, 0))</f>
        <v/>
      </c>
      <c r="C1392">
        <f>INDEX(resultados!$A$2:$ZZ$2573, 1386, MATCH($B$3, resultados!$A$1:$ZZ$1, 0))</f>
        <v/>
      </c>
    </row>
    <row r="1393">
      <c r="A1393">
        <f>INDEX(resultados!$A$2:$ZZ$2573, 1387, MATCH($B$1, resultados!$A$1:$ZZ$1, 0))</f>
        <v/>
      </c>
      <c r="B1393">
        <f>INDEX(resultados!$A$2:$ZZ$2573, 1387, MATCH($B$2, resultados!$A$1:$ZZ$1, 0))</f>
        <v/>
      </c>
      <c r="C1393">
        <f>INDEX(resultados!$A$2:$ZZ$2573, 1387, MATCH($B$3, resultados!$A$1:$ZZ$1, 0))</f>
        <v/>
      </c>
    </row>
    <row r="1394">
      <c r="A1394">
        <f>INDEX(resultados!$A$2:$ZZ$2573, 1388, MATCH($B$1, resultados!$A$1:$ZZ$1, 0))</f>
        <v/>
      </c>
      <c r="B1394">
        <f>INDEX(resultados!$A$2:$ZZ$2573, 1388, MATCH($B$2, resultados!$A$1:$ZZ$1, 0))</f>
        <v/>
      </c>
      <c r="C1394">
        <f>INDEX(resultados!$A$2:$ZZ$2573, 1388, MATCH($B$3, resultados!$A$1:$ZZ$1, 0))</f>
        <v/>
      </c>
    </row>
    <row r="1395">
      <c r="A1395">
        <f>INDEX(resultados!$A$2:$ZZ$2573, 1389, MATCH($B$1, resultados!$A$1:$ZZ$1, 0))</f>
        <v/>
      </c>
      <c r="B1395">
        <f>INDEX(resultados!$A$2:$ZZ$2573, 1389, MATCH($B$2, resultados!$A$1:$ZZ$1, 0))</f>
        <v/>
      </c>
      <c r="C1395">
        <f>INDEX(resultados!$A$2:$ZZ$2573, 1389, MATCH($B$3, resultados!$A$1:$ZZ$1, 0))</f>
        <v/>
      </c>
    </row>
    <row r="1396">
      <c r="A1396">
        <f>INDEX(resultados!$A$2:$ZZ$2573, 1390, MATCH($B$1, resultados!$A$1:$ZZ$1, 0))</f>
        <v/>
      </c>
      <c r="B1396">
        <f>INDEX(resultados!$A$2:$ZZ$2573, 1390, MATCH($B$2, resultados!$A$1:$ZZ$1, 0))</f>
        <v/>
      </c>
      <c r="C1396">
        <f>INDEX(resultados!$A$2:$ZZ$2573, 1390, MATCH($B$3, resultados!$A$1:$ZZ$1, 0))</f>
        <v/>
      </c>
    </row>
    <row r="1397">
      <c r="A1397">
        <f>INDEX(resultados!$A$2:$ZZ$2573, 1391, MATCH($B$1, resultados!$A$1:$ZZ$1, 0))</f>
        <v/>
      </c>
      <c r="B1397">
        <f>INDEX(resultados!$A$2:$ZZ$2573, 1391, MATCH($B$2, resultados!$A$1:$ZZ$1, 0))</f>
        <v/>
      </c>
      <c r="C1397">
        <f>INDEX(resultados!$A$2:$ZZ$2573, 1391, MATCH($B$3, resultados!$A$1:$ZZ$1, 0))</f>
        <v/>
      </c>
    </row>
    <row r="1398">
      <c r="A1398">
        <f>INDEX(resultados!$A$2:$ZZ$2573, 1392, MATCH($B$1, resultados!$A$1:$ZZ$1, 0))</f>
        <v/>
      </c>
      <c r="B1398">
        <f>INDEX(resultados!$A$2:$ZZ$2573, 1392, MATCH($B$2, resultados!$A$1:$ZZ$1, 0))</f>
        <v/>
      </c>
      <c r="C1398">
        <f>INDEX(resultados!$A$2:$ZZ$2573, 1392, MATCH($B$3, resultados!$A$1:$ZZ$1, 0))</f>
        <v/>
      </c>
    </row>
    <row r="1399">
      <c r="A1399">
        <f>INDEX(resultados!$A$2:$ZZ$2573, 1393, MATCH($B$1, resultados!$A$1:$ZZ$1, 0))</f>
        <v/>
      </c>
      <c r="B1399">
        <f>INDEX(resultados!$A$2:$ZZ$2573, 1393, MATCH($B$2, resultados!$A$1:$ZZ$1, 0))</f>
        <v/>
      </c>
      <c r="C1399">
        <f>INDEX(resultados!$A$2:$ZZ$2573, 1393, MATCH($B$3, resultados!$A$1:$ZZ$1, 0))</f>
        <v/>
      </c>
    </row>
    <row r="1400">
      <c r="A1400">
        <f>INDEX(resultados!$A$2:$ZZ$2573, 1394, MATCH($B$1, resultados!$A$1:$ZZ$1, 0))</f>
        <v/>
      </c>
      <c r="B1400">
        <f>INDEX(resultados!$A$2:$ZZ$2573, 1394, MATCH($B$2, resultados!$A$1:$ZZ$1, 0))</f>
        <v/>
      </c>
      <c r="C1400">
        <f>INDEX(resultados!$A$2:$ZZ$2573, 1394, MATCH($B$3, resultados!$A$1:$ZZ$1, 0))</f>
        <v/>
      </c>
    </row>
    <row r="1401">
      <c r="A1401">
        <f>INDEX(resultados!$A$2:$ZZ$2573, 1395, MATCH($B$1, resultados!$A$1:$ZZ$1, 0))</f>
        <v/>
      </c>
      <c r="B1401">
        <f>INDEX(resultados!$A$2:$ZZ$2573, 1395, MATCH($B$2, resultados!$A$1:$ZZ$1, 0))</f>
        <v/>
      </c>
      <c r="C1401">
        <f>INDEX(resultados!$A$2:$ZZ$2573, 1395, MATCH($B$3, resultados!$A$1:$ZZ$1, 0))</f>
        <v/>
      </c>
    </row>
    <row r="1402">
      <c r="A1402">
        <f>INDEX(resultados!$A$2:$ZZ$2573, 1396, MATCH($B$1, resultados!$A$1:$ZZ$1, 0))</f>
        <v/>
      </c>
      <c r="B1402">
        <f>INDEX(resultados!$A$2:$ZZ$2573, 1396, MATCH($B$2, resultados!$A$1:$ZZ$1, 0))</f>
        <v/>
      </c>
      <c r="C1402">
        <f>INDEX(resultados!$A$2:$ZZ$2573, 1396, MATCH($B$3, resultados!$A$1:$ZZ$1, 0))</f>
        <v/>
      </c>
    </row>
    <row r="1403">
      <c r="A1403">
        <f>INDEX(resultados!$A$2:$ZZ$2573, 1397, MATCH($B$1, resultados!$A$1:$ZZ$1, 0))</f>
        <v/>
      </c>
      <c r="B1403">
        <f>INDEX(resultados!$A$2:$ZZ$2573, 1397, MATCH($B$2, resultados!$A$1:$ZZ$1, 0))</f>
        <v/>
      </c>
      <c r="C1403">
        <f>INDEX(resultados!$A$2:$ZZ$2573, 1397, MATCH($B$3, resultados!$A$1:$ZZ$1, 0))</f>
        <v/>
      </c>
    </row>
    <row r="1404">
      <c r="A1404">
        <f>INDEX(resultados!$A$2:$ZZ$2573, 1398, MATCH($B$1, resultados!$A$1:$ZZ$1, 0))</f>
        <v/>
      </c>
      <c r="B1404">
        <f>INDEX(resultados!$A$2:$ZZ$2573, 1398, MATCH($B$2, resultados!$A$1:$ZZ$1, 0))</f>
        <v/>
      </c>
      <c r="C1404">
        <f>INDEX(resultados!$A$2:$ZZ$2573, 1398, MATCH($B$3, resultados!$A$1:$ZZ$1, 0))</f>
        <v/>
      </c>
    </row>
    <row r="1405">
      <c r="A1405">
        <f>INDEX(resultados!$A$2:$ZZ$2573, 1399, MATCH($B$1, resultados!$A$1:$ZZ$1, 0))</f>
        <v/>
      </c>
      <c r="B1405">
        <f>INDEX(resultados!$A$2:$ZZ$2573, 1399, MATCH($B$2, resultados!$A$1:$ZZ$1, 0))</f>
        <v/>
      </c>
      <c r="C1405">
        <f>INDEX(resultados!$A$2:$ZZ$2573, 1399, MATCH($B$3, resultados!$A$1:$ZZ$1, 0))</f>
        <v/>
      </c>
    </row>
    <row r="1406">
      <c r="A1406">
        <f>INDEX(resultados!$A$2:$ZZ$2573, 1400, MATCH($B$1, resultados!$A$1:$ZZ$1, 0))</f>
        <v/>
      </c>
      <c r="B1406">
        <f>INDEX(resultados!$A$2:$ZZ$2573, 1400, MATCH($B$2, resultados!$A$1:$ZZ$1, 0))</f>
        <v/>
      </c>
      <c r="C1406">
        <f>INDEX(resultados!$A$2:$ZZ$2573, 1400, MATCH($B$3, resultados!$A$1:$ZZ$1, 0))</f>
        <v/>
      </c>
    </row>
    <row r="1407">
      <c r="A1407">
        <f>INDEX(resultados!$A$2:$ZZ$2573, 1401, MATCH($B$1, resultados!$A$1:$ZZ$1, 0))</f>
        <v/>
      </c>
      <c r="B1407">
        <f>INDEX(resultados!$A$2:$ZZ$2573, 1401, MATCH($B$2, resultados!$A$1:$ZZ$1, 0))</f>
        <v/>
      </c>
      <c r="C1407">
        <f>INDEX(resultados!$A$2:$ZZ$2573, 1401, MATCH($B$3, resultados!$A$1:$ZZ$1, 0))</f>
        <v/>
      </c>
    </row>
    <row r="1408">
      <c r="A1408">
        <f>INDEX(resultados!$A$2:$ZZ$2573, 1402, MATCH($B$1, resultados!$A$1:$ZZ$1, 0))</f>
        <v/>
      </c>
      <c r="B1408">
        <f>INDEX(resultados!$A$2:$ZZ$2573, 1402, MATCH($B$2, resultados!$A$1:$ZZ$1, 0))</f>
        <v/>
      </c>
      <c r="C1408">
        <f>INDEX(resultados!$A$2:$ZZ$2573, 1402, MATCH($B$3, resultados!$A$1:$ZZ$1, 0))</f>
        <v/>
      </c>
    </row>
    <row r="1409">
      <c r="A1409">
        <f>INDEX(resultados!$A$2:$ZZ$2573, 1403, MATCH($B$1, resultados!$A$1:$ZZ$1, 0))</f>
        <v/>
      </c>
      <c r="B1409">
        <f>INDEX(resultados!$A$2:$ZZ$2573, 1403, MATCH($B$2, resultados!$A$1:$ZZ$1, 0))</f>
        <v/>
      </c>
      <c r="C1409">
        <f>INDEX(resultados!$A$2:$ZZ$2573, 1403, MATCH($B$3, resultados!$A$1:$ZZ$1, 0))</f>
        <v/>
      </c>
    </row>
    <row r="1410">
      <c r="A1410">
        <f>INDEX(resultados!$A$2:$ZZ$2573, 1404, MATCH($B$1, resultados!$A$1:$ZZ$1, 0))</f>
        <v/>
      </c>
      <c r="B1410">
        <f>INDEX(resultados!$A$2:$ZZ$2573, 1404, MATCH($B$2, resultados!$A$1:$ZZ$1, 0))</f>
        <v/>
      </c>
      <c r="C1410">
        <f>INDEX(resultados!$A$2:$ZZ$2573, 1404, MATCH($B$3, resultados!$A$1:$ZZ$1, 0))</f>
        <v/>
      </c>
    </row>
    <row r="1411">
      <c r="A1411">
        <f>INDEX(resultados!$A$2:$ZZ$2573, 1405, MATCH($B$1, resultados!$A$1:$ZZ$1, 0))</f>
        <v/>
      </c>
      <c r="B1411">
        <f>INDEX(resultados!$A$2:$ZZ$2573, 1405, MATCH($B$2, resultados!$A$1:$ZZ$1, 0))</f>
        <v/>
      </c>
      <c r="C1411">
        <f>INDEX(resultados!$A$2:$ZZ$2573, 1405, MATCH($B$3, resultados!$A$1:$ZZ$1, 0))</f>
        <v/>
      </c>
    </row>
    <row r="1412">
      <c r="A1412">
        <f>INDEX(resultados!$A$2:$ZZ$2573, 1406, MATCH($B$1, resultados!$A$1:$ZZ$1, 0))</f>
        <v/>
      </c>
      <c r="B1412">
        <f>INDEX(resultados!$A$2:$ZZ$2573, 1406, MATCH($B$2, resultados!$A$1:$ZZ$1, 0))</f>
        <v/>
      </c>
      <c r="C1412">
        <f>INDEX(resultados!$A$2:$ZZ$2573, 1406, MATCH($B$3, resultados!$A$1:$ZZ$1, 0))</f>
        <v/>
      </c>
    </row>
    <row r="1413">
      <c r="A1413">
        <f>INDEX(resultados!$A$2:$ZZ$2573, 1407, MATCH($B$1, resultados!$A$1:$ZZ$1, 0))</f>
        <v/>
      </c>
      <c r="B1413">
        <f>INDEX(resultados!$A$2:$ZZ$2573, 1407, MATCH($B$2, resultados!$A$1:$ZZ$1, 0))</f>
        <v/>
      </c>
      <c r="C1413">
        <f>INDEX(resultados!$A$2:$ZZ$2573, 1407, MATCH($B$3, resultados!$A$1:$ZZ$1, 0))</f>
        <v/>
      </c>
    </row>
    <row r="1414">
      <c r="A1414">
        <f>INDEX(resultados!$A$2:$ZZ$2573, 1408, MATCH($B$1, resultados!$A$1:$ZZ$1, 0))</f>
        <v/>
      </c>
      <c r="B1414">
        <f>INDEX(resultados!$A$2:$ZZ$2573, 1408, MATCH($B$2, resultados!$A$1:$ZZ$1, 0))</f>
        <v/>
      </c>
      <c r="C1414">
        <f>INDEX(resultados!$A$2:$ZZ$2573, 1408, MATCH($B$3, resultados!$A$1:$ZZ$1, 0))</f>
        <v/>
      </c>
    </row>
    <row r="1415">
      <c r="A1415">
        <f>INDEX(resultados!$A$2:$ZZ$2573, 1409, MATCH($B$1, resultados!$A$1:$ZZ$1, 0))</f>
        <v/>
      </c>
      <c r="B1415">
        <f>INDEX(resultados!$A$2:$ZZ$2573, 1409, MATCH($B$2, resultados!$A$1:$ZZ$1, 0))</f>
        <v/>
      </c>
      <c r="C1415">
        <f>INDEX(resultados!$A$2:$ZZ$2573, 1409, MATCH($B$3, resultados!$A$1:$ZZ$1, 0))</f>
        <v/>
      </c>
    </row>
    <row r="1416">
      <c r="A1416">
        <f>INDEX(resultados!$A$2:$ZZ$2573, 1410, MATCH($B$1, resultados!$A$1:$ZZ$1, 0))</f>
        <v/>
      </c>
      <c r="B1416">
        <f>INDEX(resultados!$A$2:$ZZ$2573, 1410, MATCH($B$2, resultados!$A$1:$ZZ$1, 0))</f>
        <v/>
      </c>
      <c r="C1416">
        <f>INDEX(resultados!$A$2:$ZZ$2573, 1410, MATCH($B$3, resultados!$A$1:$ZZ$1, 0))</f>
        <v/>
      </c>
    </row>
    <row r="1417">
      <c r="A1417">
        <f>INDEX(resultados!$A$2:$ZZ$2573, 1411, MATCH($B$1, resultados!$A$1:$ZZ$1, 0))</f>
        <v/>
      </c>
      <c r="B1417">
        <f>INDEX(resultados!$A$2:$ZZ$2573, 1411, MATCH($B$2, resultados!$A$1:$ZZ$1, 0))</f>
        <v/>
      </c>
      <c r="C1417">
        <f>INDEX(resultados!$A$2:$ZZ$2573, 1411, MATCH($B$3, resultados!$A$1:$ZZ$1, 0))</f>
        <v/>
      </c>
    </row>
    <row r="1418">
      <c r="A1418">
        <f>INDEX(resultados!$A$2:$ZZ$2573, 1412, MATCH($B$1, resultados!$A$1:$ZZ$1, 0))</f>
        <v/>
      </c>
      <c r="B1418">
        <f>INDEX(resultados!$A$2:$ZZ$2573, 1412, MATCH($B$2, resultados!$A$1:$ZZ$1, 0))</f>
        <v/>
      </c>
      <c r="C1418">
        <f>INDEX(resultados!$A$2:$ZZ$2573, 1412, MATCH($B$3, resultados!$A$1:$ZZ$1, 0))</f>
        <v/>
      </c>
    </row>
    <row r="1419">
      <c r="A1419">
        <f>INDEX(resultados!$A$2:$ZZ$2573, 1413, MATCH($B$1, resultados!$A$1:$ZZ$1, 0))</f>
        <v/>
      </c>
      <c r="B1419">
        <f>INDEX(resultados!$A$2:$ZZ$2573, 1413, MATCH($B$2, resultados!$A$1:$ZZ$1, 0))</f>
        <v/>
      </c>
      <c r="C1419">
        <f>INDEX(resultados!$A$2:$ZZ$2573, 1413, MATCH($B$3, resultados!$A$1:$ZZ$1, 0))</f>
        <v/>
      </c>
    </row>
    <row r="1420">
      <c r="A1420">
        <f>INDEX(resultados!$A$2:$ZZ$2573, 1414, MATCH($B$1, resultados!$A$1:$ZZ$1, 0))</f>
        <v/>
      </c>
      <c r="B1420">
        <f>INDEX(resultados!$A$2:$ZZ$2573, 1414, MATCH($B$2, resultados!$A$1:$ZZ$1, 0))</f>
        <v/>
      </c>
      <c r="C1420">
        <f>INDEX(resultados!$A$2:$ZZ$2573, 1414, MATCH($B$3, resultados!$A$1:$ZZ$1, 0))</f>
        <v/>
      </c>
    </row>
    <row r="1421">
      <c r="A1421">
        <f>INDEX(resultados!$A$2:$ZZ$2573, 1415, MATCH($B$1, resultados!$A$1:$ZZ$1, 0))</f>
        <v/>
      </c>
      <c r="B1421">
        <f>INDEX(resultados!$A$2:$ZZ$2573, 1415, MATCH($B$2, resultados!$A$1:$ZZ$1, 0))</f>
        <v/>
      </c>
      <c r="C1421">
        <f>INDEX(resultados!$A$2:$ZZ$2573, 1415, MATCH($B$3, resultados!$A$1:$ZZ$1, 0))</f>
        <v/>
      </c>
    </row>
    <row r="1422">
      <c r="A1422">
        <f>INDEX(resultados!$A$2:$ZZ$2573, 1416, MATCH($B$1, resultados!$A$1:$ZZ$1, 0))</f>
        <v/>
      </c>
      <c r="B1422">
        <f>INDEX(resultados!$A$2:$ZZ$2573, 1416, MATCH($B$2, resultados!$A$1:$ZZ$1, 0))</f>
        <v/>
      </c>
      <c r="C1422">
        <f>INDEX(resultados!$A$2:$ZZ$2573, 1416, MATCH($B$3, resultados!$A$1:$ZZ$1, 0))</f>
        <v/>
      </c>
    </row>
    <row r="1423">
      <c r="A1423">
        <f>INDEX(resultados!$A$2:$ZZ$2573, 1417, MATCH($B$1, resultados!$A$1:$ZZ$1, 0))</f>
        <v/>
      </c>
      <c r="B1423">
        <f>INDEX(resultados!$A$2:$ZZ$2573, 1417, MATCH($B$2, resultados!$A$1:$ZZ$1, 0))</f>
        <v/>
      </c>
      <c r="C1423">
        <f>INDEX(resultados!$A$2:$ZZ$2573, 1417, MATCH($B$3, resultados!$A$1:$ZZ$1, 0))</f>
        <v/>
      </c>
    </row>
    <row r="1424">
      <c r="A1424">
        <f>INDEX(resultados!$A$2:$ZZ$2573, 1418, MATCH($B$1, resultados!$A$1:$ZZ$1, 0))</f>
        <v/>
      </c>
      <c r="B1424">
        <f>INDEX(resultados!$A$2:$ZZ$2573, 1418, MATCH($B$2, resultados!$A$1:$ZZ$1, 0))</f>
        <v/>
      </c>
      <c r="C1424">
        <f>INDEX(resultados!$A$2:$ZZ$2573, 1418, MATCH($B$3, resultados!$A$1:$ZZ$1, 0))</f>
        <v/>
      </c>
    </row>
    <row r="1425">
      <c r="A1425">
        <f>INDEX(resultados!$A$2:$ZZ$2573, 1419, MATCH($B$1, resultados!$A$1:$ZZ$1, 0))</f>
        <v/>
      </c>
      <c r="B1425">
        <f>INDEX(resultados!$A$2:$ZZ$2573, 1419, MATCH($B$2, resultados!$A$1:$ZZ$1, 0))</f>
        <v/>
      </c>
      <c r="C1425">
        <f>INDEX(resultados!$A$2:$ZZ$2573, 1419, MATCH($B$3, resultados!$A$1:$ZZ$1, 0))</f>
        <v/>
      </c>
    </row>
    <row r="1426">
      <c r="A1426">
        <f>INDEX(resultados!$A$2:$ZZ$2573, 1420, MATCH($B$1, resultados!$A$1:$ZZ$1, 0))</f>
        <v/>
      </c>
      <c r="B1426">
        <f>INDEX(resultados!$A$2:$ZZ$2573, 1420, MATCH($B$2, resultados!$A$1:$ZZ$1, 0))</f>
        <v/>
      </c>
      <c r="C1426">
        <f>INDEX(resultados!$A$2:$ZZ$2573, 1420, MATCH($B$3, resultados!$A$1:$ZZ$1, 0))</f>
        <v/>
      </c>
    </row>
    <row r="1427">
      <c r="A1427">
        <f>INDEX(resultados!$A$2:$ZZ$2573, 1421, MATCH($B$1, resultados!$A$1:$ZZ$1, 0))</f>
        <v/>
      </c>
      <c r="B1427">
        <f>INDEX(resultados!$A$2:$ZZ$2573, 1421, MATCH($B$2, resultados!$A$1:$ZZ$1, 0))</f>
        <v/>
      </c>
      <c r="C1427">
        <f>INDEX(resultados!$A$2:$ZZ$2573, 1421, MATCH($B$3, resultados!$A$1:$ZZ$1, 0))</f>
        <v/>
      </c>
    </row>
    <row r="1428">
      <c r="A1428">
        <f>INDEX(resultados!$A$2:$ZZ$2573, 1422, MATCH($B$1, resultados!$A$1:$ZZ$1, 0))</f>
        <v/>
      </c>
      <c r="B1428">
        <f>INDEX(resultados!$A$2:$ZZ$2573, 1422, MATCH($B$2, resultados!$A$1:$ZZ$1, 0))</f>
        <v/>
      </c>
      <c r="C1428">
        <f>INDEX(resultados!$A$2:$ZZ$2573, 1422, MATCH($B$3, resultados!$A$1:$ZZ$1, 0))</f>
        <v/>
      </c>
    </row>
    <row r="1429">
      <c r="A1429">
        <f>INDEX(resultados!$A$2:$ZZ$2573, 1423, MATCH($B$1, resultados!$A$1:$ZZ$1, 0))</f>
        <v/>
      </c>
      <c r="B1429">
        <f>INDEX(resultados!$A$2:$ZZ$2573, 1423, MATCH($B$2, resultados!$A$1:$ZZ$1, 0))</f>
        <v/>
      </c>
      <c r="C1429">
        <f>INDEX(resultados!$A$2:$ZZ$2573, 1423, MATCH($B$3, resultados!$A$1:$ZZ$1, 0))</f>
        <v/>
      </c>
    </row>
    <row r="1430">
      <c r="A1430">
        <f>INDEX(resultados!$A$2:$ZZ$2573, 1424, MATCH($B$1, resultados!$A$1:$ZZ$1, 0))</f>
        <v/>
      </c>
      <c r="B1430">
        <f>INDEX(resultados!$A$2:$ZZ$2573, 1424, MATCH($B$2, resultados!$A$1:$ZZ$1, 0))</f>
        <v/>
      </c>
      <c r="C1430">
        <f>INDEX(resultados!$A$2:$ZZ$2573, 1424, MATCH($B$3, resultados!$A$1:$ZZ$1, 0))</f>
        <v/>
      </c>
    </row>
    <row r="1431">
      <c r="A1431">
        <f>INDEX(resultados!$A$2:$ZZ$2573, 1425, MATCH($B$1, resultados!$A$1:$ZZ$1, 0))</f>
        <v/>
      </c>
      <c r="B1431">
        <f>INDEX(resultados!$A$2:$ZZ$2573, 1425, MATCH($B$2, resultados!$A$1:$ZZ$1, 0))</f>
        <v/>
      </c>
      <c r="C1431">
        <f>INDEX(resultados!$A$2:$ZZ$2573, 1425, MATCH($B$3, resultados!$A$1:$ZZ$1, 0))</f>
        <v/>
      </c>
    </row>
    <row r="1432">
      <c r="A1432">
        <f>INDEX(resultados!$A$2:$ZZ$2573, 1426, MATCH($B$1, resultados!$A$1:$ZZ$1, 0))</f>
        <v/>
      </c>
      <c r="B1432">
        <f>INDEX(resultados!$A$2:$ZZ$2573, 1426, MATCH($B$2, resultados!$A$1:$ZZ$1, 0))</f>
        <v/>
      </c>
      <c r="C1432">
        <f>INDEX(resultados!$A$2:$ZZ$2573, 1426, MATCH($B$3, resultados!$A$1:$ZZ$1, 0))</f>
        <v/>
      </c>
    </row>
    <row r="1433">
      <c r="A1433">
        <f>INDEX(resultados!$A$2:$ZZ$2573, 1427, MATCH($B$1, resultados!$A$1:$ZZ$1, 0))</f>
        <v/>
      </c>
      <c r="B1433">
        <f>INDEX(resultados!$A$2:$ZZ$2573, 1427, MATCH($B$2, resultados!$A$1:$ZZ$1, 0))</f>
        <v/>
      </c>
      <c r="C1433">
        <f>INDEX(resultados!$A$2:$ZZ$2573, 1427, MATCH($B$3, resultados!$A$1:$ZZ$1, 0))</f>
        <v/>
      </c>
    </row>
    <row r="1434">
      <c r="A1434">
        <f>INDEX(resultados!$A$2:$ZZ$2573, 1428, MATCH($B$1, resultados!$A$1:$ZZ$1, 0))</f>
        <v/>
      </c>
      <c r="B1434">
        <f>INDEX(resultados!$A$2:$ZZ$2573, 1428, MATCH($B$2, resultados!$A$1:$ZZ$1, 0))</f>
        <v/>
      </c>
      <c r="C1434">
        <f>INDEX(resultados!$A$2:$ZZ$2573, 1428, MATCH($B$3, resultados!$A$1:$ZZ$1, 0))</f>
        <v/>
      </c>
    </row>
    <row r="1435">
      <c r="A1435">
        <f>INDEX(resultados!$A$2:$ZZ$2573, 1429, MATCH($B$1, resultados!$A$1:$ZZ$1, 0))</f>
        <v/>
      </c>
      <c r="B1435">
        <f>INDEX(resultados!$A$2:$ZZ$2573, 1429, MATCH($B$2, resultados!$A$1:$ZZ$1, 0))</f>
        <v/>
      </c>
      <c r="C1435">
        <f>INDEX(resultados!$A$2:$ZZ$2573, 1429, MATCH($B$3, resultados!$A$1:$ZZ$1, 0))</f>
        <v/>
      </c>
    </row>
    <row r="1436">
      <c r="A1436">
        <f>INDEX(resultados!$A$2:$ZZ$2573, 1430, MATCH($B$1, resultados!$A$1:$ZZ$1, 0))</f>
        <v/>
      </c>
      <c r="B1436">
        <f>INDEX(resultados!$A$2:$ZZ$2573, 1430, MATCH($B$2, resultados!$A$1:$ZZ$1, 0))</f>
        <v/>
      </c>
      <c r="C1436">
        <f>INDEX(resultados!$A$2:$ZZ$2573, 1430, MATCH($B$3, resultados!$A$1:$ZZ$1, 0))</f>
        <v/>
      </c>
    </row>
    <row r="1437">
      <c r="A1437">
        <f>INDEX(resultados!$A$2:$ZZ$2573, 1431, MATCH($B$1, resultados!$A$1:$ZZ$1, 0))</f>
        <v/>
      </c>
      <c r="B1437">
        <f>INDEX(resultados!$A$2:$ZZ$2573, 1431, MATCH($B$2, resultados!$A$1:$ZZ$1, 0))</f>
        <v/>
      </c>
      <c r="C1437">
        <f>INDEX(resultados!$A$2:$ZZ$2573, 1431, MATCH($B$3, resultados!$A$1:$ZZ$1, 0))</f>
        <v/>
      </c>
    </row>
    <row r="1438">
      <c r="A1438">
        <f>INDEX(resultados!$A$2:$ZZ$2573, 1432, MATCH($B$1, resultados!$A$1:$ZZ$1, 0))</f>
        <v/>
      </c>
      <c r="B1438">
        <f>INDEX(resultados!$A$2:$ZZ$2573, 1432, MATCH($B$2, resultados!$A$1:$ZZ$1, 0))</f>
        <v/>
      </c>
      <c r="C1438">
        <f>INDEX(resultados!$A$2:$ZZ$2573, 1432, MATCH($B$3, resultados!$A$1:$ZZ$1, 0))</f>
        <v/>
      </c>
    </row>
    <row r="1439">
      <c r="A1439">
        <f>INDEX(resultados!$A$2:$ZZ$2573, 1433, MATCH($B$1, resultados!$A$1:$ZZ$1, 0))</f>
        <v/>
      </c>
      <c r="B1439">
        <f>INDEX(resultados!$A$2:$ZZ$2573, 1433, MATCH($B$2, resultados!$A$1:$ZZ$1, 0))</f>
        <v/>
      </c>
      <c r="C1439">
        <f>INDEX(resultados!$A$2:$ZZ$2573, 1433, MATCH($B$3, resultados!$A$1:$ZZ$1, 0))</f>
        <v/>
      </c>
    </row>
    <row r="1440">
      <c r="A1440">
        <f>INDEX(resultados!$A$2:$ZZ$2573, 1434, MATCH($B$1, resultados!$A$1:$ZZ$1, 0))</f>
        <v/>
      </c>
      <c r="B1440">
        <f>INDEX(resultados!$A$2:$ZZ$2573, 1434, MATCH($B$2, resultados!$A$1:$ZZ$1, 0))</f>
        <v/>
      </c>
      <c r="C1440">
        <f>INDEX(resultados!$A$2:$ZZ$2573, 1434, MATCH($B$3, resultados!$A$1:$ZZ$1, 0))</f>
        <v/>
      </c>
    </row>
    <row r="1441">
      <c r="A1441">
        <f>INDEX(resultados!$A$2:$ZZ$2573, 1435, MATCH($B$1, resultados!$A$1:$ZZ$1, 0))</f>
        <v/>
      </c>
      <c r="B1441">
        <f>INDEX(resultados!$A$2:$ZZ$2573, 1435, MATCH($B$2, resultados!$A$1:$ZZ$1, 0))</f>
        <v/>
      </c>
      <c r="C1441">
        <f>INDEX(resultados!$A$2:$ZZ$2573, 1435, MATCH($B$3, resultados!$A$1:$ZZ$1, 0))</f>
        <v/>
      </c>
    </row>
    <row r="1442">
      <c r="A1442">
        <f>INDEX(resultados!$A$2:$ZZ$2573, 1436, MATCH($B$1, resultados!$A$1:$ZZ$1, 0))</f>
        <v/>
      </c>
      <c r="B1442">
        <f>INDEX(resultados!$A$2:$ZZ$2573, 1436, MATCH($B$2, resultados!$A$1:$ZZ$1, 0))</f>
        <v/>
      </c>
      <c r="C1442">
        <f>INDEX(resultados!$A$2:$ZZ$2573, 1436, MATCH($B$3, resultados!$A$1:$ZZ$1, 0))</f>
        <v/>
      </c>
    </row>
    <row r="1443">
      <c r="A1443">
        <f>INDEX(resultados!$A$2:$ZZ$2573, 1437, MATCH($B$1, resultados!$A$1:$ZZ$1, 0))</f>
        <v/>
      </c>
      <c r="B1443">
        <f>INDEX(resultados!$A$2:$ZZ$2573, 1437, MATCH($B$2, resultados!$A$1:$ZZ$1, 0))</f>
        <v/>
      </c>
      <c r="C1443">
        <f>INDEX(resultados!$A$2:$ZZ$2573, 1437, MATCH($B$3, resultados!$A$1:$ZZ$1, 0))</f>
        <v/>
      </c>
    </row>
    <row r="1444">
      <c r="A1444">
        <f>INDEX(resultados!$A$2:$ZZ$2573, 1438, MATCH($B$1, resultados!$A$1:$ZZ$1, 0))</f>
        <v/>
      </c>
      <c r="B1444">
        <f>INDEX(resultados!$A$2:$ZZ$2573, 1438, MATCH($B$2, resultados!$A$1:$ZZ$1, 0))</f>
        <v/>
      </c>
      <c r="C1444">
        <f>INDEX(resultados!$A$2:$ZZ$2573, 1438, MATCH($B$3, resultados!$A$1:$ZZ$1, 0))</f>
        <v/>
      </c>
    </row>
    <row r="1445">
      <c r="A1445">
        <f>INDEX(resultados!$A$2:$ZZ$2573, 1439, MATCH($B$1, resultados!$A$1:$ZZ$1, 0))</f>
        <v/>
      </c>
      <c r="B1445">
        <f>INDEX(resultados!$A$2:$ZZ$2573, 1439, MATCH($B$2, resultados!$A$1:$ZZ$1, 0))</f>
        <v/>
      </c>
      <c r="C1445">
        <f>INDEX(resultados!$A$2:$ZZ$2573, 1439, MATCH($B$3, resultados!$A$1:$ZZ$1, 0))</f>
        <v/>
      </c>
    </row>
    <row r="1446">
      <c r="A1446">
        <f>INDEX(resultados!$A$2:$ZZ$2573, 1440, MATCH($B$1, resultados!$A$1:$ZZ$1, 0))</f>
        <v/>
      </c>
      <c r="B1446">
        <f>INDEX(resultados!$A$2:$ZZ$2573, 1440, MATCH($B$2, resultados!$A$1:$ZZ$1, 0))</f>
        <v/>
      </c>
      <c r="C1446">
        <f>INDEX(resultados!$A$2:$ZZ$2573, 1440, MATCH($B$3, resultados!$A$1:$ZZ$1, 0))</f>
        <v/>
      </c>
    </row>
    <row r="1447">
      <c r="A1447">
        <f>INDEX(resultados!$A$2:$ZZ$2573, 1441, MATCH($B$1, resultados!$A$1:$ZZ$1, 0))</f>
        <v/>
      </c>
      <c r="B1447">
        <f>INDEX(resultados!$A$2:$ZZ$2573, 1441, MATCH($B$2, resultados!$A$1:$ZZ$1, 0))</f>
        <v/>
      </c>
      <c r="C1447">
        <f>INDEX(resultados!$A$2:$ZZ$2573, 1441, MATCH($B$3, resultados!$A$1:$ZZ$1, 0))</f>
        <v/>
      </c>
    </row>
    <row r="1448">
      <c r="A1448">
        <f>INDEX(resultados!$A$2:$ZZ$2573, 1442, MATCH($B$1, resultados!$A$1:$ZZ$1, 0))</f>
        <v/>
      </c>
      <c r="B1448">
        <f>INDEX(resultados!$A$2:$ZZ$2573, 1442, MATCH($B$2, resultados!$A$1:$ZZ$1, 0))</f>
        <v/>
      </c>
      <c r="C1448">
        <f>INDEX(resultados!$A$2:$ZZ$2573, 1442, MATCH($B$3, resultados!$A$1:$ZZ$1, 0))</f>
        <v/>
      </c>
    </row>
    <row r="1449">
      <c r="A1449">
        <f>INDEX(resultados!$A$2:$ZZ$2573, 1443, MATCH($B$1, resultados!$A$1:$ZZ$1, 0))</f>
        <v/>
      </c>
      <c r="B1449">
        <f>INDEX(resultados!$A$2:$ZZ$2573, 1443, MATCH($B$2, resultados!$A$1:$ZZ$1, 0))</f>
        <v/>
      </c>
      <c r="C1449">
        <f>INDEX(resultados!$A$2:$ZZ$2573, 1443, MATCH($B$3, resultados!$A$1:$ZZ$1, 0))</f>
        <v/>
      </c>
    </row>
    <row r="1450">
      <c r="A1450">
        <f>INDEX(resultados!$A$2:$ZZ$2573, 1444, MATCH($B$1, resultados!$A$1:$ZZ$1, 0))</f>
        <v/>
      </c>
      <c r="B1450">
        <f>INDEX(resultados!$A$2:$ZZ$2573, 1444, MATCH($B$2, resultados!$A$1:$ZZ$1, 0))</f>
        <v/>
      </c>
      <c r="C1450">
        <f>INDEX(resultados!$A$2:$ZZ$2573, 1444, MATCH($B$3, resultados!$A$1:$ZZ$1, 0))</f>
        <v/>
      </c>
    </row>
    <row r="1451">
      <c r="A1451">
        <f>INDEX(resultados!$A$2:$ZZ$2573, 1445, MATCH($B$1, resultados!$A$1:$ZZ$1, 0))</f>
        <v/>
      </c>
      <c r="B1451">
        <f>INDEX(resultados!$A$2:$ZZ$2573, 1445, MATCH($B$2, resultados!$A$1:$ZZ$1, 0))</f>
        <v/>
      </c>
      <c r="C1451">
        <f>INDEX(resultados!$A$2:$ZZ$2573, 1445, MATCH($B$3, resultados!$A$1:$ZZ$1, 0))</f>
        <v/>
      </c>
    </row>
    <row r="1452">
      <c r="A1452">
        <f>INDEX(resultados!$A$2:$ZZ$2573, 1446, MATCH($B$1, resultados!$A$1:$ZZ$1, 0))</f>
        <v/>
      </c>
      <c r="B1452">
        <f>INDEX(resultados!$A$2:$ZZ$2573, 1446, MATCH($B$2, resultados!$A$1:$ZZ$1, 0))</f>
        <v/>
      </c>
      <c r="C1452">
        <f>INDEX(resultados!$A$2:$ZZ$2573, 1446, MATCH($B$3, resultados!$A$1:$ZZ$1, 0))</f>
        <v/>
      </c>
    </row>
    <row r="1453">
      <c r="A1453">
        <f>INDEX(resultados!$A$2:$ZZ$2573, 1447, MATCH($B$1, resultados!$A$1:$ZZ$1, 0))</f>
        <v/>
      </c>
      <c r="B1453">
        <f>INDEX(resultados!$A$2:$ZZ$2573, 1447, MATCH($B$2, resultados!$A$1:$ZZ$1, 0))</f>
        <v/>
      </c>
      <c r="C1453">
        <f>INDEX(resultados!$A$2:$ZZ$2573, 1447, MATCH($B$3, resultados!$A$1:$ZZ$1, 0))</f>
        <v/>
      </c>
    </row>
    <row r="1454">
      <c r="A1454">
        <f>INDEX(resultados!$A$2:$ZZ$2573, 1448, MATCH($B$1, resultados!$A$1:$ZZ$1, 0))</f>
        <v/>
      </c>
      <c r="B1454">
        <f>INDEX(resultados!$A$2:$ZZ$2573, 1448, MATCH($B$2, resultados!$A$1:$ZZ$1, 0))</f>
        <v/>
      </c>
      <c r="C1454">
        <f>INDEX(resultados!$A$2:$ZZ$2573, 1448, MATCH($B$3, resultados!$A$1:$ZZ$1, 0))</f>
        <v/>
      </c>
    </row>
    <row r="1455">
      <c r="A1455">
        <f>INDEX(resultados!$A$2:$ZZ$2573, 1449, MATCH($B$1, resultados!$A$1:$ZZ$1, 0))</f>
        <v/>
      </c>
      <c r="B1455">
        <f>INDEX(resultados!$A$2:$ZZ$2573, 1449, MATCH($B$2, resultados!$A$1:$ZZ$1, 0))</f>
        <v/>
      </c>
      <c r="C1455">
        <f>INDEX(resultados!$A$2:$ZZ$2573, 1449, MATCH($B$3, resultados!$A$1:$ZZ$1, 0))</f>
        <v/>
      </c>
    </row>
    <row r="1456">
      <c r="A1456">
        <f>INDEX(resultados!$A$2:$ZZ$2573, 1450, MATCH($B$1, resultados!$A$1:$ZZ$1, 0))</f>
        <v/>
      </c>
      <c r="B1456">
        <f>INDEX(resultados!$A$2:$ZZ$2573, 1450, MATCH($B$2, resultados!$A$1:$ZZ$1, 0))</f>
        <v/>
      </c>
      <c r="C1456">
        <f>INDEX(resultados!$A$2:$ZZ$2573, 1450, MATCH($B$3, resultados!$A$1:$ZZ$1, 0))</f>
        <v/>
      </c>
    </row>
    <row r="1457">
      <c r="A1457">
        <f>INDEX(resultados!$A$2:$ZZ$2573, 1451, MATCH($B$1, resultados!$A$1:$ZZ$1, 0))</f>
        <v/>
      </c>
      <c r="B1457">
        <f>INDEX(resultados!$A$2:$ZZ$2573, 1451, MATCH($B$2, resultados!$A$1:$ZZ$1, 0))</f>
        <v/>
      </c>
      <c r="C1457">
        <f>INDEX(resultados!$A$2:$ZZ$2573, 1451, MATCH($B$3, resultados!$A$1:$ZZ$1, 0))</f>
        <v/>
      </c>
    </row>
    <row r="1458">
      <c r="A1458">
        <f>INDEX(resultados!$A$2:$ZZ$2573, 1452, MATCH($B$1, resultados!$A$1:$ZZ$1, 0))</f>
        <v/>
      </c>
      <c r="B1458">
        <f>INDEX(resultados!$A$2:$ZZ$2573, 1452, MATCH($B$2, resultados!$A$1:$ZZ$1, 0))</f>
        <v/>
      </c>
      <c r="C1458">
        <f>INDEX(resultados!$A$2:$ZZ$2573, 1452, MATCH($B$3, resultados!$A$1:$ZZ$1, 0))</f>
        <v/>
      </c>
    </row>
    <row r="1459">
      <c r="A1459">
        <f>INDEX(resultados!$A$2:$ZZ$2573, 1453, MATCH($B$1, resultados!$A$1:$ZZ$1, 0))</f>
        <v/>
      </c>
      <c r="B1459">
        <f>INDEX(resultados!$A$2:$ZZ$2573, 1453, MATCH($B$2, resultados!$A$1:$ZZ$1, 0))</f>
        <v/>
      </c>
      <c r="C1459">
        <f>INDEX(resultados!$A$2:$ZZ$2573, 1453, MATCH($B$3, resultados!$A$1:$ZZ$1, 0))</f>
        <v/>
      </c>
    </row>
    <row r="1460">
      <c r="A1460">
        <f>INDEX(resultados!$A$2:$ZZ$2573, 1454, MATCH($B$1, resultados!$A$1:$ZZ$1, 0))</f>
        <v/>
      </c>
      <c r="B1460">
        <f>INDEX(resultados!$A$2:$ZZ$2573, 1454, MATCH($B$2, resultados!$A$1:$ZZ$1, 0))</f>
        <v/>
      </c>
      <c r="C1460">
        <f>INDEX(resultados!$A$2:$ZZ$2573, 1454, MATCH($B$3, resultados!$A$1:$ZZ$1, 0))</f>
        <v/>
      </c>
    </row>
    <row r="1461">
      <c r="A1461">
        <f>INDEX(resultados!$A$2:$ZZ$2573, 1455, MATCH($B$1, resultados!$A$1:$ZZ$1, 0))</f>
        <v/>
      </c>
      <c r="B1461">
        <f>INDEX(resultados!$A$2:$ZZ$2573, 1455, MATCH($B$2, resultados!$A$1:$ZZ$1, 0))</f>
        <v/>
      </c>
      <c r="C1461">
        <f>INDEX(resultados!$A$2:$ZZ$2573, 1455, MATCH($B$3, resultados!$A$1:$ZZ$1, 0))</f>
        <v/>
      </c>
    </row>
    <row r="1462">
      <c r="A1462">
        <f>INDEX(resultados!$A$2:$ZZ$2573, 1456, MATCH($B$1, resultados!$A$1:$ZZ$1, 0))</f>
        <v/>
      </c>
      <c r="B1462">
        <f>INDEX(resultados!$A$2:$ZZ$2573, 1456, MATCH($B$2, resultados!$A$1:$ZZ$1, 0))</f>
        <v/>
      </c>
      <c r="C1462">
        <f>INDEX(resultados!$A$2:$ZZ$2573, 1456, MATCH($B$3, resultados!$A$1:$ZZ$1, 0))</f>
        <v/>
      </c>
    </row>
    <row r="1463">
      <c r="A1463">
        <f>INDEX(resultados!$A$2:$ZZ$2573, 1457, MATCH($B$1, resultados!$A$1:$ZZ$1, 0))</f>
        <v/>
      </c>
      <c r="B1463">
        <f>INDEX(resultados!$A$2:$ZZ$2573, 1457, MATCH($B$2, resultados!$A$1:$ZZ$1, 0))</f>
        <v/>
      </c>
      <c r="C1463">
        <f>INDEX(resultados!$A$2:$ZZ$2573, 1457, MATCH($B$3, resultados!$A$1:$ZZ$1, 0))</f>
        <v/>
      </c>
    </row>
    <row r="1464">
      <c r="A1464">
        <f>INDEX(resultados!$A$2:$ZZ$2573, 1458, MATCH($B$1, resultados!$A$1:$ZZ$1, 0))</f>
        <v/>
      </c>
      <c r="B1464">
        <f>INDEX(resultados!$A$2:$ZZ$2573, 1458, MATCH($B$2, resultados!$A$1:$ZZ$1, 0))</f>
        <v/>
      </c>
      <c r="C1464">
        <f>INDEX(resultados!$A$2:$ZZ$2573, 1458, MATCH($B$3, resultados!$A$1:$ZZ$1, 0))</f>
        <v/>
      </c>
    </row>
    <row r="1465">
      <c r="A1465">
        <f>INDEX(resultados!$A$2:$ZZ$2573, 1459, MATCH($B$1, resultados!$A$1:$ZZ$1, 0))</f>
        <v/>
      </c>
      <c r="B1465">
        <f>INDEX(resultados!$A$2:$ZZ$2573, 1459, MATCH($B$2, resultados!$A$1:$ZZ$1, 0))</f>
        <v/>
      </c>
      <c r="C1465">
        <f>INDEX(resultados!$A$2:$ZZ$2573, 1459, MATCH($B$3, resultados!$A$1:$ZZ$1, 0))</f>
        <v/>
      </c>
    </row>
    <row r="1466">
      <c r="A1466">
        <f>INDEX(resultados!$A$2:$ZZ$2573, 1460, MATCH($B$1, resultados!$A$1:$ZZ$1, 0))</f>
        <v/>
      </c>
      <c r="B1466">
        <f>INDEX(resultados!$A$2:$ZZ$2573, 1460, MATCH($B$2, resultados!$A$1:$ZZ$1, 0))</f>
        <v/>
      </c>
      <c r="C1466">
        <f>INDEX(resultados!$A$2:$ZZ$2573, 1460, MATCH($B$3, resultados!$A$1:$ZZ$1, 0))</f>
        <v/>
      </c>
    </row>
    <row r="1467">
      <c r="A1467">
        <f>INDEX(resultados!$A$2:$ZZ$2573, 1461, MATCH($B$1, resultados!$A$1:$ZZ$1, 0))</f>
        <v/>
      </c>
      <c r="B1467">
        <f>INDEX(resultados!$A$2:$ZZ$2573, 1461, MATCH($B$2, resultados!$A$1:$ZZ$1, 0))</f>
        <v/>
      </c>
      <c r="C1467">
        <f>INDEX(resultados!$A$2:$ZZ$2573, 1461, MATCH($B$3, resultados!$A$1:$ZZ$1, 0))</f>
        <v/>
      </c>
    </row>
    <row r="1468">
      <c r="A1468">
        <f>INDEX(resultados!$A$2:$ZZ$2573, 1462, MATCH($B$1, resultados!$A$1:$ZZ$1, 0))</f>
        <v/>
      </c>
      <c r="B1468">
        <f>INDEX(resultados!$A$2:$ZZ$2573, 1462, MATCH($B$2, resultados!$A$1:$ZZ$1, 0))</f>
        <v/>
      </c>
      <c r="C1468">
        <f>INDEX(resultados!$A$2:$ZZ$2573, 1462, MATCH($B$3, resultados!$A$1:$ZZ$1, 0))</f>
        <v/>
      </c>
    </row>
    <row r="1469">
      <c r="A1469">
        <f>INDEX(resultados!$A$2:$ZZ$2573, 1463, MATCH($B$1, resultados!$A$1:$ZZ$1, 0))</f>
        <v/>
      </c>
      <c r="B1469">
        <f>INDEX(resultados!$A$2:$ZZ$2573, 1463, MATCH($B$2, resultados!$A$1:$ZZ$1, 0))</f>
        <v/>
      </c>
      <c r="C1469">
        <f>INDEX(resultados!$A$2:$ZZ$2573, 1463, MATCH($B$3, resultados!$A$1:$ZZ$1, 0))</f>
        <v/>
      </c>
    </row>
    <row r="1470">
      <c r="A1470">
        <f>INDEX(resultados!$A$2:$ZZ$2573, 1464, MATCH($B$1, resultados!$A$1:$ZZ$1, 0))</f>
        <v/>
      </c>
      <c r="B1470">
        <f>INDEX(resultados!$A$2:$ZZ$2573, 1464, MATCH($B$2, resultados!$A$1:$ZZ$1, 0))</f>
        <v/>
      </c>
      <c r="C1470">
        <f>INDEX(resultados!$A$2:$ZZ$2573, 1464, MATCH($B$3, resultados!$A$1:$ZZ$1, 0))</f>
        <v/>
      </c>
    </row>
    <row r="1471">
      <c r="A1471">
        <f>INDEX(resultados!$A$2:$ZZ$2573, 1465, MATCH($B$1, resultados!$A$1:$ZZ$1, 0))</f>
        <v/>
      </c>
      <c r="B1471">
        <f>INDEX(resultados!$A$2:$ZZ$2573, 1465, MATCH($B$2, resultados!$A$1:$ZZ$1, 0))</f>
        <v/>
      </c>
      <c r="C1471">
        <f>INDEX(resultados!$A$2:$ZZ$2573, 1465, MATCH($B$3, resultados!$A$1:$ZZ$1, 0))</f>
        <v/>
      </c>
    </row>
    <row r="1472">
      <c r="A1472">
        <f>INDEX(resultados!$A$2:$ZZ$2573, 1466, MATCH($B$1, resultados!$A$1:$ZZ$1, 0))</f>
        <v/>
      </c>
      <c r="B1472">
        <f>INDEX(resultados!$A$2:$ZZ$2573, 1466, MATCH($B$2, resultados!$A$1:$ZZ$1, 0))</f>
        <v/>
      </c>
      <c r="C1472">
        <f>INDEX(resultados!$A$2:$ZZ$2573, 1466, MATCH($B$3, resultados!$A$1:$ZZ$1, 0))</f>
        <v/>
      </c>
    </row>
    <row r="1473">
      <c r="A1473">
        <f>INDEX(resultados!$A$2:$ZZ$2573, 1467, MATCH($B$1, resultados!$A$1:$ZZ$1, 0))</f>
        <v/>
      </c>
      <c r="B1473">
        <f>INDEX(resultados!$A$2:$ZZ$2573, 1467, MATCH($B$2, resultados!$A$1:$ZZ$1, 0))</f>
        <v/>
      </c>
      <c r="C1473">
        <f>INDEX(resultados!$A$2:$ZZ$2573, 1467, MATCH($B$3, resultados!$A$1:$ZZ$1, 0))</f>
        <v/>
      </c>
    </row>
    <row r="1474">
      <c r="A1474">
        <f>INDEX(resultados!$A$2:$ZZ$2573, 1468, MATCH($B$1, resultados!$A$1:$ZZ$1, 0))</f>
        <v/>
      </c>
      <c r="B1474">
        <f>INDEX(resultados!$A$2:$ZZ$2573, 1468, MATCH($B$2, resultados!$A$1:$ZZ$1, 0))</f>
        <v/>
      </c>
      <c r="C1474">
        <f>INDEX(resultados!$A$2:$ZZ$2573, 1468, MATCH($B$3, resultados!$A$1:$ZZ$1, 0))</f>
        <v/>
      </c>
    </row>
    <row r="1475">
      <c r="A1475">
        <f>INDEX(resultados!$A$2:$ZZ$2573, 1469, MATCH($B$1, resultados!$A$1:$ZZ$1, 0))</f>
        <v/>
      </c>
      <c r="B1475">
        <f>INDEX(resultados!$A$2:$ZZ$2573, 1469, MATCH($B$2, resultados!$A$1:$ZZ$1, 0))</f>
        <v/>
      </c>
      <c r="C1475">
        <f>INDEX(resultados!$A$2:$ZZ$2573, 1469, MATCH($B$3, resultados!$A$1:$ZZ$1, 0))</f>
        <v/>
      </c>
    </row>
    <row r="1476">
      <c r="A1476">
        <f>INDEX(resultados!$A$2:$ZZ$2573, 1470, MATCH($B$1, resultados!$A$1:$ZZ$1, 0))</f>
        <v/>
      </c>
      <c r="B1476">
        <f>INDEX(resultados!$A$2:$ZZ$2573, 1470, MATCH($B$2, resultados!$A$1:$ZZ$1, 0))</f>
        <v/>
      </c>
      <c r="C1476">
        <f>INDEX(resultados!$A$2:$ZZ$2573, 1470, MATCH($B$3, resultados!$A$1:$ZZ$1, 0))</f>
        <v/>
      </c>
    </row>
    <row r="1477">
      <c r="A1477">
        <f>INDEX(resultados!$A$2:$ZZ$2573, 1471, MATCH($B$1, resultados!$A$1:$ZZ$1, 0))</f>
        <v/>
      </c>
      <c r="B1477">
        <f>INDEX(resultados!$A$2:$ZZ$2573, 1471, MATCH($B$2, resultados!$A$1:$ZZ$1, 0))</f>
        <v/>
      </c>
      <c r="C1477">
        <f>INDEX(resultados!$A$2:$ZZ$2573, 1471, MATCH($B$3, resultados!$A$1:$ZZ$1, 0))</f>
        <v/>
      </c>
    </row>
    <row r="1478">
      <c r="A1478">
        <f>INDEX(resultados!$A$2:$ZZ$2573, 1472, MATCH($B$1, resultados!$A$1:$ZZ$1, 0))</f>
        <v/>
      </c>
      <c r="B1478">
        <f>INDEX(resultados!$A$2:$ZZ$2573, 1472, MATCH($B$2, resultados!$A$1:$ZZ$1, 0))</f>
        <v/>
      </c>
      <c r="C1478">
        <f>INDEX(resultados!$A$2:$ZZ$2573, 1472, MATCH($B$3, resultados!$A$1:$ZZ$1, 0))</f>
        <v/>
      </c>
    </row>
    <row r="1479">
      <c r="A1479">
        <f>INDEX(resultados!$A$2:$ZZ$2573, 1473, MATCH($B$1, resultados!$A$1:$ZZ$1, 0))</f>
        <v/>
      </c>
      <c r="B1479">
        <f>INDEX(resultados!$A$2:$ZZ$2573, 1473, MATCH($B$2, resultados!$A$1:$ZZ$1, 0))</f>
        <v/>
      </c>
      <c r="C1479">
        <f>INDEX(resultados!$A$2:$ZZ$2573, 1473, MATCH($B$3, resultados!$A$1:$ZZ$1, 0))</f>
        <v/>
      </c>
    </row>
    <row r="1480">
      <c r="A1480">
        <f>INDEX(resultados!$A$2:$ZZ$2573, 1474, MATCH($B$1, resultados!$A$1:$ZZ$1, 0))</f>
        <v/>
      </c>
      <c r="B1480">
        <f>INDEX(resultados!$A$2:$ZZ$2573, 1474, MATCH($B$2, resultados!$A$1:$ZZ$1, 0))</f>
        <v/>
      </c>
      <c r="C1480">
        <f>INDEX(resultados!$A$2:$ZZ$2573, 1474, MATCH($B$3, resultados!$A$1:$ZZ$1, 0))</f>
        <v/>
      </c>
    </row>
    <row r="1481">
      <c r="A1481">
        <f>INDEX(resultados!$A$2:$ZZ$2573, 1475, MATCH($B$1, resultados!$A$1:$ZZ$1, 0))</f>
        <v/>
      </c>
      <c r="B1481">
        <f>INDEX(resultados!$A$2:$ZZ$2573, 1475, MATCH($B$2, resultados!$A$1:$ZZ$1, 0))</f>
        <v/>
      </c>
      <c r="C1481">
        <f>INDEX(resultados!$A$2:$ZZ$2573, 1475, MATCH($B$3, resultados!$A$1:$ZZ$1, 0))</f>
        <v/>
      </c>
    </row>
    <row r="1482">
      <c r="A1482">
        <f>INDEX(resultados!$A$2:$ZZ$2573, 1476, MATCH($B$1, resultados!$A$1:$ZZ$1, 0))</f>
        <v/>
      </c>
      <c r="B1482">
        <f>INDEX(resultados!$A$2:$ZZ$2573, 1476, MATCH($B$2, resultados!$A$1:$ZZ$1, 0))</f>
        <v/>
      </c>
      <c r="C1482">
        <f>INDEX(resultados!$A$2:$ZZ$2573, 1476, MATCH($B$3, resultados!$A$1:$ZZ$1, 0))</f>
        <v/>
      </c>
    </row>
    <row r="1483">
      <c r="A1483">
        <f>INDEX(resultados!$A$2:$ZZ$2573, 1477, MATCH($B$1, resultados!$A$1:$ZZ$1, 0))</f>
        <v/>
      </c>
      <c r="B1483">
        <f>INDEX(resultados!$A$2:$ZZ$2573, 1477, MATCH($B$2, resultados!$A$1:$ZZ$1, 0))</f>
        <v/>
      </c>
      <c r="C1483">
        <f>INDEX(resultados!$A$2:$ZZ$2573, 1477, MATCH($B$3, resultados!$A$1:$ZZ$1, 0))</f>
        <v/>
      </c>
    </row>
    <row r="1484">
      <c r="A1484">
        <f>INDEX(resultados!$A$2:$ZZ$2573, 1478, MATCH($B$1, resultados!$A$1:$ZZ$1, 0))</f>
        <v/>
      </c>
      <c r="B1484">
        <f>INDEX(resultados!$A$2:$ZZ$2573, 1478, MATCH($B$2, resultados!$A$1:$ZZ$1, 0))</f>
        <v/>
      </c>
      <c r="C1484">
        <f>INDEX(resultados!$A$2:$ZZ$2573, 1478, MATCH($B$3, resultados!$A$1:$ZZ$1, 0))</f>
        <v/>
      </c>
    </row>
    <row r="1485">
      <c r="A1485">
        <f>INDEX(resultados!$A$2:$ZZ$2573, 1479, MATCH($B$1, resultados!$A$1:$ZZ$1, 0))</f>
        <v/>
      </c>
      <c r="B1485">
        <f>INDEX(resultados!$A$2:$ZZ$2573, 1479, MATCH($B$2, resultados!$A$1:$ZZ$1, 0))</f>
        <v/>
      </c>
      <c r="C1485">
        <f>INDEX(resultados!$A$2:$ZZ$2573, 1479, MATCH($B$3, resultados!$A$1:$ZZ$1, 0))</f>
        <v/>
      </c>
    </row>
    <row r="1486">
      <c r="A1486">
        <f>INDEX(resultados!$A$2:$ZZ$2573, 1480, MATCH($B$1, resultados!$A$1:$ZZ$1, 0))</f>
        <v/>
      </c>
      <c r="B1486">
        <f>INDEX(resultados!$A$2:$ZZ$2573, 1480, MATCH($B$2, resultados!$A$1:$ZZ$1, 0))</f>
        <v/>
      </c>
      <c r="C1486">
        <f>INDEX(resultados!$A$2:$ZZ$2573, 1480, MATCH($B$3, resultados!$A$1:$ZZ$1, 0))</f>
        <v/>
      </c>
    </row>
    <row r="1487">
      <c r="A1487">
        <f>INDEX(resultados!$A$2:$ZZ$2573, 1481, MATCH($B$1, resultados!$A$1:$ZZ$1, 0))</f>
        <v/>
      </c>
      <c r="B1487">
        <f>INDEX(resultados!$A$2:$ZZ$2573, 1481, MATCH($B$2, resultados!$A$1:$ZZ$1, 0))</f>
        <v/>
      </c>
      <c r="C1487">
        <f>INDEX(resultados!$A$2:$ZZ$2573, 1481, MATCH($B$3, resultados!$A$1:$ZZ$1, 0))</f>
        <v/>
      </c>
    </row>
    <row r="1488">
      <c r="A1488">
        <f>INDEX(resultados!$A$2:$ZZ$2573, 1482, MATCH($B$1, resultados!$A$1:$ZZ$1, 0))</f>
        <v/>
      </c>
      <c r="B1488">
        <f>INDEX(resultados!$A$2:$ZZ$2573, 1482, MATCH($B$2, resultados!$A$1:$ZZ$1, 0))</f>
        <v/>
      </c>
      <c r="C1488">
        <f>INDEX(resultados!$A$2:$ZZ$2573, 1482, MATCH($B$3, resultados!$A$1:$ZZ$1, 0))</f>
        <v/>
      </c>
    </row>
    <row r="1489">
      <c r="A1489">
        <f>INDEX(resultados!$A$2:$ZZ$2573, 1483, MATCH($B$1, resultados!$A$1:$ZZ$1, 0))</f>
        <v/>
      </c>
      <c r="B1489">
        <f>INDEX(resultados!$A$2:$ZZ$2573, 1483, MATCH($B$2, resultados!$A$1:$ZZ$1, 0))</f>
        <v/>
      </c>
      <c r="C1489">
        <f>INDEX(resultados!$A$2:$ZZ$2573, 1483, MATCH($B$3, resultados!$A$1:$ZZ$1, 0))</f>
        <v/>
      </c>
    </row>
    <row r="1490">
      <c r="A1490">
        <f>INDEX(resultados!$A$2:$ZZ$2573, 1484, MATCH($B$1, resultados!$A$1:$ZZ$1, 0))</f>
        <v/>
      </c>
      <c r="B1490">
        <f>INDEX(resultados!$A$2:$ZZ$2573, 1484, MATCH($B$2, resultados!$A$1:$ZZ$1, 0))</f>
        <v/>
      </c>
      <c r="C1490">
        <f>INDEX(resultados!$A$2:$ZZ$2573, 1484, MATCH($B$3, resultados!$A$1:$ZZ$1, 0))</f>
        <v/>
      </c>
    </row>
    <row r="1491">
      <c r="A1491">
        <f>INDEX(resultados!$A$2:$ZZ$2573, 1485, MATCH($B$1, resultados!$A$1:$ZZ$1, 0))</f>
        <v/>
      </c>
      <c r="B1491">
        <f>INDEX(resultados!$A$2:$ZZ$2573, 1485, MATCH($B$2, resultados!$A$1:$ZZ$1, 0))</f>
        <v/>
      </c>
      <c r="C1491">
        <f>INDEX(resultados!$A$2:$ZZ$2573, 1485, MATCH($B$3, resultados!$A$1:$ZZ$1, 0))</f>
        <v/>
      </c>
    </row>
    <row r="1492">
      <c r="A1492">
        <f>INDEX(resultados!$A$2:$ZZ$2573, 1486, MATCH($B$1, resultados!$A$1:$ZZ$1, 0))</f>
        <v/>
      </c>
      <c r="B1492">
        <f>INDEX(resultados!$A$2:$ZZ$2573, 1486, MATCH($B$2, resultados!$A$1:$ZZ$1, 0))</f>
        <v/>
      </c>
      <c r="C1492">
        <f>INDEX(resultados!$A$2:$ZZ$2573, 1486, MATCH($B$3, resultados!$A$1:$ZZ$1, 0))</f>
        <v/>
      </c>
    </row>
    <row r="1493">
      <c r="A1493">
        <f>INDEX(resultados!$A$2:$ZZ$2573, 1487, MATCH($B$1, resultados!$A$1:$ZZ$1, 0))</f>
        <v/>
      </c>
      <c r="B1493">
        <f>INDEX(resultados!$A$2:$ZZ$2573, 1487, MATCH($B$2, resultados!$A$1:$ZZ$1, 0))</f>
        <v/>
      </c>
      <c r="C1493">
        <f>INDEX(resultados!$A$2:$ZZ$2573, 1487, MATCH($B$3, resultados!$A$1:$ZZ$1, 0))</f>
        <v/>
      </c>
    </row>
    <row r="1494">
      <c r="A1494">
        <f>INDEX(resultados!$A$2:$ZZ$2573, 1488, MATCH($B$1, resultados!$A$1:$ZZ$1, 0))</f>
        <v/>
      </c>
      <c r="B1494">
        <f>INDEX(resultados!$A$2:$ZZ$2573, 1488, MATCH($B$2, resultados!$A$1:$ZZ$1, 0))</f>
        <v/>
      </c>
      <c r="C1494">
        <f>INDEX(resultados!$A$2:$ZZ$2573, 1488, MATCH($B$3, resultados!$A$1:$ZZ$1, 0))</f>
        <v/>
      </c>
    </row>
    <row r="1495">
      <c r="A1495">
        <f>INDEX(resultados!$A$2:$ZZ$2573, 1489, MATCH($B$1, resultados!$A$1:$ZZ$1, 0))</f>
        <v/>
      </c>
      <c r="B1495">
        <f>INDEX(resultados!$A$2:$ZZ$2573, 1489, MATCH($B$2, resultados!$A$1:$ZZ$1, 0))</f>
        <v/>
      </c>
      <c r="C1495">
        <f>INDEX(resultados!$A$2:$ZZ$2573, 1489, MATCH($B$3, resultados!$A$1:$ZZ$1, 0))</f>
        <v/>
      </c>
    </row>
    <row r="1496">
      <c r="A1496">
        <f>INDEX(resultados!$A$2:$ZZ$2573, 1490, MATCH($B$1, resultados!$A$1:$ZZ$1, 0))</f>
        <v/>
      </c>
      <c r="B1496">
        <f>INDEX(resultados!$A$2:$ZZ$2573, 1490, MATCH($B$2, resultados!$A$1:$ZZ$1, 0))</f>
        <v/>
      </c>
      <c r="C1496">
        <f>INDEX(resultados!$A$2:$ZZ$2573, 1490, MATCH($B$3, resultados!$A$1:$ZZ$1, 0))</f>
        <v/>
      </c>
    </row>
    <row r="1497">
      <c r="A1497">
        <f>INDEX(resultados!$A$2:$ZZ$2573, 1491, MATCH($B$1, resultados!$A$1:$ZZ$1, 0))</f>
        <v/>
      </c>
      <c r="B1497">
        <f>INDEX(resultados!$A$2:$ZZ$2573, 1491, MATCH($B$2, resultados!$A$1:$ZZ$1, 0))</f>
        <v/>
      </c>
      <c r="C1497">
        <f>INDEX(resultados!$A$2:$ZZ$2573, 1491, MATCH($B$3, resultados!$A$1:$ZZ$1, 0))</f>
        <v/>
      </c>
    </row>
    <row r="1498">
      <c r="A1498">
        <f>INDEX(resultados!$A$2:$ZZ$2573, 1492, MATCH($B$1, resultados!$A$1:$ZZ$1, 0))</f>
        <v/>
      </c>
      <c r="B1498">
        <f>INDEX(resultados!$A$2:$ZZ$2573, 1492, MATCH($B$2, resultados!$A$1:$ZZ$1, 0))</f>
        <v/>
      </c>
      <c r="C1498">
        <f>INDEX(resultados!$A$2:$ZZ$2573, 1492, MATCH($B$3, resultados!$A$1:$ZZ$1, 0))</f>
        <v/>
      </c>
    </row>
    <row r="1499">
      <c r="A1499">
        <f>INDEX(resultados!$A$2:$ZZ$2573, 1493, MATCH($B$1, resultados!$A$1:$ZZ$1, 0))</f>
        <v/>
      </c>
      <c r="B1499">
        <f>INDEX(resultados!$A$2:$ZZ$2573, 1493, MATCH($B$2, resultados!$A$1:$ZZ$1, 0))</f>
        <v/>
      </c>
      <c r="C1499">
        <f>INDEX(resultados!$A$2:$ZZ$2573, 1493, MATCH($B$3, resultados!$A$1:$ZZ$1, 0))</f>
        <v/>
      </c>
    </row>
    <row r="1500">
      <c r="A1500">
        <f>INDEX(resultados!$A$2:$ZZ$2573, 1494, MATCH($B$1, resultados!$A$1:$ZZ$1, 0))</f>
        <v/>
      </c>
      <c r="B1500">
        <f>INDEX(resultados!$A$2:$ZZ$2573, 1494, MATCH($B$2, resultados!$A$1:$ZZ$1, 0))</f>
        <v/>
      </c>
      <c r="C1500">
        <f>INDEX(resultados!$A$2:$ZZ$2573, 1494, MATCH($B$3, resultados!$A$1:$ZZ$1, 0))</f>
        <v/>
      </c>
    </row>
    <row r="1501">
      <c r="A1501">
        <f>INDEX(resultados!$A$2:$ZZ$2573, 1495, MATCH($B$1, resultados!$A$1:$ZZ$1, 0))</f>
        <v/>
      </c>
      <c r="B1501">
        <f>INDEX(resultados!$A$2:$ZZ$2573, 1495, MATCH($B$2, resultados!$A$1:$ZZ$1, 0))</f>
        <v/>
      </c>
      <c r="C1501">
        <f>INDEX(resultados!$A$2:$ZZ$2573, 1495, MATCH($B$3, resultados!$A$1:$ZZ$1, 0))</f>
        <v/>
      </c>
    </row>
    <row r="1502">
      <c r="A1502">
        <f>INDEX(resultados!$A$2:$ZZ$2573, 1496, MATCH($B$1, resultados!$A$1:$ZZ$1, 0))</f>
        <v/>
      </c>
      <c r="B1502">
        <f>INDEX(resultados!$A$2:$ZZ$2573, 1496, MATCH($B$2, resultados!$A$1:$ZZ$1, 0))</f>
        <v/>
      </c>
      <c r="C1502">
        <f>INDEX(resultados!$A$2:$ZZ$2573, 1496, MATCH($B$3, resultados!$A$1:$ZZ$1, 0))</f>
        <v/>
      </c>
    </row>
    <row r="1503">
      <c r="A1503">
        <f>INDEX(resultados!$A$2:$ZZ$2573, 1497, MATCH($B$1, resultados!$A$1:$ZZ$1, 0))</f>
        <v/>
      </c>
      <c r="B1503">
        <f>INDEX(resultados!$A$2:$ZZ$2573, 1497, MATCH($B$2, resultados!$A$1:$ZZ$1, 0))</f>
        <v/>
      </c>
      <c r="C1503">
        <f>INDEX(resultados!$A$2:$ZZ$2573, 1497, MATCH($B$3, resultados!$A$1:$ZZ$1, 0))</f>
        <v/>
      </c>
    </row>
    <row r="1504">
      <c r="A1504">
        <f>INDEX(resultados!$A$2:$ZZ$2573, 1498, MATCH($B$1, resultados!$A$1:$ZZ$1, 0))</f>
        <v/>
      </c>
      <c r="B1504">
        <f>INDEX(resultados!$A$2:$ZZ$2573, 1498, MATCH($B$2, resultados!$A$1:$ZZ$1, 0))</f>
        <v/>
      </c>
      <c r="C1504">
        <f>INDEX(resultados!$A$2:$ZZ$2573, 1498, MATCH($B$3, resultados!$A$1:$ZZ$1, 0))</f>
        <v/>
      </c>
    </row>
    <row r="1505">
      <c r="A1505">
        <f>INDEX(resultados!$A$2:$ZZ$2573, 1499, MATCH($B$1, resultados!$A$1:$ZZ$1, 0))</f>
        <v/>
      </c>
      <c r="B1505">
        <f>INDEX(resultados!$A$2:$ZZ$2573, 1499, MATCH($B$2, resultados!$A$1:$ZZ$1, 0))</f>
        <v/>
      </c>
      <c r="C1505">
        <f>INDEX(resultados!$A$2:$ZZ$2573, 1499, MATCH($B$3, resultados!$A$1:$ZZ$1, 0))</f>
        <v/>
      </c>
    </row>
    <row r="1506">
      <c r="A1506">
        <f>INDEX(resultados!$A$2:$ZZ$2573, 1500, MATCH($B$1, resultados!$A$1:$ZZ$1, 0))</f>
        <v/>
      </c>
      <c r="B1506">
        <f>INDEX(resultados!$A$2:$ZZ$2573, 1500, MATCH($B$2, resultados!$A$1:$ZZ$1, 0))</f>
        <v/>
      </c>
      <c r="C1506">
        <f>INDEX(resultados!$A$2:$ZZ$2573, 1500, MATCH($B$3, resultados!$A$1:$ZZ$1, 0))</f>
        <v/>
      </c>
    </row>
    <row r="1507">
      <c r="A1507">
        <f>INDEX(resultados!$A$2:$ZZ$2573, 1501, MATCH($B$1, resultados!$A$1:$ZZ$1, 0))</f>
        <v/>
      </c>
      <c r="B1507">
        <f>INDEX(resultados!$A$2:$ZZ$2573, 1501, MATCH($B$2, resultados!$A$1:$ZZ$1, 0))</f>
        <v/>
      </c>
      <c r="C1507">
        <f>INDEX(resultados!$A$2:$ZZ$2573, 1501, MATCH($B$3, resultados!$A$1:$ZZ$1, 0))</f>
        <v/>
      </c>
    </row>
    <row r="1508">
      <c r="A1508">
        <f>INDEX(resultados!$A$2:$ZZ$2573, 1502, MATCH($B$1, resultados!$A$1:$ZZ$1, 0))</f>
        <v/>
      </c>
      <c r="B1508">
        <f>INDEX(resultados!$A$2:$ZZ$2573, 1502, MATCH($B$2, resultados!$A$1:$ZZ$1, 0))</f>
        <v/>
      </c>
      <c r="C1508">
        <f>INDEX(resultados!$A$2:$ZZ$2573, 1502, MATCH($B$3, resultados!$A$1:$ZZ$1, 0))</f>
        <v/>
      </c>
    </row>
    <row r="1509">
      <c r="A1509">
        <f>INDEX(resultados!$A$2:$ZZ$2573, 1503, MATCH($B$1, resultados!$A$1:$ZZ$1, 0))</f>
        <v/>
      </c>
      <c r="B1509">
        <f>INDEX(resultados!$A$2:$ZZ$2573, 1503, MATCH($B$2, resultados!$A$1:$ZZ$1, 0))</f>
        <v/>
      </c>
      <c r="C1509">
        <f>INDEX(resultados!$A$2:$ZZ$2573, 1503, MATCH($B$3, resultados!$A$1:$ZZ$1, 0))</f>
        <v/>
      </c>
    </row>
    <row r="1510">
      <c r="A1510">
        <f>INDEX(resultados!$A$2:$ZZ$2573, 1504, MATCH($B$1, resultados!$A$1:$ZZ$1, 0))</f>
        <v/>
      </c>
      <c r="B1510">
        <f>INDEX(resultados!$A$2:$ZZ$2573, 1504, MATCH($B$2, resultados!$A$1:$ZZ$1, 0))</f>
        <v/>
      </c>
      <c r="C1510">
        <f>INDEX(resultados!$A$2:$ZZ$2573, 1504, MATCH($B$3, resultados!$A$1:$ZZ$1, 0))</f>
        <v/>
      </c>
    </row>
    <row r="1511">
      <c r="A1511">
        <f>INDEX(resultados!$A$2:$ZZ$2573, 1505, MATCH($B$1, resultados!$A$1:$ZZ$1, 0))</f>
        <v/>
      </c>
      <c r="B1511">
        <f>INDEX(resultados!$A$2:$ZZ$2573, 1505, MATCH($B$2, resultados!$A$1:$ZZ$1, 0))</f>
        <v/>
      </c>
      <c r="C1511">
        <f>INDEX(resultados!$A$2:$ZZ$2573, 1505, MATCH($B$3, resultados!$A$1:$ZZ$1, 0))</f>
        <v/>
      </c>
    </row>
    <row r="1512">
      <c r="A1512">
        <f>INDEX(resultados!$A$2:$ZZ$2573, 1506, MATCH($B$1, resultados!$A$1:$ZZ$1, 0))</f>
        <v/>
      </c>
      <c r="B1512">
        <f>INDEX(resultados!$A$2:$ZZ$2573, 1506, MATCH($B$2, resultados!$A$1:$ZZ$1, 0))</f>
        <v/>
      </c>
      <c r="C1512">
        <f>INDEX(resultados!$A$2:$ZZ$2573, 1506, MATCH($B$3, resultados!$A$1:$ZZ$1, 0))</f>
        <v/>
      </c>
    </row>
    <row r="1513">
      <c r="A1513">
        <f>INDEX(resultados!$A$2:$ZZ$2573, 1507, MATCH($B$1, resultados!$A$1:$ZZ$1, 0))</f>
        <v/>
      </c>
      <c r="B1513">
        <f>INDEX(resultados!$A$2:$ZZ$2573, 1507, MATCH($B$2, resultados!$A$1:$ZZ$1, 0))</f>
        <v/>
      </c>
      <c r="C1513">
        <f>INDEX(resultados!$A$2:$ZZ$2573, 1507, MATCH($B$3, resultados!$A$1:$ZZ$1, 0))</f>
        <v/>
      </c>
    </row>
    <row r="1514">
      <c r="A1514">
        <f>INDEX(resultados!$A$2:$ZZ$2573, 1508, MATCH($B$1, resultados!$A$1:$ZZ$1, 0))</f>
        <v/>
      </c>
      <c r="B1514">
        <f>INDEX(resultados!$A$2:$ZZ$2573, 1508, MATCH($B$2, resultados!$A$1:$ZZ$1, 0))</f>
        <v/>
      </c>
      <c r="C1514">
        <f>INDEX(resultados!$A$2:$ZZ$2573, 1508, MATCH($B$3, resultados!$A$1:$ZZ$1, 0))</f>
        <v/>
      </c>
    </row>
    <row r="1515">
      <c r="A1515">
        <f>INDEX(resultados!$A$2:$ZZ$2573, 1509, MATCH($B$1, resultados!$A$1:$ZZ$1, 0))</f>
        <v/>
      </c>
      <c r="B1515">
        <f>INDEX(resultados!$A$2:$ZZ$2573, 1509, MATCH($B$2, resultados!$A$1:$ZZ$1, 0))</f>
        <v/>
      </c>
      <c r="C1515">
        <f>INDEX(resultados!$A$2:$ZZ$2573, 1509, MATCH($B$3, resultados!$A$1:$ZZ$1, 0))</f>
        <v/>
      </c>
    </row>
    <row r="1516">
      <c r="A1516">
        <f>INDEX(resultados!$A$2:$ZZ$2573, 1510, MATCH($B$1, resultados!$A$1:$ZZ$1, 0))</f>
        <v/>
      </c>
      <c r="B1516">
        <f>INDEX(resultados!$A$2:$ZZ$2573, 1510, MATCH($B$2, resultados!$A$1:$ZZ$1, 0))</f>
        <v/>
      </c>
      <c r="C1516">
        <f>INDEX(resultados!$A$2:$ZZ$2573, 1510, MATCH($B$3, resultados!$A$1:$ZZ$1, 0))</f>
        <v/>
      </c>
    </row>
    <row r="1517">
      <c r="A1517">
        <f>INDEX(resultados!$A$2:$ZZ$2573, 1511, MATCH($B$1, resultados!$A$1:$ZZ$1, 0))</f>
        <v/>
      </c>
      <c r="B1517">
        <f>INDEX(resultados!$A$2:$ZZ$2573, 1511, MATCH($B$2, resultados!$A$1:$ZZ$1, 0))</f>
        <v/>
      </c>
      <c r="C1517">
        <f>INDEX(resultados!$A$2:$ZZ$2573, 1511, MATCH($B$3, resultados!$A$1:$ZZ$1, 0))</f>
        <v/>
      </c>
    </row>
    <row r="1518">
      <c r="A1518">
        <f>INDEX(resultados!$A$2:$ZZ$2573, 1512, MATCH($B$1, resultados!$A$1:$ZZ$1, 0))</f>
        <v/>
      </c>
      <c r="B1518">
        <f>INDEX(resultados!$A$2:$ZZ$2573, 1512, MATCH($B$2, resultados!$A$1:$ZZ$1, 0))</f>
        <v/>
      </c>
      <c r="C1518">
        <f>INDEX(resultados!$A$2:$ZZ$2573, 1512, MATCH($B$3, resultados!$A$1:$ZZ$1, 0))</f>
        <v/>
      </c>
    </row>
    <row r="1519">
      <c r="A1519">
        <f>INDEX(resultados!$A$2:$ZZ$2573, 1513, MATCH($B$1, resultados!$A$1:$ZZ$1, 0))</f>
        <v/>
      </c>
      <c r="B1519">
        <f>INDEX(resultados!$A$2:$ZZ$2573, 1513, MATCH($B$2, resultados!$A$1:$ZZ$1, 0))</f>
        <v/>
      </c>
      <c r="C1519">
        <f>INDEX(resultados!$A$2:$ZZ$2573, 1513, MATCH($B$3, resultados!$A$1:$ZZ$1, 0))</f>
        <v/>
      </c>
    </row>
    <row r="1520">
      <c r="A1520">
        <f>INDEX(resultados!$A$2:$ZZ$2573, 1514, MATCH($B$1, resultados!$A$1:$ZZ$1, 0))</f>
        <v/>
      </c>
      <c r="B1520">
        <f>INDEX(resultados!$A$2:$ZZ$2573, 1514, MATCH($B$2, resultados!$A$1:$ZZ$1, 0))</f>
        <v/>
      </c>
      <c r="C1520">
        <f>INDEX(resultados!$A$2:$ZZ$2573, 1514, MATCH($B$3, resultados!$A$1:$ZZ$1, 0))</f>
        <v/>
      </c>
    </row>
    <row r="1521">
      <c r="A1521">
        <f>INDEX(resultados!$A$2:$ZZ$2573, 1515, MATCH($B$1, resultados!$A$1:$ZZ$1, 0))</f>
        <v/>
      </c>
      <c r="B1521">
        <f>INDEX(resultados!$A$2:$ZZ$2573, 1515, MATCH($B$2, resultados!$A$1:$ZZ$1, 0))</f>
        <v/>
      </c>
      <c r="C1521">
        <f>INDEX(resultados!$A$2:$ZZ$2573, 1515, MATCH($B$3, resultados!$A$1:$ZZ$1, 0))</f>
        <v/>
      </c>
    </row>
    <row r="1522">
      <c r="A1522">
        <f>INDEX(resultados!$A$2:$ZZ$2573, 1516, MATCH($B$1, resultados!$A$1:$ZZ$1, 0))</f>
        <v/>
      </c>
      <c r="B1522">
        <f>INDEX(resultados!$A$2:$ZZ$2573, 1516, MATCH($B$2, resultados!$A$1:$ZZ$1, 0))</f>
        <v/>
      </c>
      <c r="C1522">
        <f>INDEX(resultados!$A$2:$ZZ$2573, 1516, MATCH($B$3, resultados!$A$1:$ZZ$1, 0))</f>
        <v/>
      </c>
    </row>
    <row r="1523">
      <c r="A1523">
        <f>INDEX(resultados!$A$2:$ZZ$2573, 1517, MATCH($B$1, resultados!$A$1:$ZZ$1, 0))</f>
        <v/>
      </c>
      <c r="B1523">
        <f>INDEX(resultados!$A$2:$ZZ$2573, 1517, MATCH($B$2, resultados!$A$1:$ZZ$1, 0))</f>
        <v/>
      </c>
      <c r="C1523">
        <f>INDEX(resultados!$A$2:$ZZ$2573, 1517, MATCH($B$3, resultados!$A$1:$ZZ$1, 0))</f>
        <v/>
      </c>
    </row>
    <row r="1524">
      <c r="A1524">
        <f>INDEX(resultados!$A$2:$ZZ$2573, 1518, MATCH($B$1, resultados!$A$1:$ZZ$1, 0))</f>
        <v/>
      </c>
      <c r="B1524">
        <f>INDEX(resultados!$A$2:$ZZ$2573, 1518, MATCH($B$2, resultados!$A$1:$ZZ$1, 0))</f>
        <v/>
      </c>
      <c r="C1524">
        <f>INDEX(resultados!$A$2:$ZZ$2573, 1518, MATCH($B$3, resultados!$A$1:$ZZ$1, 0))</f>
        <v/>
      </c>
    </row>
    <row r="1525">
      <c r="A1525">
        <f>INDEX(resultados!$A$2:$ZZ$2573, 1519, MATCH($B$1, resultados!$A$1:$ZZ$1, 0))</f>
        <v/>
      </c>
      <c r="B1525">
        <f>INDEX(resultados!$A$2:$ZZ$2573, 1519, MATCH($B$2, resultados!$A$1:$ZZ$1, 0))</f>
        <v/>
      </c>
      <c r="C1525">
        <f>INDEX(resultados!$A$2:$ZZ$2573, 1519, MATCH($B$3, resultados!$A$1:$ZZ$1, 0))</f>
        <v/>
      </c>
    </row>
    <row r="1526">
      <c r="A1526">
        <f>INDEX(resultados!$A$2:$ZZ$2573, 1520, MATCH($B$1, resultados!$A$1:$ZZ$1, 0))</f>
        <v/>
      </c>
      <c r="B1526">
        <f>INDEX(resultados!$A$2:$ZZ$2573, 1520, MATCH($B$2, resultados!$A$1:$ZZ$1, 0))</f>
        <v/>
      </c>
      <c r="C1526">
        <f>INDEX(resultados!$A$2:$ZZ$2573, 1520, MATCH($B$3, resultados!$A$1:$ZZ$1, 0))</f>
        <v/>
      </c>
    </row>
    <row r="1527">
      <c r="A1527">
        <f>INDEX(resultados!$A$2:$ZZ$2573, 1521, MATCH($B$1, resultados!$A$1:$ZZ$1, 0))</f>
        <v/>
      </c>
      <c r="B1527">
        <f>INDEX(resultados!$A$2:$ZZ$2573, 1521, MATCH($B$2, resultados!$A$1:$ZZ$1, 0))</f>
        <v/>
      </c>
      <c r="C1527">
        <f>INDEX(resultados!$A$2:$ZZ$2573, 1521, MATCH($B$3, resultados!$A$1:$ZZ$1, 0))</f>
        <v/>
      </c>
    </row>
    <row r="1528">
      <c r="A1528">
        <f>INDEX(resultados!$A$2:$ZZ$2573, 1522, MATCH($B$1, resultados!$A$1:$ZZ$1, 0))</f>
        <v/>
      </c>
      <c r="B1528">
        <f>INDEX(resultados!$A$2:$ZZ$2573, 1522, MATCH($B$2, resultados!$A$1:$ZZ$1, 0))</f>
        <v/>
      </c>
      <c r="C1528">
        <f>INDEX(resultados!$A$2:$ZZ$2573, 1522, MATCH($B$3, resultados!$A$1:$ZZ$1, 0))</f>
        <v/>
      </c>
    </row>
    <row r="1529">
      <c r="A1529">
        <f>INDEX(resultados!$A$2:$ZZ$2573, 1523, MATCH($B$1, resultados!$A$1:$ZZ$1, 0))</f>
        <v/>
      </c>
      <c r="B1529">
        <f>INDEX(resultados!$A$2:$ZZ$2573, 1523, MATCH($B$2, resultados!$A$1:$ZZ$1, 0))</f>
        <v/>
      </c>
      <c r="C1529">
        <f>INDEX(resultados!$A$2:$ZZ$2573, 1523, MATCH($B$3, resultados!$A$1:$ZZ$1, 0))</f>
        <v/>
      </c>
    </row>
    <row r="1530">
      <c r="A1530">
        <f>INDEX(resultados!$A$2:$ZZ$2573, 1524, MATCH($B$1, resultados!$A$1:$ZZ$1, 0))</f>
        <v/>
      </c>
      <c r="B1530">
        <f>INDEX(resultados!$A$2:$ZZ$2573, 1524, MATCH($B$2, resultados!$A$1:$ZZ$1, 0))</f>
        <v/>
      </c>
      <c r="C1530">
        <f>INDEX(resultados!$A$2:$ZZ$2573, 1524, MATCH($B$3, resultados!$A$1:$ZZ$1, 0))</f>
        <v/>
      </c>
    </row>
    <row r="1531">
      <c r="A1531">
        <f>INDEX(resultados!$A$2:$ZZ$2573, 1525, MATCH($B$1, resultados!$A$1:$ZZ$1, 0))</f>
        <v/>
      </c>
      <c r="B1531">
        <f>INDEX(resultados!$A$2:$ZZ$2573, 1525, MATCH($B$2, resultados!$A$1:$ZZ$1, 0))</f>
        <v/>
      </c>
      <c r="C1531">
        <f>INDEX(resultados!$A$2:$ZZ$2573, 1525, MATCH($B$3, resultados!$A$1:$ZZ$1, 0))</f>
        <v/>
      </c>
    </row>
    <row r="1532">
      <c r="A1532">
        <f>INDEX(resultados!$A$2:$ZZ$2573, 1526, MATCH($B$1, resultados!$A$1:$ZZ$1, 0))</f>
        <v/>
      </c>
      <c r="B1532">
        <f>INDEX(resultados!$A$2:$ZZ$2573, 1526, MATCH($B$2, resultados!$A$1:$ZZ$1, 0))</f>
        <v/>
      </c>
      <c r="C1532">
        <f>INDEX(resultados!$A$2:$ZZ$2573, 1526, MATCH($B$3, resultados!$A$1:$ZZ$1, 0))</f>
        <v/>
      </c>
    </row>
    <row r="1533">
      <c r="A1533">
        <f>INDEX(resultados!$A$2:$ZZ$2573, 1527, MATCH($B$1, resultados!$A$1:$ZZ$1, 0))</f>
        <v/>
      </c>
      <c r="B1533">
        <f>INDEX(resultados!$A$2:$ZZ$2573, 1527, MATCH($B$2, resultados!$A$1:$ZZ$1, 0))</f>
        <v/>
      </c>
      <c r="C1533">
        <f>INDEX(resultados!$A$2:$ZZ$2573, 1527, MATCH($B$3, resultados!$A$1:$ZZ$1, 0))</f>
        <v/>
      </c>
    </row>
    <row r="1534">
      <c r="A1534">
        <f>INDEX(resultados!$A$2:$ZZ$2573, 1528, MATCH($B$1, resultados!$A$1:$ZZ$1, 0))</f>
        <v/>
      </c>
      <c r="B1534">
        <f>INDEX(resultados!$A$2:$ZZ$2573, 1528, MATCH($B$2, resultados!$A$1:$ZZ$1, 0))</f>
        <v/>
      </c>
      <c r="C1534">
        <f>INDEX(resultados!$A$2:$ZZ$2573, 1528, MATCH($B$3, resultados!$A$1:$ZZ$1, 0))</f>
        <v/>
      </c>
    </row>
    <row r="1535">
      <c r="A1535">
        <f>INDEX(resultados!$A$2:$ZZ$2573, 1529, MATCH($B$1, resultados!$A$1:$ZZ$1, 0))</f>
        <v/>
      </c>
      <c r="B1535">
        <f>INDEX(resultados!$A$2:$ZZ$2573, 1529, MATCH($B$2, resultados!$A$1:$ZZ$1, 0))</f>
        <v/>
      </c>
      <c r="C1535">
        <f>INDEX(resultados!$A$2:$ZZ$2573, 1529, MATCH($B$3, resultados!$A$1:$ZZ$1, 0))</f>
        <v/>
      </c>
    </row>
    <row r="1536">
      <c r="A1536">
        <f>INDEX(resultados!$A$2:$ZZ$2573, 1530, MATCH($B$1, resultados!$A$1:$ZZ$1, 0))</f>
        <v/>
      </c>
      <c r="B1536">
        <f>INDEX(resultados!$A$2:$ZZ$2573, 1530, MATCH($B$2, resultados!$A$1:$ZZ$1, 0))</f>
        <v/>
      </c>
      <c r="C1536">
        <f>INDEX(resultados!$A$2:$ZZ$2573, 1530, MATCH($B$3, resultados!$A$1:$ZZ$1, 0))</f>
        <v/>
      </c>
    </row>
    <row r="1537">
      <c r="A1537">
        <f>INDEX(resultados!$A$2:$ZZ$2573, 1531, MATCH($B$1, resultados!$A$1:$ZZ$1, 0))</f>
        <v/>
      </c>
      <c r="B1537">
        <f>INDEX(resultados!$A$2:$ZZ$2573, 1531, MATCH($B$2, resultados!$A$1:$ZZ$1, 0))</f>
        <v/>
      </c>
      <c r="C1537">
        <f>INDEX(resultados!$A$2:$ZZ$2573, 1531, MATCH($B$3, resultados!$A$1:$ZZ$1, 0))</f>
        <v/>
      </c>
    </row>
    <row r="1538">
      <c r="A1538">
        <f>INDEX(resultados!$A$2:$ZZ$2573, 1532, MATCH($B$1, resultados!$A$1:$ZZ$1, 0))</f>
        <v/>
      </c>
      <c r="B1538">
        <f>INDEX(resultados!$A$2:$ZZ$2573, 1532, MATCH($B$2, resultados!$A$1:$ZZ$1, 0))</f>
        <v/>
      </c>
      <c r="C1538">
        <f>INDEX(resultados!$A$2:$ZZ$2573, 1532, MATCH($B$3, resultados!$A$1:$ZZ$1, 0))</f>
        <v/>
      </c>
    </row>
    <row r="1539">
      <c r="A1539">
        <f>INDEX(resultados!$A$2:$ZZ$2573, 1533, MATCH($B$1, resultados!$A$1:$ZZ$1, 0))</f>
        <v/>
      </c>
      <c r="B1539">
        <f>INDEX(resultados!$A$2:$ZZ$2573, 1533, MATCH($B$2, resultados!$A$1:$ZZ$1, 0))</f>
        <v/>
      </c>
      <c r="C1539">
        <f>INDEX(resultados!$A$2:$ZZ$2573, 1533, MATCH($B$3, resultados!$A$1:$ZZ$1, 0))</f>
        <v/>
      </c>
    </row>
    <row r="1540">
      <c r="A1540">
        <f>INDEX(resultados!$A$2:$ZZ$2573, 1534, MATCH($B$1, resultados!$A$1:$ZZ$1, 0))</f>
        <v/>
      </c>
      <c r="B1540">
        <f>INDEX(resultados!$A$2:$ZZ$2573, 1534, MATCH($B$2, resultados!$A$1:$ZZ$1, 0))</f>
        <v/>
      </c>
      <c r="C1540">
        <f>INDEX(resultados!$A$2:$ZZ$2573, 1534, MATCH($B$3, resultados!$A$1:$ZZ$1, 0))</f>
        <v/>
      </c>
    </row>
    <row r="1541">
      <c r="A1541">
        <f>INDEX(resultados!$A$2:$ZZ$2573, 1535, MATCH($B$1, resultados!$A$1:$ZZ$1, 0))</f>
        <v/>
      </c>
      <c r="B1541">
        <f>INDEX(resultados!$A$2:$ZZ$2573, 1535, MATCH($B$2, resultados!$A$1:$ZZ$1, 0))</f>
        <v/>
      </c>
      <c r="C1541">
        <f>INDEX(resultados!$A$2:$ZZ$2573, 1535, MATCH($B$3, resultados!$A$1:$ZZ$1, 0))</f>
        <v/>
      </c>
    </row>
    <row r="1542">
      <c r="A1542">
        <f>INDEX(resultados!$A$2:$ZZ$2573, 1536, MATCH($B$1, resultados!$A$1:$ZZ$1, 0))</f>
        <v/>
      </c>
      <c r="B1542">
        <f>INDEX(resultados!$A$2:$ZZ$2573, 1536, MATCH($B$2, resultados!$A$1:$ZZ$1, 0))</f>
        <v/>
      </c>
      <c r="C1542">
        <f>INDEX(resultados!$A$2:$ZZ$2573, 1536, MATCH($B$3, resultados!$A$1:$ZZ$1, 0))</f>
        <v/>
      </c>
    </row>
    <row r="1543">
      <c r="A1543">
        <f>INDEX(resultados!$A$2:$ZZ$2573, 1537, MATCH($B$1, resultados!$A$1:$ZZ$1, 0))</f>
        <v/>
      </c>
      <c r="B1543">
        <f>INDEX(resultados!$A$2:$ZZ$2573, 1537, MATCH($B$2, resultados!$A$1:$ZZ$1, 0))</f>
        <v/>
      </c>
      <c r="C1543">
        <f>INDEX(resultados!$A$2:$ZZ$2573, 1537, MATCH($B$3, resultados!$A$1:$ZZ$1, 0))</f>
        <v/>
      </c>
    </row>
    <row r="1544">
      <c r="A1544">
        <f>INDEX(resultados!$A$2:$ZZ$2573, 1538, MATCH($B$1, resultados!$A$1:$ZZ$1, 0))</f>
        <v/>
      </c>
      <c r="B1544">
        <f>INDEX(resultados!$A$2:$ZZ$2573, 1538, MATCH($B$2, resultados!$A$1:$ZZ$1, 0))</f>
        <v/>
      </c>
      <c r="C1544">
        <f>INDEX(resultados!$A$2:$ZZ$2573, 1538, MATCH($B$3, resultados!$A$1:$ZZ$1, 0))</f>
        <v/>
      </c>
    </row>
    <row r="1545">
      <c r="A1545">
        <f>INDEX(resultados!$A$2:$ZZ$2573, 1539, MATCH($B$1, resultados!$A$1:$ZZ$1, 0))</f>
        <v/>
      </c>
      <c r="B1545">
        <f>INDEX(resultados!$A$2:$ZZ$2573, 1539, MATCH($B$2, resultados!$A$1:$ZZ$1, 0))</f>
        <v/>
      </c>
      <c r="C1545">
        <f>INDEX(resultados!$A$2:$ZZ$2573, 1539, MATCH($B$3, resultados!$A$1:$ZZ$1, 0))</f>
        <v/>
      </c>
    </row>
    <row r="1546">
      <c r="A1546">
        <f>INDEX(resultados!$A$2:$ZZ$2573, 1540, MATCH($B$1, resultados!$A$1:$ZZ$1, 0))</f>
        <v/>
      </c>
      <c r="B1546">
        <f>INDEX(resultados!$A$2:$ZZ$2573, 1540, MATCH($B$2, resultados!$A$1:$ZZ$1, 0))</f>
        <v/>
      </c>
      <c r="C1546">
        <f>INDEX(resultados!$A$2:$ZZ$2573, 1540, MATCH($B$3, resultados!$A$1:$ZZ$1, 0))</f>
        <v/>
      </c>
    </row>
    <row r="1547">
      <c r="A1547">
        <f>INDEX(resultados!$A$2:$ZZ$2573, 1541, MATCH($B$1, resultados!$A$1:$ZZ$1, 0))</f>
        <v/>
      </c>
      <c r="B1547">
        <f>INDEX(resultados!$A$2:$ZZ$2573, 1541, MATCH($B$2, resultados!$A$1:$ZZ$1, 0))</f>
        <v/>
      </c>
      <c r="C1547">
        <f>INDEX(resultados!$A$2:$ZZ$2573, 1541, MATCH($B$3, resultados!$A$1:$ZZ$1, 0))</f>
        <v/>
      </c>
    </row>
    <row r="1548">
      <c r="A1548">
        <f>INDEX(resultados!$A$2:$ZZ$2573, 1542, MATCH($B$1, resultados!$A$1:$ZZ$1, 0))</f>
        <v/>
      </c>
      <c r="B1548">
        <f>INDEX(resultados!$A$2:$ZZ$2573, 1542, MATCH($B$2, resultados!$A$1:$ZZ$1, 0))</f>
        <v/>
      </c>
      <c r="C1548">
        <f>INDEX(resultados!$A$2:$ZZ$2573, 1542, MATCH($B$3, resultados!$A$1:$ZZ$1, 0))</f>
        <v/>
      </c>
    </row>
    <row r="1549">
      <c r="A1549">
        <f>INDEX(resultados!$A$2:$ZZ$2573, 1543, MATCH($B$1, resultados!$A$1:$ZZ$1, 0))</f>
        <v/>
      </c>
      <c r="B1549">
        <f>INDEX(resultados!$A$2:$ZZ$2573, 1543, MATCH($B$2, resultados!$A$1:$ZZ$1, 0))</f>
        <v/>
      </c>
      <c r="C1549">
        <f>INDEX(resultados!$A$2:$ZZ$2573, 1543, MATCH($B$3, resultados!$A$1:$ZZ$1, 0))</f>
        <v/>
      </c>
    </row>
    <row r="1550">
      <c r="A1550">
        <f>INDEX(resultados!$A$2:$ZZ$2573, 1544, MATCH($B$1, resultados!$A$1:$ZZ$1, 0))</f>
        <v/>
      </c>
      <c r="B1550">
        <f>INDEX(resultados!$A$2:$ZZ$2573, 1544, MATCH($B$2, resultados!$A$1:$ZZ$1, 0))</f>
        <v/>
      </c>
      <c r="C1550">
        <f>INDEX(resultados!$A$2:$ZZ$2573, 1544, MATCH($B$3, resultados!$A$1:$ZZ$1, 0))</f>
        <v/>
      </c>
    </row>
    <row r="1551">
      <c r="A1551">
        <f>INDEX(resultados!$A$2:$ZZ$2573, 1545, MATCH($B$1, resultados!$A$1:$ZZ$1, 0))</f>
        <v/>
      </c>
      <c r="B1551">
        <f>INDEX(resultados!$A$2:$ZZ$2573, 1545, MATCH($B$2, resultados!$A$1:$ZZ$1, 0))</f>
        <v/>
      </c>
      <c r="C1551">
        <f>INDEX(resultados!$A$2:$ZZ$2573, 1545, MATCH($B$3, resultados!$A$1:$ZZ$1, 0))</f>
        <v/>
      </c>
    </row>
    <row r="1552">
      <c r="A1552">
        <f>INDEX(resultados!$A$2:$ZZ$2573, 1546, MATCH($B$1, resultados!$A$1:$ZZ$1, 0))</f>
        <v/>
      </c>
      <c r="B1552">
        <f>INDEX(resultados!$A$2:$ZZ$2573, 1546, MATCH($B$2, resultados!$A$1:$ZZ$1, 0))</f>
        <v/>
      </c>
      <c r="C1552">
        <f>INDEX(resultados!$A$2:$ZZ$2573, 1546, MATCH($B$3, resultados!$A$1:$ZZ$1, 0))</f>
        <v/>
      </c>
    </row>
    <row r="1553">
      <c r="A1553">
        <f>INDEX(resultados!$A$2:$ZZ$2573, 1547, MATCH($B$1, resultados!$A$1:$ZZ$1, 0))</f>
        <v/>
      </c>
      <c r="B1553">
        <f>INDEX(resultados!$A$2:$ZZ$2573, 1547, MATCH($B$2, resultados!$A$1:$ZZ$1, 0))</f>
        <v/>
      </c>
      <c r="C1553">
        <f>INDEX(resultados!$A$2:$ZZ$2573, 1547, MATCH($B$3, resultados!$A$1:$ZZ$1, 0))</f>
        <v/>
      </c>
    </row>
    <row r="1554">
      <c r="A1554">
        <f>INDEX(resultados!$A$2:$ZZ$2573, 1548, MATCH($B$1, resultados!$A$1:$ZZ$1, 0))</f>
        <v/>
      </c>
      <c r="B1554">
        <f>INDEX(resultados!$A$2:$ZZ$2573, 1548, MATCH($B$2, resultados!$A$1:$ZZ$1, 0))</f>
        <v/>
      </c>
      <c r="C1554">
        <f>INDEX(resultados!$A$2:$ZZ$2573, 1548, MATCH($B$3, resultados!$A$1:$ZZ$1, 0))</f>
        <v/>
      </c>
    </row>
    <row r="1555">
      <c r="A1555">
        <f>INDEX(resultados!$A$2:$ZZ$2573, 1549, MATCH($B$1, resultados!$A$1:$ZZ$1, 0))</f>
        <v/>
      </c>
      <c r="B1555">
        <f>INDEX(resultados!$A$2:$ZZ$2573, 1549, MATCH($B$2, resultados!$A$1:$ZZ$1, 0))</f>
        <v/>
      </c>
      <c r="C1555">
        <f>INDEX(resultados!$A$2:$ZZ$2573, 1549, MATCH($B$3, resultados!$A$1:$ZZ$1, 0))</f>
        <v/>
      </c>
    </row>
    <row r="1556">
      <c r="A1556">
        <f>INDEX(resultados!$A$2:$ZZ$2573, 1550, MATCH($B$1, resultados!$A$1:$ZZ$1, 0))</f>
        <v/>
      </c>
      <c r="B1556">
        <f>INDEX(resultados!$A$2:$ZZ$2573, 1550, MATCH($B$2, resultados!$A$1:$ZZ$1, 0))</f>
        <v/>
      </c>
      <c r="C1556">
        <f>INDEX(resultados!$A$2:$ZZ$2573, 1550, MATCH($B$3, resultados!$A$1:$ZZ$1, 0))</f>
        <v/>
      </c>
    </row>
    <row r="1557">
      <c r="A1557">
        <f>INDEX(resultados!$A$2:$ZZ$2573, 1551, MATCH($B$1, resultados!$A$1:$ZZ$1, 0))</f>
        <v/>
      </c>
      <c r="B1557">
        <f>INDEX(resultados!$A$2:$ZZ$2573, 1551, MATCH($B$2, resultados!$A$1:$ZZ$1, 0))</f>
        <v/>
      </c>
      <c r="C1557">
        <f>INDEX(resultados!$A$2:$ZZ$2573, 1551, MATCH($B$3, resultados!$A$1:$ZZ$1, 0))</f>
        <v/>
      </c>
    </row>
    <row r="1558">
      <c r="A1558">
        <f>INDEX(resultados!$A$2:$ZZ$2573, 1552, MATCH($B$1, resultados!$A$1:$ZZ$1, 0))</f>
        <v/>
      </c>
      <c r="B1558">
        <f>INDEX(resultados!$A$2:$ZZ$2573, 1552, MATCH($B$2, resultados!$A$1:$ZZ$1, 0))</f>
        <v/>
      </c>
      <c r="C1558">
        <f>INDEX(resultados!$A$2:$ZZ$2573, 1552, MATCH($B$3, resultados!$A$1:$ZZ$1, 0))</f>
        <v/>
      </c>
    </row>
    <row r="1559">
      <c r="A1559">
        <f>INDEX(resultados!$A$2:$ZZ$2573, 1553, MATCH($B$1, resultados!$A$1:$ZZ$1, 0))</f>
        <v/>
      </c>
      <c r="B1559">
        <f>INDEX(resultados!$A$2:$ZZ$2573, 1553, MATCH($B$2, resultados!$A$1:$ZZ$1, 0))</f>
        <v/>
      </c>
      <c r="C1559">
        <f>INDEX(resultados!$A$2:$ZZ$2573, 1553, MATCH($B$3, resultados!$A$1:$ZZ$1, 0))</f>
        <v/>
      </c>
    </row>
    <row r="1560">
      <c r="A1560">
        <f>INDEX(resultados!$A$2:$ZZ$2573, 1554, MATCH($B$1, resultados!$A$1:$ZZ$1, 0))</f>
        <v/>
      </c>
      <c r="B1560">
        <f>INDEX(resultados!$A$2:$ZZ$2573, 1554, MATCH($B$2, resultados!$A$1:$ZZ$1, 0))</f>
        <v/>
      </c>
      <c r="C1560">
        <f>INDEX(resultados!$A$2:$ZZ$2573, 1554, MATCH($B$3, resultados!$A$1:$ZZ$1, 0))</f>
        <v/>
      </c>
    </row>
    <row r="1561">
      <c r="A1561">
        <f>INDEX(resultados!$A$2:$ZZ$2573, 1555, MATCH($B$1, resultados!$A$1:$ZZ$1, 0))</f>
        <v/>
      </c>
      <c r="B1561">
        <f>INDEX(resultados!$A$2:$ZZ$2573, 1555, MATCH($B$2, resultados!$A$1:$ZZ$1, 0))</f>
        <v/>
      </c>
      <c r="C1561">
        <f>INDEX(resultados!$A$2:$ZZ$2573, 1555, MATCH($B$3, resultados!$A$1:$ZZ$1, 0))</f>
        <v/>
      </c>
    </row>
    <row r="1562">
      <c r="A1562">
        <f>INDEX(resultados!$A$2:$ZZ$2573, 1556, MATCH($B$1, resultados!$A$1:$ZZ$1, 0))</f>
        <v/>
      </c>
      <c r="B1562">
        <f>INDEX(resultados!$A$2:$ZZ$2573, 1556, MATCH($B$2, resultados!$A$1:$ZZ$1, 0))</f>
        <v/>
      </c>
      <c r="C1562">
        <f>INDEX(resultados!$A$2:$ZZ$2573, 1556, MATCH($B$3, resultados!$A$1:$ZZ$1, 0))</f>
        <v/>
      </c>
    </row>
    <row r="1563">
      <c r="A1563">
        <f>INDEX(resultados!$A$2:$ZZ$2573, 1557, MATCH($B$1, resultados!$A$1:$ZZ$1, 0))</f>
        <v/>
      </c>
      <c r="B1563">
        <f>INDEX(resultados!$A$2:$ZZ$2573, 1557, MATCH($B$2, resultados!$A$1:$ZZ$1, 0))</f>
        <v/>
      </c>
      <c r="C1563">
        <f>INDEX(resultados!$A$2:$ZZ$2573, 1557, MATCH($B$3, resultados!$A$1:$ZZ$1, 0))</f>
        <v/>
      </c>
    </row>
    <row r="1564">
      <c r="A1564">
        <f>INDEX(resultados!$A$2:$ZZ$2573, 1558, MATCH($B$1, resultados!$A$1:$ZZ$1, 0))</f>
        <v/>
      </c>
      <c r="B1564">
        <f>INDEX(resultados!$A$2:$ZZ$2573, 1558, MATCH($B$2, resultados!$A$1:$ZZ$1, 0))</f>
        <v/>
      </c>
      <c r="C1564">
        <f>INDEX(resultados!$A$2:$ZZ$2573, 1558, MATCH($B$3, resultados!$A$1:$ZZ$1, 0))</f>
        <v/>
      </c>
    </row>
    <row r="1565">
      <c r="A1565">
        <f>INDEX(resultados!$A$2:$ZZ$2573, 1559, MATCH($B$1, resultados!$A$1:$ZZ$1, 0))</f>
        <v/>
      </c>
      <c r="B1565">
        <f>INDEX(resultados!$A$2:$ZZ$2573, 1559, MATCH($B$2, resultados!$A$1:$ZZ$1, 0))</f>
        <v/>
      </c>
      <c r="C1565">
        <f>INDEX(resultados!$A$2:$ZZ$2573, 1559, MATCH($B$3, resultados!$A$1:$ZZ$1, 0))</f>
        <v/>
      </c>
    </row>
    <row r="1566">
      <c r="A1566">
        <f>INDEX(resultados!$A$2:$ZZ$2573, 1560, MATCH($B$1, resultados!$A$1:$ZZ$1, 0))</f>
        <v/>
      </c>
      <c r="B1566">
        <f>INDEX(resultados!$A$2:$ZZ$2573, 1560, MATCH($B$2, resultados!$A$1:$ZZ$1, 0))</f>
        <v/>
      </c>
      <c r="C1566">
        <f>INDEX(resultados!$A$2:$ZZ$2573, 1560, MATCH($B$3, resultados!$A$1:$ZZ$1, 0))</f>
        <v/>
      </c>
    </row>
    <row r="1567">
      <c r="A1567">
        <f>INDEX(resultados!$A$2:$ZZ$2573, 1561, MATCH($B$1, resultados!$A$1:$ZZ$1, 0))</f>
        <v/>
      </c>
      <c r="B1567">
        <f>INDEX(resultados!$A$2:$ZZ$2573, 1561, MATCH($B$2, resultados!$A$1:$ZZ$1, 0))</f>
        <v/>
      </c>
      <c r="C1567">
        <f>INDEX(resultados!$A$2:$ZZ$2573, 1561, MATCH($B$3, resultados!$A$1:$ZZ$1, 0))</f>
        <v/>
      </c>
    </row>
    <row r="1568">
      <c r="A1568">
        <f>INDEX(resultados!$A$2:$ZZ$2573, 1562, MATCH($B$1, resultados!$A$1:$ZZ$1, 0))</f>
        <v/>
      </c>
      <c r="B1568">
        <f>INDEX(resultados!$A$2:$ZZ$2573, 1562, MATCH($B$2, resultados!$A$1:$ZZ$1, 0))</f>
        <v/>
      </c>
      <c r="C1568">
        <f>INDEX(resultados!$A$2:$ZZ$2573, 1562, MATCH($B$3, resultados!$A$1:$ZZ$1, 0))</f>
        <v/>
      </c>
    </row>
    <row r="1569">
      <c r="A1569">
        <f>INDEX(resultados!$A$2:$ZZ$2573, 1563, MATCH($B$1, resultados!$A$1:$ZZ$1, 0))</f>
        <v/>
      </c>
      <c r="B1569">
        <f>INDEX(resultados!$A$2:$ZZ$2573, 1563, MATCH($B$2, resultados!$A$1:$ZZ$1, 0))</f>
        <v/>
      </c>
      <c r="C1569">
        <f>INDEX(resultados!$A$2:$ZZ$2573, 1563, MATCH($B$3, resultados!$A$1:$ZZ$1, 0))</f>
        <v/>
      </c>
    </row>
    <row r="1570">
      <c r="A1570">
        <f>INDEX(resultados!$A$2:$ZZ$2573, 1564, MATCH($B$1, resultados!$A$1:$ZZ$1, 0))</f>
        <v/>
      </c>
      <c r="B1570">
        <f>INDEX(resultados!$A$2:$ZZ$2573, 1564, MATCH($B$2, resultados!$A$1:$ZZ$1, 0))</f>
        <v/>
      </c>
      <c r="C1570">
        <f>INDEX(resultados!$A$2:$ZZ$2573, 1564, MATCH($B$3, resultados!$A$1:$ZZ$1, 0))</f>
        <v/>
      </c>
    </row>
    <row r="1571">
      <c r="A1571">
        <f>INDEX(resultados!$A$2:$ZZ$2573, 1565, MATCH($B$1, resultados!$A$1:$ZZ$1, 0))</f>
        <v/>
      </c>
      <c r="B1571">
        <f>INDEX(resultados!$A$2:$ZZ$2573, 1565, MATCH($B$2, resultados!$A$1:$ZZ$1, 0))</f>
        <v/>
      </c>
      <c r="C1571">
        <f>INDEX(resultados!$A$2:$ZZ$2573, 1565, MATCH($B$3, resultados!$A$1:$ZZ$1, 0))</f>
        <v/>
      </c>
    </row>
    <row r="1572">
      <c r="A1572">
        <f>INDEX(resultados!$A$2:$ZZ$2573, 1566, MATCH($B$1, resultados!$A$1:$ZZ$1, 0))</f>
        <v/>
      </c>
      <c r="B1572">
        <f>INDEX(resultados!$A$2:$ZZ$2573, 1566, MATCH($B$2, resultados!$A$1:$ZZ$1, 0))</f>
        <v/>
      </c>
      <c r="C1572">
        <f>INDEX(resultados!$A$2:$ZZ$2573, 1566, MATCH($B$3, resultados!$A$1:$ZZ$1, 0))</f>
        <v/>
      </c>
    </row>
    <row r="1573">
      <c r="A1573">
        <f>INDEX(resultados!$A$2:$ZZ$2573, 1567, MATCH($B$1, resultados!$A$1:$ZZ$1, 0))</f>
        <v/>
      </c>
      <c r="B1573">
        <f>INDEX(resultados!$A$2:$ZZ$2573, 1567, MATCH($B$2, resultados!$A$1:$ZZ$1, 0))</f>
        <v/>
      </c>
      <c r="C1573">
        <f>INDEX(resultados!$A$2:$ZZ$2573, 1567, MATCH($B$3, resultados!$A$1:$ZZ$1, 0))</f>
        <v/>
      </c>
    </row>
    <row r="1574">
      <c r="A1574">
        <f>INDEX(resultados!$A$2:$ZZ$2573, 1568, MATCH($B$1, resultados!$A$1:$ZZ$1, 0))</f>
        <v/>
      </c>
      <c r="B1574">
        <f>INDEX(resultados!$A$2:$ZZ$2573, 1568, MATCH($B$2, resultados!$A$1:$ZZ$1, 0))</f>
        <v/>
      </c>
      <c r="C1574">
        <f>INDEX(resultados!$A$2:$ZZ$2573, 1568, MATCH($B$3, resultados!$A$1:$ZZ$1, 0))</f>
        <v/>
      </c>
    </row>
    <row r="1575">
      <c r="A1575">
        <f>INDEX(resultados!$A$2:$ZZ$2573, 1569, MATCH($B$1, resultados!$A$1:$ZZ$1, 0))</f>
        <v/>
      </c>
      <c r="B1575">
        <f>INDEX(resultados!$A$2:$ZZ$2573, 1569, MATCH($B$2, resultados!$A$1:$ZZ$1, 0))</f>
        <v/>
      </c>
      <c r="C1575">
        <f>INDEX(resultados!$A$2:$ZZ$2573, 1569, MATCH($B$3, resultados!$A$1:$ZZ$1, 0))</f>
        <v/>
      </c>
    </row>
    <row r="1576">
      <c r="A1576">
        <f>INDEX(resultados!$A$2:$ZZ$2573, 1570, MATCH($B$1, resultados!$A$1:$ZZ$1, 0))</f>
        <v/>
      </c>
      <c r="B1576">
        <f>INDEX(resultados!$A$2:$ZZ$2573, 1570, MATCH($B$2, resultados!$A$1:$ZZ$1, 0))</f>
        <v/>
      </c>
      <c r="C1576">
        <f>INDEX(resultados!$A$2:$ZZ$2573, 1570, MATCH($B$3, resultados!$A$1:$ZZ$1, 0))</f>
        <v/>
      </c>
    </row>
    <row r="1577">
      <c r="A1577">
        <f>INDEX(resultados!$A$2:$ZZ$2573, 1571, MATCH($B$1, resultados!$A$1:$ZZ$1, 0))</f>
        <v/>
      </c>
      <c r="B1577">
        <f>INDEX(resultados!$A$2:$ZZ$2573, 1571, MATCH($B$2, resultados!$A$1:$ZZ$1, 0))</f>
        <v/>
      </c>
      <c r="C1577">
        <f>INDEX(resultados!$A$2:$ZZ$2573, 1571, MATCH($B$3, resultados!$A$1:$ZZ$1, 0))</f>
        <v/>
      </c>
    </row>
    <row r="1578">
      <c r="A1578">
        <f>INDEX(resultados!$A$2:$ZZ$2573, 1572, MATCH($B$1, resultados!$A$1:$ZZ$1, 0))</f>
        <v/>
      </c>
      <c r="B1578">
        <f>INDEX(resultados!$A$2:$ZZ$2573, 1572, MATCH($B$2, resultados!$A$1:$ZZ$1, 0))</f>
        <v/>
      </c>
      <c r="C1578">
        <f>INDEX(resultados!$A$2:$ZZ$2573, 1572, MATCH($B$3, resultados!$A$1:$ZZ$1, 0))</f>
        <v/>
      </c>
    </row>
    <row r="1579">
      <c r="A1579">
        <f>INDEX(resultados!$A$2:$ZZ$2573, 1573, MATCH($B$1, resultados!$A$1:$ZZ$1, 0))</f>
        <v/>
      </c>
      <c r="B1579">
        <f>INDEX(resultados!$A$2:$ZZ$2573, 1573, MATCH($B$2, resultados!$A$1:$ZZ$1, 0))</f>
        <v/>
      </c>
      <c r="C1579">
        <f>INDEX(resultados!$A$2:$ZZ$2573, 1573, MATCH($B$3, resultados!$A$1:$ZZ$1, 0))</f>
        <v/>
      </c>
    </row>
    <row r="1580">
      <c r="A1580">
        <f>INDEX(resultados!$A$2:$ZZ$2573, 1574, MATCH($B$1, resultados!$A$1:$ZZ$1, 0))</f>
        <v/>
      </c>
      <c r="B1580">
        <f>INDEX(resultados!$A$2:$ZZ$2573, 1574, MATCH($B$2, resultados!$A$1:$ZZ$1, 0))</f>
        <v/>
      </c>
      <c r="C1580">
        <f>INDEX(resultados!$A$2:$ZZ$2573, 1574, MATCH($B$3, resultados!$A$1:$ZZ$1, 0))</f>
        <v/>
      </c>
    </row>
    <row r="1581">
      <c r="A1581">
        <f>INDEX(resultados!$A$2:$ZZ$2573, 1575, MATCH($B$1, resultados!$A$1:$ZZ$1, 0))</f>
        <v/>
      </c>
      <c r="B1581">
        <f>INDEX(resultados!$A$2:$ZZ$2573, 1575, MATCH($B$2, resultados!$A$1:$ZZ$1, 0))</f>
        <v/>
      </c>
      <c r="C1581">
        <f>INDEX(resultados!$A$2:$ZZ$2573, 1575, MATCH($B$3, resultados!$A$1:$ZZ$1, 0))</f>
        <v/>
      </c>
    </row>
    <row r="1582">
      <c r="A1582">
        <f>INDEX(resultados!$A$2:$ZZ$2573, 1576, MATCH($B$1, resultados!$A$1:$ZZ$1, 0))</f>
        <v/>
      </c>
      <c r="B1582">
        <f>INDEX(resultados!$A$2:$ZZ$2573, 1576, MATCH($B$2, resultados!$A$1:$ZZ$1, 0))</f>
        <v/>
      </c>
      <c r="C1582">
        <f>INDEX(resultados!$A$2:$ZZ$2573, 1576, MATCH($B$3, resultados!$A$1:$ZZ$1, 0))</f>
        <v/>
      </c>
    </row>
    <row r="1583">
      <c r="A1583">
        <f>INDEX(resultados!$A$2:$ZZ$2573, 1577, MATCH($B$1, resultados!$A$1:$ZZ$1, 0))</f>
        <v/>
      </c>
      <c r="B1583">
        <f>INDEX(resultados!$A$2:$ZZ$2573, 1577, MATCH($B$2, resultados!$A$1:$ZZ$1, 0))</f>
        <v/>
      </c>
      <c r="C1583">
        <f>INDEX(resultados!$A$2:$ZZ$2573, 1577, MATCH($B$3, resultados!$A$1:$ZZ$1, 0))</f>
        <v/>
      </c>
    </row>
    <row r="1584">
      <c r="A1584">
        <f>INDEX(resultados!$A$2:$ZZ$2573, 1578, MATCH($B$1, resultados!$A$1:$ZZ$1, 0))</f>
        <v/>
      </c>
      <c r="B1584">
        <f>INDEX(resultados!$A$2:$ZZ$2573, 1578, MATCH($B$2, resultados!$A$1:$ZZ$1, 0))</f>
        <v/>
      </c>
      <c r="C1584">
        <f>INDEX(resultados!$A$2:$ZZ$2573, 1578, MATCH($B$3, resultados!$A$1:$ZZ$1, 0))</f>
        <v/>
      </c>
    </row>
    <row r="1585">
      <c r="A1585">
        <f>INDEX(resultados!$A$2:$ZZ$2573, 1579, MATCH($B$1, resultados!$A$1:$ZZ$1, 0))</f>
        <v/>
      </c>
      <c r="B1585">
        <f>INDEX(resultados!$A$2:$ZZ$2573, 1579, MATCH($B$2, resultados!$A$1:$ZZ$1, 0))</f>
        <v/>
      </c>
      <c r="C1585">
        <f>INDEX(resultados!$A$2:$ZZ$2573, 1579, MATCH($B$3, resultados!$A$1:$ZZ$1, 0))</f>
        <v/>
      </c>
    </row>
    <row r="1586">
      <c r="A1586">
        <f>INDEX(resultados!$A$2:$ZZ$2573, 1580, MATCH($B$1, resultados!$A$1:$ZZ$1, 0))</f>
        <v/>
      </c>
      <c r="B1586">
        <f>INDEX(resultados!$A$2:$ZZ$2573, 1580, MATCH($B$2, resultados!$A$1:$ZZ$1, 0))</f>
        <v/>
      </c>
      <c r="C1586">
        <f>INDEX(resultados!$A$2:$ZZ$2573, 1580, MATCH($B$3, resultados!$A$1:$ZZ$1, 0))</f>
        <v/>
      </c>
    </row>
    <row r="1587">
      <c r="A1587">
        <f>INDEX(resultados!$A$2:$ZZ$2573, 1581, MATCH($B$1, resultados!$A$1:$ZZ$1, 0))</f>
        <v/>
      </c>
      <c r="B1587">
        <f>INDEX(resultados!$A$2:$ZZ$2573, 1581, MATCH($B$2, resultados!$A$1:$ZZ$1, 0))</f>
        <v/>
      </c>
      <c r="C1587">
        <f>INDEX(resultados!$A$2:$ZZ$2573, 1581, MATCH($B$3, resultados!$A$1:$ZZ$1, 0))</f>
        <v/>
      </c>
    </row>
    <row r="1588">
      <c r="A1588">
        <f>INDEX(resultados!$A$2:$ZZ$2573, 1582, MATCH($B$1, resultados!$A$1:$ZZ$1, 0))</f>
        <v/>
      </c>
      <c r="B1588">
        <f>INDEX(resultados!$A$2:$ZZ$2573, 1582, MATCH($B$2, resultados!$A$1:$ZZ$1, 0))</f>
        <v/>
      </c>
      <c r="C1588">
        <f>INDEX(resultados!$A$2:$ZZ$2573, 1582, MATCH($B$3, resultados!$A$1:$ZZ$1, 0))</f>
        <v/>
      </c>
    </row>
    <row r="1589">
      <c r="A1589">
        <f>INDEX(resultados!$A$2:$ZZ$2573, 1583, MATCH($B$1, resultados!$A$1:$ZZ$1, 0))</f>
        <v/>
      </c>
      <c r="B1589">
        <f>INDEX(resultados!$A$2:$ZZ$2573, 1583, MATCH($B$2, resultados!$A$1:$ZZ$1, 0))</f>
        <v/>
      </c>
      <c r="C1589">
        <f>INDEX(resultados!$A$2:$ZZ$2573, 1583, MATCH($B$3, resultados!$A$1:$ZZ$1, 0))</f>
        <v/>
      </c>
    </row>
    <row r="1590">
      <c r="A1590">
        <f>INDEX(resultados!$A$2:$ZZ$2573, 1584, MATCH($B$1, resultados!$A$1:$ZZ$1, 0))</f>
        <v/>
      </c>
      <c r="B1590">
        <f>INDEX(resultados!$A$2:$ZZ$2573, 1584, MATCH($B$2, resultados!$A$1:$ZZ$1, 0))</f>
        <v/>
      </c>
      <c r="C1590">
        <f>INDEX(resultados!$A$2:$ZZ$2573, 1584, MATCH($B$3, resultados!$A$1:$ZZ$1, 0))</f>
        <v/>
      </c>
    </row>
    <row r="1591">
      <c r="A1591">
        <f>INDEX(resultados!$A$2:$ZZ$2573, 1585, MATCH($B$1, resultados!$A$1:$ZZ$1, 0))</f>
        <v/>
      </c>
      <c r="B1591">
        <f>INDEX(resultados!$A$2:$ZZ$2573, 1585, MATCH($B$2, resultados!$A$1:$ZZ$1, 0))</f>
        <v/>
      </c>
      <c r="C1591">
        <f>INDEX(resultados!$A$2:$ZZ$2573, 1585, MATCH($B$3, resultados!$A$1:$ZZ$1, 0))</f>
        <v/>
      </c>
    </row>
    <row r="1592">
      <c r="A1592">
        <f>INDEX(resultados!$A$2:$ZZ$2573, 1586, MATCH($B$1, resultados!$A$1:$ZZ$1, 0))</f>
        <v/>
      </c>
      <c r="B1592">
        <f>INDEX(resultados!$A$2:$ZZ$2573, 1586, MATCH($B$2, resultados!$A$1:$ZZ$1, 0))</f>
        <v/>
      </c>
      <c r="C1592">
        <f>INDEX(resultados!$A$2:$ZZ$2573, 1586, MATCH($B$3, resultados!$A$1:$ZZ$1, 0))</f>
        <v/>
      </c>
    </row>
    <row r="1593">
      <c r="A1593">
        <f>INDEX(resultados!$A$2:$ZZ$2573, 1587, MATCH($B$1, resultados!$A$1:$ZZ$1, 0))</f>
        <v/>
      </c>
      <c r="B1593">
        <f>INDEX(resultados!$A$2:$ZZ$2573, 1587, MATCH($B$2, resultados!$A$1:$ZZ$1, 0))</f>
        <v/>
      </c>
      <c r="C1593">
        <f>INDEX(resultados!$A$2:$ZZ$2573, 1587, MATCH($B$3, resultados!$A$1:$ZZ$1, 0))</f>
        <v/>
      </c>
    </row>
    <row r="1594">
      <c r="A1594">
        <f>INDEX(resultados!$A$2:$ZZ$2573, 1588, MATCH($B$1, resultados!$A$1:$ZZ$1, 0))</f>
        <v/>
      </c>
      <c r="B1594">
        <f>INDEX(resultados!$A$2:$ZZ$2573, 1588, MATCH($B$2, resultados!$A$1:$ZZ$1, 0))</f>
        <v/>
      </c>
      <c r="C1594">
        <f>INDEX(resultados!$A$2:$ZZ$2573, 1588, MATCH($B$3, resultados!$A$1:$ZZ$1, 0))</f>
        <v/>
      </c>
    </row>
    <row r="1595">
      <c r="A1595">
        <f>INDEX(resultados!$A$2:$ZZ$2573, 1589, MATCH($B$1, resultados!$A$1:$ZZ$1, 0))</f>
        <v/>
      </c>
      <c r="B1595">
        <f>INDEX(resultados!$A$2:$ZZ$2573, 1589, MATCH($B$2, resultados!$A$1:$ZZ$1, 0))</f>
        <v/>
      </c>
      <c r="C1595">
        <f>INDEX(resultados!$A$2:$ZZ$2573, 1589, MATCH($B$3, resultados!$A$1:$ZZ$1, 0))</f>
        <v/>
      </c>
    </row>
    <row r="1596">
      <c r="A1596">
        <f>INDEX(resultados!$A$2:$ZZ$2573, 1590, MATCH($B$1, resultados!$A$1:$ZZ$1, 0))</f>
        <v/>
      </c>
      <c r="B1596">
        <f>INDEX(resultados!$A$2:$ZZ$2573, 1590, MATCH($B$2, resultados!$A$1:$ZZ$1, 0))</f>
        <v/>
      </c>
      <c r="C1596">
        <f>INDEX(resultados!$A$2:$ZZ$2573, 1590, MATCH($B$3, resultados!$A$1:$ZZ$1, 0))</f>
        <v/>
      </c>
    </row>
    <row r="1597">
      <c r="A1597">
        <f>INDEX(resultados!$A$2:$ZZ$2573, 1591, MATCH($B$1, resultados!$A$1:$ZZ$1, 0))</f>
        <v/>
      </c>
      <c r="B1597">
        <f>INDEX(resultados!$A$2:$ZZ$2573, 1591, MATCH($B$2, resultados!$A$1:$ZZ$1, 0))</f>
        <v/>
      </c>
      <c r="C1597">
        <f>INDEX(resultados!$A$2:$ZZ$2573, 1591, MATCH($B$3, resultados!$A$1:$ZZ$1, 0))</f>
        <v/>
      </c>
    </row>
    <row r="1598">
      <c r="A1598">
        <f>INDEX(resultados!$A$2:$ZZ$2573, 1592, MATCH($B$1, resultados!$A$1:$ZZ$1, 0))</f>
        <v/>
      </c>
      <c r="B1598">
        <f>INDEX(resultados!$A$2:$ZZ$2573, 1592, MATCH($B$2, resultados!$A$1:$ZZ$1, 0))</f>
        <v/>
      </c>
      <c r="C1598">
        <f>INDEX(resultados!$A$2:$ZZ$2573, 1592, MATCH($B$3, resultados!$A$1:$ZZ$1, 0))</f>
        <v/>
      </c>
    </row>
    <row r="1599">
      <c r="A1599">
        <f>INDEX(resultados!$A$2:$ZZ$2573, 1593, MATCH($B$1, resultados!$A$1:$ZZ$1, 0))</f>
        <v/>
      </c>
      <c r="B1599">
        <f>INDEX(resultados!$A$2:$ZZ$2573, 1593, MATCH($B$2, resultados!$A$1:$ZZ$1, 0))</f>
        <v/>
      </c>
      <c r="C1599">
        <f>INDEX(resultados!$A$2:$ZZ$2573, 1593, MATCH($B$3, resultados!$A$1:$ZZ$1, 0))</f>
        <v/>
      </c>
    </row>
    <row r="1600">
      <c r="A1600">
        <f>INDEX(resultados!$A$2:$ZZ$2573, 1594, MATCH($B$1, resultados!$A$1:$ZZ$1, 0))</f>
        <v/>
      </c>
      <c r="B1600">
        <f>INDEX(resultados!$A$2:$ZZ$2573, 1594, MATCH($B$2, resultados!$A$1:$ZZ$1, 0))</f>
        <v/>
      </c>
      <c r="C1600">
        <f>INDEX(resultados!$A$2:$ZZ$2573, 1594, MATCH($B$3, resultados!$A$1:$ZZ$1, 0))</f>
        <v/>
      </c>
    </row>
    <row r="1601">
      <c r="A1601">
        <f>INDEX(resultados!$A$2:$ZZ$2573, 1595, MATCH($B$1, resultados!$A$1:$ZZ$1, 0))</f>
        <v/>
      </c>
      <c r="B1601">
        <f>INDEX(resultados!$A$2:$ZZ$2573, 1595, MATCH($B$2, resultados!$A$1:$ZZ$1, 0))</f>
        <v/>
      </c>
      <c r="C1601">
        <f>INDEX(resultados!$A$2:$ZZ$2573, 1595, MATCH($B$3, resultados!$A$1:$ZZ$1, 0))</f>
        <v/>
      </c>
    </row>
    <row r="1602">
      <c r="A1602">
        <f>INDEX(resultados!$A$2:$ZZ$2573, 1596, MATCH($B$1, resultados!$A$1:$ZZ$1, 0))</f>
        <v/>
      </c>
      <c r="B1602">
        <f>INDEX(resultados!$A$2:$ZZ$2573, 1596, MATCH($B$2, resultados!$A$1:$ZZ$1, 0))</f>
        <v/>
      </c>
      <c r="C1602">
        <f>INDEX(resultados!$A$2:$ZZ$2573, 1596, MATCH($B$3, resultados!$A$1:$ZZ$1, 0))</f>
        <v/>
      </c>
    </row>
    <row r="1603">
      <c r="A1603">
        <f>INDEX(resultados!$A$2:$ZZ$2573, 1597, MATCH($B$1, resultados!$A$1:$ZZ$1, 0))</f>
        <v/>
      </c>
      <c r="B1603">
        <f>INDEX(resultados!$A$2:$ZZ$2573, 1597, MATCH($B$2, resultados!$A$1:$ZZ$1, 0))</f>
        <v/>
      </c>
      <c r="C1603">
        <f>INDEX(resultados!$A$2:$ZZ$2573, 1597, MATCH($B$3, resultados!$A$1:$ZZ$1, 0))</f>
        <v/>
      </c>
    </row>
    <row r="1604">
      <c r="A1604">
        <f>INDEX(resultados!$A$2:$ZZ$2573, 1598, MATCH($B$1, resultados!$A$1:$ZZ$1, 0))</f>
        <v/>
      </c>
      <c r="B1604">
        <f>INDEX(resultados!$A$2:$ZZ$2573, 1598, MATCH($B$2, resultados!$A$1:$ZZ$1, 0))</f>
        <v/>
      </c>
      <c r="C1604">
        <f>INDEX(resultados!$A$2:$ZZ$2573, 1598, MATCH($B$3, resultados!$A$1:$ZZ$1, 0))</f>
        <v/>
      </c>
    </row>
    <row r="1605">
      <c r="A1605">
        <f>INDEX(resultados!$A$2:$ZZ$2573, 1599, MATCH($B$1, resultados!$A$1:$ZZ$1, 0))</f>
        <v/>
      </c>
      <c r="B1605">
        <f>INDEX(resultados!$A$2:$ZZ$2573, 1599, MATCH($B$2, resultados!$A$1:$ZZ$1, 0))</f>
        <v/>
      </c>
      <c r="C1605">
        <f>INDEX(resultados!$A$2:$ZZ$2573, 1599, MATCH($B$3, resultados!$A$1:$ZZ$1, 0))</f>
        <v/>
      </c>
    </row>
    <row r="1606">
      <c r="A1606">
        <f>INDEX(resultados!$A$2:$ZZ$2573, 1600, MATCH($B$1, resultados!$A$1:$ZZ$1, 0))</f>
        <v/>
      </c>
      <c r="B1606">
        <f>INDEX(resultados!$A$2:$ZZ$2573, 1600, MATCH($B$2, resultados!$A$1:$ZZ$1, 0))</f>
        <v/>
      </c>
      <c r="C1606">
        <f>INDEX(resultados!$A$2:$ZZ$2573, 1600, MATCH($B$3, resultados!$A$1:$ZZ$1, 0))</f>
        <v/>
      </c>
    </row>
    <row r="1607">
      <c r="A1607">
        <f>INDEX(resultados!$A$2:$ZZ$2573, 1601, MATCH($B$1, resultados!$A$1:$ZZ$1, 0))</f>
        <v/>
      </c>
      <c r="B1607">
        <f>INDEX(resultados!$A$2:$ZZ$2573, 1601, MATCH($B$2, resultados!$A$1:$ZZ$1, 0))</f>
        <v/>
      </c>
      <c r="C1607">
        <f>INDEX(resultados!$A$2:$ZZ$2573, 1601, MATCH($B$3, resultados!$A$1:$ZZ$1, 0))</f>
        <v/>
      </c>
    </row>
    <row r="1608">
      <c r="A1608">
        <f>INDEX(resultados!$A$2:$ZZ$2573, 1602, MATCH($B$1, resultados!$A$1:$ZZ$1, 0))</f>
        <v/>
      </c>
      <c r="B1608">
        <f>INDEX(resultados!$A$2:$ZZ$2573, 1602, MATCH($B$2, resultados!$A$1:$ZZ$1, 0))</f>
        <v/>
      </c>
      <c r="C1608">
        <f>INDEX(resultados!$A$2:$ZZ$2573, 1602, MATCH($B$3, resultados!$A$1:$ZZ$1, 0))</f>
        <v/>
      </c>
    </row>
    <row r="1609">
      <c r="A1609">
        <f>INDEX(resultados!$A$2:$ZZ$2573, 1603, MATCH($B$1, resultados!$A$1:$ZZ$1, 0))</f>
        <v/>
      </c>
      <c r="B1609">
        <f>INDEX(resultados!$A$2:$ZZ$2573, 1603, MATCH($B$2, resultados!$A$1:$ZZ$1, 0))</f>
        <v/>
      </c>
      <c r="C1609">
        <f>INDEX(resultados!$A$2:$ZZ$2573, 1603, MATCH($B$3, resultados!$A$1:$ZZ$1, 0))</f>
        <v/>
      </c>
    </row>
    <row r="1610">
      <c r="A1610">
        <f>INDEX(resultados!$A$2:$ZZ$2573, 1604, MATCH($B$1, resultados!$A$1:$ZZ$1, 0))</f>
        <v/>
      </c>
      <c r="B1610">
        <f>INDEX(resultados!$A$2:$ZZ$2573, 1604, MATCH($B$2, resultados!$A$1:$ZZ$1, 0))</f>
        <v/>
      </c>
      <c r="C1610">
        <f>INDEX(resultados!$A$2:$ZZ$2573, 1604, MATCH($B$3, resultados!$A$1:$ZZ$1, 0))</f>
        <v/>
      </c>
    </row>
    <row r="1611">
      <c r="A1611">
        <f>INDEX(resultados!$A$2:$ZZ$2573, 1605, MATCH($B$1, resultados!$A$1:$ZZ$1, 0))</f>
        <v/>
      </c>
      <c r="B1611">
        <f>INDEX(resultados!$A$2:$ZZ$2573, 1605, MATCH($B$2, resultados!$A$1:$ZZ$1, 0))</f>
        <v/>
      </c>
      <c r="C1611">
        <f>INDEX(resultados!$A$2:$ZZ$2573, 1605, MATCH($B$3, resultados!$A$1:$ZZ$1, 0))</f>
        <v/>
      </c>
    </row>
    <row r="1612">
      <c r="A1612">
        <f>INDEX(resultados!$A$2:$ZZ$2573, 1606, MATCH($B$1, resultados!$A$1:$ZZ$1, 0))</f>
        <v/>
      </c>
      <c r="B1612">
        <f>INDEX(resultados!$A$2:$ZZ$2573, 1606, MATCH($B$2, resultados!$A$1:$ZZ$1, 0))</f>
        <v/>
      </c>
      <c r="C1612">
        <f>INDEX(resultados!$A$2:$ZZ$2573, 1606, MATCH($B$3, resultados!$A$1:$ZZ$1, 0))</f>
        <v/>
      </c>
    </row>
    <row r="1613">
      <c r="A1613">
        <f>INDEX(resultados!$A$2:$ZZ$2573, 1607, MATCH($B$1, resultados!$A$1:$ZZ$1, 0))</f>
        <v/>
      </c>
      <c r="B1613">
        <f>INDEX(resultados!$A$2:$ZZ$2573, 1607, MATCH($B$2, resultados!$A$1:$ZZ$1, 0))</f>
        <v/>
      </c>
      <c r="C1613">
        <f>INDEX(resultados!$A$2:$ZZ$2573, 1607, MATCH($B$3, resultados!$A$1:$ZZ$1, 0))</f>
        <v/>
      </c>
    </row>
    <row r="1614">
      <c r="A1614">
        <f>INDEX(resultados!$A$2:$ZZ$2573, 1608, MATCH($B$1, resultados!$A$1:$ZZ$1, 0))</f>
        <v/>
      </c>
      <c r="B1614">
        <f>INDEX(resultados!$A$2:$ZZ$2573, 1608, MATCH($B$2, resultados!$A$1:$ZZ$1, 0))</f>
        <v/>
      </c>
      <c r="C1614">
        <f>INDEX(resultados!$A$2:$ZZ$2573, 1608, MATCH($B$3, resultados!$A$1:$ZZ$1, 0))</f>
        <v/>
      </c>
    </row>
    <row r="1615">
      <c r="A1615">
        <f>INDEX(resultados!$A$2:$ZZ$2573, 1609, MATCH($B$1, resultados!$A$1:$ZZ$1, 0))</f>
        <v/>
      </c>
      <c r="B1615">
        <f>INDEX(resultados!$A$2:$ZZ$2573, 1609, MATCH($B$2, resultados!$A$1:$ZZ$1, 0))</f>
        <v/>
      </c>
      <c r="C1615">
        <f>INDEX(resultados!$A$2:$ZZ$2573, 1609, MATCH($B$3, resultados!$A$1:$ZZ$1, 0))</f>
        <v/>
      </c>
    </row>
    <row r="1616">
      <c r="A1616">
        <f>INDEX(resultados!$A$2:$ZZ$2573, 1610, MATCH($B$1, resultados!$A$1:$ZZ$1, 0))</f>
        <v/>
      </c>
      <c r="B1616">
        <f>INDEX(resultados!$A$2:$ZZ$2573, 1610, MATCH($B$2, resultados!$A$1:$ZZ$1, 0))</f>
        <v/>
      </c>
      <c r="C1616">
        <f>INDEX(resultados!$A$2:$ZZ$2573, 1610, MATCH($B$3, resultados!$A$1:$ZZ$1, 0))</f>
        <v/>
      </c>
    </row>
    <row r="1617">
      <c r="A1617">
        <f>INDEX(resultados!$A$2:$ZZ$2573, 1611, MATCH($B$1, resultados!$A$1:$ZZ$1, 0))</f>
        <v/>
      </c>
      <c r="B1617">
        <f>INDEX(resultados!$A$2:$ZZ$2573, 1611, MATCH($B$2, resultados!$A$1:$ZZ$1, 0))</f>
        <v/>
      </c>
      <c r="C1617">
        <f>INDEX(resultados!$A$2:$ZZ$2573, 1611, MATCH($B$3, resultados!$A$1:$ZZ$1, 0))</f>
        <v/>
      </c>
    </row>
    <row r="1618">
      <c r="A1618">
        <f>INDEX(resultados!$A$2:$ZZ$2573, 1612, MATCH($B$1, resultados!$A$1:$ZZ$1, 0))</f>
        <v/>
      </c>
      <c r="B1618">
        <f>INDEX(resultados!$A$2:$ZZ$2573, 1612, MATCH($B$2, resultados!$A$1:$ZZ$1, 0))</f>
        <v/>
      </c>
      <c r="C1618">
        <f>INDEX(resultados!$A$2:$ZZ$2573, 1612, MATCH($B$3, resultados!$A$1:$ZZ$1, 0))</f>
        <v/>
      </c>
    </row>
    <row r="1619">
      <c r="A1619">
        <f>INDEX(resultados!$A$2:$ZZ$2573, 1613, MATCH($B$1, resultados!$A$1:$ZZ$1, 0))</f>
        <v/>
      </c>
      <c r="B1619">
        <f>INDEX(resultados!$A$2:$ZZ$2573, 1613, MATCH($B$2, resultados!$A$1:$ZZ$1, 0))</f>
        <v/>
      </c>
      <c r="C1619">
        <f>INDEX(resultados!$A$2:$ZZ$2573, 1613, MATCH($B$3, resultados!$A$1:$ZZ$1, 0))</f>
        <v/>
      </c>
    </row>
    <row r="1620">
      <c r="A1620">
        <f>INDEX(resultados!$A$2:$ZZ$2573, 1614, MATCH($B$1, resultados!$A$1:$ZZ$1, 0))</f>
        <v/>
      </c>
      <c r="B1620">
        <f>INDEX(resultados!$A$2:$ZZ$2573, 1614, MATCH($B$2, resultados!$A$1:$ZZ$1, 0))</f>
        <v/>
      </c>
      <c r="C1620">
        <f>INDEX(resultados!$A$2:$ZZ$2573, 1614, MATCH($B$3, resultados!$A$1:$ZZ$1, 0))</f>
        <v/>
      </c>
    </row>
    <row r="1621">
      <c r="A1621">
        <f>INDEX(resultados!$A$2:$ZZ$2573, 1615, MATCH($B$1, resultados!$A$1:$ZZ$1, 0))</f>
        <v/>
      </c>
      <c r="B1621">
        <f>INDEX(resultados!$A$2:$ZZ$2573, 1615, MATCH($B$2, resultados!$A$1:$ZZ$1, 0))</f>
        <v/>
      </c>
      <c r="C1621">
        <f>INDEX(resultados!$A$2:$ZZ$2573, 1615, MATCH($B$3, resultados!$A$1:$ZZ$1, 0))</f>
        <v/>
      </c>
    </row>
    <row r="1622">
      <c r="A1622">
        <f>INDEX(resultados!$A$2:$ZZ$2573, 1616, MATCH($B$1, resultados!$A$1:$ZZ$1, 0))</f>
        <v/>
      </c>
      <c r="B1622">
        <f>INDEX(resultados!$A$2:$ZZ$2573, 1616, MATCH($B$2, resultados!$A$1:$ZZ$1, 0))</f>
        <v/>
      </c>
      <c r="C1622">
        <f>INDEX(resultados!$A$2:$ZZ$2573, 1616, MATCH($B$3, resultados!$A$1:$ZZ$1, 0))</f>
        <v/>
      </c>
    </row>
    <row r="1623">
      <c r="A1623">
        <f>INDEX(resultados!$A$2:$ZZ$2573, 1617, MATCH($B$1, resultados!$A$1:$ZZ$1, 0))</f>
        <v/>
      </c>
      <c r="B1623">
        <f>INDEX(resultados!$A$2:$ZZ$2573, 1617, MATCH($B$2, resultados!$A$1:$ZZ$1, 0))</f>
        <v/>
      </c>
      <c r="C1623">
        <f>INDEX(resultados!$A$2:$ZZ$2573, 1617, MATCH($B$3, resultados!$A$1:$ZZ$1, 0))</f>
        <v/>
      </c>
    </row>
    <row r="1624">
      <c r="A1624">
        <f>INDEX(resultados!$A$2:$ZZ$2573, 1618, MATCH($B$1, resultados!$A$1:$ZZ$1, 0))</f>
        <v/>
      </c>
      <c r="B1624">
        <f>INDEX(resultados!$A$2:$ZZ$2573, 1618, MATCH($B$2, resultados!$A$1:$ZZ$1, 0))</f>
        <v/>
      </c>
      <c r="C1624">
        <f>INDEX(resultados!$A$2:$ZZ$2573, 1618, MATCH($B$3, resultados!$A$1:$ZZ$1, 0))</f>
        <v/>
      </c>
    </row>
    <row r="1625">
      <c r="A1625">
        <f>INDEX(resultados!$A$2:$ZZ$2573, 1619, MATCH($B$1, resultados!$A$1:$ZZ$1, 0))</f>
        <v/>
      </c>
      <c r="B1625">
        <f>INDEX(resultados!$A$2:$ZZ$2573, 1619, MATCH($B$2, resultados!$A$1:$ZZ$1, 0))</f>
        <v/>
      </c>
      <c r="C1625">
        <f>INDEX(resultados!$A$2:$ZZ$2573, 1619, MATCH($B$3, resultados!$A$1:$ZZ$1, 0))</f>
        <v/>
      </c>
    </row>
    <row r="1626">
      <c r="A1626">
        <f>INDEX(resultados!$A$2:$ZZ$2573, 1620, MATCH($B$1, resultados!$A$1:$ZZ$1, 0))</f>
        <v/>
      </c>
      <c r="B1626">
        <f>INDEX(resultados!$A$2:$ZZ$2573, 1620, MATCH($B$2, resultados!$A$1:$ZZ$1, 0))</f>
        <v/>
      </c>
      <c r="C1626">
        <f>INDEX(resultados!$A$2:$ZZ$2573, 1620, MATCH($B$3, resultados!$A$1:$ZZ$1, 0))</f>
        <v/>
      </c>
    </row>
    <row r="1627">
      <c r="A1627">
        <f>INDEX(resultados!$A$2:$ZZ$2573, 1621, MATCH($B$1, resultados!$A$1:$ZZ$1, 0))</f>
        <v/>
      </c>
      <c r="B1627">
        <f>INDEX(resultados!$A$2:$ZZ$2573, 1621, MATCH($B$2, resultados!$A$1:$ZZ$1, 0))</f>
        <v/>
      </c>
      <c r="C1627">
        <f>INDEX(resultados!$A$2:$ZZ$2573, 1621, MATCH($B$3, resultados!$A$1:$ZZ$1, 0))</f>
        <v/>
      </c>
    </row>
    <row r="1628">
      <c r="A1628">
        <f>INDEX(resultados!$A$2:$ZZ$2573, 1622, MATCH($B$1, resultados!$A$1:$ZZ$1, 0))</f>
        <v/>
      </c>
      <c r="B1628">
        <f>INDEX(resultados!$A$2:$ZZ$2573, 1622, MATCH($B$2, resultados!$A$1:$ZZ$1, 0))</f>
        <v/>
      </c>
      <c r="C1628">
        <f>INDEX(resultados!$A$2:$ZZ$2573, 1622, MATCH($B$3, resultados!$A$1:$ZZ$1, 0))</f>
        <v/>
      </c>
    </row>
    <row r="1629">
      <c r="A1629">
        <f>INDEX(resultados!$A$2:$ZZ$2573, 1623, MATCH($B$1, resultados!$A$1:$ZZ$1, 0))</f>
        <v/>
      </c>
      <c r="B1629">
        <f>INDEX(resultados!$A$2:$ZZ$2573, 1623, MATCH($B$2, resultados!$A$1:$ZZ$1, 0))</f>
        <v/>
      </c>
      <c r="C1629">
        <f>INDEX(resultados!$A$2:$ZZ$2573, 1623, MATCH($B$3, resultados!$A$1:$ZZ$1, 0))</f>
        <v/>
      </c>
    </row>
    <row r="1630">
      <c r="A1630">
        <f>INDEX(resultados!$A$2:$ZZ$2573, 1624, MATCH($B$1, resultados!$A$1:$ZZ$1, 0))</f>
        <v/>
      </c>
      <c r="B1630">
        <f>INDEX(resultados!$A$2:$ZZ$2573, 1624, MATCH($B$2, resultados!$A$1:$ZZ$1, 0))</f>
        <v/>
      </c>
      <c r="C1630">
        <f>INDEX(resultados!$A$2:$ZZ$2573, 1624, MATCH($B$3, resultados!$A$1:$ZZ$1, 0))</f>
        <v/>
      </c>
    </row>
    <row r="1631">
      <c r="A1631">
        <f>INDEX(resultados!$A$2:$ZZ$2573, 1625, MATCH($B$1, resultados!$A$1:$ZZ$1, 0))</f>
        <v/>
      </c>
      <c r="B1631">
        <f>INDEX(resultados!$A$2:$ZZ$2573, 1625, MATCH($B$2, resultados!$A$1:$ZZ$1, 0))</f>
        <v/>
      </c>
      <c r="C1631">
        <f>INDEX(resultados!$A$2:$ZZ$2573, 1625, MATCH($B$3, resultados!$A$1:$ZZ$1, 0))</f>
        <v/>
      </c>
    </row>
    <row r="1632">
      <c r="A1632">
        <f>INDEX(resultados!$A$2:$ZZ$2573, 1626, MATCH($B$1, resultados!$A$1:$ZZ$1, 0))</f>
        <v/>
      </c>
      <c r="B1632">
        <f>INDEX(resultados!$A$2:$ZZ$2573, 1626, MATCH($B$2, resultados!$A$1:$ZZ$1, 0))</f>
        <v/>
      </c>
      <c r="C1632">
        <f>INDEX(resultados!$A$2:$ZZ$2573, 1626, MATCH($B$3, resultados!$A$1:$ZZ$1, 0))</f>
        <v/>
      </c>
    </row>
    <row r="1633">
      <c r="A1633">
        <f>INDEX(resultados!$A$2:$ZZ$2573, 1627, MATCH($B$1, resultados!$A$1:$ZZ$1, 0))</f>
        <v/>
      </c>
      <c r="B1633">
        <f>INDEX(resultados!$A$2:$ZZ$2573, 1627, MATCH($B$2, resultados!$A$1:$ZZ$1, 0))</f>
        <v/>
      </c>
      <c r="C1633">
        <f>INDEX(resultados!$A$2:$ZZ$2573, 1627, MATCH($B$3, resultados!$A$1:$ZZ$1, 0))</f>
        <v/>
      </c>
    </row>
    <row r="1634">
      <c r="A1634">
        <f>INDEX(resultados!$A$2:$ZZ$2573, 1628, MATCH($B$1, resultados!$A$1:$ZZ$1, 0))</f>
        <v/>
      </c>
      <c r="B1634">
        <f>INDEX(resultados!$A$2:$ZZ$2573, 1628, MATCH($B$2, resultados!$A$1:$ZZ$1, 0))</f>
        <v/>
      </c>
      <c r="C1634">
        <f>INDEX(resultados!$A$2:$ZZ$2573, 1628, MATCH($B$3, resultados!$A$1:$ZZ$1, 0))</f>
        <v/>
      </c>
    </row>
    <row r="1635">
      <c r="A1635">
        <f>INDEX(resultados!$A$2:$ZZ$2573, 1629, MATCH($B$1, resultados!$A$1:$ZZ$1, 0))</f>
        <v/>
      </c>
      <c r="B1635">
        <f>INDEX(resultados!$A$2:$ZZ$2573, 1629, MATCH($B$2, resultados!$A$1:$ZZ$1, 0))</f>
        <v/>
      </c>
      <c r="C1635">
        <f>INDEX(resultados!$A$2:$ZZ$2573, 1629, MATCH($B$3, resultados!$A$1:$ZZ$1, 0))</f>
        <v/>
      </c>
    </row>
    <row r="1636">
      <c r="A1636">
        <f>INDEX(resultados!$A$2:$ZZ$2573, 1630, MATCH($B$1, resultados!$A$1:$ZZ$1, 0))</f>
        <v/>
      </c>
      <c r="B1636">
        <f>INDEX(resultados!$A$2:$ZZ$2573, 1630, MATCH($B$2, resultados!$A$1:$ZZ$1, 0))</f>
        <v/>
      </c>
      <c r="C1636">
        <f>INDEX(resultados!$A$2:$ZZ$2573, 1630, MATCH($B$3, resultados!$A$1:$ZZ$1, 0))</f>
        <v/>
      </c>
    </row>
    <row r="1637">
      <c r="A1637">
        <f>INDEX(resultados!$A$2:$ZZ$2573, 1631, MATCH($B$1, resultados!$A$1:$ZZ$1, 0))</f>
        <v/>
      </c>
      <c r="B1637">
        <f>INDEX(resultados!$A$2:$ZZ$2573, 1631, MATCH($B$2, resultados!$A$1:$ZZ$1, 0))</f>
        <v/>
      </c>
      <c r="C1637">
        <f>INDEX(resultados!$A$2:$ZZ$2573, 1631, MATCH($B$3, resultados!$A$1:$ZZ$1, 0))</f>
        <v/>
      </c>
    </row>
    <row r="1638">
      <c r="A1638">
        <f>INDEX(resultados!$A$2:$ZZ$2573, 1632, MATCH($B$1, resultados!$A$1:$ZZ$1, 0))</f>
        <v/>
      </c>
      <c r="B1638">
        <f>INDEX(resultados!$A$2:$ZZ$2573, 1632, MATCH($B$2, resultados!$A$1:$ZZ$1, 0))</f>
        <v/>
      </c>
      <c r="C1638">
        <f>INDEX(resultados!$A$2:$ZZ$2573, 1632, MATCH($B$3, resultados!$A$1:$ZZ$1, 0))</f>
        <v/>
      </c>
    </row>
    <row r="1639">
      <c r="A1639">
        <f>INDEX(resultados!$A$2:$ZZ$2573, 1633, MATCH($B$1, resultados!$A$1:$ZZ$1, 0))</f>
        <v/>
      </c>
      <c r="B1639">
        <f>INDEX(resultados!$A$2:$ZZ$2573, 1633, MATCH($B$2, resultados!$A$1:$ZZ$1, 0))</f>
        <v/>
      </c>
      <c r="C1639">
        <f>INDEX(resultados!$A$2:$ZZ$2573, 1633, MATCH($B$3, resultados!$A$1:$ZZ$1, 0))</f>
        <v/>
      </c>
    </row>
    <row r="1640">
      <c r="A1640">
        <f>INDEX(resultados!$A$2:$ZZ$2573, 1634, MATCH($B$1, resultados!$A$1:$ZZ$1, 0))</f>
        <v/>
      </c>
      <c r="B1640">
        <f>INDEX(resultados!$A$2:$ZZ$2573, 1634, MATCH($B$2, resultados!$A$1:$ZZ$1, 0))</f>
        <v/>
      </c>
      <c r="C1640">
        <f>INDEX(resultados!$A$2:$ZZ$2573, 1634, MATCH($B$3, resultados!$A$1:$ZZ$1, 0))</f>
        <v/>
      </c>
    </row>
    <row r="1641">
      <c r="A1641">
        <f>INDEX(resultados!$A$2:$ZZ$2573, 1635, MATCH($B$1, resultados!$A$1:$ZZ$1, 0))</f>
        <v/>
      </c>
      <c r="B1641">
        <f>INDEX(resultados!$A$2:$ZZ$2573, 1635, MATCH($B$2, resultados!$A$1:$ZZ$1, 0))</f>
        <v/>
      </c>
      <c r="C1641">
        <f>INDEX(resultados!$A$2:$ZZ$2573, 1635, MATCH($B$3, resultados!$A$1:$ZZ$1, 0))</f>
        <v/>
      </c>
    </row>
    <row r="1642">
      <c r="A1642">
        <f>INDEX(resultados!$A$2:$ZZ$2573, 1636, MATCH($B$1, resultados!$A$1:$ZZ$1, 0))</f>
        <v/>
      </c>
      <c r="B1642">
        <f>INDEX(resultados!$A$2:$ZZ$2573, 1636, MATCH($B$2, resultados!$A$1:$ZZ$1, 0))</f>
        <v/>
      </c>
      <c r="C1642">
        <f>INDEX(resultados!$A$2:$ZZ$2573, 1636, MATCH($B$3, resultados!$A$1:$ZZ$1, 0))</f>
        <v/>
      </c>
    </row>
    <row r="1643">
      <c r="A1643">
        <f>INDEX(resultados!$A$2:$ZZ$2573, 1637, MATCH($B$1, resultados!$A$1:$ZZ$1, 0))</f>
        <v/>
      </c>
      <c r="B1643">
        <f>INDEX(resultados!$A$2:$ZZ$2573, 1637, MATCH($B$2, resultados!$A$1:$ZZ$1, 0))</f>
        <v/>
      </c>
      <c r="C1643">
        <f>INDEX(resultados!$A$2:$ZZ$2573, 1637, MATCH($B$3, resultados!$A$1:$ZZ$1, 0))</f>
        <v/>
      </c>
    </row>
    <row r="1644">
      <c r="A1644">
        <f>INDEX(resultados!$A$2:$ZZ$2573, 1638, MATCH($B$1, resultados!$A$1:$ZZ$1, 0))</f>
        <v/>
      </c>
      <c r="B1644">
        <f>INDEX(resultados!$A$2:$ZZ$2573, 1638, MATCH($B$2, resultados!$A$1:$ZZ$1, 0))</f>
        <v/>
      </c>
      <c r="C1644">
        <f>INDEX(resultados!$A$2:$ZZ$2573, 1638, MATCH($B$3, resultados!$A$1:$ZZ$1, 0))</f>
        <v/>
      </c>
    </row>
    <row r="1645">
      <c r="A1645">
        <f>INDEX(resultados!$A$2:$ZZ$2573, 1639, MATCH($B$1, resultados!$A$1:$ZZ$1, 0))</f>
        <v/>
      </c>
      <c r="B1645">
        <f>INDEX(resultados!$A$2:$ZZ$2573, 1639, MATCH($B$2, resultados!$A$1:$ZZ$1, 0))</f>
        <v/>
      </c>
      <c r="C1645">
        <f>INDEX(resultados!$A$2:$ZZ$2573, 1639, MATCH($B$3, resultados!$A$1:$ZZ$1, 0))</f>
        <v/>
      </c>
    </row>
    <row r="1646">
      <c r="A1646">
        <f>INDEX(resultados!$A$2:$ZZ$2573, 1640, MATCH($B$1, resultados!$A$1:$ZZ$1, 0))</f>
        <v/>
      </c>
      <c r="B1646">
        <f>INDEX(resultados!$A$2:$ZZ$2573, 1640, MATCH($B$2, resultados!$A$1:$ZZ$1, 0))</f>
        <v/>
      </c>
      <c r="C1646">
        <f>INDEX(resultados!$A$2:$ZZ$2573, 1640, MATCH($B$3, resultados!$A$1:$ZZ$1, 0))</f>
        <v/>
      </c>
    </row>
    <row r="1647">
      <c r="A1647">
        <f>INDEX(resultados!$A$2:$ZZ$2573, 1641, MATCH($B$1, resultados!$A$1:$ZZ$1, 0))</f>
        <v/>
      </c>
      <c r="B1647">
        <f>INDEX(resultados!$A$2:$ZZ$2573, 1641, MATCH($B$2, resultados!$A$1:$ZZ$1, 0))</f>
        <v/>
      </c>
      <c r="C1647">
        <f>INDEX(resultados!$A$2:$ZZ$2573, 1641, MATCH($B$3, resultados!$A$1:$ZZ$1, 0))</f>
        <v/>
      </c>
    </row>
    <row r="1648">
      <c r="A1648">
        <f>INDEX(resultados!$A$2:$ZZ$2573, 1642, MATCH($B$1, resultados!$A$1:$ZZ$1, 0))</f>
        <v/>
      </c>
      <c r="B1648">
        <f>INDEX(resultados!$A$2:$ZZ$2573, 1642, MATCH($B$2, resultados!$A$1:$ZZ$1, 0))</f>
        <v/>
      </c>
      <c r="C1648">
        <f>INDEX(resultados!$A$2:$ZZ$2573, 1642, MATCH($B$3, resultados!$A$1:$ZZ$1, 0))</f>
        <v/>
      </c>
    </row>
    <row r="1649">
      <c r="A1649">
        <f>INDEX(resultados!$A$2:$ZZ$2573, 1643, MATCH($B$1, resultados!$A$1:$ZZ$1, 0))</f>
        <v/>
      </c>
      <c r="B1649">
        <f>INDEX(resultados!$A$2:$ZZ$2573, 1643, MATCH($B$2, resultados!$A$1:$ZZ$1, 0))</f>
        <v/>
      </c>
      <c r="C1649">
        <f>INDEX(resultados!$A$2:$ZZ$2573, 1643, MATCH($B$3, resultados!$A$1:$ZZ$1, 0))</f>
        <v/>
      </c>
    </row>
    <row r="1650">
      <c r="A1650">
        <f>INDEX(resultados!$A$2:$ZZ$2573, 1644, MATCH($B$1, resultados!$A$1:$ZZ$1, 0))</f>
        <v/>
      </c>
      <c r="B1650">
        <f>INDEX(resultados!$A$2:$ZZ$2573, 1644, MATCH($B$2, resultados!$A$1:$ZZ$1, 0))</f>
        <v/>
      </c>
      <c r="C1650">
        <f>INDEX(resultados!$A$2:$ZZ$2573, 1644, MATCH($B$3, resultados!$A$1:$ZZ$1, 0))</f>
        <v/>
      </c>
    </row>
    <row r="1651">
      <c r="A1651">
        <f>INDEX(resultados!$A$2:$ZZ$2573, 1645, MATCH($B$1, resultados!$A$1:$ZZ$1, 0))</f>
        <v/>
      </c>
      <c r="B1651">
        <f>INDEX(resultados!$A$2:$ZZ$2573, 1645, MATCH($B$2, resultados!$A$1:$ZZ$1, 0))</f>
        <v/>
      </c>
      <c r="C1651">
        <f>INDEX(resultados!$A$2:$ZZ$2573, 1645, MATCH($B$3, resultados!$A$1:$ZZ$1, 0))</f>
        <v/>
      </c>
    </row>
    <row r="1652">
      <c r="A1652">
        <f>INDEX(resultados!$A$2:$ZZ$2573, 1646, MATCH($B$1, resultados!$A$1:$ZZ$1, 0))</f>
        <v/>
      </c>
      <c r="B1652">
        <f>INDEX(resultados!$A$2:$ZZ$2573, 1646, MATCH($B$2, resultados!$A$1:$ZZ$1, 0))</f>
        <v/>
      </c>
      <c r="C1652">
        <f>INDEX(resultados!$A$2:$ZZ$2573, 1646, MATCH($B$3, resultados!$A$1:$ZZ$1, 0))</f>
        <v/>
      </c>
    </row>
    <row r="1653">
      <c r="A1653">
        <f>INDEX(resultados!$A$2:$ZZ$2573, 1647, MATCH($B$1, resultados!$A$1:$ZZ$1, 0))</f>
        <v/>
      </c>
      <c r="B1653">
        <f>INDEX(resultados!$A$2:$ZZ$2573, 1647, MATCH($B$2, resultados!$A$1:$ZZ$1, 0))</f>
        <v/>
      </c>
      <c r="C1653">
        <f>INDEX(resultados!$A$2:$ZZ$2573, 1647, MATCH($B$3, resultados!$A$1:$ZZ$1, 0))</f>
        <v/>
      </c>
    </row>
    <row r="1654">
      <c r="A1654">
        <f>INDEX(resultados!$A$2:$ZZ$2573, 1648, MATCH($B$1, resultados!$A$1:$ZZ$1, 0))</f>
        <v/>
      </c>
      <c r="B1654">
        <f>INDEX(resultados!$A$2:$ZZ$2573, 1648, MATCH($B$2, resultados!$A$1:$ZZ$1, 0))</f>
        <v/>
      </c>
      <c r="C1654">
        <f>INDEX(resultados!$A$2:$ZZ$2573, 1648, MATCH($B$3, resultados!$A$1:$ZZ$1, 0))</f>
        <v/>
      </c>
    </row>
    <row r="1655">
      <c r="A1655">
        <f>INDEX(resultados!$A$2:$ZZ$2573, 1649, MATCH($B$1, resultados!$A$1:$ZZ$1, 0))</f>
        <v/>
      </c>
      <c r="B1655">
        <f>INDEX(resultados!$A$2:$ZZ$2573, 1649, MATCH($B$2, resultados!$A$1:$ZZ$1, 0))</f>
        <v/>
      </c>
      <c r="C1655">
        <f>INDEX(resultados!$A$2:$ZZ$2573, 1649, MATCH($B$3, resultados!$A$1:$ZZ$1, 0))</f>
        <v/>
      </c>
    </row>
    <row r="1656">
      <c r="A1656">
        <f>INDEX(resultados!$A$2:$ZZ$2573, 1650, MATCH($B$1, resultados!$A$1:$ZZ$1, 0))</f>
        <v/>
      </c>
      <c r="B1656">
        <f>INDEX(resultados!$A$2:$ZZ$2573, 1650, MATCH($B$2, resultados!$A$1:$ZZ$1, 0))</f>
        <v/>
      </c>
      <c r="C1656">
        <f>INDEX(resultados!$A$2:$ZZ$2573, 1650, MATCH($B$3, resultados!$A$1:$ZZ$1, 0))</f>
        <v/>
      </c>
    </row>
    <row r="1657">
      <c r="A1657">
        <f>INDEX(resultados!$A$2:$ZZ$2573, 1651, MATCH($B$1, resultados!$A$1:$ZZ$1, 0))</f>
        <v/>
      </c>
      <c r="B1657">
        <f>INDEX(resultados!$A$2:$ZZ$2573, 1651, MATCH($B$2, resultados!$A$1:$ZZ$1, 0))</f>
        <v/>
      </c>
      <c r="C1657">
        <f>INDEX(resultados!$A$2:$ZZ$2573, 1651, MATCH($B$3, resultados!$A$1:$ZZ$1, 0))</f>
        <v/>
      </c>
    </row>
    <row r="1658">
      <c r="A1658">
        <f>INDEX(resultados!$A$2:$ZZ$2573, 1652, MATCH($B$1, resultados!$A$1:$ZZ$1, 0))</f>
        <v/>
      </c>
      <c r="B1658">
        <f>INDEX(resultados!$A$2:$ZZ$2573, 1652, MATCH($B$2, resultados!$A$1:$ZZ$1, 0))</f>
        <v/>
      </c>
      <c r="C1658">
        <f>INDEX(resultados!$A$2:$ZZ$2573, 1652, MATCH($B$3, resultados!$A$1:$ZZ$1, 0))</f>
        <v/>
      </c>
    </row>
    <row r="1659">
      <c r="A1659">
        <f>INDEX(resultados!$A$2:$ZZ$2573, 1653, MATCH($B$1, resultados!$A$1:$ZZ$1, 0))</f>
        <v/>
      </c>
      <c r="B1659">
        <f>INDEX(resultados!$A$2:$ZZ$2573, 1653, MATCH($B$2, resultados!$A$1:$ZZ$1, 0))</f>
        <v/>
      </c>
      <c r="C1659">
        <f>INDEX(resultados!$A$2:$ZZ$2573, 1653, MATCH($B$3, resultados!$A$1:$ZZ$1, 0))</f>
        <v/>
      </c>
    </row>
    <row r="1660">
      <c r="A1660">
        <f>INDEX(resultados!$A$2:$ZZ$2573, 1654, MATCH($B$1, resultados!$A$1:$ZZ$1, 0))</f>
        <v/>
      </c>
      <c r="B1660">
        <f>INDEX(resultados!$A$2:$ZZ$2573, 1654, MATCH($B$2, resultados!$A$1:$ZZ$1, 0))</f>
        <v/>
      </c>
      <c r="C1660">
        <f>INDEX(resultados!$A$2:$ZZ$2573, 1654, MATCH($B$3, resultados!$A$1:$ZZ$1, 0))</f>
        <v/>
      </c>
    </row>
    <row r="1661">
      <c r="A1661">
        <f>INDEX(resultados!$A$2:$ZZ$2573, 1655, MATCH($B$1, resultados!$A$1:$ZZ$1, 0))</f>
        <v/>
      </c>
      <c r="B1661">
        <f>INDEX(resultados!$A$2:$ZZ$2573, 1655, MATCH($B$2, resultados!$A$1:$ZZ$1, 0))</f>
        <v/>
      </c>
      <c r="C1661">
        <f>INDEX(resultados!$A$2:$ZZ$2573, 1655, MATCH($B$3, resultados!$A$1:$ZZ$1, 0))</f>
        <v/>
      </c>
    </row>
    <row r="1662">
      <c r="A1662">
        <f>INDEX(resultados!$A$2:$ZZ$2573, 1656, MATCH($B$1, resultados!$A$1:$ZZ$1, 0))</f>
        <v/>
      </c>
      <c r="B1662">
        <f>INDEX(resultados!$A$2:$ZZ$2573, 1656, MATCH($B$2, resultados!$A$1:$ZZ$1, 0))</f>
        <v/>
      </c>
      <c r="C1662">
        <f>INDEX(resultados!$A$2:$ZZ$2573, 1656, MATCH($B$3, resultados!$A$1:$ZZ$1, 0))</f>
        <v/>
      </c>
    </row>
    <row r="1663">
      <c r="A1663">
        <f>INDEX(resultados!$A$2:$ZZ$2573, 1657, MATCH($B$1, resultados!$A$1:$ZZ$1, 0))</f>
        <v/>
      </c>
      <c r="B1663">
        <f>INDEX(resultados!$A$2:$ZZ$2573, 1657, MATCH($B$2, resultados!$A$1:$ZZ$1, 0))</f>
        <v/>
      </c>
      <c r="C1663">
        <f>INDEX(resultados!$A$2:$ZZ$2573, 1657, MATCH($B$3, resultados!$A$1:$ZZ$1, 0))</f>
        <v/>
      </c>
    </row>
    <row r="1664">
      <c r="A1664">
        <f>INDEX(resultados!$A$2:$ZZ$2573, 1658, MATCH($B$1, resultados!$A$1:$ZZ$1, 0))</f>
        <v/>
      </c>
      <c r="B1664">
        <f>INDEX(resultados!$A$2:$ZZ$2573, 1658, MATCH($B$2, resultados!$A$1:$ZZ$1, 0))</f>
        <v/>
      </c>
      <c r="C1664">
        <f>INDEX(resultados!$A$2:$ZZ$2573, 1658, MATCH($B$3, resultados!$A$1:$ZZ$1, 0))</f>
        <v/>
      </c>
    </row>
    <row r="1665">
      <c r="A1665">
        <f>INDEX(resultados!$A$2:$ZZ$2573, 1659, MATCH($B$1, resultados!$A$1:$ZZ$1, 0))</f>
        <v/>
      </c>
      <c r="B1665">
        <f>INDEX(resultados!$A$2:$ZZ$2573, 1659, MATCH($B$2, resultados!$A$1:$ZZ$1, 0))</f>
        <v/>
      </c>
      <c r="C1665">
        <f>INDEX(resultados!$A$2:$ZZ$2573, 1659, MATCH($B$3, resultados!$A$1:$ZZ$1, 0))</f>
        <v/>
      </c>
    </row>
    <row r="1666">
      <c r="A1666">
        <f>INDEX(resultados!$A$2:$ZZ$2573, 1660, MATCH($B$1, resultados!$A$1:$ZZ$1, 0))</f>
        <v/>
      </c>
      <c r="B1666">
        <f>INDEX(resultados!$A$2:$ZZ$2573, 1660, MATCH($B$2, resultados!$A$1:$ZZ$1, 0))</f>
        <v/>
      </c>
      <c r="C1666">
        <f>INDEX(resultados!$A$2:$ZZ$2573, 1660, MATCH($B$3, resultados!$A$1:$ZZ$1, 0))</f>
        <v/>
      </c>
    </row>
    <row r="1667">
      <c r="A1667">
        <f>INDEX(resultados!$A$2:$ZZ$2573, 1661, MATCH($B$1, resultados!$A$1:$ZZ$1, 0))</f>
        <v/>
      </c>
      <c r="B1667">
        <f>INDEX(resultados!$A$2:$ZZ$2573, 1661, MATCH($B$2, resultados!$A$1:$ZZ$1, 0))</f>
        <v/>
      </c>
      <c r="C1667">
        <f>INDEX(resultados!$A$2:$ZZ$2573, 1661, MATCH($B$3, resultados!$A$1:$ZZ$1, 0))</f>
        <v/>
      </c>
    </row>
    <row r="1668">
      <c r="A1668">
        <f>INDEX(resultados!$A$2:$ZZ$2573, 1662, MATCH($B$1, resultados!$A$1:$ZZ$1, 0))</f>
        <v/>
      </c>
      <c r="B1668">
        <f>INDEX(resultados!$A$2:$ZZ$2573, 1662, MATCH($B$2, resultados!$A$1:$ZZ$1, 0))</f>
        <v/>
      </c>
      <c r="C1668">
        <f>INDEX(resultados!$A$2:$ZZ$2573, 1662, MATCH($B$3, resultados!$A$1:$ZZ$1, 0))</f>
        <v/>
      </c>
    </row>
    <row r="1669">
      <c r="A1669">
        <f>INDEX(resultados!$A$2:$ZZ$2573, 1663, MATCH($B$1, resultados!$A$1:$ZZ$1, 0))</f>
        <v/>
      </c>
      <c r="B1669">
        <f>INDEX(resultados!$A$2:$ZZ$2573, 1663, MATCH($B$2, resultados!$A$1:$ZZ$1, 0))</f>
        <v/>
      </c>
      <c r="C1669">
        <f>INDEX(resultados!$A$2:$ZZ$2573, 1663, MATCH($B$3, resultados!$A$1:$ZZ$1, 0))</f>
        <v/>
      </c>
    </row>
    <row r="1670">
      <c r="A1670">
        <f>INDEX(resultados!$A$2:$ZZ$2573, 1664, MATCH($B$1, resultados!$A$1:$ZZ$1, 0))</f>
        <v/>
      </c>
      <c r="B1670">
        <f>INDEX(resultados!$A$2:$ZZ$2573, 1664, MATCH($B$2, resultados!$A$1:$ZZ$1, 0))</f>
        <v/>
      </c>
      <c r="C1670">
        <f>INDEX(resultados!$A$2:$ZZ$2573, 1664, MATCH($B$3, resultados!$A$1:$ZZ$1, 0))</f>
        <v/>
      </c>
    </row>
    <row r="1671">
      <c r="A1671">
        <f>INDEX(resultados!$A$2:$ZZ$2573, 1665, MATCH($B$1, resultados!$A$1:$ZZ$1, 0))</f>
        <v/>
      </c>
      <c r="B1671">
        <f>INDEX(resultados!$A$2:$ZZ$2573, 1665, MATCH($B$2, resultados!$A$1:$ZZ$1, 0))</f>
        <v/>
      </c>
      <c r="C1671">
        <f>INDEX(resultados!$A$2:$ZZ$2573, 1665, MATCH($B$3, resultados!$A$1:$ZZ$1, 0))</f>
        <v/>
      </c>
    </row>
    <row r="1672">
      <c r="A1672">
        <f>INDEX(resultados!$A$2:$ZZ$2573, 1666, MATCH($B$1, resultados!$A$1:$ZZ$1, 0))</f>
        <v/>
      </c>
      <c r="B1672">
        <f>INDEX(resultados!$A$2:$ZZ$2573, 1666, MATCH($B$2, resultados!$A$1:$ZZ$1, 0))</f>
        <v/>
      </c>
      <c r="C1672">
        <f>INDEX(resultados!$A$2:$ZZ$2573, 1666, MATCH($B$3, resultados!$A$1:$ZZ$1, 0))</f>
        <v/>
      </c>
    </row>
    <row r="1673">
      <c r="A1673">
        <f>INDEX(resultados!$A$2:$ZZ$2573, 1667, MATCH($B$1, resultados!$A$1:$ZZ$1, 0))</f>
        <v/>
      </c>
      <c r="B1673">
        <f>INDEX(resultados!$A$2:$ZZ$2573, 1667, MATCH($B$2, resultados!$A$1:$ZZ$1, 0))</f>
        <v/>
      </c>
      <c r="C1673">
        <f>INDEX(resultados!$A$2:$ZZ$2573, 1667, MATCH($B$3, resultados!$A$1:$ZZ$1, 0))</f>
        <v/>
      </c>
    </row>
    <row r="1674">
      <c r="A1674">
        <f>INDEX(resultados!$A$2:$ZZ$2573, 1668, MATCH($B$1, resultados!$A$1:$ZZ$1, 0))</f>
        <v/>
      </c>
      <c r="B1674">
        <f>INDEX(resultados!$A$2:$ZZ$2573, 1668, MATCH($B$2, resultados!$A$1:$ZZ$1, 0))</f>
        <v/>
      </c>
      <c r="C1674">
        <f>INDEX(resultados!$A$2:$ZZ$2573, 1668, MATCH($B$3, resultados!$A$1:$ZZ$1, 0))</f>
        <v/>
      </c>
    </row>
    <row r="1675">
      <c r="A1675">
        <f>INDEX(resultados!$A$2:$ZZ$2573, 1669, MATCH($B$1, resultados!$A$1:$ZZ$1, 0))</f>
        <v/>
      </c>
      <c r="B1675">
        <f>INDEX(resultados!$A$2:$ZZ$2573, 1669, MATCH($B$2, resultados!$A$1:$ZZ$1, 0))</f>
        <v/>
      </c>
      <c r="C1675">
        <f>INDEX(resultados!$A$2:$ZZ$2573, 1669, MATCH($B$3, resultados!$A$1:$ZZ$1, 0))</f>
        <v/>
      </c>
    </row>
    <row r="1676">
      <c r="A1676">
        <f>INDEX(resultados!$A$2:$ZZ$2573, 1670, MATCH($B$1, resultados!$A$1:$ZZ$1, 0))</f>
        <v/>
      </c>
      <c r="B1676">
        <f>INDEX(resultados!$A$2:$ZZ$2573, 1670, MATCH($B$2, resultados!$A$1:$ZZ$1, 0))</f>
        <v/>
      </c>
      <c r="C1676">
        <f>INDEX(resultados!$A$2:$ZZ$2573, 1670, MATCH($B$3, resultados!$A$1:$ZZ$1, 0))</f>
        <v/>
      </c>
    </row>
    <row r="1677">
      <c r="A1677">
        <f>INDEX(resultados!$A$2:$ZZ$2573, 1671, MATCH($B$1, resultados!$A$1:$ZZ$1, 0))</f>
        <v/>
      </c>
      <c r="B1677">
        <f>INDEX(resultados!$A$2:$ZZ$2573, 1671, MATCH($B$2, resultados!$A$1:$ZZ$1, 0))</f>
        <v/>
      </c>
      <c r="C1677">
        <f>INDEX(resultados!$A$2:$ZZ$2573, 1671, MATCH($B$3, resultados!$A$1:$ZZ$1, 0))</f>
        <v/>
      </c>
    </row>
    <row r="1678">
      <c r="A1678">
        <f>INDEX(resultados!$A$2:$ZZ$2573, 1672, MATCH($B$1, resultados!$A$1:$ZZ$1, 0))</f>
        <v/>
      </c>
      <c r="B1678">
        <f>INDEX(resultados!$A$2:$ZZ$2573, 1672, MATCH($B$2, resultados!$A$1:$ZZ$1, 0))</f>
        <v/>
      </c>
      <c r="C1678">
        <f>INDEX(resultados!$A$2:$ZZ$2573, 1672, MATCH($B$3, resultados!$A$1:$ZZ$1, 0))</f>
        <v/>
      </c>
    </row>
    <row r="1679">
      <c r="A1679">
        <f>INDEX(resultados!$A$2:$ZZ$2573, 1673, MATCH($B$1, resultados!$A$1:$ZZ$1, 0))</f>
        <v/>
      </c>
      <c r="B1679">
        <f>INDEX(resultados!$A$2:$ZZ$2573, 1673, MATCH($B$2, resultados!$A$1:$ZZ$1, 0))</f>
        <v/>
      </c>
      <c r="C1679">
        <f>INDEX(resultados!$A$2:$ZZ$2573, 1673, MATCH($B$3, resultados!$A$1:$ZZ$1, 0))</f>
        <v/>
      </c>
    </row>
    <row r="1680">
      <c r="A1680">
        <f>INDEX(resultados!$A$2:$ZZ$2573, 1674, MATCH($B$1, resultados!$A$1:$ZZ$1, 0))</f>
        <v/>
      </c>
      <c r="B1680">
        <f>INDEX(resultados!$A$2:$ZZ$2573, 1674, MATCH($B$2, resultados!$A$1:$ZZ$1, 0))</f>
        <v/>
      </c>
      <c r="C1680">
        <f>INDEX(resultados!$A$2:$ZZ$2573, 1674, MATCH($B$3, resultados!$A$1:$ZZ$1, 0))</f>
        <v/>
      </c>
    </row>
    <row r="1681">
      <c r="A1681">
        <f>INDEX(resultados!$A$2:$ZZ$2573, 1675, MATCH($B$1, resultados!$A$1:$ZZ$1, 0))</f>
        <v/>
      </c>
      <c r="B1681">
        <f>INDEX(resultados!$A$2:$ZZ$2573, 1675, MATCH($B$2, resultados!$A$1:$ZZ$1, 0))</f>
        <v/>
      </c>
      <c r="C1681">
        <f>INDEX(resultados!$A$2:$ZZ$2573, 1675, MATCH($B$3, resultados!$A$1:$ZZ$1, 0))</f>
        <v/>
      </c>
    </row>
    <row r="1682">
      <c r="A1682">
        <f>INDEX(resultados!$A$2:$ZZ$2573, 1676, MATCH($B$1, resultados!$A$1:$ZZ$1, 0))</f>
        <v/>
      </c>
      <c r="B1682">
        <f>INDEX(resultados!$A$2:$ZZ$2573, 1676, MATCH($B$2, resultados!$A$1:$ZZ$1, 0))</f>
        <v/>
      </c>
      <c r="C1682">
        <f>INDEX(resultados!$A$2:$ZZ$2573, 1676, MATCH($B$3, resultados!$A$1:$ZZ$1, 0))</f>
        <v/>
      </c>
    </row>
    <row r="1683">
      <c r="A1683">
        <f>INDEX(resultados!$A$2:$ZZ$2573, 1677, MATCH($B$1, resultados!$A$1:$ZZ$1, 0))</f>
        <v/>
      </c>
      <c r="B1683">
        <f>INDEX(resultados!$A$2:$ZZ$2573, 1677, MATCH($B$2, resultados!$A$1:$ZZ$1, 0))</f>
        <v/>
      </c>
      <c r="C1683">
        <f>INDEX(resultados!$A$2:$ZZ$2573, 1677, MATCH($B$3, resultados!$A$1:$ZZ$1, 0))</f>
        <v/>
      </c>
    </row>
    <row r="1684">
      <c r="A1684">
        <f>INDEX(resultados!$A$2:$ZZ$2573, 1678, MATCH($B$1, resultados!$A$1:$ZZ$1, 0))</f>
        <v/>
      </c>
      <c r="B1684">
        <f>INDEX(resultados!$A$2:$ZZ$2573, 1678, MATCH($B$2, resultados!$A$1:$ZZ$1, 0))</f>
        <v/>
      </c>
      <c r="C1684">
        <f>INDEX(resultados!$A$2:$ZZ$2573, 1678, MATCH($B$3, resultados!$A$1:$ZZ$1, 0))</f>
        <v/>
      </c>
    </row>
    <row r="1685">
      <c r="A1685">
        <f>INDEX(resultados!$A$2:$ZZ$2573, 1679, MATCH($B$1, resultados!$A$1:$ZZ$1, 0))</f>
        <v/>
      </c>
      <c r="B1685">
        <f>INDEX(resultados!$A$2:$ZZ$2573, 1679, MATCH($B$2, resultados!$A$1:$ZZ$1, 0))</f>
        <v/>
      </c>
      <c r="C1685">
        <f>INDEX(resultados!$A$2:$ZZ$2573, 1679, MATCH($B$3, resultados!$A$1:$ZZ$1, 0))</f>
        <v/>
      </c>
    </row>
    <row r="1686">
      <c r="A1686">
        <f>INDEX(resultados!$A$2:$ZZ$2573, 1680, MATCH($B$1, resultados!$A$1:$ZZ$1, 0))</f>
        <v/>
      </c>
      <c r="B1686">
        <f>INDEX(resultados!$A$2:$ZZ$2573, 1680, MATCH($B$2, resultados!$A$1:$ZZ$1, 0))</f>
        <v/>
      </c>
      <c r="C1686">
        <f>INDEX(resultados!$A$2:$ZZ$2573, 1680, MATCH($B$3, resultados!$A$1:$ZZ$1, 0))</f>
        <v/>
      </c>
    </row>
    <row r="1687">
      <c r="A1687">
        <f>INDEX(resultados!$A$2:$ZZ$2573, 1681, MATCH($B$1, resultados!$A$1:$ZZ$1, 0))</f>
        <v/>
      </c>
      <c r="B1687">
        <f>INDEX(resultados!$A$2:$ZZ$2573, 1681, MATCH($B$2, resultados!$A$1:$ZZ$1, 0))</f>
        <v/>
      </c>
      <c r="C1687">
        <f>INDEX(resultados!$A$2:$ZZ$2573, 1681, MATCH($B$3, resultados!$A$1:$ZZ$1, 0))</f>
        <v/>
      </c>
    </row>
    <row r="1688">
      <c r="A1688">
        <f>INDEX(resultados!$A$2:$ZZ$2573, 1682, MATCH($B$1, resultados!$A$1:$ZZ$1, 0))</f>
        <v/>
      </c>
      <c r="B1688">
        <f>INDEX(resultados!$A$2:$ZZ$2573, 1682, MATCH($B$2, resultados!$A$1:$ZZ$1, 0))</f>
        <v/>
      </c>
      <c r="C1688">
        <f>INDEX(resultados!$A$2:$ZZ$2573, 1682, MATCH($B$3, resultados!$A$1:$ZZ$1, 0))</f>
        <v/>
      </c>
    </row>
    <row r="1689">
      <c r="A1689">
        <f>INDEX(resultados!$A$2:$ZZ$2573, 1683, MATCH($B$1, resultados!$A$1:$ZZ$1, 0))</f>
        <v/>
      </c>
      <c r="B1689">
        <f>INDEX(resultados!$A$2:$ZZ$2573, 1683, MATCH($B$2, resultados!$A$1:$ZZ$1, 0))</f>
        <v/>
      </c>
      <c r="C1689">
        <f>INDEX(resultados!$A$2:$ZZ$2573, 1683, MATCH($B$3, resultados!$A$1:$ZZ$1, 0))</f>
        <v/>
      </c>
    </row>
    <row r="1690">
      <c r="A1690">
        <f>INDEX(resultados!$A$2:$ZZ$2573, 1684, MATCH($B$1, resultados!$A$1:$ZZ$1, 0))</f>
        <v/>
      </c>
      <c r="B1690">
        <f>INDEX(resultados!$A$2:$ZZ$2573, 1684, MATCH($B$2, resultados!$A$1:$ZZ$1, 0))</f>
        <v/>
      </c>
      <c r="C1690">
        <f>INDEX(resultados!$A$2:$ZZ$2573, 1684, MATCH($B$3, resultados!$A$1:$ZZ$1, 0))</f>
        <v/>
      </c>
    </row>
    <row r="1691">
      <c r="A1691">
        <f>INDEX(resultados!$A$2:$ZZ$2573, 1685, MATCH($B$1, resultados!$A$1:$ZZ$1, 0))</f>
        <v/>
      </c>
      <c r="B1691">
        <f>INDEX(resultados!$A$2:$ZZ$2573, 1685, MATCH($B$2, resultados!$A$1:$ZZ$1, 0))</f>
        <v/>
      </c>
      <c r="C1691">
        <f>INDEX(resultados!$A$2:$ZZ$2573, 1685, MATCH($B$3, resultados!$A$1:$ZZ$1, 0))</f>
        <v/>
      </c>
    </row>
    <row r="1692">
      <c r="A1692">
        <f>INDEX(resultados!$A$2:$ZZ$2573, 1686, MATCH($B$1, resultados!$A$1:$ZZ$1, 0))</f>
        <v/>
      </c>
      <c r="B1692">
        <f>INDEX(resultados!$A$2:$ZZ$2573, 1686, MATCH($B$2, resultados!$A$1:$ZZ$1, 0))</f>
        <v/>
      </c>
      <c r="C1692">
        <f>INDEX(resultados!$A$2:$ZZ$2573, 1686, MATCH($B$3, resultados!$A$1:$ZZ$1, 0))</f>
        <v/>
      </c>
    </row>
    <row r="1693">
      <c r="A1693">
        <f>INDEX(resultados!$A$2:$ZZ$2573, 1687, MATCH($B$1, resultados!$A$1:$ZZ$1, 0))</f>
        <v/>
      </c>
      <c r="B1693">
        <f>INDEX(resultados!$A$2:$ZZ$2573, 1687, MATCH($B$2, resultados!$A$1:$ZZ$1, 0))</f>
        <v/>
      </c>
      <c r="C1693">
        <f>INDEX(resultados!$A$2:$ZZ$2573, 1687, MATCH($B$3, resultados!$A$1:$ZZ$1, 0))</f>
        <v/>
      </c>
    </row>
    <row r="1694">
      <c r="A1694">
        <f>INDEX(resultados!$A$2:$ZZ$2573, 1688, MATCH($B$1, resultados!$A$1:$ZZ$1, 0))</f>
        <v/>
      </c>
      <c r="B1694">
        <f>INDEX(resultados!$A$2:$ZZ$2573, 1688, MATCH($B$2, resultados!$A$1:$ZZ$1, 0))</f>
        <v/>
      </c>
      <c r="C1694">
        <f>INDEX(resultados!$A$2:$ZZ$2573, 1688, MATCH($B$3, resultados!$A$1:$ZZ$1, 0))</f>
        <v/>
      </c>
    </row>
    <row r="1695">
      <c r="A1695">
        <f>INDEX(resultados!$A$2:$ZZ$2573, 1689, MATCH($B$1, resultados!$A$1:$ZZ$1, 0))</f>
        <v/>
      </c>
      <c r="B1695">
        <f>INDEX(resultados!$A$2:$ZZ$2573, 1689, MATCH($B$2, resultados!$A$1:$ZZ$1, 0))</f>
        <v/>
      </c>
      <c r="C1695">
        <f>INDEX(resultados!$A$2:$ZZ$2573, 1689, MATCH($B$3, resultados!$A$1:$ZZ$1, 0))</f>
        <v/>
      </c>
    </row>
    <row r="1696">
      <c r="A1696">
        <f>INDEX(resultados!$A$2:$ZZ$2573, 1690, MATCH($B$1, resultados!$A$1:$ZZ$1, 0))</f>
        <v/>
      </c>
      <c r="B1696">
        <f>INDEX(resultados!$A$2:$ZZ$2573, 1690, MATCH($B$2, resultados!$A$1:$ZZ$1, 0))</f>
        <v/>
      </c>
      <c r="C1696">
        <f>INDEX(resultados!$A$2:$ZZ$2573, 1690, MATCH($B$3, resultados!$A$1:$ZZ$1, 0))</f>
        <v/>
      </c>
    </row>
    <row r="1697">
      <c r="A1697">
        <f>INDEX(resultados!$A$2:$ZZ$2573, 1691, MATCH($B$1, resultados!$A$1:$ZZ$1, 0))</f>
        <v/>
      </c>
      <c r="B1697">
        <f>INDEX(resultados!$A$2:$ZZ$2573, 1691, MATCH($B$2, resultados!$A$1:$ZZ$1, 0))</f>
        <v/>
      </c>
      <c r="C1697">
        <f>INDEX(resultados!$A$2:$ZZ$2573, 1691, MATCH($B$3, resultados!$A$1:$ZZ$1, 0))</f>
        <v/>
      </c>
    </row>
    <row r="1698">
      <c r="A1698">
        <f>INDEX(resultados!$A$2:$ZZ$2573, 1692, MATCH($B$1, resultados!$A$1:$ZZ$1, 0))</f>
        <v/>
      </c>
      <c r="B1698">
        <f>INDEX(resultados!$A$2:$ZZ$2573, 1692, MATCH($B$2, resultados!$A$1:$ZZ$1, 0))</f>
        <v/>
      </c>
      <c r="C1698">
        <f>INDEX(resultados!$A$2:$ZZ$2573, 1692, MATCH($B$3, resultados!$A$1:$ZZ$1, 0))</f>
        <v/>
      </c>
    </row>
    <row r="1699">
      <c r="A1699">
        <f>INDEX(resultados!$A$2:$ZZ$2573, 1693, MATCH($B$1, resultados!$A$1:$ZZ$1, 0))</f>
        <v/>
      </c>
      <c r="B1699">
        <f>INDEX(resultados!$A$2:$ZZ$2573, 1693, MATCH($B$2, resultados!$A$1:$ZZ$1, 0))</f>
        <v/>
      </c>
      <c r="C1699">
        <f>INDEX(resultados!$A$2:$ZZ$2573, 1693, MATCH($B$3, resultados!$A$1:$ZZ$1, 0))</f>
        <v/>
      </c>
    </row>
    <row r="1700">
      <c r="A1700">
        <f>INDEX(resultados!$A$2:$ZZ$2573, 1694, MATCH($B$1, resultados!$A$1:$ZZ$1, 0))</f>
        <v/>
      </c>
      <c r="B1700">
        <f>INDEX(resultados!$A$2:$ZZ$2573, 1694, MATCH($B$2, resultados!$A$1:$ZZ$1, 0))</f>
        <v/>
      </c>
      <c r="C1700">
        <f>INDEX(resultados!$A$2:$ZZ$2573, 1694, MATCH($B$3, resultados!$A$1:$ZZ$1, 0))</f>
        <v/>
      </c>
    </row>
    <row r="1701">
      <c r="A1701">
        <f>INDEX(resultados!$A$2:$ZZ$2573, 1695, MATCH($B$1, resultados!$A$1:$ZZ$1, 0))</f>
        <v/>
      </c>
      <c r="B1701">
        <f>INDEX(resultados!$A$2:$ZZ$2573, 1695, MATCH($B$2, resultados!$A$1:$ZZ$1, 0))</f>
        <v/>
      </c>
      <c r="C1701">
        <f>INDEX(resultados!$A$2:$ZZ$2573, 1695, MATCH($B$3, resultados!$A$1:$ZZ$1, 0))</f>
        <v/>
      </c>
    </row>
    <row r="1702">
      <c r="A1702">
        <f>INDEX(resultados!$A$2:$ZZ$2573, 1696, MATCH($B$1, resultados!$A$1:$ZZ$1, 0))</f>
        <v/>
      </c>
      <c r="B1702">
        <f>INDEX(resultados!$A$2:$ZZ$2573, 1696, MATCH($B$2, resultados!$A$1:$ZZ$1, 0))</f>
        <v/>
      </c>
      <c r="C1702">
        <f>INDEX(resultados!$A$2:$ZZ$2573, 1696, MATCH($B$3, resultados!$A$1:$ZZ$1, 0))</f>
        <v/>
      </c>
    </row>
    <row r="1703">
      <c r="A1703">
        <f>INDEX(resultados!$A$2:$ZZ$2573, 1697, MATCH($B$1, resultados!$A$1:$ZZ$1, 0))</f>
        <v/>
      </c>
      <c r="B1703">
        <f>INDEX(resultados!$A$2:$ZZ$2573, 1697, MATCH($B$2, resultados!$A$1:$ZZ$1, 0))</f>
        <v/>
      </c>
      <c r="C1703">
        <f>INDEX(resultados!$A$2:$ZZ$2573, 1697, MATCH($B$3, resultados!$A$1:$ZZ$1, 0))</f>
        <v/>
      </c>
    </row>
    <row r="1704">
      <c r="A1704">
        <f>INDEX(resultados!$A$2:$ZZ$2573, 1698, MATCH($B$1, resultados!$A$1:$ZZ$1, 0))</f>
        <v/>
      </c>
      <c r="B1704">
        <f>INDEX(resultados!$A$2:$ZZ$2573, 1698, MATCH($B$2, resultados!$A$1:$ZZ$1, 0))</f>
        <v/>
      </c>
      <c r="C1704">
        <f>INDEX(resultados!$A$2:$ZZ$2573, 1698, MATCH($B$3, resultados!$A$1:$ZZ$1, 0))</f>
        <v/>
      </c>
    </row>
    <row r="1705">
      <c r="A1705">
        <f>INDEX(resultados!$A$2:$ZZ$2573, 1699, MATCH($B$1, resultados!$A$1:$ZZ$1, 0))</f>
        <v/>
      </c>
      <c r="B1705">
        <f>INDEX(resultados!$A$2:$ZZ$2573, 1699, MATCH($B$2, resultados!$A$1:$ZZ$1, 0))</f>
        <v/>
      </c>
      <c r="C1705">
        <f>INDEX(resultados!$A$2:$ZZ$2573, 1699, MATCH($B$3, resultados!$A$1:$ZZ$1, 0))</f>
        <v/>
      </c>
    </row>
    <row r="1706">
      <c r="A1706">
        <f>INDEX(resultados!$A$2:$ZZ$2573, 1700, MATCH($B$1, resultados!$A$1:$ZZ$1, 0))</f>
        <v/>
      </c>
      <c r="B1706">
        <f>INDEX(resultados!$A$2:$ZZ$2573, 1700, MATCH($B$2, resultados!$A$1:$ZZ$1, 0))</f>
        <v/>
      </c>
      <c r="C1706">
        <f>INDEX(resultados!$A$2:$ZZ$2573, 1700, MATCH($B$3, resultados!$A$1:$ZZ$1, 0))</f>
        <v/>
      </c>
    </row>
    <row r="1707">
      <c r="A1707">
        <f>INDEX(resultados!$A$2:$ZZ$2573, 1701, MATCH($B$1, resultados!$A$1:$ZZ$1, 0))</f>
        <v/>
      </c>
      <c r="B1707">
        <f>INDEX(resultados!$A$2:$ZZ$2573, 1701, MATCH($B$2, resultados!$A$1:$ZZ$1, 0))</f>
        <v/>
      </c>
      <c r="C1707">
        <f>INDEX(resultados!$A$2:$ZZ$2573, 1701, MATCH($B$3, resultados!$A$1:$ZZ$1, 0))</f>
        <v/>
      </c>
    </row>
    <row r="1708">
      <c r="A1708">
        <f>INDEX(resultados!$A$2:$ZZ$2573, 1702, MATCH($B$1, resultados!$A$1:$ZZ$1, 0))</f>
        <v/>
      </c>
      <c r="B1708">
        <f>INDEX(resultados!$A$2:$ZZ$2573, 1702, MATCH($B$2, resultados!$A$1:$ZZ$1, 0))</f>
        <v/>
      </c>
      <c r="C1708">
        <f>INDEX(resultados!$A$2:$ZZ$2573, 1702, MATCH($B$3, resultados!$A$1:$ZZ$1, 0))</f>
        <v/>
      </c>
    </row>
    <row r="1709">
      <c r="A1709">
        <f>INDEX(resultados!$A$2:$ZZ$2573, 1703, MATCH($B$1, resultados!$A$1:$ZZ$1, 0))</f>
        <v/>
      </c>
      <c r="B1709">
        <f>INDEX(resultados!$A$2:$ZZ$2573, 1703, MATCH($B$2, resultados!$A$1:$ZZ$1, 0))</f>
        <v/>
      </c>
      <c r="C1709">
        <f>INDEX(resultados!$A$2:$ZZ$2573, 1703, MATCH($B$3, resultados!$A$1:$ZZ$1, 0))</f>
        <v/>
      </c>
    </row>
    <row r="1710">
      <c r="A1710">
        <f>INDEX(resultados!$A$2:$ZZ$2573, 1704, MATCH($B$1, resultados!$A$1:$ZZ$1, 0))</f>
        <v/>
      </c>
      <c r="B1710">
        <f>INDEX(resultados!$A$2:$ZZ$2573, 1704, MATCH($B$2, resultados!$A$1:$ZZ$1, 0))</f>
        <v/>
      </c>
      <c r="C1710">
        <f>INDEX(resultados!$A$2:$ZZ$2573, 1704, MATCH($B$3, resultados!$A$1:$ZZ$1, 0))</f>
        <v/>
      </c>
    </row>
    <row r="1711">
      <c r="A1711">
        <f>INDEX(resultados!$A$2:$ZZ$2573, 1705, MATCH($B$1, resultados!$A$1:$ZZ$1, 0))</f>
        <v/>
      </c>
      <c r="B1711">
        <f>INDEX(resultados!$A$2:$ZZ$2573, 1705, MATCH($B$2, resultados!$A$1:$ZZ$1, 0))</f>
        <v/>
      </c>
      <c r="C1711">
        <f>INDEX(resultados!$A$2:$ZZ$2573, 1705, MATCH($B$3, resultados!$A$1:$ZZ$1, 0))</f>
        <v/>
      </c>
    </row>
    <row r="1712">
      <c r="A1712">
        <f>INDEX(resultados!$A$2:$ZZ$2573, 1706, MATCH($B$1, resultados!$A$1:$ZZ$1, 0))</f>
        <v/>
      </c>
      <c r="B1712">
        <f>INDEX(resultados!$A$2:$ZZ$2573, 1706, MATCH($B$2, resultados!$A$1:$ZZ$1, 0))</f>
        <v/>
      </c>
      <c r="C1712">
        <f>INDEX(resultados!$A$2:$ZZ$2573, 1706, MATCH($B$3, resultados!$A$1:$ZZ$1, 0))</f>
        <v/>
      </c>
    </row>
    <row r="1713">
      <c r="A1713">
        <f>INDEX(resultados!$A$2:$ZZ$2573, 1707, MATCH($B$1, resultados!$A$1:$ZZ$1, 0))</f>
        <v/>
      </c>
      <c r="B1713">
        <f>INDEX(resultados!$A$2:$ZZ$2573, 1707, MATCH($B$2, resultados!$A$1:$ZZ$1, 0))</f>
        <v/>
      </c>
      <c r="C1713">
        <f>INDEX(resultados!$A$2:$ZZ$2573, 1707, MATCH($B$3, resultados!$A$1:$ZZ$1, 0))</f>
        <v/>
      </c>
    </row>
    <row r="1714">
      <c r="A1714">
        <f>INDEX(resultados!$A$2:$ZZ$2573, 1708, MATCH($B$1, resultados!$A$1:$ZZ$1, 0))</f>
        <v/>
      </c>
      <c r="B1714">
        <f>INDEX(resultados!$A$2:$ZZ$2573, 1708, MATCH($B$2, resultados!$A$1:$ZZ$1, 0))</f>
        <v/>
      </c>
      <c r="C1714">
        <f>INDEX(resultados!$A$2:$ZZ$2573, 1708, MATCH($B$3, resultados!$A$1:$ZZ$1, 0))</f>
        <v/>
      </c>
    </row>
    <row r="1715">
      <c r="A1715">
        <f>INDEX(resultados!$A$2:$ZZ$2573, 1709, MATCH($B$1, resultados!$A$1:$ZZ$1, 0))</f>
        <v/>
      </c>
      <c r="B1715">
        <f>INDEX(resultados!$A$2:$ZZ$2573, 1709, MATCH($B$2, resultados!$A$1:$ZZ$1, 0))</f>
        <v/>
      </c>
      <c r="C1715">
        <f>INDEX(resultados!$A$2:$ZZ$2573, 1709, MATCH($B$3, resultados!$A$1:$ZZ$1, 0))</f>
        <v/>
      </c>
    </row>
    <row r="1716">
      <c r="A1716">
        <f>INDEX(resultados!$A$2:$ZZ$2573, 1710, MATCH($B$1, resultados!$A$1:$ZZ$1, 0))</f>
        <v/>
      </c>
      <c r="B1716">
        <f>INDEX(resultados!$A$2:$ZZ$2573, 1710, MATCH($B$2, resultados!$A$1:$ZZ$1, 0))</f>
        <v/>
      </c>
      <c r="C1716">
        <f>INDEX(resultados!$A$2:$ZZ$2573, 1710, MATCH($B$3, resultados!$A$1:$ZZ$1, 0))</f>
        <v/>
      </c>
    </row>
    <row r="1717">
      <c r="A1717">
        <f>INDEX(resultados!$A$2:$ZZ$2573, 1711, MATCH($B$1, resultados!$A$1:$ZZ$1, 0))</f>
        <v/>
      </c>
      <c r="B1717">
        <f>INDEX(resultados!$A$2:$ZZ$2573, 1711, MATCH($B$2, resultados!$A$1:$ZZ$1, 0))</f>
        <v/>
      </c>
      <c r="C1717">
        <f>INDEX(resultados!$A$2:$ZZ$2573, 1711, MATCH($B$3, resultados!$A$1:$ZZ$1, 0))</f>
        <v/>
      </c>
    </row>
    <row r="1718">
      <c r="A1718">
        <f>INDEX(resultados!$A$2:$ZZ$2573, 1712, MATCH($B$1, resultados!$A$1:$ZZ$1, 0))</f>
        <v/>
      </c>
      <c r="B1718">
        <f>INDEX(resultados!$A$2:$ZZ$2573, 1712, MATCH($B$2, resultados!$A$1:$ZZ$1, 0))</f>
        <v/>
      </c>
      <c r="C1718">
        <f>INDEX(resultados!$A$2:$ZZ$2573, 1712, MATCH($B$3, resultados!$A$1:$ZZ$1, 0))</f>
        <v/>
      </c>
    </row>
    <row r="1719">
      <c r="A1719">
        <f>INDEX(resultados!$A$2:$ZZ$2573, 1713, MATCH($B$1, resultados!$A$1:$ZZ$1, 0))</f>
        <v/>
      </c>
      <c r="B1719">
        <f>INDEX(resultados!$A$2:$ZZ$2573, 1713, MATCH($B$2, resultados!$A$1:$ZZ$1, 0))</f>
        <v/>
      </c>
      <c r="C1719">
        <f>INDEX(resultados!$A$2:$ZZ$2573, 1713, MATCH($B$3, resultados!$A$1:$ZZ$1, 0))</f>
        <v/>
      </c>
    </row>
    <row r="1720">
      <c r="A1720">
        <f>INDEX(resultados!$A$2:$ZZ$2573, 1714, MATCH($B$1, resultados!$A$1:$ZZ$1, 0))</f>
        <v/>
      </c>
      <c r="B1720">
        <f>INDEX(resultados!$A$2:$ZZ$2573, 1714, MATCH($B$2, resultados!$A$1:$ZZ$1, 0))</f>
        <v/>
      </c>
      <c r="C1720">
        <f>INDEX(resultados!$A$2:$ZZ$2573, 1714, MATCH($B$3, resultados!$A$1:$ZZ$1, 0))</f>
        <v/>
      </c>
    </row>
    <row r="1721">
      <c r="A1721">
        <f>INDEX(resultados!$A$2:$ZZ$2573, 1715, MATCH($B$1, resultados!$A$1:$ZZ$1, 0))</f>
        <v/>
      </c>
      <c r="B1721">
        <f>INDEX(resultados!$A$2:$ZZ$2573, 1715, MATCH($B$2, resultados!$A$1:$ZZ$1, 0))</f>
        <v/>
      </c>
      <c r="C1721">
        <f>INDEX(resultados!$A$2:$ZZ$2573, 1715, MATCH($B$3, resultados!$A$1:$ZZ$1, 0))</f>
        <v/>
      </c>
    </row>
    <row r="1722">
      <c r="A1722">
        <f>INDEX(resultados!$A$2:$ZZ$2573, 1716, MATCH($B$1, resultados!$A$1:$ZZ$1, 0))</f>
        <v/>
      </c>
      <c r="B1722">
        <f>INDEX(resultados!$A$2:$ZZ$2573, 1716, MATCH($B$2, resultados!$A$1:$ZZ$1, 0))</f>
        <v/>
      </c>
      <c r="C1722">
        <f>INDEX(resultados!$A$2:$ZZ$2573, 1716, MATCH($B$3, resultados!$A$1:$ZZ$1, 0))</f>
        <v/>
      </c>
    </row>
    <row r="1723">
      <c r="A1723">
        <f>INDEX(resultados!$A$2:$ZZ$2573, 1717, MATCH($B$1, resultados!$A$1:$ZZ$1, 0))</f>
        <v/>
      </c>
      <c r="B1723">
        <f>INDEX(resultados!$A$2:$ZZ$2573, 1717, MATCH($B$2, resultados!$A$1:$ZZ$1, 0))</f>
        <v/>
      </c>
      <c r="C1723">
        <f>INDEX(resultados!$A$2:$ZZ$2573, 1717, MATCH($B$3, resultados!$A$1:$ZZ$1, 0))</f>
        <v/>
      </c>
    </row>
    <row r="1724">
      <c r="A1724">
        <f>INDEX(resultados!$A$2:$ZZ$2573, 1718, MATCH($B$1, resultados!$A$1:$ZZ$1, 0))</f>
        <v/>
      </c>
      <c r="B1724">
        <f>INDEX(resultados!$A$2:$ZZ$2573, 1718, MATCH($B$2, resultados!$A$1:$ZZ$1, 0))</f>
        <v/>
      </c>
      <c r="C1724">
        <f>INDEX(resultados!$A$2:$ZZ$2573, 1718, MATCH($B$3, resultados!$A$1:$ZZ$1, 0))</f>
        <v/>
      </c>
    </row>
    <row r="1725">
      <c r="A1725">
        <f>INDEX(resultados!$A$2:$ZZ$2573, 1719, MATCH($B$1, resultados!$A$1:$ZZ$1, 0))</f>
        <v/>
      </c>
      <c r="B1725">
        <f>INDEX(resultados!$A$2:$ZZ$2573, 1719, MATCH($B$2, resultados!$A$1:$ZZ$1, 0))</f>
        <v/>
      </c>
      <c r="C1725">
        <f>INDEX(resultados!$A$2:$ZZ$2573, 1719, MATCH($B$3, resultados!$A$1:$ZZ$1, 0))</f>
        <v/>
      </c>
    </row>
    <row r="1726">
      <c r="A1726">
        <f>INDEX(resultados!$A$2:$ZZ$2573, 1720, MATCH($B$1, resultados!$A$1:$ZZ$1, 0))</f>
        <v/>
      </c>
      <c r="B1726">
        <f>INDEX(resultados!$A$2:$ZZ$2573, 1720, MATCH($B$2, resultados!$A$1:$ZZ$1, 0))</f>
        <v/>
      </c>
      <c r="C1726">
        <f>INDEX(resultados!$A$2:$ZZ$2573, 1720, MATCH($B$3, resultados!$A$1:$ZZ$1, 0))</f>
        <v/>
      </c>
    </row>
    <row r="1727">
      <c r="A1727">
        <f>INDEX(resultados!$A$2:$ZZ$2573, 1721, MATCH($B$1, resultados!$A$1:$ZZ$1, 0))</f>
        <v/>
      </c>
      <c r="B1727">
        <f>INDEX(resultados!$A$2:$ZZ$2573, 1721, MATCH($B$2, resultados!$A$1:$ZZ$1, 0))</f>
        <v/>
      </c>
      <c r="C1727">
        <f>INDEX(resultados!$A$2:$ZZ$2573, 1721, MATCH($B$3, resultados!$A$1:$ZZ$1, 0))</f>
        <v/>
      </c>
    </row>
    <row r="1728">
      <c r="A1728">
        <f>INDEX(resultados!$A$2:$ZZ$2573, 1722, MATCH($B$1, resultados!$A$1:$ZZ$1, 0))</f>
        <v/>
      </c>
      <c r="B1728">
        <f>INDEX(resultados!$A$2:$ZZ$2573, 1722, MATCH($B$2, resultados!$A$1:$ZZ$1, 0))</f>
        <v/>
      </c>
      <c r="C1728">
        <f>INDEX(resultados!$A$2:$ZZ$2573, 1722, MATCH($B$3, resultados!$A$1:$ZZ$1, 0))</f>
        <v/>
      </c>
    </row>
    <row r="1729">
      <c r="A1729">
        <f>INDEX(resultados!$A$2:$ZZ$2573, 1723, MATCH($B$1, resultados!$A$1:$ZZ$1, 0))</f>
        <v/>
      </c>
      <c r="B1729">
        <f>INDEX(resultados!$A$2:$ZZ$2573, 1723, MATCH($B$2, resultados!$A$1:$ZZ$1, 0))</f>
        <v/>
      </c>
      <c r="C1729">
        <f>INDEX(resultados!$A$2:$ZZ$2573, 1723, MATCH($B$3, resultados!$A$1:$ZZ$1, 0))</f>
        <v/>
      </c>
    </row>
    <row r="1730">
      <c r="A1730">
        <f>INDEX(resultados!$A$2:$ZZ$2573, 1724, MATCH($B$1, resultados!$A$1:$ZZ$1, 0))</f>
        <v/>
      </c>
      <c r="B1730">
        <f>INDEX(resultados!$A$2:$ZZ$2573, 1724, MATCH($B$2, resultados!$A$1:$ZZ$1, 0))</f>
        <v/>
      </c>
      <c r="C1730">
        <f>INDEX(resultados!$A$2:$ZZ$2573, 1724, MATCH($B$3, resultados!$A$1:$ZZ$1, 0))</f>
        <v/>
      </c>
    </row>
    <row r="1731">
      <c r="A1731">
        <f>INDEX(resultados!$A$2:$ZZ$2573, 1725, MATCH($B$1, resultados!$A$1:$ZZ$1, 0))</f>
        <v/>
      </c>
      <c r="B1731">
        <f>INDEX(resultados!$A$2:$ZZ$2573, 1725, MATCH($B$2, resultados!$A$1:$ZZ$1, 0))</f>
        <v/>
      </c>
      <c r="C1731">
        <f>INDEX(resultados!$A$2:$ZZ$2573, 1725, MATCH($B$3, resultados!$A$1:$ZZ$1, 0))</f>
        <v/>
      </c>
    </row>
    <row r="1732">
      <c r="A1732">
        <f>INDEX(resultados!$A$2:$ZZ$2573, 1726, MATCH($B$1, resultados!$A$1:$ZZ$1, 0))</f>
        <v/>
      </c>
      <c r="B1732">
        <f>INDEX(resultados!$A$2:$ZZ$2573, 1726, MATCH($B$2, resultados!$A$1:$ZZ$1, 0))</f>
        <v/>
      </c>
      <c r="C1732">
        <f>INDEX(resultados!$A$2:$ZZ$2573, 1726, MATCH($B$3, resultados!$A$1:$ZZ$1, 0))</f>
        <v/>
      </c>
    </row>
    <row r="1733">
      <c r="A1733">
        <f>INDEX(resultados!$A$2:$ZZ$2573, 1727, MATCH($B$1, resultados!$A$1:$ZZ$1, 0))</f>
        <v/>
      </c>
      <c r="B1733">
        <f>INDEX(resultados!$A$2:$ZZ$2573, 1727, MATCH($B$2, resultados!$A$1:$ZZ$1, 0))</f>
        <v/>
      </c>
      <c r="C1733">
        <f>INDEX(resultados!$A$2:$ZZ$2573, 1727, MATCH($B$3, resultados!$A$1:$ZZ$1, 0))</f>
        <v/>
      </c>
    </row>
    <row r="1734">
      <c r="A1734">
        <f>INDEX(resultados!$A$2:$ZZ$2573, 1728, MATCH($B$1, resultados!$A$1:$ZZ$1, 0))</f>
        <v/>
      </c>
      <c r="B1734">
        <f>INDEX(resultados!$A$2:$ZZ$2573, 1728, MATCH($B$2, resultados!$A$1:$ZZ$1, 0))</f>
        <v/>
      </c>
      <c r="C1734">
        <f>INDEX(resultados!$A$2:$ZZ$2573, 1728, MATCH($B$3, resultados!$A$1:$ZZ$1, 0))</f>
        <v/>
      </c>
    </row>
    <row r="1735">
      <c r="A1735">
        <f>INDEX(resultados!$A$2:$ZZ$2573, 1729, MATCH($B$1, resultados!$A$1:$ZZ$1, 0))</f>
        <v/>
      </c>
      <c r="B1735">
        <f>INDEX(resultados!$A$2:$ZZ$2573, 1729, MATCH($B$2, resultados!$A$1:$ZZ$1, 0))</f>
        <v/>
      </c>
      <c r="C1735">
        <f>INDEX(resultados!$A$2:$ZZ$2573, 1729, MATCH($B$3, resultados!$A$1:$ZZ$1, 0))</f>
        <v/>
      </c>
    </row>
    <row r="1736">
      <c r="A1736">
        <f>INDEX(resultados!$A$2:$ZZ$2573, 1730, MATCH($B$1, resultados!$A$1:$ZZ$1, 0))</f>
        <v/>
      </c>
      <c r="B1736">
        <f>INDEX(resultados!$A$2:$ZZ$2573, 1730, MATCH($B$2, resultados!$A$1:$ZZ$1, 0))</f>
        <v/>
      </c>
      <c r="C1736">
        <f>INDEX(resultados!$A$2:$ZZ$2573, 1730, MATCH($B$3, resultados!$A$1:$ZZ$1, 0))</f>
        <v/>
      </c>
    </row>
    <row r="1737">
      <c r="A1737">
        <f>INDEX(resultados!$A$2:$ZZ$2573, 1731, MATCH($B$1, resultados!$A$1:$ZZ$1, 0))</f>
        <v/>
      </c>
      <c r="B1737">
        <f>INDEX(resultados!$A$2:$ZZ$2573, 1731, MATCH($B$2, resultados!$A$1:$ZZ$1, 0))</f>
        <v/>
      </c>
      <c r="C1737">
        <f>INDEX(resultados!$A$2:$ZZ$2573, 1731, MATCH($B$3, resultados!$A$1:$ZZ$1, 0))</f>
        <v/>
      </c>
    </row>
    <row r="1738">
      <c r="A1738">
        <f>INDEX(resultados!$A$2:$ZZ$2573, 1732, MATCH($B$1, resultados!$A$1:$ZZ$1, 0))</f>
        <v/>
      </c>
      <c r="B1738">
        <f>INDEX(resultados!$A$2:$ZZ$2573, 1732, MATCH($B$2, resultados!$A$1:$ZZ$1, 0))</f>
        <v/>
      </c>
      <c r="C1738">
        <f>INDEX(resultados!$A$2:$ZZ$2573, 1732, MATCH($B$3, resultados!$A$1:$ZZ$1, 0))</f>
        <v/>
      </c>
    </row>
    <row r="1739">
      <c r="A1739">
        <f>INDEX(resultados!$A$2:$ZZ$2573, 1733, MATCH($B$1, resultados!$A$1:$ZZ$1, 0))</f>
        <v/>
      </c>
      <c r="B1739">
        <f>INDEX(resultados!$A$2:$ZZ$2573, 1733, MATCH($B$2, resultados!$A$1:$ZZ$1, 0))</f>
        <v/>
      </c>
      <c r="C1739">
        <f>INDEX(resultados!$A$2:$ZZ$2573, 1733, MATCH($B$3, resultados!$A$1:$ZZ$1, 0))</f>
        <v/>
      </c>
    </row>
    <row r="1740">
      <c r="A1740">
        <f>INDEX(resultados!$A$2:$ZZ$2573, 1734, MATCH($B$1, resultados!$A$1:$ZZ$1, 0))</f>
        <v/>
      </c>
      <c r="B1740">
        <f>INDEX(resultados!$A$2:$ZZ$2573, 1734, MATCH($B$2, resultados!$A$1:$ZZ$1, 0))</f>
        <v/>
      </c>
      <c r="C1740">
        <f>INDEX(resultados!$A$2:$ZZ$2573, 1734, MATCH($B$3, resultados!$A$1:$ZZ$1, 0))</f>
        <v/>
      </c>
    </row>
    <row r="1741">
      <c r="A1741">
        <f>INDEX(resultados!$A$2:$ZZ$2573, 1735, MATCH($B$1, resultados!$A$1:$ZZ$1, 0))</f>
        <v/>
      </c>
      <c r="B1741">
        <f>INDEX(resultados!$A$2:$ZZ$2573, 1735, MATCH($B$2, resultados!$A$1:$ZZ$1, 0))</f>
        <v/>
      </c>
      <c r="C1741">
        <f>INDEX(resultados!$A$2:$ZZ$2573, 1735, MATCH($B$3, resultados!$A$1:$ZZ$1, 0))</f>
        <v/>
      </c>
    </row>
    <row r="1742">
      <c r="A1742">
        <f>INDEX(resultados!$A$2:$ZZ$2573, 1736, MATCH($B$1, resultados!$A$1:$ZZ$1, 0))</f>
        <v/>
      </c>
      <c r="B1742">
        <f>INDEX(resultados!$A$2:$ZZ$2573, 1736, MATCH($B$2, resultados!$A$1:$ZZ$1, 0))</f>
        <v/>
      </c>
      <c r="C1742">
        <f>INDEX(resultados!$A$2:$ZZ$2573, 1736, MATCH($B$3, resultados!$A$1:$ZZ$1, 0))</f>
        <v/>
      </c>
    </row>
    <row r="1743">
      <c r="A1743">
        <f>INDEX(resultados!$A$2:$ZZ$2573, 1737, MATCH($B$1, resultados!$A$1:$ZZ$1, 0))</f>
        <v/>
      </c>
      <c r="B1743">
        <f>INDEX(resultados!$A$2:$ZZ$2573, 1737, MATCH($B$2, resultados!$A$1:$ZZ$1, 0))</f>
        <v/>
      </c>
      <c r="C1743">
        <f>INDEX(resultados!$A$2:$ZZ$2573, 1737, MATCH($B$3, resultados!$A$1:$ZZ$1, 0))</f>
        <v/>
      </c>
    </row>
    <row r="1744">
      <c r="A1744">
        <f>INDEX(resultados!$A$2:$ZZ$2573, 1738, MATCH($B$1, resultados!$A$1:$ZZ$1, 0))</f>
        <v/>
      </c>
      <c r="B1744">
        <f>INDEX(resultados!$A$2:$ZZ$2573, 1738, MATCH($B$2, resultados!$A$1:$ZZ$1, 0))</f>
        <v/>
      </c>
      <c r="C1744">
        <f>INDEX(resultados!$A$2:$ZZ$2573, 1738, MATCH($B$3, resultados!$A$1:$ZZ$1, 0))</f>
        <v/>
      </c>
    </row>
    <row r="1745">
      <c r="A1745">
        <f>INDEX(resultados!$A$2:$ZZ$2573, 1739, MATCH($B$1, resultados!$A$1:$ZZ$1, 0))</f>
        <v/>
      </c>
      <c r="B1745">
        <f>INDEX(resultados!$A$2:$ZZ$2573, 1739, MATCH($B$2, resultados!$A$1:$ZZ$1, 0))</f>
        <v/>
      </c>
      <c r="C1745">
        <f>INDEX(resultados!$A$2:$ZZ$2573, 1739, MATCH($B$3, resultados!$A$1:$ZZ$1, 0))</f>
        <v/>
      </c>
    </row>
    <row r="1746">
      <c r="A1746">
        <f>INDEX(resultados!$A$2:$ZZ$2573, 1740, MATCH($B$1, resultados!$A$1:$ZZ$1, 0))</f>
        <v/>
      </c>
      <c r="B1746">
        <f>INDEX(resultados!$A$2:$ZZ$2573, 1740, MATCH($B$2, resultados!$A$1:$ZZ$1, 0))</f>
        <v/>
      </c>
      <c r="C1746">
        <f>INDEX(resultados!$A$2:$ZZ$2573, 1740, MATCH($B$3, resultados!$A$1:$ZZ$1, 0))</f>
        <v/>
      </c>
    </row>
    <row r="1747">
      <c r="A1747">
        <f>INDEX(resultados!$A$2:$ZZ$2573, 1741, MATCH($B$1, resultados!$A$1:$ZZ$1, 0))</f>
        <v/>
      </c>
      <c r="B1747">
        <f>INDEX(resultados!$A$2:$ZZ$2573, 1741, MATCH($B$2, resultados!$A$1:$ZZ$1, 0))</f>
        <v/>
      </c>
      <c r="C1747">
        <f>INDEX(resultados!$A$2:$ZZ$2573, 1741, MATCH($B$3, resultados!$A$1:$ZZ$1, 0))</f>
        <v/>
      </c>
    </row>
    <row r="1748">
      <c r="A1748">
        <f>INDEX(resultados!$A$2:$ZZ$2573, 1742, MATCH($B$1, resultados!$A$1:$ZZ$1, 0))</f>
        <v/>
      </c>
      <c r="B1748">
        <f>INDEX(resultados!$A$2:$ZZ$2573, 1742, MATCH($B$2, resultados!$A$1:$ZZ$1, 0))</f>
        <v/>
      </c>
      <c r="C1748">
        <f>INDEX(resultados!$A$2:$ZZ$2573, 1742, MATCH($B$3, resultados!$A$1:$ZZ$1, 0))</f>
        <v/>
      </c>
    </row>
    <row r="1749">
      <c r="A1749">
        <f>INDEX(resultados!$A$2:$ZZ$2573, 1743, MATCH($B$1, resultados!$A$1:$ZZ$1, 0))</f>
        <v/>
      </c>
      <c r="B1749">
        <f>INDEX(resultados!$A$2:$ZZ$2573, 1743, MATCH($B$2, resultados!$A$1:$ZZ$1, 0))</f>
        <v/>
      </c>
      <c r="C1749">
        <f>INDEX(resultados!$A$2:$ZZ$2573, 1743, MATCH($B$3, resultados!$A$1:$ZZ$1, 0))</f>
        <v/>
      </c>
    </row>
    <row r="1750">
      <c r="A1750">
        <f>INDEX(resultados!$A$2:$ZZ$2573, 1744, MATCH($B$1, resultados!$A$1:$ZZ$1, 0))</f>
        <v/>
      </c>
      <c r="B1750">
        <f>INDEX(resultados!$A$2:$ZZ$2573, 1744, MATCH($B$2, resultados!$A$1:$ZZ$1, 0))</f>
        <v/>
      </c>
      <c r="C1750">
        <f>INDEX(resultados!$A$2:$ZZ$2573, 1744, MATCH($B$3, resultados!$A$1:$ZZ$1, 0))</f>
        <v/>
      </c>
    </row>
    <row r="1751">
      <c r="A1751">
        <f>INDEX(resultados!$A$2:$ZZ$2573, 1745, MATCH($B$1, resultados!$A$1:$ZZ$1, 0))</f>
        <v/>
      </c>
      <c r="B1751">
        <f>INDEX(resultados!$A$2:$ZZ$2573, 1745, MATCH($B$2, resultados!$A$1:$ZZ$1, 0))</f>
        <v/>
      </c>
      <c r="C1751">
        <f>INDEX(resultados!$A$2:$ZZ$2573, 1745, MATCH($B$3, resultados!$A$1:$ZZ$1, 0))</f>
        <v/>
      </c>
    </row>
    <row r="1752">
      <c r="A1752">
        <f>INDEX(resultados!$A$2:$ZZ$2573, 1746, MATCH($B$1, resultados!$A$1:$ZZ$1, 0))</f>
        <v/>
      </c>
      <c r="B1752">
        <f>INDEX(resultados!$A$2:$ZZ$2573, 1746, MATCH($B$2, resultados!$A$1:$ZZ$1, 0))</f>
        <v/>
      </c>
      <c r="C1752">
        <f>INDEX(resultados!$A$2:$ZZ$2573, 1746, MATCH($B$3, resultados!$A$1:$ZZ$1, 0))</f>
        <v/>
      </c>
    </row>
    <row r="1753">
      <c r="A1753">
        <f>INDEX(resultados!$A$2:$ZZ$2573, 1747, MATCH($B$1, resultados!$A$1:$ZZ$1, 0))</f>
        <v/>
      </c>
      <c r="B1753">
        <f>INDEX(resultados!$A$2:$ZZ$2573, 1747, MATCH($B$2, resultados!$A$1:$ZZ$1, 0))</f>
        <v/>
      </c>
      <c r="C1753">
        <f>INDEX(resultados!$A$2:$ZZ$2573, 1747, MATCH($B$3, resultados!$A$1:$ZZ$1, 0))</f>
        <v/>
      </c>
    </row>
    <row r="1754">
      <c r="A1754">
        <f>INDEX(resultados!$A$2:$ZZ$2573, 1748, MATCH($B$1, resultados!$A$1:$ZZ$1, 0))</f>
        <v/>
      </c>
      <c r="B1754">
        <f>INDEX(resultados!$A$2:$ZZ$2573, 1748, MATCH($B$2, resultados!$A$1:$ZZ$1, 0))</f>
        <v/>
      </c>
      <c r="C1754">
        <f>INDEX(resultados!$A$2:$ZZ$2573, 1748, MATCH($B$3, resultados!$A$1:$ZZ$1, 0))</f>
        <v/>
      </c>
    </row>
    <row r="1755">
      <c r="A1755">
        <f>INDEX(resultados!$A$2:$ZZ$2573, 1749, MATCH($B$1, resultados!$A$1:$ZZ$1, 0))</f>
        <v/>
      </c>
      <c r="B1755">
        <f>INDEX(resultados!$A$2:$ZZ$2573, 1749, MATCH($B$2, resultados!$A$1:$ZZ$1, 0))</f>
        <v/>
      </c>
      <c r="C1755">
        <f>INDEX(resultados!$A$2:$ZZ$2573, 1749, MATCH($B$3, resultados!$A$1:$ZZ$1, 0))</f>
        <v/>
      </c>
    </row>
    <row r="1756">
      <c r="A1756">
        <f>INDEX(resultados!$A$2:$ZZ$2573, 1750, MATCH($B$1, resultados!$A$1:$ZZ$1, 0))</f>
        <v/>
      </c>
      <c r="B1756">
        <f>INDEX(resultados!$A$2:$ZZ$2573, 1750, MATCH($B$2, resultados!$A$1:$ZZ$1, 0))</f>
        <v/>
      </c>
      <c r="C1756">
        <f>INDEX(resultados!$A$2:$ZZ$2573, 1750, MATCH($B$3, resultados!$A$1:$ZZ$1, 0))</f>
        <v/>
      </c>
    </row>
    <row r="1757">
      <c r="A1757">
        <f>INDEX(resultados!$A$2:$ZZ$2573, 1751, MATCH($B$1, resultados!$A$1:$ZZ$1, 0))</f>
        <v/>
      </c>
      <c r="B1757">
        <f>INDEX(resultados!$A$2:$ZZ$2573, 1751, MATCH($B$2, resultados!$A$1:$ZZ$1, 0))</f>
        <v/>
      </c>
      <c r="C1757">
        <f>INDEX(resultados!$A$2:$ZZ$2573, 1751, MATCH($B$3, resultados!$A$1:$ZZ$1, 0))</f>
        <v/>
      </c>
    </row>
    <row r="1758">
      <c r="A1758">
        <f>INDEX(resultados!$A$2:$ZZ$2573, 1752, MATCH($B$1, resultados!$A$1:$ZZ$1, 0))</f>
        <v/>
      </c>
      <c r="B1758">
        <f>INDEX(resultados!$A$2:$ZZ$2573, 1752, MATCH($B$2, resultados!$A$1:$ZZ$1, 0))</f>
        <v/>
      </c>
      <c r="C1758">
        <f>INDEX(resultados!$A$2:$ZZ$2573, 1752, MATCH($B$3, resultados!$A$1:$ZZ$1, 0))</f>
        <v/>
      </c>
    </row>
    <row r="1759">
      <c r="A1759">
        <f>INDEX(resultados!$A$2:$ZZ$2573, 1753, MATCH($B$1, resultados!$A$1:$ZZ$1, 0))</f>
        <v/>
      </c>
      <c r="B1759">
        <f>INDEX(resultados!$A$2:$ZZ$2573, 1753, MATCH($B$2, resultados!$A$1:$ZZ$1, 0))</f>
        <v/>
      </c>
      <c r="C1759">
        <f>INDEX(resultados!$A$2:$ZZ$2573, 1753, MATCH($B$3, resultados!$A$1:$ZZ$1, 0))</f>
        <v/>
      </c>
    </row>
    <row r="1760">
      <c r="A1760">
        <f>INDEX(resultados!$A$2:$ZZ$2573, 1754, MATCH($B$1, resultados!$A$1:$ZZ$1, 0))</f>
        <v/>
      </c>
      <c r="B1760">
        <f>INDEX(resultados!$A$2:$ZZ$2573, 1754, MATCH($B$2, resultados!$A$1:$ZZ$1, 0))</f>
        <v/>
      </c>
      <c r="C1760">
        <f>INDEX(resultados!$A$2:$ZZ$2573, 1754, MATCH($B$3, resultados!$A$1:$ZZ$1, 0))</f>
        <v/>
      </c>
    </row>
    <row r="1761">
      <c r="A1761">
        <f>INDEX(resultados!$A$2:$ZZ$2573, 1755, MATCH($B$1, resultados!$A$1:$ZZ$1, 0))</f>
        <v/>
      </c>
      <c r="B1761">
        <f>INDEX(resultados!$A$2:$ZZ$2573, 1755, MATCH($B$2, resultados!$A$1:$ZZ$1, 0))</f>
        <v/>
      </c>
      <c r="C1761">
        <f>INDEX(resultados!$A$2:$ZZ$2573, 1755, MATCH($B$3, resultados!$A$1:$ZZ$1, 0))</f>
        <v/>
      </c>
    </row>
    <row r="1762">
      <c r="A1762">
        <f>INDEX(resultados!$A$2:$ZZ$2573, 1756, MATCH($B$1, resultados!$A$1:$ZZ$1, 0))</f>
        <v/>
      </c>
      <c r="B1762">
        <f>INDEX(resultados!$A$2:$ZZ$2573, 1756, MATCH($B$2, resultados!$A$1:$ZZ$1, 0))</f>
        <v/>
      </c>
      <c r="C1762">
        <f>INDEX(resultados!$A$2:$ZZ$2573, 1756, MATCH($B$3, resultados!$A$1:$ZZ$1, 0))</f>
        <v/>
      </c>
    </row>
    <row r="1763">
      <c r="A1763">
        <f>INDEX(resultados!$A$2:$ZZ$2573, 1757, MATCH($B$1, resultados!$A$1:$ZZ$1, 0))</f>
        <v/>
      </c>
      <c r="B1763">
        <f>INDEX(resultados!$A$2:$ZZ$2573, 1757, MATCH($B$2, resultados!$A$1:$ZZ$1, 0))</f>
        <v/>
      </c>
      <c r="C1763">
        <f>INDEX(resultados!$A$2:$ZZ$2573, 1757, MATCH($B$3, resultados!$A$1:$ZZ$1, 0))</f>
        <v/>
      </c>
    </row>
    <row r="1764">
      <c r="A1764">
        <f>INDEX(resultados!$A$2:$ZZ$2573, 1758, MATCH($B$1, resultados!$A$1:$ZZ$1, 0))</f>
        <v/>
      </c>
      <c r="B1764">
        <f>INDEX(resultados!$A$2:$ZZ$2573, 1758, MATCH($B$2, resultados!$A$1:$ZZ$1, 0))</f>
        <v/>
      </c>
      <c r="C1764">
        <f>INDEX(resultados!$A$2:$ZZ$2573, 1758, MATCH($B$3, resultados!$A$1:$ZZ$1, 0))</f>
        <v/>
      </c>
    </row>
    <row r="1765">
      <c r="A1765">
        <f>INDEX(resultados!$A$2:$ZZ$2573, 1759, MATCH($B$1, resultados!$A$1:$ZZ$1, 0))</f>
        <v/>
      </c>
      <c r="B1765">
        <f>INDEX(resultados!$A$2:$ZZ$2573, 1759, MATCH($B$2, resultados!$A$1:$ZZ$1, 0))</f>
        <v/>
      </c>
      <c r="C1765">
        <f>INDEX(resultados!$A$2:$ZZ$2573, 1759, MATCH($B$3, resultados!$A$1:$ZZ$1, 0))</f>
        <v/>
      </c>
    </row>
    <row r="1766">
      <c r="A1766">
        <f>INDEX(resultados!$A$2:$ZZ$2573, 1760, MATCH($B$1, resultados!$A$1:$ZZ$1, 0))</f>
        <v/>
      </c>
      <c r="B1766">
        <f>INDEX(resultados!$A$2:$ZZ$2573, 1760, MATCH($B$2, resultados!$A$1:$ZZ$1, 0))</f>
        <v/>
      </c>
      <c r="C1766">
        <f>INDEX(resultados!$A$2:$ZZ$2573, 1760, MATCH($B$3, resultados!$A$1:$ZZ$1, 0))</f>
        <v/>
      </c>
    </row>
    <row r="1767">
      <c r="A1767">
        <f>INDEX(resultados!$A$2:$ZZ$2573, 1761, MATCH($B$1, resultados!$A$1:$ZZ$1, 0))</f>
        <v/>
      </c>
      <c r="B1767">
        <f>INDEX(resultados!$A$2:$ZZ$2573, 1761, MATCH($B$2, resultados!$A$1:$ZZ$1, 0))</f>
        <v/>
      </c>
      <c r="C1767">
        <f>INDEX(resultados!$A$2:$ZZ$2573, 1761, MATCH($B$3, resultados!$A$1:$ZZ$1, 0))</f>
        <v/>
      </c>
    </row>
    <row r="1768">
      <c r="A1768">
        <f>INDEX(resultados!$A$2:$ZZ$2573, 1762, MATCH($B$1, resultados!$A$1:$ZZ$1, 0))</f>
        <v/>
      </c>
      <c r="B1768">
        <f>INDEX(resultados!$A$2:$ZZ$2573, 1762, MATCH($B$2, resultados!$A$1:$ZZ$1, 0))</f>
        <v/>
      </c>
      <c r="C1768">
        <f>INDEX(resultados!$A$2:$ZZ$2573, 1762, MATCH($B$3, resultados!$A$1:$ZZ$1, 0))</f>
        <v/>
      </c>
    </row>
    <row r="1769">
      <c r="A1769">
        <f>INDEX(resultados!$A$2:$ZZ$2573, 1763, MATCH($B$1, resultados!$A$1:$ZZ$1, 0))</f>
        <v/>
      </c>
      <c r="B1769">
        <f>INDEX(resultados!$A$2:$ZZ$2573, 1763, MATCH($B$2, resultados!$A$1:$ZZ$1, 0))</f>
        <v/>
      </c>
      <c r="C1769">
        <f>INDEX(resultados!$A$2:$ZZ$2573, 1763, MATCH($B$3, resultados!$A$1:$ZZ$1, 0))</f>
        <v/>
      </c>
    </row>
    <row r="1770">
      <c r="A1770">
        <f>INDEX(resultados!$A$2:$ZZ$2573, 1764, MATCH($B$1, resultados!$A$1:$ZZ$1, 0))</f>
        <v/>
      </c>
      <c r="B1770">
        <f>INDEX(resultados!$A$2:$ZZ$2573, 1764, MATCH($B$2, resultados!$A$1:$ZZ$1, 0))</f>
        <v/>
      </c>
      <c r="C1770">
        <f>INDEX(resultados!$A$2:$ZZ$2573, 1764, MATCH($B$3, resultados!$A$1:$ZZ$1, 0))</f>
        <v/>
      </c>
    </row>
    <row r="1771">
      <c r="A1771">
        <f>INDEX(resultados!$A$2:$ZZ$2573, 1765, MATCH($B$1, resultados!$A$1:$ZZ$1, 0))</f>
        <v/>
      </c>
      <c r="B1771">
        <f>INDEX(resultados!$A$2:$ZZ$2573, 1765, MATCH($B$2, resultados!$A$1:$ZZ$1, 0))</f>
        <v/>
      </c>
      <c r="C1771">
        <f>INDEX(resultados!$A$2:$ZZ$2573, 1765, MATCH($B$3, resultados!$A$1:$ZZ$1, 0))</f>
        <v/>
      </c>
    </row>
    <row r="1772">
      <c r="A1772">
        <f>INDEX(resultados!$A$2:$ZZ$2573, 1766, MATCH($B$1, resultados!$A$1:$ZZ$1, 0))</f>
        <v/>
      </c>
      <c r="B1772">
        <f>INDEX(resultados!$A$2:$ZZ$2573, 1766, MATCH($B$2, resultados!$A$1:$ZZ$1, 0))</f>
        <v/>
      </c>
      <c r="C1772">
        <f>INDEX(resultados!$A$2:$ZZ$2573, 1766, MATCH($B$3, resultados!$A$1:$ZZ$1, 0))</f>
        <v/>
      </c>
    </row>
    <row r="1773">
      <c r="A1773">
        <f>INDEX(resultados!$A$2:$ZZ$2573, 1767, MATCH($B$1, resultados!$A$1:$ZZ$1, 0))</f>
        <v/>
      </c>
      <c r="B1773">
        <f>INDEX(resultados!$A$2:$ZZ$2573, 1767, MATCH($B$2, resultados!$A$1:$ZZ$1, 0))</f>
        <v/>
      </c>
      <c r="C1773">
        <f>INDEX(resultados!$A$2:$ZZ$2573, 1767, MATCH($B$3, resultados!$A$1:$ZZ$1, 0))</f>
        <v/>
      </c>
    </row>
    <row r="1774">
      <c r="A1774">
        <f>INDEX(resultados!$A$2:$ZZ$2573, 1768, MATCH($B$1, resultados!$A$1:$ZZ$1, 0))</f>
        <v/>
      </c>
      <c r="B1774">
        <f>INDEX(resultados!$A$2:$ZZ$2573, 1768, MATCH($B$2, resultados!$A$1:$ZZ$1, 0))</f>
        <v/>
      </c>
      <c r="C1774">
        <f>INDEX(resultados!$A$2:$ZZ$2573, 1768, MATCH($B$3, resultados!$A$1:$ZZ$1, 0))</f>
        <v/>
      </c>
    </row>
    <row r="1775">
      <c r="A1775">
        <f>INDEX(resultados!$A$2:$ZZ$2573, 1769, MATCH($B$1, resultados!$A$1:$ZZ$1, 0))</f>
        <v/>
      </c>
      <c r="B1775">
        <f>INDEX(resultados!$A$2:$ZZ$2573, 1769, MATCH($B$2, resultados!$A$1:$ZZ$1, 0))</f>
        <v/>
      </c>
      <c r="C1775">
        <f>INDEX(resultados!$A$2:$ZZ$2573, 1769, MATCH($B$3, resultados!$A$1:$ZZ$1, 0))</f>
        <v/>
      </c>
    </row>
    <row r="1776">
      <c r="A1776">
        <f>INDEX(resultados!$A$2:$ZZ$2573, 1770, MATCH($B$1, resultados!$A$1:$ZZ$1, 0))</f>
        <v/>
      </c>
      <c r="B1776">
        <f>INDEX(resultados!$A$2:$ZZ$2573, 1770, MATCH($B$2, resultados!$A$1:$ZZ$1, 0))</f>
        <v/>
      </c>
      <c r="C1776">
        <f>INDEX(resultados!$A$2:$ZZ$2573, 1770, MATCH($B$3, resultados!$A$1:$ZZ$1, 0))</f>
        <v/>
      </c>
    </row>
    <row r="1777">
      <c r="A1777">
        <f>INDEX(resultados!$A$2:$ZZ$2573, 1771, MATCH($B$1, resultados!$A$1:$ZZ$1, 0))</f>
        <v/>
      </c>
      <c r="B1777">
        <f>INDEX(resultados!$A$2:$ZZ$2573, 1771, MATCH($B$2, resultados!$A$1:$ZZ$1, 0))</f>
        <v/>
      </c>
      <c r="C1777">
        <f>INDEX(resultados!$A$2:$ZZ$2573, 1771, MATCH($B$3, resultados!$A$1:$ZZ$1, 0))</f>
        <v/>
      </c>
    </row>
    <row r="1778">
      <c r="A1778">
        <f>INDEX(resultados!$A$2:$ZZ$2573, 1772, MATCH($B$1, resultados!$A$1:$ZZ$1, 0))</f>
        <v/>
      </c>
      <c r="B1778">
        <f>INDEX(resultados!$A$2:$ZZ$2573, 1772, MATCH($B$2, resultados!$A$1:$ZZ$1, 0))</f>
        <v/>
      </c>
      <c r="C1778">
        <f>INDEX(resultados!$A$2:$ZZ$2573, 1772, MATCH($B$3, resultados!$A$1:$ZZ$1, 0))</f>
        <v/>
      </c>
    </row>
    <row r="1779">
      <c r="A1779">
        <f>INDEX(resultados!$A$2:$ZZ$2573, 1773, MATCH($B$1, resultados!$A$1:$ZZ$1, 0))</f>
        <v/>
      </c>
      <c r="B1779">
        <f>INDEX(resultados!$A$2:$ZZ$2573, 1773, MATCH($B$2, resultados!$A$1:$ZZ$1, 0))</f>
        <v/>
      </c>
      <c r="C1779">
        <f>INDEX(resultados!$A$2:$ZZ$2573, 1773, MATCH($B$3, resultados!$A$1:$ZZ$1, 0))</f>
        <v/>
      </c>
    </row>
    <row r="1780">
      <c r="A1780">
        <f>INDEX(resultados!$A$2:$ZZ$2573, 1774, MATCH($B$1, resultados!$A$1:$ZZ$1, 0))</f>
        <v/>
      </c>
      <c r="B1780">
        <f>INDEX(resultados!$A$2:$ZZ$2573, 1774, MATCH($B$2, resultados!$A$1:$ZZ$1, 0))</f>
        <v/>
      </c>
      <c r="C1780">
        <f>INDEX(resultados!$A$2:$ZZ$2573, 1774, MATCH($B$3, resultados!$A$1:$ZZ$1, 0))</f>
        <v/>
      </c>
    </row>
    <row r="1781">
      <c r="A1781">
        <f>INDEX(resultados!$A$2:$ZZ$2573, 1775, MATCH($B$1, resultados!$A$1:$ZZ$1, 0))</f>
        <v/>
      </c>
      <c r="B1781">
        <f>INDEX(resultados!$A$2:$ZZ$2573, 1775, MATCH($B$2, resultados!$A$1:$ZZ$1, 0))</f>
        <v/>
      </c>
      <c r="C1781">
        <f>INDEX(resultados!$A$2:$ZZ$2573, 1775, MATCH($B$3, resultados!$A$1:$ZZ$1, 0))</f>
        <v/>
      </c>
    </row>
    <row r="1782">
      <c r="A1782">
        <f>INDEX(resultados!$A$2:$ZZ$2573, 1776, MATCH($B$1, resultados!$A$1:$ZZ$1, 0))</f>
        <v/>
      </c>
      <c r="B1782">
        <f>INDEX(resultados!$A$2:$ZZ$2573, 1776, MATCH($B$2, resultados!$A$1:$ZZ$1, 0))</f>
        <v/>
      </c>
      <c r="C1782">
        <f>INDEX(resultados!$A$2:$ZZ$2573, 1776, MATCH($B$3, resultados!$A$1:$ZZ$1, 0))</f>
        <v/>
      </c>
    </row>
    <row r="1783">
      <c r="A1783">
        <f>INDEX(resultados!$A$2:$ZZ$2573, 1777, MATCH($B$1, resultados!$A$1:$ZZ$1, 0))</f>
        <v/>
      </c>
      <c r="B1783">
        <f>INDEX(resultados!$A$2:$ZZ$2573, 1777, MATCH($B$2, resultados!$A$1:$ZZ$1, 0))</f>
        <v/>
      </c>
      <c r="C1783">
        <f>INDEX(resultados!$A$2:$ZZ$2573, 1777, MATCH($B$3, resultados!$A$1:$ZZ$1, 0))</f>
        <v/>
      </c>
    </row>
    <row r="1784">
      <c r="A1784">
        <f>INDEX(resultados!$A$2:$ZZ$2573, 1778, MATCH($B$1, resultados!$A$1:$ZZ$1, 0))</f>
        <v/>
      </c>
      <c r="B1784">
        <f>INDEX(resultados!$A$2:$ZZ$2573, 1778, MATCH($B$2, resultados!$A$1:$ZZ$1, 0))</f>
        <v/>
      </c>
      <c r="C1784">
        <f>INDEX(resultados!$A$2:$ZZ$2573, 1778, MATCH($B$3, resultados!$A$1:$ZZ$1, 0))</f>
        <v/>
      </c>
    </row>
    <row r="1785">
      <c r="A1785">
        <f>INDEX(resultados!$A$2:$ZZ$2573, 1779, MATCH($B$1, resultados!$A$1:$ZZ$1, 0))</f>
        <v/>
      </c>
      <c r="B1785">
        <f>INDEX(resultados!$A$2:$ZZ$2573, 1779, MATCH($B$2, resultados!$A$1:$ZZ$1, 0))</f>
        <v/>
      </c>
      <c r="C1785">
        <f>INDEX(resultados!$A$2:$ZZ$2573, 1779, MATCH($B$3, resultados!$A$1:$ZZ$1, 0))</f>
        <v/>
      </c>
    </row>
    <row r="1786">
      <c r="A1786">
        <f>INDEX(resultados!$A$2:$ZZ$2573, 1780, MATCH($B$1, resultados!$A$1:$ZZ$1, 0))</f>
        <v/>
      </c>
      <c r="B1786">
        <f>INDEX(resultados!$A$2:$ZZ$2573, 1780, MATCH($B$2, resultados!$A$1:$ZZ$1, 0))</f>
        <v/>
      </c>
      <c r="C1786">
        <f>INDEX(resultados!$A$2:$ZZ$2573, 1780, MATCH($B$3, resultados!$A$1:$ZZ$1, 0))</f>
        <v/>
      </c>
    </row>
    <row r="1787">
      <c r="A1787">
        <f>INDEX(resultados!$A$2:$ZZ$2573, 1781, MATCH($B$1, resultados!$A$1:$ZZ$1, 0))</f>
        <v/>
      </c>
      <c r="B1787">
        <f>INDEX(resultados!$A$2:$ZZ$2573, 1781, MATCH($B$2, resultados!$A$1:$ZZ$1, 0))</f>
        <v/>
      </c>
      <c r="C1787">
        <f>INDEX(resultados!$A$2:$ZZ$2573, 1781, MATCH($B$3, resultados!$A$1:$ZZ$1, 0))</f>
        <v/>
      </c>
    </row>
    <row r="1788">
      <c r="A1788">
        <f>INDEX(resultados!$A$2:$ZZ$2573, 1782, MATCH($B$1, resultados!$A$1:$ZZ$1, 0))</f>
        <v/>
      </c>
      <c r="B1788">
        <f>INDEX(resultados!$A$2:$ZZ$2573, 1782, MATCH($B$2, resultados!$A$1:$ZZ$1, 0))</f>
        <v/>
      </c>
      <c r="C1788">
        <f>INDEX(resultados!$A$2:$ZZ$2573, 1782, MATCH($B$3, resultados!$A$1:$ZZ$1, 0))</f>
        <v/>
      </c>
    </row>
    <row r="1789">
      <c r="A1789">
        <f>INDEX(resultados!$A$2:$ZZ$2573, 1783, MATCH($B$1, resultados!$A$1:$ZZ$1, 0))</f>
        <v/>
      </c>
      <c r="B1789">
        <f>INDEX(resultados!$A$2:$ZZ$2573, 1783, MATCH($B$2, resultados!$A$1:$ZZ$1, 0))</f>
        <v/>
      </c>
      <c r="C1789">
        <f>INDEX(resultados!$A$2:$ZZ$2573, 1783, MATCH($B$3, resultados!$A$1:$ZZ$1, 0))</f>
        <v/>
      </c>
    </row>
    <row r="1790">
      <c r="A1790">
        <f>INDEX(resultados!$A$2:$ZZ$2573, 1784, MATCH($B$1, resultados!$A$1:$ZZ$1, 0))</f>
        <v/>
      </c>
      <c r="B1790">
        <f>INDEX(resultados!$A$2:$ZZ$2573, 1784, MATCH($B$2, resultados!$A$1:$ZZ$1, 0))</f>
        <v/>
      </c>
      <c r="C1790">
        <f>INDEX(resultados!$A$2:$ZZ$2573, 1784, MATCH($B$3, resultados!$A$1:$ZZ$1, 0))</f>
        <v/>
      </c>
    </row>
    <row r="1791">
      <c r="A1791">
        <f>INDEX(resultados!$A$2:$ZZ$2573, 1785, MATCH($B$1, resultados!$A$1:$ZZ$1, 0))</f>
        <v/>
      </c>
      <c r="B1791">
        <f>INDEX(resultados!$A$2:$ZZ$2573, 1785, MATCH($B$2, resultados!$A$1:$ZZ$1, 0))</f>
        <v/>
      </c>
      <c r="C1791">
        <f>INDEX(resultados!$A$2:$ZZ$2573, 1785, MATCH($B$3, resultados!$A$1:$ZZ$1, 0))</f>
        <v/>
      </c>
    </row>
    <row r="1792">
      <c r="A1792">
        <f>INDEX(resultados!$A$2:$ZZ$2573, 1786, MATCH($B$1, resultados!$A$1:$ZZ$1, 0))</f>
        <v/>
      </c>
      <c r="B1792">
        <f>INDEX(resultados!$A$2:$ZZ$2573, 1786, MATCH($B$2, resultados!$A$1:$ZZ$1, 0))</f>
        <v/>
      </c>
      <c r="C1792">
        <f>INDEX(resultados!$A$2:$ZZ$2573, 1786, MATCH($B$3, resultados!$A$1:$ZZ$1, 0))</f>
        <v/>
      </c>
    </row>
    <row r="1793">
      <c r="A1793">
        <f>INDEX(resultados!$A$2:$ZZ$2573, 1787, MATCH($B$1, resultados!$A$1:$ZZ$1, 0))</f>
        <v/>
      </c>
      <c r="B1793">
        <f>INDEX(resultados!$A$2:$ZZ$2573, 1787, MATCH($B$2, resultados!$A$1:$ZZ$1, 0))</f>
        <v/>
      </c>
      <c r="C1793">
        <f>INDEX(resultados!$A$2:$ZZ$2573, 1787, MATCH($B$3, resultados!$A$1:$ZZ$1, 0))</f>
        <v/>
      </c>
    </row>
    <row r="1794">
      <c r="A1794">
        <f>INDEX(resultados!$A$2:$ZZ$2573, 1788, MATCH($B$1, resultados!$A$1:$ZZ$1, 0))</f>
        <v/>
      </c>
      <c r="B1794">
        <f>INDEX(resultados!$A$2:$ZZ$2573, 1788, MATCH($B$2, resultados!$A$1:$ZZ$1, 0))</f>
        <v/>
      </c>
      <c r="C1794">
        <f>INDEX(resultados!$A$2:$ZZ$2573, 1788, MATCH($B$3, resultados!$A$1:$ZZ$1, 0))</f>
        <v/>
      </c>
    </row>
    <row r="1795">
      <c r="A1795">
        <f>INDEX(resultados!$A$2:$ZZ$2573, 1789, MATCH($B$1, resultados!$A$1:$ZZ$1, 0))</f>
        <v/>
      </c>
      <c r="B1795">
        <f>INDEX(resultados!$A$2:$ZZ$2573, 1789, MATCH($B$2, resultados!$A$1:$ZZ$1, 0))</f>
        <v/>
      </c>
      <c r="C1795">
        <f>INDEX(resultados!$A$2:$ZZ$2573, 1789, MATCH($B$3, resultados!$A$1:$ZZ$1, 0))</f>
        <v/>
      </c>
    </row>
    <row r="1796">
      <c r="A1796">
        <f>INDEX(resultados!$A$2:$ZZ$2573, 1790, MATCH($B$1, resultados!$A$1:$ZZ$1, 0))</f>
        <v/>
      </c>
      <c r="B1796">
        <f>INDEX(resultados!$A$2:$ZZ$2573, 1790, MATCH($B$2, resultados!$A$1:$ZZ$1, 0))</f>
        <v/>
      </c>
      <c r="C1796">
        <f>INDEX(resultados!$A$2:$ZZ$2573, 1790, MATCH($B$3, resultados!$A$1:$ZZ$1, 0))</f>
        <v/>
      </c>
    </row>
    <row r="1797">
      <c r="A1797">
        <f>INDEX(resultados!$A$2:$ZZ$2573, 1791, MATCH($B$1, resultados!$A$1:$ZZ$1, 0))</f>
        <v/>
      </c>
      <c r="B1797">
        <f>INDEX(resultados!$A$2:$ZZ$2573, 1791, MATCH($B$2, resultados!$A$1:$ZZ$1, 0))</f>
        <v/>
      </c>
      <c r="C1797">
        <f>INDEX(resultados!$A$2:$ZZ$2573, 1791, MATCH($B$3, resultados!$A$1:$ZZ$1, 0))</f>
        <v/>
      </c>
    </row>
    <row r="1798">
      <c r="A1798">
        <f>INDEX(resultados!$A$2:$ZZ$2573, 1792, MATCH($B$1, resultados!$A$1:$ZZ$1, 0))</f>
        <v/>
      </c>
      <c r="B1798">
        <f>INDEX(resultados!$A$2:$ZZ$2573, 1792, MATCH($B$2, resultados!$A$1:$ZZ$1, 0))</f>
        <v/>
      </c>
      <c r="C1798">
        <f>INDEX(resultados!$A$2:$ZZ$2573, 1792, MATCH($B$3, resultados!$A$1:$ZZ$1, 0))</f>
        <v/>
      </c>
    </row>
    <row r="1799">
      <c r="A1799">
        <f>INDEX(resultados!$A$2:$ZZ$2573, 1793, MATCH($B$1, resultados!$A$1:$ZZ$1, 0))</f>
        <v/>
      </c>
      <c r="B1799">
        <f>INDEX(resultados!$A$2:$ZZ$2573, 1793, MATCH($B$2, resultados!$A$1:$ZZ$1, 0))</f>
        <v/>
      </c>
      <c r="C1799">
        <f>INDEX(resultados!$A$2:$ZZ$2573, 1793, MATCH($B$3, resultados!$A$1:$ZZ$1, 0))</f>
        <v/>
      </c>
    </row>
    <row r="1800">
      <c r="A1800">
        <f>INDEX(resultados!$A$2:$ZZ$2573, 1794, MATCH($B$1, resultados!$A$1:$ZZ$1, 0))</f>
        <v/>
      </c>
      <c r="B1800">
        <f>INDEX(resultados!$A$2:$ZZ$2573, 1794, MATCH($B$2, resultados!$A$1:$ZZ$1, 0))</f>
        <v/>
      </c>
      <c r="C1800">
        <f>INDEX(resultados!$A$2:$ZZ$2573, 1794, MATCH($B$3, resultados!$A$1:$ZZ$1, 0))</f>
        <v/>
      </c>
    </row>
    <row r="1801">
      <c r="A1801">
        <f>INDEX(resultados!$A$2:$ZZ$2573, 1795, MATCH($B$1, resultados!$A$1:$ZZ$1, 0))</f>
        <v/>
      </c>
      <c r="B1801">
        <f>INDEX(resultados!$A$2:$ZZ$2573, 1795, MATCH($B$2, resultados!$A$1:$ZZ$1, 0))</f>
        <v/>
      </c>
      <c r="C1801">
        <f>INDEX(resultados!$A$2:$ZZ$2573, 1795, MATCH($B$3, resultados!$A$1:$ZZ$1, 0))</f>
        <v/>
      </c>
    </row>
    <row r="1802">
      <c r="A1802">
        <f>INDEX(resultados!$A$2:$ZZ$2573, 1796, MATCH($B$1, resultados!$A$1:$ZZ$1, 0))</f>
        <v/>
      </c>
      <c r="B1802">
        <f>INDEX(resultados!$A$2:$ZZ$2573, 1796, MATCH($B$2, resultados!$A$1:$ZZ$1, 0))</f>
        <v/>
      </c>
      <c r="C1802">
        <f>INDEX(resultados!$A$2:$ZZ$2573, 1796, MATCH($B$3, resultados!$A$1:$ZZ$1, 0))</f>
        <v/>
      </c>
    </row>
    <row r="1803">
      <c r="A1803">
        <f>INDEX(resultados!$A$2:$ZZ$2573, 1797, MATCH($B$1, resultados!$A$1:$ZZ$1, 0))</f>
        <v/>
      </c>
      <c r="B1803">
        <f>INDEX(resultados!$A$2:$ZZ$2573, 1797, MATCH($B$2, resultados!$A$1:$ZZ$1, 0))</f>
        <v/>
      </c>
      <c r="C1803">
        <f>INDEX(resultados!$A$2:$ZZ$2573, 1797, MATCH($B$3, resultados!$A$1:$ZZ$1, 0))</f>
        <v/>
      </c>
    </row>
    <row r="1804">
      <c r="A1804">
        <f>INDEX(resultados!$A$2:$ZZ$2573, 1798, MATCH($B$1, resultados!$A$1:$ZZ$1, 0))</f>
        <v/>
      </c>
      <c r="B1804">
        <f>INDEX(resultados!$A$2:$ZZ$2573, 1798, MATCH($B$2, resultados!$A$1:$ZZ$1, 0))</f>
        <v/>
      </c>
      <c r="C1804">
        <f>INDEX(resultados!$A$2:$ZZ$2573, 1798, MATCH($B$3, resultados!$A$1:$ZZ$1, 0))</f>
        <v/>
      </c>
    </row>
    <row r="1805">
      <c r="A1805">
        <f>INDEX(resultados!$A$2:$ZZ$2573, 1799, MATCH($B$1, resultados!$A$1:$ZZ$1, 0))</f>
        <v/>
      </c>
      <c r="B1805">
        <f>INDEX(resultados!$A$2:$ZZ$2573, 1799, MATCH($B$2, resultados!$A$1:$ZZ$1, 0))</f>
        <v/>
      </c>
      <c r="C1805">
        <f>INDEX(resultados!$A$2:$ZZ$2573, 1799, MATCH($B$3, resultados!$A$1:$ZZ$1, 0))</f>
        <v/>
      </c>
    </row>
    <row r="1806">
      <c r="A1806">
        <f>INDEX(resultados!$A$2:$ZZ$2573, 1800, MATCH($B$1, resultados!$A$1:$ZZ$1, 0))</f>
        <v/>
      </c>
      <c r="B1806">
        <f>INDEX(resultados!$A$2:$ZZ$2573, 1800, MATCH($B$2, resultados!$A$1:$ZZ$1, 0))</f>
        <v/>
      </c>
      <c r="C1806">
        <f>INDEX(resultados!$A$2:$ZZ$2573, 1800, MATCH($B$3, resultados!$A$1:$ZZ$1, 0))</f>
        <v/>
      </c>
    </row>
    <row r="1807">
      <c r="A1807">
        <f>INDEX(resultados!$A$2:$ZZ$2573, 1801, MATCH($B$1, resultados!$A$1:$ZZ$1, 0))</f>
        <v/>
      </c>
      <c r="B1807">
        <f>INDEX(resultados!$A$2:$ZZ$2573, 1801, MATCH($B$2, resultados!$A$1:$ZZ$1, 0))</f>
        <v/>
      </c>
      <c r="C1807">
        <f>INDEX(resultados!$A$2:$ZZ$2573, 1801, MATCH($B$3, resultados!$A$1:$ZZ$1, 0))</f>
        <v/>
      </c>
    </row>
    <row r="1808">
      <c r="A1808">
        <f>INDEX(resultados!$A$2:$ZZ$2573, 1802, MATCH($B$1, resultados!$A$1:$ZZ$1, 0))</f>
        <v/>
      </c>
      <c r="B1808">
        <f>INDEX(resultados!$A$2:$ZZ$2573, 1802, MATCH($B$2, resultados!$A$1:$ZZ$1, 0))</f>
        <v/>
      </c>
      <c r="C1808">
        <f>INDEX(resultados!$A$2:$ZZ$2573, 1802, MATCH($B$3, resultados!$A$1:$ZZ$1, 0))</f>
        <v/>
      </c>
    </row>
    <row r="1809">
      <c r="A1809">
        <f>INDEX(resultados!$A$2:$ZZ$2573, 1803, MATCH($B$1, resultados!$A$1:$ZZ$1, 0))</f>
        <v/>
      </c>
      <c r="B1809">
        <f>INDEX(resultados!$A$2:$ZZ$2573, 1803, MATCH($B$2, resultados!$A$1:$ZZ$1, 0))</f>
        <v/>
      </c>
      <c r="C1809">
        <f>INDEX(resultados!$A$2:$ZZ$2573, 1803, MATCH($B$3, resultados!$A$1:$ZZ$1, 0))</f>
        <v/>
      </c>
    </row>
    <row r="1810">
      <c r="A1810">
        <f>INDEX(resultados!$A$2:$ZZ$2573, 1804, MATCH($B$1, resultados!$A$1:$ZZ$1, 0))</f>
        <v/>
      </c>
      <c r="B1810">
        <f>INDEX(resultados!$A$2:$ZZ$2573, 1804, MATCH($B$2, resultados!$A$1:$ZZ$1, 0))</f>
        <v/>
      </c>
      <c r="C1810">
        <f>INDEX(resultados!$A$2:$ZZ$2573, 1804, MATCH($B$3, resultados!$A$1:$ZZ$1, 0))</f>
        <v/>
      </c>
    </row>
    <row r="1811">
      <c r="A1811">
        <f>INDEX(resultados!$A$2:$ZZ$2573, 1805, MATCH($B$1, resultados!$A$1:$ZZ$1, 0))</f>
        <v/>
      </c>
      <c r="B1811">
        <f>INDEX(resultados!$A$2:$ZZ$2573, 1805, MATCH($B$2, resultados!$A$1:$ZZ$1, 0))</f>
        <v/>
      </c>
      <c r="C1811">
        <f>INDEX(resultados!$A$2:$ZZ$2573, 1805, MATCH($B$3, resultados!$A$1:$ZZ$1, 0))</f>
        <v/>
      </c>
    </row>
    <row r="1812">
      <c r="A1812">
        <f>INDEX(resultados!$A$2:$ZZ$2573, 1806, MATCH($B$1, resultados!$A$1:$ZZ$1, 0))</f>
        <v/>
      </c>
      <c r="B1812">
        <f>INDEX(resultados!$A$2:$ZZ$2573, 1806, MATCH($B$2, resultados!$A$1:$ZZ$1, 0))</f>
        <v/>
      </c>
      <c r="C1812">
        <f>INDEX(resultados!$A$2:$ZZ$2573, 1806, MATCH($B$3, resultados!$A$1:$ZZ$1, 0))</f>
        <v/>
      </c>
    </row>
    <row r="1813">
      <c r="A1813">
        <f>INDEX(resultados!$A$2:$ZZ$2573, 1807, MATCH($B$1, resultados!$A$1:$ZZ$1, 0))</f>
        <v/>
      </c>
      <c r="B1813">
        <f>INDEX(resultados!$A$2:$ZZ$2573, 1807, MATCH($B$2, resultados!$A$1:$ZZ$1, 0))</f>
        <v/>
      </c>
      <c r="C1813">
        <f>INDEX(resultados!$A$2:$ZZ$2573, 1807, MATCH($B$3, resultados!$A$1:$ZZ$1, 0))</f>
        <v/>
      </c>
    </row>
    <row r="1814">
      <c r="A1814">
        <f>INDEX(resultados!$A$2:$ZZ$2573, 1808, MATCH($B$1, resultados!$A$1:$ZZ$1, 0))</f>
        <v/>
      </c>
      <c r="B1814">
        <f>INDEX(resultados!$A$2:$ZZ$2573, 1808, MATCH($B$2, resultados!$A$1:$ZZ$1, 0))</f>
        <v/>
      </c>
      <c r="C1814">
        <f>INDEX(resultados!$A$2:$ZZ$2573, 1808, MATCH($B$3, resultados!$A$1:$ZZ$1, 0))</f>
        <v/>
      </c>
    </row>
    <row r="1815">
      <c r="A1815">
        <f>INDEX(resultados!$A$2:$ZZ$2573, 1809, MATCH($B$1, resultados!$A$1:$ZZ$1, 0))</f>
        <v/>
      </c>
      <c r="B1815">
        <f>INDEX(resultados!$A$2:$ZZ$2573, 1809, MATCH($B$2, resultados!$A$1:$ZZ$1, 0))</f>
        <v/>
      </c>
      <c r="C1815">
        <f>INDEX(resultados!$A$2:$ZZ$2573, 1809, MATCH($B$3, resultados!$A$1:$ZZ$1, 0))</f>
        <v/>
      </c>
    </row>
    <row r="1816">
      <c r="A1816">
        <f>INDEX(resultados!$A$2:$ZZ$2573, 1810, MATCH($B$1, resultados!$A$1:$ZZ$1, 0))</f>
        <v/>
      </c>
      <c r="B1816">
        <f>INDEX(resultados!$A$2:$ZZ$2573, 1810, MATCH($B$2, resultados!$A$1:$ZZ$1, 0))</f>
        <v/>
      </c>
      <c r="C1816">
        <f>INDEX(resultados!$A$2:$ZZ$2573, 1810, MATCH($B$3, resultados!$A$1:$ZZ$1, 0))</f>
        <v/>
      </c>
    </row>
    <row r="1817">
      <c r="A1817">
        <f>INDEX(resultados!$A$2:$ZZ$2573, 1811, MATCH($B$1, resultados!$A$1:$ZZ$1, 0))</f>
        <v/>
      </c>
      <c r="B1817">
        <f>INDEX(resultados!$A$2:$ZZ$2573, 1811, MATCH($B$2, resultados!$A$1:$ZZ$1, 0))</f>
        <v/>
      </c>
      <c r="C1817">
        <f>INDEX(resultados!$A$2:$ZZ$2573, 1811, MATCH($B$3, resultados!$A$1:$ZZ$1, 0))</f>
        <v/>
      </c>
    </row>
    <row r="1818">
      <c r="A1818">
        <f>INDEX(resultados!$A$2:$ZZ$2573, 1812, MATCH($B$1, resultados!$A$1:$ZZ$1, 0))</f>
        <v/>
      </c>
      <c r="B1818">
        <f>INDEX(resultados!$A$2:$ZZ$2573, 1812, MATCH($B$2, resultados!$A$1:$ZZ$1, 0))</f>
        <v/>
      </c>
      <c r="C1818">
        <f>INDEX(resultados!$A$2:$ZZ$2573, 1812, MATCH($B$3, resultados!$A$1:$ZZ$1, 0))</f>
        <v/>
      </c>
    </row>
    <row r="1819">
      <c r="A1819">
        <f>INDEX(resultados!$A$2:$ZZ$2573, 1813, MATCH($B$1, resultados!$A$1:$ZZ$1, 0))</f>
        <v/>
      </c>
      <c r="B1819">
        <f>INDEX(resultados!$A$2:$ZZ$2573, 1813, MATCH($B$2, resultados!$A$1:$ZZ$1, 0))</f>
        <v/>
      </c>
      <c r="C1819">
        <f>INDEX(resultados!$A$2:$ZZ$2573, 1813, MATCH($B$3, resultados!$A$1:$ZZ$1, 0))</f>
        <v/>
      </c>
    </row>
    <row r="1820">
      <c r="A1820">
        <f>INDEX(resultados!$A$2:$ZZ$2573, 1814, MATCH($B$1, resultados!$A$1:$ZZ$1, 0))</f>
        <v/>
      </c>
      <c r="B1820">
        <f>INDEX(resultados!$A$2:$ZZ$2573, 1814, MATCH($B$2, resultados!$A$1:$ZZ$1, 0))</f>
        <v/>
      </c>
      <c r="C1820">
        <f>INDEX(resultados!$A$2:$ZZ$2573, 1814, MATCH($B$3, resultados!$A$1:$ZZ$1, 0))</f>
        <v/>
      </c>
    </row>
    <row r="1821">
      <c r="A1821">
        <f>INDEX(resultados!$A$2:$ZZ$2573, 1815, MATCH($B$1, resultados!$A$1:$ZZ$1, 0))</f>
        <v/>
      </c>
      <c r="B1821">
        <f>INDEX(resultados!$A$2:$ZZ$2573, 1815, MATCH($B$2, resultados!$A$1:$ZZ$1, 0))</f>
        <v/>
      </c>
      <c r="C1821">
        <f>INDEX(resultados!$A$2:$ZZ$2573, 1815, MATCH($B$3, resultados!$A$1:$ZZ$1, 0))</f>
        <v/>
      </c>
    </row>
    <row r="1822">
      <c r="A1822">
        <f>INDEX(resultados!$A$2:$ZZ$2573, 1816, MATCH($B$1, resultados!$A$1:$ZZ$1, 0))</f>
        <v/>
      </c>
      <c r="B1822">
        <f>INDEX(resultados!$A$2:$ZZ$2573, 1816, MATCH($B$2, resultados!$A$1:$ZZ$1, 0))</f>
        <v/>
      </c>
      <c r="C1822">
        <f>INDEX(resultados!$A$2:$ZZ$2573, 1816, MATCH($B$3, resultados!$A$1:$ZZ$1, 0))</f>
        <v/>
      </c>
    </row>
    <row r="1823">
      <c r="A1823">
        <f>INDEX(resultados!$A$2:$ZZ$2573, 1817, MATCH($B$1, resultados!$A$1:$ZZ$1, 0))</f>
        <v/>
      </c>
      <c r="B1823">
        <f>INDEX(resultados!$A$2:$ZZ$2573, 1817, MATCH($B$2, resultados!$A$1:$ZZ$1, 0))</f>
        <v/>
      </c>
      <c r="C1823">
        <f>INDEX(resultados!$A$2:$ZZ$2573, 1817, MATCH($B$3, resultados!$A$1:$ZZ$1, 0))</f>
        <v/>
      </c>
    </row>
    <row r="1824">
      <c r="A1824">
        <f>INDEX(resultados!$A$2:$ZZ$2573, 1818, MATCH($B$1, resultados!$A$1:$ZZ$1, 0))</f>
        <v/>
      </c>
      <c r="B1824">
        <f>INDEX(resultados!$A$2:$ZZ$2573, 1818, MATCH($B$2, resultados!$A$1:$ZZ$1, 0))</f>
        <v/>
      </c>
      <c r="C1824">
        <f>INDEX(resultados!$A$2:$ZZ$2573, 1818, MATCH($B$3, resultados!$A$1:$ZZ$1, 0))</f>
        <v/>
      </c>
    </row>
    <row r="1825">
      <c r="A1825">
        <f>INDEX(resultados!$A$2:$ZZ$2573, 1819, MATCH($B$1, resultados!$A$1:$ZZ$1, 0))</f>
        <v/>
      </c>
      <c r="B1825">
        <f>INDEX(resultados!$A$2:$ZZ$2573, 1819, MATCH($B$2, resultados!$A$1:$ZZ$1, 0))</f>
        <v/>
      </c>
      <c r="C1825">
        <f>INDEX(resultados!$A$2:$ZZ$2573, 1819, MATCH($B$3, resultados!$A$1:$ZZ$1, 0))</f>
        <v/>
      </c>
    </row>
    <row r="1826">
      <c r="A1826">
        <f>INDEX(resultados!$A$2:$ZZ$2573, 1820, MATCH($B$1, resultados!$A$1:$ZZ$1, 0))</f>
        <v/>
      </c>
      <c r="B1826">
        <f>INDEX(resultados!$A$2:$ZZ$2573, 1820, MATCH($B$2, resultados!$A$1:$ZZ$1, 0))</f>
        <v/>
      </c>
      <c r="C1826">
        <f>INDEX(resultados!$A$2:$ZZ$2573, 1820, MATCH($B$3, resultados!$A$1:$ZZ$1, 0))</f>
        <v/>
      </c>
    </row>
    <row r="1827">
      <c r="A1827">
        <f>INDEX(resultados!$A$2:$ZZ$2573, 1821, MATCH($B$1, resultados!$A$1:$ZZ$1, 0))</f>
        <v/>
      </c>
      <c r="B1827">
        <f>INDEX(resultados!$A$2:$ZZ$2573, 1821, MATCH($B$2, resultados!$A$1:$ZZ$1, 0))</f>
        <v/>
      </c>
      <c r="C1827">
        <f>INDEX(resultados!$A$2:$ZZ$2573, 1821, MATCH($B$3, resultados!$A$1:$ZZ$1, 0))</f>
        <v/>
      </c>
    </row>
    <row r="1828">
      <c r="A1828">
        <f>INDEX(resultados!$A$2:$ZZ$2573, 1822, MATCH($B$1, resultados!$A$1:$ZZ$1, 0))</f>
        <v/>
      </c>
      <c r="B1828">
        <f>INDEX(resultados!$A$2:$ZZ$2573, 1822, MATCH($B$2, resultados!$A$1:$ZZ$1, 0))</f>
        <v/>
      </c>
      <c r="C1828">
        <f>INDEX(resultados!$A$2:$ZZ$2573, 1822, MATCH($B$3, resultados!$A$1:$ZZ$1, 0))</f>
        <v/>
      </c>
    </row>
    <row r="1829">
      <c r="A1829">
        <f>INDEX(resultados!$A$2:$ZZ$2573, 1823, MATCH($B$1, resultados!$A$1:$ZZ$1, 0))</f>
        <v/>
      </c>
      <c r="B1829">
        <f>INDEX(resultados!$A$2:$ZZ$2573, 1823, MATCH($B$2, resultados!$A$1:$ZZ$1, 0))</f>
        <v/>
      </c>
      <c r="C1829">
        <f>INDEX(resultados!$A$2:$ZZ$2573, 1823, MATCH($B$3, resultados!$A$1:$ZZ$1, 0))</f>
        <v/>
      </c>
    </row>
    <row r="1830">
      <c r="A1830">
        <f>INDEX(resultados!$A$2:$ZZ$2573, 1824, MATCH($B$1, resultados!$A$1:$ZZ$1, 0))</f>
        <v/>
      </c>
      <c r="B1830">
        <f>INDEX(resultados!$A$2:$ZZ$2573, 1824, MATCH($B$2, resultados!$A$1:$ZZ$1, 0))</f>
        <v/>
      </c>
      <c r="C1830">
        <f>INDEX(resultados!$A$2:$ZZ$2573, 1824, MATCH($B$3, resultados!$A$1:$ZZ$1, 0))</f>
        <v/>
      </c>
    </row>
    <row r="1831">
      <c r="A1831">
        <f>INDEX(resultados!$A$2:$ZZ$2573, 1825, MATCH($B$1, resultados!$A$1:$ZZ$1, 0))</f>
        <v/>
      </c>
      <c r="B1831">
        <f>INDEX(resultados!$A$2:$ZZ$2573, 1825, MATCH($B$2, resultados!$A$1:$ZZ$1, 0))</f>
        <v/>
      </c>
      <c r="C1831">
        <f>INDEX(resultados!$A$2:$ZZ$2573, 1825, MATCH($B$3, resultados!$A$1:$ZZ$1, 0))</f>
        <v/>
      </c>
    </row>
    <row r="1832">
      <c r="A1832">
        <f>INDEX(resultados!$A$2:$ZZ$2573, 1826, MATCH($B$1, resultados!$A$1:$ZZ$1, 0))</f>
        <v/>
      </c>
      <c r="B1832">
        <f>INDEX(resultados!$A$2:$ZZ$2573, 1826, MATCH($B$2, resultados!$A$1:$ZZ$1, 0))</f>
        <v/>
      </c>
      <c r="C1832">
        <f>INDEX(resultados!$A$2:$ZZ$2573, 1826, MATCH($B$3, resultados!$A$1:$ZZ$1, 0))</f>
        <v/>
      </c>
    </row>
    <row r="1833">
      <c r="A1833">
        <f>INDEX(resultados!$A$2:$ZZ$2573, 1827, MATCH($B$1, resultados!$A$1:$ZZ$1, 0))</f>
        <v/>
      </c>
      <c r="B1833">
        <f>INDEX(resultados!$A$2:$ZZ$2573, 1827, MATCH($B$2, resultados!$A$1:$ZZ$1, 0))</f>
        <v/>
      </c>
      <c r="C1833">
        <f>INDEX(resultados!$A$2:$ZZ$2573, 1827, MATCH($B$3, resultados!$A$1:$ZZ$1, 0))</f>
        <v/>
      </c>
    </row>
    <row r="1834">
      <c r="A1834">
        <f>INDEX(resultados!$A$2:$ZZ$2573, 1828, MATCH($B$1, resultados!$A$1:$ZZ$1, 0))</f>
        <v/>
      </c>
      <c r="B1834">
        <f>INDEX(resultados!$A$2:$ZZ$2573, 1828, MATCH($B$2, resultados!$A$1:$ZZ$1, 0))</f>
        <v/>
      </c>
      <c r="C1834">
        <f>INDEX(resultados!$A$2:$ZZ$2573, 1828, MATCH($B$3, resultados!$A$1:$ZZ$1, 0))</f>
        <v/>
      </c>
    </row>
    <row r="1835">
      <c r="A1835">
        <f>INDEX(resultados!$A$2:$ZZ$2573, 1829, MATCH($B$1, resultados!$A$1:$ZZ$1, 0))</f>
        <v/>
      </c>
      <c r="B1835">
        <f>INDEX(resultados!$A$2:$ZZ$2573, 1829, MATCH($B$2, resultados!$A$1:$ZZ$1, 0))</f>
        <v/>
      </c>
      <c r="C1835">
        <f>INDEX(resultados!$A$2:$ZZ$2573, 1829, MATCH($B$3, resultados!$A$1:$ZZ$1, 0))</f>
        <v/>
      </c>
    </row>
    <row r="1836">
      <c r="A1836">
        <f>INDEX(resultados!$A$2:$ZZ$2573, 1830, MATCH($B$1, resultados!$A$1:$ZZ$1, 0))</f>
        <v/>
      </c>
      <c r="B1836">
        <f>INDEX(resultados!$A$2:$ZZ$2573, 1830, MATCH($B$2, resultados!$A$1:$ZZ$1, 0))</f>
        <v/>
      </c>
      <c r="C1836">
        <f>INDEX(resultados!$A$2:$ZZ$2573, 1830, MATCH($B$3, resultados!$A$1:$ZZ$1, 0))</f>
        <v/>
      </c>
    </row>
    <row r="1837">
      <c r="A1837">
        <f>INDEX(resultados!$A$2:$ZZ$2573, 1831, MATCH($B$1, resultados!$A$1:$ZZ$1, 0))</f>
        <v/>
      </c>
      <c r="B1837">
        <f>INDEX(resultados!$A$2:$ZZ$2573, 1831, MATCH($B$2, resultados!$A$1:$ZZ$1, 0))</f>
        <v/>
      </c>
      <c r="C1837">
        <f>INDEX(resultados!$A$2:$ZZ$2573, 1831, MATCH($B$3, resultados!$A$1:$ZZ$1, 0))</f>
        <v/>
      </c>
    </row>
    <row r="1838">
      <c r="A1838">
        <f>INDEX(resultados!$A$2:$ZZ$2573, 1832, MATCH($B$1, resultados!$A$1:$ZZ$1, 0))</f>
        <v/>
      </c>
      <c r="B1838">
        <f>INDEX(resultados!$A$2:$ZZ$2573, 1832, MATCH($B$2, resultados!$A$1:$ZZ$1, 0))</f>
        <v/>
      </c>
      <c r="C1838">
        <f>INDEX(resultados!$A$2:$ZZ$2573, 1832, MATCH($B$3, resultados!$A$1:$ZZ$1, 0))</f>
        <v/>
      </c>
    </row>
    <row r="1839">
      <c r="A1839">
        <f>INDEX(resultados!$A$2:$ZZ$2573, 1833, MATCH($B$1, resultados!$A$1:$ZZ$1, 0))</f>
        <v/>
      </c>
      <c r="B1839">
        <f>INDEX(resultados!$A$2:$ZZ$2573, 1833, MATCH($B$2, resultados!$A$1:$ZZ$1, 0))</f>
        <v/>
      </c>
      <c r="C1839">
        <f>INDEX(resultados!$A$2:$ZZ$2573, 1833, MATCH($B$3, resultados!$A$1:$ZZ$1, 0))</f>
        <v/>
      </c>
    </row>
    <row r="1840">
      <c r="A1840">
        <f>INDEX(resultados!$A$2:$ZZ$2573, 1834, MATCH($B$1, resultados!$A$1:$ZZ$1, 0))</f>
        <v/>
      </c>
      <c r="B1840">
        <f>INDEX(resultados!$A$2:$ZZ$2573, 1834, MATCH($B$2, resultados!$A$1:$ZZ$1, 0))</f>
        <v/>
      </c>
      <c r="C1840">
        <f>INDEX(resultados!$A$2:$ZZ$2573, 1834, MATCH($B$3, resultados!$A$1:$ZZ$1, 0))</f>
        <v/>
      </c>
    </row>
    <row r="1841">
      <c r="A1841">
        <f>INDEX(resultados!$A$2:$ZZ$2573, 1835, MATCH($B$1, resultados!$A$1:$ZZ$1, 0))</f>
        <v/>
      </c>
      <c r="B1841">
        <f>INDEX(resultados!$A$2:$ZZ$2573, 1835, MATCH($B$2, resultados!$A$1:$ZZ$1, 0))</f>
        <v/>
      </c>
      <c r="C1841">
        <f>INDEX(resultados!$A$2:$ZZ$2573, 1835, MATCH($B$3, resultados!$A$1:$ZZ$1, 0))</f>
        <v/>
      </c>
    </row>
    <row r="1842">
      <c r="A1842">
        <f>INDEX(resultados!$A$2:$ZZ$2573, 1836, MATCH($B$1, resultados!$A$1:$ZZ$1, 0))</f>
        <v/>
      </c>
      <c r="B1842">
        <f>INDEX(resultados!$A$2:$ZZ$2573, 1836, MATCH($B$2, resultados!$A$1:$ZZ$1, 0))</f>
        <v/>
      </c>
      <c r="C1842">
        <f>INDEX(resultados!$A$2:$ZZ$2573, 1836, MATCH($B$3, resultados!$A$1:$ZZ$1, 0))</f>
        <v/>
      </c>
    </row>
    <row r="1843">
      <c r="A1843">
        <f>INDEX(resultados!$A$2:$ZZ$2573, 1837, MATCH($B$1, resultados!$A$1:$ZZ$1, 0))</f>
        <v/>
      </c>
      <c r="B1843">
        <f>INDEX(resultados!$A$2:$ZZ$2573, 1837, MATCH($B$2, resultados!$A$1:$ZZ$1, 0))</f>
        <v/>
      </c>
      <c r="C1843">
        <f>INDEX(resultados!$A$2:$ZZ$2573, 1837, MATCH($B$3, resultados!$A$1:$ZZ$1, 0))</f>
        <v/>
      </c>
    </row>
    <row r="1844">
      <c r="A1844">
        <f>INDEX(resultados!$A$2:$ZZ$2573, 1838, MATCH($B$1, resultados!$A$1:$ZZ$1, 0))</f>
        <v/>
      </c>
      <c r="B1844">
        <f>INDEX(resultados!$A$2:$ZZ$2573, 1838, MATCH($B$2, resultados!$A$1:$ZZ$1, 0))</f>
        <v/>
      </c>
      <c r="C1844">
        <f>INDEX(resultados!$A$2:$ZZ$2573, 1838, MATCH($B$3, resultados!$A$1:$ZZ$1, 0))</f>
        <v/>
      </c>
    </row>
    <row r="1845">
      <c r="A1845">
        <f>INDEX(resultados!$A$2:$ZZ$2573, 1839, MATCH($B$1, resultados!$A$1:$ZZ$1, 0))</f>
        <v/>
      </c>
      <c r="B1845">
        <f>INDEX(resultados!$A$2:$ZZ$2573, 1839, MATCH($B$2, resultados!$A$1:$ZZ$1, 0))</f>
        <v/>
      </c>
      <c r="C1845">
        <f>INDEX(resultados!$A$2:$ZZ$2573, 1839, MATCH($B$3, resultados!$A$1:$ZZ$1, 0))</f>
        <v/>
      </c>
    </row>
    <row r="1846">
      <c r="A1846">
        <f>INDEX(resultados!$A$2:$ZZ$2573, 1840, MATCH($B$1, resultados!$A$1:$ZZ$1, 0))</f>
        <v/>
      </c>
      <c r="B1846">
        <f>INDEX(resultados!$A$2:$ZZ$2573, 1840, MATCH($B$2, resultados!$A$1:$ZZ$1, 0))</f>
        <v/>
      </c>
      <c r="C1846">
        <f>INDEX(resultados!$A$2:$ZZ$2573, 1840, MATCH($B$3, resultados!$A$1:$ZZ$1, 0))</f>
        <v/>
      </c>
    </row>
    <row r="1847">
      <c r="A1847">
        <f>INDEX(resultados!$A$2:$ZZ$2573, 1841, MATCH($B$1, resultados!$A$1:$ZZ$1, 0))</f>
        <v/>
      </c>
      <c r="B1847">
        <f>INDEX(resultados!$A$2:$ZZ$2573, 1841, MATCH($B$2, resultados!$A$1:$ZZ$1, 0))</f>
        <v/>
      </c>
      <c r="C1847">
        <f>INDEX(resultados!$A$2:$ZZ$2573, 1841, MATCH($B$3, resultados!$A$1:$ZZ$1, 0))</f>
        <v/>
      </c>
    </row>
    <row r="1848">
      <c r="A1848">
        <f>INDEX(resultados!$A$2:$ZZ$2573, 1842, MATCH($B$1, resultados!$A$1:$ZZ$1, 0))</f>
        <v/>
      </c>
      <c r="B1848">
        <f>INDEX(resultados!$A$2:$ZZ$2573, 1842, MATCH($B$2, resultados!$A$1:$ZZ$1, 0))</f>
        <v/>
      </c>
      <c r="C1848">
        <f>INDEX(resultados!$A$2:$ZZ$2573, 1842, MATCH($B$3, resultados!$A$1:$ZZ$1, 0))</f>
        <v/>
      </c>
    </row>
    <row r="1849">
      <c r="A1849">
        <f>INDEX(resultados!$A$2:$ZZ$2573, 1843, MATCH($B$1, resultados!$A$1:$ZZ$1, 0))</f>
        <v/>
      </c>
      <c r="B1849">
        <f>INDEX(resultados!$A$2:$ZZ$2573, 1843, MATCH($B$2, resultados!$A$1:$ZZ$1, 0))</f>
        <v/>
      </c>
      <c r="C1849">
        <f>INDEX(resultados!$A$2:$ZZ$2573, 1843, MATCH($B$3, resultados!$A$1:$ZZ$1, 0))</f>
        <v/>
      </c>
    </row>
    <row r="1850">
      <c r="A1850">
        <f>INDEX(resultados!$A$2:$ZZ$2573, 1844, MATCH($B$1, resultados!$A$1:$ZZ$1, 0))</f>
        <v/>
      </c>
      <c r="B1850">
        <f>INDEX(resultados!$A$2:$ZZ$2573, 1844, MATCH($B$2, resultados!$A$1:$ZZ$1, 0))</f>
        <v/>
      </c>
      <c r="C1850">
        <f>INDEX(resultados!$A$2:$ZZ$2573, 1844, MATCH($B$3, resultados!$A$1:$ZZ$1, 0))</f>
        <v/>
      </c>
    </row>
    <row r="1851">
      <c r="A1851">
        <f>INDEX(resultados!$A$2:$ZZ$2573, 1845, MATCH($B$1, resultados!$A$1:$ZZ$1, 0))</f>
        <v/>
      </c>
      <c r="B1851">
        <f>INDEX(resultados!$A$2:$ZZ$2573, 1845, MATCH($B$2, resultados!$A$1:$ZZ$1, 0))</f>
        <v/>
      </c>
      <c r="C1851">
        <f>INDEX(resultados!$A$2:$ZZ$2573, 1845, MATCH($B$3, resultados!$A$1:$ZZ$1, 0))</f>
        <v/>
      </c>
    </row>
    <row r="1852">
      <c r="A1852">
        <f>INDEX(resultados!$A$2:$ZZ$2573, 1846, MATCH($B$1, resultados!$A$1:$ZZ$1, 0))</f>
        <v/>
      </c>
      <c r="B1852">
        <f>INDEX(resultados!$A$2:$ZZ$2573, 1846, MATCH($B$2, resultados!$A$1:$ZZ$1, 0))</f>
        <v/>
      </c>
      <c r="C1852">
        <f>INDEX(resultados!$A$2:$ZZ$2573, 1846, MATCH($B$3, resultados!$A$1:$ZZ$1, 0))</f>
        <v/>
      </c>
    </row>
    <row r="1853">
      <c r="A1853">
        <f>INDEX(resultados!$A$2:$ZZ$2573, 1847, MATCH($B$1, resultados!$A$1:$ZZ$1, 0))</f>
        <v/>
      </c>
      <c r="B1853">
        <f>INDEX(resultados!$A$2:$ZZ$2573, 1847, MATCH($B$2, resultados!$A$1:$ZZ$1, 0))</f>
        <v/>
      </c>
      <c r="C1853">
        <f>INDEX(resultados!$A$2:$ZZ$2573, 1847, MATCH($B$3, resultados!$A$1:$ZZ$1, 0))</f>
        <v/>
      </c>
    </row>
    <row r="1854">
      <c r="A1854">
        <f>INDEX(resultados!$A$2:$ZZ$2573, 1848, MATCH($B$1, resultados!$A$1:$ZZ$1, 0))</f>
        <v/>
      </c>
      <c r="B1854">
        <f>INDEX(resultados!$A$2:$ZZ$2573, 1848, MATCH($B$2, resultados!$A$1:$ZZ$1, 0))</f>
        <v/>
      </c>
      <c r="C1854">
        <f>INDEX(resultados!$A$2:$ZZ$2573, 1848, MATCH($B$3, resultados!$A$1:$ZZ$1, 0))</f>
        <v/>
      </c>
    </row>
    <row r="1855">
      <c r="A1855">
        <f>INDEX(resultados!$A$2:$ZZ$2573, 1849, MATCH($B$1, resultados!$A$1:$ZZ$1, 0))</f>
        <v/>
      </c>
      <c r="B1855">
        <f>INDEX(resultados!$A$2:$ZZ$2573, 1849, MATCH($B$2, resultados!$A$1:$ZZ$1, 0))</f>
        <v/>
      </c>
      <c r="C1855">
        <f>INDEX(resultados!$A$2:$ZZ$2573, 1849, MATCH($B$3, resultados!$A$1:$ZZ$1, 0))</f>
        <v/>
      </c>
    </row>
    <row r="1856">
      <c r="A1856">
        <f>INDEX(resultados!$A$2:$ZZ$2573, 1850, MATCH($B$1, resultados!$A$1:$ZZ$1, 0))</f>
        <v/>
      </c>
      <c r="B1856">
        <f>INDEX(resultados!$A$2:$ZZ$2573, 1850, MATCH($B$2, resultados!$A$1:$ZZ$1, 0))</f>
        <v/>
      </c>
      <c r="C1856">
        <f>INDEX(resultados!$A$2:$ZZ$2573, 1850, MATCH($B$3, resultados!$A$1:$ZZ$1, 0))</f>
        <v/>
      </c>
    </row>
    <row r="1857">
      <c r="A1857">
        <f>INDEX(resultados!$A$2:$ZZ$2573, 1851, MATCH($B$1, resultados!$A$1:$ZZ$1, 0))</f>
        <v/>
      </c>
      <c r="B1857">
        <f>INDEX(resultados!$A$2:$ZZ$2573, 1851, MATCH($B$2, resultados!$A$1:$ZZ$1, 0))</f>
        <v/>
      </c>
      <c r="C1857">
        <f>INDEX(resultados!$A$2:$ZZ$2573, 1851, MATCH($B$3, resultados!$A$1:$ZZ$1, 0))</f>
        <v/>
      </c>
    </row>
    <row r="1858">
      <c r="A1858">
        <f>INDEX(resultados!$A$2:$ZZ$2573, 1852, MATCH($B$1, resultados!$A$1:$ZZ$1, 0))</f>
        <v/>
      </c>
      <c r="B1858">
        <f>INDEX(resultados!$A$2:$ZZ$2573, 1852, MATCH($B$2, resultados!$A$1:$ZZ$1, 0))</f>
        <v/>
      </c>
      <c r="C1858">
        <f>INDEX(resultados!$A$2:$ZZ$2573, 1852, MATCH($B$3, resultados!$A$1:$ZZ$1, 0))</f>
        <v/>
      </c>
    </row>
    <row r="1859">
      <c r="A1859">
        <f>INDEX(resultados!$A$2:$ZZ$2573, 1853, MATCH($B$1, resultados!$A$1:$ZZ$1, 0))</f>
        <v/>
      </c>
      <c r="B1859">
        <f>INDEX(resultados!$A$2:$ZZ$2573, 1853, MATCH($B$2, resultados!$A$1:$ZZ$1, 0))</f>
        <v/>
      </c>
      <c r="C1859">
        <f>INDEX(resultados!$A$2:$ZZ$2573, 1853, MATCH($B$3, resultados!$A$1:$ZZ$1, 0))</f>
        <v/>
      </c>
    </row>
    <row r="1860">
      <c r="A1860">
        <f>INDEX(resultados!$A$2:$ZZ$2573, 1854, MATCH($B$1, resultados!$A$1:$ZZ$1, 0))</f>
        <v/>
      </c>
      <c r="B1860">
        <f>INDEX(resultados!$A$2:$ZZ$2573, 1854, MATCH($B$2, resultados!$A$1:$ZZ$1, 0))</f>
        <v/>
      </c>
      <c r="C1860">
        <f>INDEX(resultados!$A$2:$ZZ$2573, 1854, MATCH($B$3, resultados!$A$1:$ZZ$1, 0))</f>
        <v/>
      </c>
    </row>
    <row r="1861">
      <c r="A1861">
        <f>INDEX(resultados!$A$2:$ZZ$2573, 1855, MATCH($B$1, resultados!$A$1:$ZZ$1, 0))</f>
        <v/>
      </c>
      <c r="B1861">
        <f>INDEX(resultados!$A$2:$ZZ$2573, 1855, MATCH($B$2, resultados!$A$1:$ZZ$1, 0))</f>
        <v/>
      </c>
      <c r="C1861">
        <f>INDEX(resultados!$A$2:$ZZ$2573, 1855, MATCH($B$3, resultados!$A$1:$ZZ$1, 0))</f>
        <v/>
      </c>
    </row>
    <row r="1862">
      <c r="A1862">
        <f>INDEX(resultados!$A$2:$ZZ$2573, 1856, MATCH($B$1, resultados!$A$1:$ZZ$1, 0))</f>
        <v/>
      </c>
      <c r="B1862">
        <f>INDEX(resultados!$A$2:$ZZ$2573, 1856, MATCH($B$2, resultados!$A$1:$ZZ$1, 0))</f>
        <v/>
      </c>
      <c r="C1862">
        <f>INDEX(resultados!$A$2:$ZZ$2573, 1856, MATCH($B$3, resultados!$A$1:$ZZ$1, 0))</f>
        <v/>
      </c>
    </row>
    <row r="1863">
      <c r="A1863">
        <f>INDEX(resultados!$A$2:$ZZ$2573, 1857, MATCH($B$1, resultados!$A$1:$ZZ$1, 0))</f>
        <v/>
      </c>
      <c r="B1863">
        <f>INDEX(resultados!$A$2:$ZZ$2573, 1857, MATCH($B$2, resultados!$A$1:$ZZ$1, 0))</f>
        <v/>
      </c>
      <c r="C1863">
        <f>INDEX(resultados!$A$2:$ZZ$2573, 1857, MATCH($B$3, resultados!$A$1:$ZZ$1, 0))</f>
        <v/>
      </c>
    </row>
    <row r="1864">
      <c r="A1864">
        <f>INDEX(resultados!$A$2:$ZZ$2573, 1858, MATCH($B$1, resultados!$A$1:$ZZ$1, 0))</f>
        <v/>
      </c>
      <c r="B1864">
        <f>INDEX(resultados!$A$2:$ZZ$2573, 1858, MATCH($B$2, resultados!$A$1:$ZZ$1, 0))</f>
        <v/>
      </c>
      <c r="C1864">
        <f>INDEX(resultados!$A$2:$ZZ$2573, 1858, MATCH($B$3, resultados!$A$1:$ZZ$1, 0))</f>
        <v/>
      </c>
    </row>
    <row r="1865">
      <c r="A1865">
        <f>INDEX(resultados!$A$2:$ZZ$2573, 1859, MATCH($B$1, resultados!$A$1:$ZZ$1, 0))</f>
        <v/>
      </c>
      <c r="B1865">
        <f>INDEX(resultados!$A$2:$ZZ$2573, 1859, MATCH($B$2, resultados!$A$1:$ZZ$1, 0))</f>
        <v/>
      </c>
      <c r="C1865">
        <f>INDEX(resultados!$A$2:$ZZ$2573, 1859, MATCH($B$3, resultados!$A$1:$ZZ$1, 0))</f>
        <v/>
      </c>
    </row>
    <row r="1866">
      <c r="A1866">
        <f>INDEX(resultados!$A$2:$ZZ$2573, 1860, MATCH($B$1, resultados!$A$1:$ZZ$1, 0))</f>
        <v/>
      </c>
      <c r="B1866">
        <f>INDEX(resultados!$A$2:$ZZ$2573, 1860, MATCH($B$2, resultados!$A$1:$ZZ$1, 0))</f>
        <v/>
      </c>
      <c r="C1866">
        <f>INDEX(resultados!$A$2:$ZZ$2573, 1860, MATCH($B$3, resultados!$A$1:$ZZ$1, 0))</f>
        <v/>
      </c>
    </row>
    <row r="1867">
      <c r="A1867">
        <f>INDEX(resultados!$A$2:$ZZ$2573, 1861, MATCH($B$1, resultados!$A$1:$ZZ$1, 0))</f>
        <v/>
      </c>
      <c r="B1867">
        <f>INDEX(resultados!$A$2:$ZZ$2573, 1861, MATCH($B$2, resultados!$A$1:$ZZ$1, 0))</f>
        <v/>
      </c>
      <c r="C1867">
        <f>INDEX(resultados!$A$2:$ZZ$2573, 1861, MATCH($B$3, resultados!$A$1:$ZZ$1, 0))</f>
        <v/>
      </c>
    </row>
    <row r="1868">
      <c r="A1868">
        <f>INDEX(resultados!$A$2:$ZZ$2573, 1862, MATCH($B$1, resultados!$A$1:$ZZ$1, 0))</f>
        <v/>
      </c>
      <c r="B1868">
        <f>INDEX(resultados!$A$2:$ZZ$2573, 1862, MATCH($B$2, resultados!$A$1:$ZZ$1, 0))</f>
        <v/>
      </c>
      <c r="C1868">
        <f>INDEX(resultados!$A$2:$ZZ$2573, 1862, MATCH($B$3, resultados!$A$1:$ZZ$1, 0))</f>
        <v/>
      </c>
    </row>
    <row r="1869">
      <c r="A1869">
        <f>INDEX(resultados!$A$2:$ZZ$2573, 1863, MATCH($B$1, resultados!$A$1:$ZZ$1, 0))</f>
        <v/>
      </c>
      <c r="B1869">
        <f>INDEX(resultados!$A$2:$ZZ$2573, 1863, MATCH($B$2, resultados!$A$1:$ZZ$1, 0))</f>
        <v/>
      </c>
      <c r="C1869">
        <f>INDEX(resultados!$A$2:$ZZ$2573, 1863, MATCH($B$3, resultados!$A$1:$ZZ$1, 0))</f>
        <v/>
      </c>
    </row>
    <row r="1870">
      <c r="A1870">
        <f>INDEX(resultados!$A$2:$ZZ$2573, 1864, MATCH($B$1, resultados!$A$1:$ZZ$1, 0))</f>
        <v/>
      </c>
      <c r="B1870">
        <f>INDEX(resultados!$A$2:$ZZ$2573, 1864, MATCH($B$2, resultados!$A$1:$ZZ$1, 0))</f>
        <v/>
      </c>
      <c r="C1870">
        <f>INDEX(resultados!$A$2:$ZZ$2573, 1864, MATCH($B$3, resultados!$A$1:$ZZ$1, 0))</f>
        <v/>
      </c>
    </row>
    <row r="1871">
      <c r="A1871">
        <f>INDEX(resultados!$A$2:$ZZ$2573, 1865, MATCH($B$1, resultados!$A$1:$ZZ$1, 0))</f>
        <v/>
      </c>
      <c r="B1871">
        <f>INDEX(resultados!$A$2:$ZZ$2573, 1865, MATCH($B$2, resultados!$A$1:$ZZ$1, 0))</f>
        <v/>
      </c>
      <c r="C1871">
        <f>INDEX(resultados!$A$2:$ZZ$2573, 1865, MATCH($B$3, resultados!$A$1:$ZZ$1, 0))</f>
        <v/>
      </c>
    </row>
    <row r="1872">
      <c r="A1872">
        <f>INDEX(resultados!$A$2:$ZZ$2573, 1866, MATCH($B$1, resultados!$A$1:$ZZ$1, 0))</f>
        <v/>
      </c>
      <c r="B1872">
        <f>INDEX(resultados!$A$2:$ZZ$2573, 1866, MATCH($B$2, resultados!$A$1:$ZZ$1, 0))</f>
        <v/>
      </c>
      <c r="C1872">
        <f>INDEX(resultados!$A$2:$ZZ$2573, 1866, MATCH($B$3, resultados!$A$1:$ZZ$1, 0))</f>
        <v/>
      </c>
    </row>
    <row r="1873">
      <c r="A1873">
        <f>INDEX(resultados!$A$2:$ZZ$2573, 1867, MATCH($B$1, resultados!$A$1:$ZZ$1, 0))</f>
        <v/>
      </c>
      <c r="B1873">
        <f>INDEX(resultados!$A$2:$ZZ$2573, 1867, MATCH($B$2, resultados!$A$1:$ZZ$1, 0))</f>
        <v/>
      </c>
      <c r="C1873">
        <f>INDEX(resultados!$A$2:$ZZ$2573, 1867, MATCH($B$3, resultados!$A$1:$ZZ$1, 0))</f>
        <v/>
      </c>
    </row>
    <row r="1874">
      <c r="A1874">
        <f>INDEX(resultados!$A$2:$ZZ$2573, 1868, MATCH($B$1, resultados!$A$1:$ZZ$1, 0))</f>
        <v/>
      </c>
      <c r="B1874">
        <f>INDEX(resultados!$A$2:$ZZ$2573, 1868, MATCH($B$2, resultados!$A$1:$ZZ$1, 0))</f>
        <v/>
      </c>
      <c r="C1874">
        <f>INDEX(resultados!$A$2:$ZZ$2573, 1868, MATCH($B$3, resultados!$A$1:$ZZ$1, 0))</f>
        <v/>
      </c>
    </row>
    <row r="1875">
      <c r="A1875">
        <f>INDEX(resultados!$A$2:$ZZ$2573, 1869, MATCH($B$1, resultados!$A$1:$ZZ$1, 0))</f>
        <v/>
      </c>
      <c r="B1875">
        <f>INDEX(resultados!$A$2:$ZZ$2573, 1869, MATCH($B$2, resultados!$A$1:$ZZ$1, 0))</f>
        <v/>
      </c>
      <c r="C1875">
        <f>INDEX(resultados!$A$2:$ZZ$2573, 1869, MATCH($B$3, resultados!$A$1:$ZZ$1, 0))</f>
        <v/>
      </c>
    </row>
    <row r="1876">
      <c r="A1876">
        <f>INDEX(resultados!$A$2:$ZZ$2573, 1870, MATCH($B$1, resultados!$A$1:$ZZ$1, 0))</f>
        <v/>
      </c>
      <c r="B1876">
        <f>INDEX(resultados!$A$2:$ZZ$2573, 1870, MATCH($B$2, resultados!$A$1:$ZZ$1, 0))</f>
        <v/>
      </c>
      <c r="C1876">
        <f>INDEX(resultados!$A$2:$ZZ$2573, 1870, MATCH($B$3, resultados!$A$1:$ZZ$1, 0))</f>
        <v/>
      </c>
    </row>
    <row r="1877">
      <c r="A1877">
        <f>INDEX(resultados!$A$2:$ZZ$2573, 1871, MATCH($B$1, resultados!$A$1:$ZZ$1, 0))</f>
        <v/>
      </c>
      <c r="B1877">
        <f>INDEX(resultados!$A$2:$ZZ$2573, 1871, MATCH($B$2, resultados!$A$1:$ZZ$1, 0))</f>
        <v/>
      </c>
      <c r="C1877">
        <f>INDEX(resultados!$A$2:$ZZ$2573, 1871, MATCH($B$3, resultados!$A$1:$ZZ$1, 0))</f>
        <v/>
      </c>
    </row>
    <row r="1878">
      <c r="A1878">
        <f>INDEX(resultados!$A$2:$ZZ$2573, 1872, MATCH($B$1, resultados!$A$1:$ZZ$1, 0))</f>
        <v/>
      </c>
      <c r="B1878">
        <f>INDEX(resultados!$A$2:$ZZ$2573, 1872, MATCH($B$2, resultados!$A$1:$ZZ$1, 0))</f>
        <v/>
      </c>
      <c r="C1878">
        <f>INDEX(resultados!$A$2:$ZZ$2573, 1872, MATCH($B$3, resultados!$A$1:$ZZ$1, 0))</f>
        <v/>
      </c>
    </row>
    <row r="1879">
      <c r="A1879">
        <f>INDEX(resultados!$A$2:$ZZ$2573, 1873, MATCH($B$1, resultados!$A$1:$ZZ$1, 0))</f>
        <v/>
      </c>
      <c r="B1879">
        <f>INDEX(resultados!$A$2:$ZZ$2573, 1873, MATCH($B$2, resultados!$A$1:$ZZ$1, 0))</f>
        <v/>
      </c>
      <c r="C1879">
        <f>INDEX(resultados!$A$2:$ZZ$2573, 1873, MATCH($B$3, resultados!$A$1:$ZZ$1, 0))</f>
        <v/>
      </c>
    </row>
    <row r="1880">
      <c r="A1880">
        <f>INDEX(resultados!$A$2:$ZZ$2573, 1874, MATCH($B$1, resultados!$A$1:$ZZ$1, 0))</f>
        <v/>
      </c>
      <c r="B1880">
        <f>INDEX(resultados!$A$2:$ZZ$2573, 1874, MATCH($B$2, resultados!$A$1:$ZZ$1, 0))</f>
        <v/>
      </c>
      <c r="C1880">
        <f>INDEX(resultados!$A$2:$ZZ$2573, 1874, MATCH($B$3, resultados!$A$1:$ZZ$1, 0))</f>
        <v/>
      </c>
    </row>
    <row r="1881">
      <c r="A1881">
        <f>INDEX(resultados!$A$2:$ZZ$2573, 1875, MATCH($B$1, resultados!$A$1:$ZZ$1, 0))</f>
        <v/>
      </c>
      <c r="B1881">
        <f>INDEX(resultados!$A$2:$ZZ$2573, 1875, MATCH($B$2, resultados!$A$1:$ZZ$1, 0))</f>
        <v/>
      </c>
      <c r="C1881">
        <f>INDEX(resultados!$A$2:$ZZ$2573, 1875, MATCH($B$3, resultados!$A$1:$ZZ$1, 0))</f>
        <v/>
      </c>
    </row>
    <row r="1882">
      <c r="A1882">
        <f>INDEX(resultados!$A$2:$ZZ$2573, 1876, MATCH($B$1, resultados!$A$1:$ZZ$1, 0))</f>
        <v/>
      </c>
      <c r="B1882">
        <f>INDEX(resultados!$A$2:$ZZ$2573, 1876, MATCH($B$2, resultados!$A$1:$ZZ$1, 0))</f>
        <v/>
      </c>
      <c r="C1882">
        <f>INDEX(resultados!$A$2:$ZZ$2573, 1876, MATCH($B$3, resultados!$A$1:$ZZ$1, 0))</f>
        <v/>
      </c>
    </row>
    <row r="1883">
      <c r="A1883">
        <f>INDEX(resultados!$A$2:$ZZ$2573, 1877, MATCH($B$1, resultados!$A$1:$ZZ$1, 0))</f>
        <v/>
      </c>
      <c r="B1883">
        <f>INDEX(resultados!$A$2:$ZZ$2573, 1877, MATCH($B$2, resultados!$A$1:$ZZ$1, 0))</f>
        <v/>
      </c>
      <c r="C1883">
        <f>INDEX(resultados!$A$2:$ZZ$2573, 1877, MATCH($B$3, resultados!$A$1:$ZZ$1, 0))</f>
        <v/>
      </c>
    </row>
    <row r="1884">
      <c r="A1884">
        <f>INDEX(resultados!$A$2:$ZZ$2573, 1878, MATCH($B$1, resultados!$A$1:$ZZ$1, 0))</f>
        <v/>
      </c>
      <c r="B1884">
        <f>INDEX(resultados!$A$2:$ZZ$2573, 1878, MATCH($B$2, resultados!$A$1:$ZZ$1, 0))</f>
        <v/>
      </c>
      <c r="C1884">
        <f>INDEX(resultados!$A$2:$ZZ$2573, 1878, MATCH($B$3, resultados!$A$1:$ZZ$1, 0))</f>
        <v/>
      </c>
    </row>
    <row r="1885">
      <c r="A1885">
        <f>INDEX(resultados!$A$2:$ZZ$2573, 1879, MATCH($B$1, resultados!$A$1:$ZZ$1, 0))</f>
        <v/>
      </c>
      <c r="B1885">
        <f>INDEX(resultados!$A$2:$ZZ$2573, 1879, MATCH($B$2, resultados!$A$1:$ZZ$1, 0))</f>
        <v/>
      </c>
      <c r="C1885">
        <f>INDEX(resultados!$A$2:$ZZ$2573, 1879, MATCH($B$3, resultados!$A$1:$ZZ$1, 0))</f>
        <v/>
      </c>
    </row>
    <row r="1886">
      <c r="A1886">
        <f>INDEX(resultados!$A$2:$ZZ$2573, 1880, MATCH($B$1, resultados!$A$1:$ZZ$1, 0))</f>
        <v/>
      </c>
      <c r="B1886">
        <f>INDEX(resultados!$A$2:$ZZ$2573, 1880, MATCH($B$2, resultados!$A$1:$ZZ$1, 0))</f>
        <v/>
      </c>
      <c r="C1886">
        <f>INDEX(resultados!$A$2:$ZZ$2573, 1880, MATCH($B$3, resultados!$A$1:$ZZ$1, 0))</f>
        <v/>
      </c>
    </row>
    <row r="1887">
      <c r="A1887">
        <f>INDEX(resultados!$A$2:$ZZ$2573, 1881, MATCH($B$1, resultados!$A$1:$ZZ$1, 0))</f>
        <v/>
      </c>
      <c r="B1887">
        <f>INDEX(resultados!$A$2:$ZZ$2573, 1881, MATCH($B$2, resultados!$A$1:$ZZ$1, 0))</f>
        <v/>
      </c>
      <c r="C1887">
        <f>INDEX(resultados!$A$2:$ZZ$2573, 1881, MATCH($B$3, resultados!$A$1:$ZZ$1, 0))</f>
        <v/>
      </c>
    </row>
    <row r="1888">
      <c r="A1888">
        <f>INDEX(resultados!$A$2:$ZZ$2573, 1882, MATCH($B$1, resultados!$A$1:$ZZ$1, 0))</f>
        <v/>
      </c>
      <c r="B1888">
        <f>INDEX(resultados!$A$2:$ZZ$2573, 1882, MATCH($B$2, resultados!$A$1:$ZZ$1, 0))</f>
        <v/>
      </c>
      <c r="C1888">
        <f>INDEX(resultados!$A$2:$ZZ$2573, 1882, MATCH($B$3, resultados!$A$1:$ZZ$1, 0))</f>
        <v/>
      </c>
    </row>
    <row r="1889">
      <c r="A1889">
        <f>INDEX(resultados!$A$2:$ZZ$2573, 1883, MATCH($B$1, resultados!$A$1:$ZZ$1, 0))</f>
        <v/>
      </c>
      <c r="B1889">
        <f>INDEX(resultados!$A$2:$ZZ$2573, 1883, MATCH($B$2, resultados!$A$1:$ZZ$1, 0))</f>
        <v/>
      </c>
      <c r="C1889">
        <f>INDEX(resultados!$A$2:$ZZ$2573, 1883, MATCH($B$3, resultados!$A$1:$ZZ$1, 0))</f>
        <v/>
      </c>
    </row>
    <row r="1890">
      <c r="A1890">
        <f>INDEX(resultados!$A$2:$ZZ$2573, 1884, MATCH($B$1, resultados!$A$1:$ZZ$1, 0))</f>
        <v/>
      </c>
      <c r="B1890">
        <f>INDEX(resultados!$A$2:$ZZ$2573, 1884, MATCH($B$2, resultados!$A$1:$ZZ$1, 0))</f>
        <v/>
      </c>
      <c r="C1890">
        <f>INDEX(resultados!$A$2:$ZZ$2573, 1884, MATCH($B$3, resultados!$A$1:$ZZ$1, 0))</f>
        <v/>
      </c>
    </row>
    <row r="1891">
      <c r="A1891">
        <f>INDEX(resultados!$A$2:$ZZ$2573, 1885, MATCH($B$1, resultados!$A$1:$ZZ$1, 0))</f>
        <v/>
      </c>
      <c r="B1891">
        <f>INDEX(resultados!$A$2:$ZZ$2573, 1885, MATCH($B$2, resultados!$A$1:$ZZ$1, 0))</f>
        <v/>
      </c>
      <c r="C1891">
        <f>INDEX(resultados!$A$2:$ZZ$2573, 1885, MATCH($B$3, resultados!$A$1:$ZZ$1, 0))</f>
        <v/>
      </c>
    </row>
    <row r="1892">
      <c r="A1892">
        <f>INDEX(resultados!$A$2:$ZZ$2573, 1886, MATCH($B$1, resultados!$A$1:$ZZ$1, 0))</f>
        <v/>
      </c>
      <c r="B1892">
        <f>INDEX(resultados!$A$2:$ZZ$2573, 1886, MATCH($B$2, resultados!$A$1:$ZZ$1, 0))</f>
        <v/>
      </c>
      <c r="C1892">
        <f>INDEX(resultados!$A$2:$ZZ$2573, 1886, MATCH($B$3, resultados!$A$1:$ZZ$1, 0))</f>
        <v/>
      </c>
    </row>
    <row r="1893">
      <c r="A1893">
        <f>INDEX(resultados!$A$2:$ZZ$2573, 1887, MATCH($B$1, resultados!$A$1:$ZZ$1, 0))</f>
        <v/>
      </c>
      <c r="B1893">
        <f>INDEX(resultados!$A$2:$ZZ$2573, 1887, MATCH($B$2, resultados!$A$1:$ZZ$1, 0))</f>
        <v/>
      </c>
      <c r="C1893">
        <f>INDEX(resultados!$A$2:$ZZ$2573, 1887, MATCH($B$3, resultados!$A$1:$ZZ$1, 0))</f>
        <v/>
      </c>
    </row>
    <row r="1894">
      <c r="A1894">
        <f>INDEX(resultados!$A$2:$ZZ$2573, 1888, MATCH($B$1, resultados!$A$1:$ZZ$1, 0))</f>
        <v/>
      </c>
      <c r="B1894">
        <f>INDEX(resultados!$A$2:$ZZ$2573, 1888, MATCH($B$2, resultados!$A$1:$ZZ$1, 0))</f>
        <v/>
      </c>
      <c r="C1894">
        <f>INDEX(resultados!$A$2:$ZZ$2573, 1888, MATCH($B$3, resultados!$A$1:$ZZ$1, 0))</f>
        <v/>
      </c>
    </row>
    <row r="1895">
      <c r="A1895">
        <f>INDEX(resultados!$A$2:$ZZ$2573, 1889, MATCH($B$1, resultados!$A$1:$ZZ$1, 0))</f>
        <v/>
      </c>
      <c r="B1895">
        <f>INDEX(resultados!$A$2:$ZZ$2573, 1889, MATCH($B$2, resultados!$A$1:$ZZ$1, 0))</f>
        <v/>
      </c>
      <c r="C1895">
        <f>INDEX(resultados!$A$2:$ZZ$2573, 1889, MATCH($B$3, resultados!$A$1:$ZZ$1, 0))</f>
        <v/>
      </c>
    </row>
    <row r="1896">
      <c r="A1896">
        <f>INDEX(resultados!$A$2:$ZZ$2573, 1890, MATCH($B$1, resultados!$A$1:$ZZ$1, 0))</f>
        <v/>
      </c>
      <c r="B1896">
        <f>INDEX(resultados!$A$2:$ZZ$2573, 1890, MATCH($B$2, resultados!$A$1:$ZZ$1, 0))</f>
        <v/>
      </c>
      <c r="C1896">
        <f>INDEX(resultados!$A$2:$ZZ$2573, 1890, MATCH($B$3, resultados!$A$1:$ZZ$1, 0))</f>
        <v/>
      </c>
    </row>
    <row r="1897">
      <c r="A1897">
        <f>INDEX(resultados!$A$2:$ZZ$2573, 1891, MATCH($B$1, resultados!$A$1:$ZZ$1, 0))</f>
        <v/>
      </c>
      <c r="B1897">
        <f>INDEX(resultados!$A$2:$ZZ$2573, 1891, MATCH($B$2, resultados!$A$1:$ZZ$1, 0))</f>
        <v/>
      </c>
      <c r="C1897">
        <f>INDEX(resultados!$A$2:$ZZ$2573, 1891, MATCH($B$3, resultados!$A$1:$ZZ$1, 0))</f>
        <v/>
      </c>
    </row>
    <row r="1898">
      <c r="A1898">
        <f>INDEX(resultados!$A$2:$ZZ$2573, 1892, MATCH($B$1, resultados!$A$1:$ZZ$1, 0))</f>
        <v/>
      </c>
      <c r="B1898">
        <f>INDEX(resultados!$A$2:$ZZ$2573, 1892, MATCH($B$2, resultados!$A$1:$ZZ$1, 0))</f>
        <v/>
      </c>
      <c r="C1898">
        <f>INDEX(resultados!$A$2:$ZZ$2573, 1892, MATCH($B$3, resultados!$A$1:$ZZ$1, 0))</f>
        <v/>
      </c>
    </row>
    <row r="1899">
      <c r="A1899">
        <f>INDEX(resultados!$A$2:$ZZ$2573, 1893, MATCH($B$1, resultados!$A$1:$ZZ$1, 0))</f>
        <v/>
      </c>
      <c r="B1899">
        <f>INDEX(resultados!$A$2:$ZZ$2573, 1893, MATCH($B$2, resultados!$A$1:$ZZ$1, 0))</f>
        <v/>
      </c>
      <c r="C1899">
        <f>INDEX(resultados!$A$2:$ZZ$2573, 1893, MATCH($B$3, resultados!$A$1:$ZZ$1, 0))</f>
        <v/>
      </c>
    </row>
    <row r="1900">
      <c r="A1900">
        <f>INDEX(resultados!$A$2:$ZZ$2573, 1894, MATCH($B$1, resultados!$A$1:$ZZ$1, 0))</f>
        <v/>
      </c>
      <c r="B1900">
        <f>INDEX(resultados!$A$2:$ZZ$2573, 1894, MATCH($B$2, resultados!$A$1:$ZZ$1, 0))</f>
        <v/>
      </c>
      <c r="C1900">
        <f>INDEX(resultados!$A$2:$ZZ$2573, 1894, MATCH($B$3, resultados!$A$1:$ZZ$1, 0))</f>
        <v/>
      </c>
    </row>
    <row r="1901">
      <c r="A1901">
        <f>INDEX(resultados!$A$2:$ZZ$2573, 1895, MATCH($B$1, resultados!$A$1:$ZZ$1, 0))</f>
        <v/>
      </c>
      <c r="B1901">
        <f>INDEX(resultados!$A$2:$ZZ$2573, 1895, MATCH($B$2, resultados!$A$1:$ZZ$1, 0))</f>
        <v/>
      </c>
      <c r="C1901">
        <f>INDEX(resultados!$A$2:$ZZ$2573, 1895, MATCH($B$3, resultados!$A$1:$ZZ$1, 0))</f>
        <v/>
      </c>
    </row>
    <row r="1902">
      <c r="A1902">
        <f>INDEX(resultados!$A$2:$ZZ$2573, 1896, MATCH($B$1, resultados!$A$1:$ZZ$1, 0))</f>
        <v/>
      </c>
      <c r="B1902">
        <f>INDEX(resultados!$A$2:$ZZ$2573, 1896, MATCH($B$2, resultados!$A$1:$ZZ$1, 0))</f>
        <v/>
      </c>
      <c r="C1902">
        <f>INDEX(resultados!$A$2:$ZZ$2573, 1896, MATCH($B$3, resultados!$A$1:$ZZ$1, 0))</f>
        <v/>
      </c>
    </row>
    <row r="1903">
      <c r="A1903">
        <f>INDEX(resultados!$A$2:$ZZ$2573, 1897, MATCH($B$1, resultados!$A$1:$ZZ$1, 0))</f>
        <v/>
      </c>
      <c r="B1903">
        <f>INDEX(resultados!$A$2:$ZZ$2573, 1897, MATCH($B$2, resultados!$A$1:$ZZ$1, 0))</f>
        <v/>
      </c>
      <c r="C1903">
        <f>INDEX(resultados!$A$2:$ZZ$2573, 1897, MATCH($B$3, resultados!$A$1:$ZZ$1, 0))</f>
        <v/>
      </c>
    </row>
    <row r="1904">
      <c r="A1904">
        <f>INDEX(resultados!$A$2:$ZZ$2573, 1898, MATCH($B$1, resultados!$A$1:$ZZ$1, 0))</f>
        <v/>
      </c>
      <c r="B1904">
        <f>INDEX(resultados!$A$2:$ZZ$2573, 1898, MATCH($B$2, resultados!$A$1:$ZZ$1, 0))</f>
        <v/>
      </c>
      <c r="C1904">
        <f>INDEX(resultados!$A$2:$ZZ$2573, 1898, MATCH($B$3, resultados!$A$1:$ZZ$1, 0))</f>
        <v/>
      </c>
    </row>
    <row r="1905">
      <c r="A1905">
        <f>INDEX(resultados!$A$2:$ZZ$2573, 1899, MATCH($B$1, resultados!$A$1:$ZZ$1, 0))</f>
        <v/>
      </c>
      <c r="B1905">
        <f>INDEX(resultados!$A$2:$ZZ$2573, 1899, MATCH($B$2, resultados!$A$1:$ZZ$1, 0))</f>
        <v/>
      </c>
      <c r="C1905">
        <f>INDEX(resultados!$A$2:$ZZ$2573, 1899, MATCH($B$3, resultados!$A$1:$ZZ$1, 0))</f>
        <v/>
      </c>
    </row>
    <row r="1906">
      <c r="A1906">
        <f>INDEX(resultados!$A$2:$ZZ$2573, 1900, MATCH($B$1, resultados!$A$1:$ZZ$1, 0))</f>
        <v/>
      </c>
      <c r="B1906">
        <f>INDEX(resultados!$A$2:$ZZ$2573, 1900, MATCH($B$2, resultados!$A$1:$ZZ$1, 0))</f>
        <v/>
      </c>
      <c r="C1906">
        <f>INDEX(resultados!$A$2:$ZZ$2573, 1900, MATCH($B$3, resultados!$A$1:$ZZ$1, 0))</f>
        <v/>
      </c>
    </row>
    <row r="1907">
      <c r="A1907">
        <f>INDEX(resultados!$A$2:$ZZ$2573, 1901, MATCH($B$1, resultados!$A$1:$ZZ$1, 0))</f>
        <v/>
      </c>
      <c r="B1907">
        <f>INDEX(resultados!$A$2:$ZZ$2573, 1901, MATCH($B$2, resultados!$A$1:$ZZ$1, 0))</f>
        <v/>
      </c>
      <c r="C1907">
        <f>INDEX(resultados!$A$2:$ZZ$2573, 1901, MATCH($B$3, resultados!$A$1:$ZZ$1, 0))</f>
        <v/>
      </c>
    </row>
    <row r="1908">
      <c r="A1908">
        <f>INDEX(resultados!$A$2:$ZZ$2573, 1902, MATCH($B$1, resultados!$A$1:$ZZ$1, 0))</f>
        <v/>
      </c>
      <c r="B1908">
        <f>INDEX(resultados!$A$2:$ZZ$2573, 1902, MATCH($B$2, resultados!$A$1:$ZZ$1, 0))</f>
        <v/>
      </c>
      <c r="C1908">
        <f>INDEX(resultados!$A$2:$ZZ$2573, 1902, MATCH($B$3, resultados!$A$1:$ZZ$1, 0))</f>
        <v/>
      </c>
    </row>
    <row r="1909">
      <c r="A1909">
        <f>INDEX(resultados!$A$2:$ZZ$2573, 1903, MATCH($B$1, resultados!$A$1:$ZZ$1, 0))</f>
        <v/>
      </c>
      <c r="B1909">
        <f>INDEX(resultados!$A$2:$ZZ$2573, 1903, MATCH($B$2, resultados!$A$1:$ZZ$1, 0))</f>
        <v/>
      </c>
      <c r="C1909">
        <f>INDEX(resultados!$A$2:$ZZ$2573, 1903, MATCH($B$3, resultados!$A$1:$ZZ$1, 0))</f>
        <v/>
      </c>
    </row>
    <row r="1910">
      <c r="A1910">
        <f>INDEX(resultados!$A$2:$ZZ$2573, 1904, MATCH($B$1, resultados!$A$1:$ZZ$1, 0))</f>
        <v/>
      </c>
      <c r="B1910">
        <f>INDEX(resultados!$A$2:$ZZ$2573, 1904, MATCH($B$2, resultados!$A$1:$ZZ$1, 0))</f>
        <v/>
      </c>
      <c r="C1910">
        <f>INDEX(resultados!$A$2:$ZZ$2573, 1904, MATCH($B$3, resultados!$A$1:$ZZ$1, 0))</f>
        <v/>
      </c>
    </row>
    <row r="1911">
      <c r="A1911">
        <f>INDEX(resultados!$A$2:$ZZ$2573, 1905, MATCH($B$1, resultados!$A$1:$ZZ$1, 0))</f>
        <v/>
      </c>
      <c r="B1911">
        <f>INDEX(resultados!$A$2:$ZZ$2573, 1905, MATCH($B$2, resultados!$A$1:$ZZ$1, 0))</f>
        <v/>
      </c>
      <c r="C1911">
        <f>INDEX(resultados!$A$2:$ZZ$2573, 1905, MATCH($B$3, resultados!$A$1:$ZZ$1, 0))</f>
        <v/>
      </c>
    </row>
    <row r="1912">
      <c r="A1912">
        <f>INDEX(resultados!$A$2:$ZZ$2573, 1906, MATCH($B$1, resultados!$A$1:$ZZ$1, 0))</f>
        <v/>
      </c>
      <c r="B1912">
        <f>INDEX(resultados!$A$2:$ZZ$2573, 1906, MATCH($B$2, resultados!$A$1:$ZZ$1, 0))</f>
        <v/>
      </c>
      <c r="C1912">
        <f>INDEX(resultados!$A$2:$ZZ$2573, 1906, MATCH($B$3, resultados!$A$1:$ZZ$1, 0))</f>
        <v/>
      </c>
    </row>
    <row r="1913">
      <c r="A1913">
        <f>INDEX(resultados!$A$2:$ZZ$2573, 1907, MATCH($B$1, resultados!$A$1:$ZZ$1, 0))</f>
        <v/>
      </c>
      <c r="B1913">
        <f>INDEX(resultados!$A$2:$ZZ$2573, 1907, MATCH($B$2, resultados!$A$1:$ZZ$1, 0))</f>
        <v/>
      </c>
      <c r="C1913">
        <f>INDEX(resultados!$A$2:$ZZ$2573, 1907, MATCH($B$3, resultados!$A$1:$ZZ$1, 0))</f>
        <v/>
      </c>
    </row>
    <row r="1914">
      <c r="A1914">
        <f>INDEX(resultados!$A$2:$ZZ$2573, 1908, MATCH($B$1, resultados!$A$1:$ZZ$1, 0))</f>
        <v/>
      </c>
      <c r="B1914">
        <f>INDEX(resultados!$A$2:$ZZ$2573, 1908, MATCH($B$2, resultados!$A$1:$ZZ$1, 0))</f>
        <v/>
      </c>
      <c r="C1914">
        <f>INDEX(resultados!$A$2:$ZZ$2573, 1908, MATCH($B$3, resultados!$A$1:$ZZ$1, 0))</f>
        <v/>
      </c>
    </row>
    <row r="1915">
      <c r="A1915">
        <f>INDEX(resultados!$A$2:$ZZ$2573, 1909, MATCH($B$1, resultados!$A$1:$ZZ$1, 0))</f>
        <v/>
      </c>
      <c r="B1915">
        <f>INDEX(resultados!$A$2:$ZZ$2573, 1909, MATCH($B$2, resultados!$A$1:$ZZ$1, 0))</f>
        <v/>
      </c>
      <c r="C1915">
        <f>INDEX(resultados!$A$2:$ZZ$2573, 1909, MATCH($B$3, resultados!$A$1:$ZZ$1, 0))</f>
        <v/>
      </c>
    </row>
    <row r="1916">
      <c r="A1916">
        <f>INDEX(resultados!$A$2:$ZZ$2573, 1910, MATCH($B$1, resultados!$A$1:$ZZ$1, 0))</f>
        <v/>
      </c>
      <c r="B1916">
        <f>INDEX(resultados!$A$2:$ZZ$2573, 1910, MATCH($B$2, resultados!$A$1:$ZZ$1, 0))</f>
        <v/>
      </c>
      <c r="C1916">
        <f>INDEX(resultados!$A$2:$ZZ$2573, 1910, MATCH($B$3, resultados!$A$1:$ZZ$1, 0))</f>
        <v/>
      </c>
    </row>
    <row r="1917">
      <c r="A1917">
        <f>INDEX(resultados!$A$2:$ZZ$2573, 1911, MATCH($B$1, resultados!$A$1:$ZZ$1, 0))</f>
        <v/>
      </c>
      <c r="B1917">
        <f>INDEX(resultados!$A$2:$ZZ$2573, 1911, MATCH($B$2, resultados!$A$1:$ZZ$1, 0))</f>
        <v/>
      </c>
      <c r="C1917">
        <f>INDEX(resultados!$A$2:$ZZ$2573, 1911, MATCH($B$3, resultados!$A$1:$ZZ$1, 0))</f>
        <v/>
      </c>
    </row>
    <row r="1918">
      <c r="A1918">
        <f>INDEX(resultados!$A$2:$ZZ$2573, 1912, MATCH($B$1, resultados!$A$1:$ZZ$1, 0))</f>
        <v/>
      </c>
      <c r="B1918">
        <f>INDEX(resultados!$A$2:$ZZ$2573, 1912, MATCH($B$2, resultados!$A$1:$ZZ$1, 0))</f>
        <v/>
      </c>
      <c r="C1918">
        <f>INDEX(resultados!$A$2:$ZZ$2573, 1912, MATCH($B$3, resultados!$A$1:$ZZ$1, 0))</f>
        <v/>
      </c>
    </row>
    <row r="1919">
      <c r="A1919">
        <f>INDEX(resultados!$A$2:$ZZ$2573, 1913, MATCH($B$1, resultados!$A$1:$ZZ$1, 0))</f>
        <v/>
      </c>
      <c r="B1919">
        <f>INDEX(resultados!$A$2:$ZZ$2573, 1913, MATCH($B$2, resultados!$A$1:$ZZ$1, 0))</f>
        <v/>
      </c>
      <c r="C1919">
        <f>INDEX(resultados!$A$2:$ZZ$2573, 1913, MATCH($B$3, resultados!$A$1:$ZZ$1, 0))</f>
        <v/>
      </c>
    </row>
    <row r="1920">
      <c r="A1920">
        <f>INDEX(resultados!$A$2:$ZZ$2573, 1914, MATCH($B$1, resultados!$A$1:$ZZ$1, 0))</f>
        <v/>
      </c>
      <c r="B1920">
        <f>INDEX(resultados!$A$2:$ZZ$2573, 1914, MATCH($B$2, resultados!$A$1:$ZZ$1, 0))</f>
        <v/>
      </c>
      <c r="C1920">
        <f>INDEX(resultados!$A$2:$ZZ$2573, 1914, MATCH($B$3, resultados!$A$1:$ZZ$1, 0))</f>
        <v/>
      </c>
    </row>
    <row r="1921">
      <c r="A1921">
        <f>INDEX(resultados!$A$2:$ZZ$2573, 1915, MATCH($B$1, resultados!$A$1:$ZZ$1, 0))</f>
        <v/>
      </c>
      <c r="B1921">
        <f>INDEX(resultados!$A$2:$ZZ$2573, 1915, MATCH($B$2, resultados!$A$1:$ZZ$1, 0))</f>
        <v/>
      </c>
      <c r="C1921">
        <f>INDEX(resultados!$A$2:$ZZ$2573, 1915, MATCH($B$3, resultados!$A$1:$ZZ$1, 0))</f>
        <v/>
      </c>
    </row>
    <row r="1922">
      <c r="A1922">
        <f>INDEX(resultados!$A$2:$ZZ$2573, 1916, MATCH($B$1, resultados!$A$1:$ZZ$1, 0))</f>
        <v/>
      </c>
      <c r="B1922">
        <f>INDEX(resultados!$A$2:$ZZ$2573, 1916, MATCH($B$2, resultados!$A$1:$ZZ$1, 0))</f>
        <v/>
      </c>
      <c r="C1922">
        <f>INDEX(resultados!$A$2:$ZZ$2573, 1916, MATCH($B$3, resultados!$A$1:$ZZ$1, 0))</f>
        <v/>
      </c>
    </row>
    <row r="1923">
      <c r="A1923">
        <f>INDEX(resultados!$A$2:$ZZ$2573, 1917, MATCH($B$1, resultados!$A$1:$ZZ$1, 0))</f>
        <v/>
      </c>
      <c r="B1923">
        <f>INDEX(resultados!$A$2:$ZZ$2573, 1917, MATCH($B$2, resultados!$A$1:$ZZ$1, 0))</f>
        <v/>
      </c>
      <c r="C1923">
        <f>INDEX(resultados!$A$2:$ZZ$2573, 1917, MATCH($B$3, resultados!$A$1:$ZZ$1, 0))</f>
        <v/>
      </c>
    </row>
    <row r="1924">
      <c r="A1924">
        <f>INDEX(resultados!$A$2:$ZZ$2573, 1918, MATCH($B$1, resultados!$A$1:$ZZ$1, 0))</f>
        <v/>
      </c>
      <c r="B1924">
        <f>INDEX(resultados!$A$2:$ZZ$2573, 1918, MATCH($B$2, resultados!$A$1:$ZZ$1, 0))</f>
        <v/>
      </c>
      <c r="C1924">
        <f>INDEX(resultados!$A$2:$ZZ$2573, 1918, MATCH($B$3, resultados!$A$1:$ZZ$1, 0))</f>
        <v/>
      </c>
    </row>
    <row r="1925">
      <c r="A1925">
        <f>INDEX(resultados!$A$2:$ZZ$2573, 1919, MATCH($B$1, resultados!$A$1:$ZZ$1, 0))</f>
        <v/>
      </c>
      <c r="B1925">
        <f>INDEX(resultados!$A$2:$ZZ$2573, 1919, MATCH($B$2, resultados!$A$1:$ZZ$1, 0))</f>
        <v/>
      </c>
      <c r="C1925">
        <f>INDEX(resultados!$A$2:$ZZ$2573, 1919, MATCH($B$3, resultados!$A$1:$ZZ$1, 0))</f>
        <v/>
      </c>
    </row>
    <row r="1926">
      <c r="A1926">
        <f>INDEX(resultados!$A$2:$ZZ$2573, 1920, MATCH($B$1, resultados!$A$1:$ZZ$1, 0))</f>
        <v/>
      </c>
      <c r="B1926">
        <f>INDEX(resultados!$A$2:$ZZ$2573, 1920, MATCH($B$2, resultados!$A$1:$ZZ$1, 0))</f>
        <v/>
      </c>
      <c r="C1926">
        <f>INDEX(resultados!$A$2:$ZZ$2573, 1920, MATCH($B$3, resultados!$A$1:$ZZ$1, 0))</f>
        <v/>
      </c>
    </row>
    <row r="1927">
      <c r="A1927">
        <f>INDEX(resultados!$A$2:$ZZ$2573, 1921, MATCH($B$1, resultados!$A$1:$ZZ$1, 0))</f>
        <v/>
      </c>
      <c r="B1927">
        <f>INDEX(resultados!$A$2:$ZZ$2573, 1921, MATCH($B$2, resultados!$A$1:$ZZ$1, 0))</f>
        <v/>
      </c>
      <c r="C1927">
        <f>INDEX(resultados!$A$2:$ZZ$2573, 1921, MATCH($B$3, resultados!$A$1:$ZZ$1, 0))</f>
        <v/>
      </c>
    </row>
    <row r="1928">
      <c r="A1928">
        <f>INDEX(resultados!$A$2:$ZZ$2573, 1922, MATCH($B$1, resultados!$A$1:$ZZ$1, 0))</f>
        <v/>
      </c>
      <c r="B1928">
        <f>INDEX(resultados!$A$2:$ZZ$2573, 1922, MATCH($B$2, resultados!$A$1:$ZZ$1, 0))</f>
        <v/>
      </c>
      <c r="C1928">
        <f>INDEX(resultados!$A$2:$ZZ$2573, 1922, MATCH($B$3, resultados!$A$1:$ZZ$1, 0))</f>
        <v/>
      </c>
    </row>
    <row r="1929">
      <c r="A1929">
        <f>INDEX(resultados!$A$2:$ZZ$2573, 1923, MATCH($B$1, resultados!$A$1:$ZZ$1, 0))</f>
        <v/>
      </c>
      <c r="B1929">
        <f>INDEX(resultados!$A$2:$ZZ$2573, 1923, MATCH($B$2, resultados!$A$1:$ZZ$1, 0))</f>
        <v/>
      </c>
      <c r="C1929">
        <f>INDEX(resultados!$A$2:$ZZ$2573, 1923, MATCH($B$3, resultados!$A$1:$ZZ$1, 0))</f>
        <v/>
      </c>
    </row>
    <row r="1930">
      <c r="A1930">
        <f>INDEX(resultados!$A$2:$ZZ$2573, 1924, MATCH($B$1, resultados!$A$1:$ZZ$1, 0))</f>
        <v/>
      </c>
      <c r="B1930">
        <f>INDEX(resultados!$A$2:$ZZ$2573, 1924, MATCH($B$2, resultados!$A$1:$ZZ$1, 0))</f>
        <v/>
      </c>
      <c r="C1930">
        <f>INDEX(resultados!$A$2:$ZZ$2573, 1924, MATCH($B$3, resultados!$A$1:$ZZ$1, 0))</f>
        <v/>
      </c>
    </row>
    <row r="1931">
      <c r="A1931">
        <f>INDEX(resultados!$A$2:$ZZ$2573, 1925, MATCH($B$1, resultados!$A$1:$ZZ$1, 0))</f>
        <v/>
      </c>
      <c r="B1931">
        <f>INDEX(resultados!$A$2:$ZZ$2573, 1925, MATCH($B$2, resultados!$A$1:$ZZ$1, 0))</f>
        <v/>
      </c>
      <c r="C1931">
        <f>INDEX(resultados!$A$2:$ZZ$2573, 1925, MATCH($B$3, resultados!$A$1:$ZZ$1, 0))</f>
        <v/>
      </c>
    </row>
    <row r="1932">
      <c r="A1932">
        <f>INDEX(resultados!$A$2:$ZZ$2573, 1926, MATCH($B$1, resultados!$A$1:$ZZ$1, 0))</f>
        <v/>
      </c>
      <c r="B1932">
        <f>INDEX(resultados!$A$2:$ZZ$2573, 1926, MATCH($B$2, resultados!$A$1:$ZZ$1, 0))</f>
        <v/>
      </c>
      <c r="C1932">
        <f>INDEX(resultados!$A$2:$ZZ$2573, 1926, MATCH($B$3, resultados!$A$1:$ZZ$1, 0))</f>
        <v/>
      </c>
    </row>
    <row r="1933">
      <c r="A1933">
        <f>INDEX(resultados!$A$2:$ZZ$2573, 1927, MATCH($B$1, resultados!$A$1:$ZZ$1, 0))</f>
        <v/>
      </c>
      <c r="B1933">
        <f>INDEX(resultados!$A$2:$ZZ$2573, 1927, MATCH($B$2, resultados!$A$1:$ZZ$1, 0))</f>
        <v/>
      </c>
      <c r="C1933">
        <f>INDEX(resultados!$A$2:$ZZ$2573, 1927, MATCH($B$3, resultados!$A$1:$ZZ$1, 0))</f>
        <v/>
      </c>
    </row>
    <row r="1934">
      <c r="A1934">
        <f>INDEX(resultados!$A$2:$ZZ$2573, 1928, MATCH($B$1, resultados!$A$1:$ZZ$1, 0))</f>
        <v/>
      </c>
      <c r="B1934">
        <f>INDEX(resultados!$A$2:$ZZ$2573, 1928, MATCH($B$2, resultados!$A$1:$ZZ$1, 0))</f>
        <v/>
      </c>
      <c r="C1934">
        <f>INDEX(resultados!$A$2:$ZZ$2573, 1928, MATCH($B$3, resultados!$A$1:$ZZ$1, 0))</f>
        <v/>
      </c>
    </row>
    <row r="1935">
      <c r="A1935">
        <f>INDEX(resultados!$A$2:$ZZ$2573, 1929, MATCH($B$1, resultados!$A$1:$ZZ$1, 0))</f>
        <v/>
      </c>
      <c r="B1935">
        <f>INDEX(resultados!$A$2:$ZZ$2573, 1929, MATCH($B$2, resultados!$A$1:$ZZ$1, 0))</f>
        <v/>
      </c>
      <c r="C1935">
        <f>INDEX(resultados!$A$2:$ZZ$2573, 1929, MATCH($B$3, resultados!$A$1:$ZZ$1, 0))</f>
        <v/>
      </c>
    </row>
    <row r="1936">
      <c r="A1936">
        <f>INDEX(resultados!$A$2:$ZZ$2573, 1930, MATCH($B$1, resultados!$A$1:$ZZ$1, 0))</f>
        <v/>
      </c>
      <c r="B1936">
        <f>INDEX(resultados!$A$2:$ZZ$2573, 1930, MATCH($B$2, resultados!$A$1:$ZZ$1, 0))</f>
        <v/>
      </c>
      <c r="C1936">
        <f>INDEX(resultados!$A$2:$ZZ$2573, 1930, MATCH($B$3, resultados!$A$1:$ZZ$1, 0))</f>
        <v/>
      </c>
    </row>
    <row r="1937">
      <c r="A1937">
        <f>INDEX(resultados!$A$2:$ZZ$2573, 1931, MATCH($B$1, resultados!$A$1:$ZZ$1, 0))</f>
        <v/>
      </c>
      <c r="B1937">
        <f>INDEX(resultados!$A$2:$ZZ$2573, 1931, MATCH($B$2, resultados!$A$1:$ZZ$1, 0))</f>
        <v/>
      </c>
      <c r="C1937">
        <f>INDEX(resultados!$A$2:$ZZ$2573, 1931, MATCH($B$3, resultados!$A$1:$ZZ$1, 0))</f>
        <v/>
      </c>
    </row>
    <row r="1938">
      <c r="A1938">
        <f>INDEX(resultados!$A$2:$ZZ$2573, 1932, MATCH($B$1, resultados!$A$1:$ZZ$1, 0))</f>
        <v/>
      </c>
      <c r="B1938">
        <f>INDEX(resultados!$A$2:$ZZ$2573, 1932, MATCH($B$2, resultados!$A$1:$ZZ$1, 0))</f>
        <v/>
      </c>
      <c r="C1938">
        <f>INDEX(resultados!$A$2:$ZZ$2573, 1932, MATCH($B$3, resultados!$A$1:$ZZ$1, 0))</f>
        <v/>
      </c>
    </row>
    <row r="1939">
      <c r="A1939">
        <f>INDEX(resultados!$A$2:$ZZ$2573, 1933, MATCH($B$1, resultados!$A$1:$ZZ$1, 0))</f>
        <v/>
      </c>
      <c r="B1939">
        <f>INDEX(resultados!$A$2:$ZZ$2573, 1933, MATCH($B$2, resultados!$A$1:$ZZ$1, 0))</f>
        <v/>
      </c>
      <c r="C1939">
        <f>INDEX(resultados!$A$2:$ZZ$2573, 1933, MATCH($B$3, resultados!$A$1:$ZZ$1, 0))</f>
        <v/>
      </c>
    </row>
    <row r="1940">
      <c r="A1940">
        <f>INDEX(resultados!$A$2:$ZZ$2573, 1934, MATCH($B$1, resultados!$A$1:$ZZ$1, 0))</f>
        <v/>
      </c>
      <c r="B1940">
        <f>INDEX(resultados!$A$2:$ZZ$2573, 1934, MATCH($B$2, resultados!$A$1:$ZZ$1, 0))</f>
        <v/>
      </c>
      <c r="C1940">
        <f>INDEX(resultados!$A$2:$ZZ$2573, 1934, MATCH($B$3, resultados!$A$1:$ZZ$1, 0))</f>
        <v/>
      </c>
    </row>
    <row r="1941">
      <c r="A1941">
        <f>INDEX(resultados!$A$2:$ZZ$2573, 1935, MATCH($B$1, resultados!$A$1:$ZZ$1, 0))</f>
        <v/>
      </c>
      <c r="B1941">
        <f>INDEX(resultados!$A$2:$ZZ$2573, 1935, MATCH($B$2, resultados!$A$1:$ZZ$1, 0))</f>
        <v/>
      </c>
      <c r="C1941">
        <f>INDEX(resultados!$A$2:$ZZ$2573, 1935, MATCH($B$3, resultados!$A$1:$ZZ$1, 0))</f>
        <v/>
      </c>
    </row>
    <row r="1942">
      <c r="A1942">
        <f>INDEX(resultados!$A$2:$ZZ$2573, 1936, MATCH($B$1, resultados!$A$1:$ZZ$1, 0))</f>
        <v/>
      </c>
      <c r="B1942">
        <f>INDEX(resultados!$A$2:$ZZ$2573, 1936, MATCH($B$2, resultados!$A$1:$ZZ$1, 0))</f>
        <v/>
      </c>
      <c r="C1942">
        <f>INDEX(resultados!$A$2:$ZZ$2573, 1936, MATCH($B$3, resultados!$A$1:$ZZ$1, 0))</f>
        <v/>
      </c>
    </row>
    <row r="1943">
      <c r="A1943">
        <f>INDEX(resultados!$A$2:$ZZ$2573, 1937, MATCH($B$1, resultados!$A$1:$ZZ$1, 0))</f>
        <v/>
      </c>
      <c r="B1943">
        <f>INDEX(resultados!$A$2:$ZZ$2573, 1937, MATCH($B$2, resultados!$A$1:$ZZ$1, 0))</f>
        <v/>
      </c>
      <c r="C1943">
        <f>INDEX(resultados!$A$2:$ZZ$2573, 1937, MATCH($B$3, resultados!$A$1:$ZZ$1, 0))</f>
        <v/>
      </c>
    </row>
    <row r="1944">
      <c r="A1944">
        <f>INDEX(resultados!$A$2:$ZZ$2573, 1938, MATCH($B$1, resultados!$A$1:$ZZ$1, 0))</f>
        <v/>
      </c>
      <c r="B1944">
        <f>INDEX(resultados!$A$2:$ZZ$2573, 1938, MATCH($B$2, resultados!$A$1:$ZZ$1, 0))</f>
        <v/>
      </c>
      <c r="C1944">
        <f>INDEX(resultados!$A$2:$ZZ$2573, 1938, MATCH($B$3, resultados!$A$1:$ZZ$1, 0))</f>
        <v/>
      </c>
    </row>
    <row r="1945">
      <c r="A1945">
        <f>INDEX(resultados!$A$2:$ZZ$2573, 1939, MATCH($B$1, resultados!$A$1:$ZZ$1, 0))</f>
        <v/>
      </c>
      <c r="B1945">
        <f>INDEX(resultados!$A$2:$ZZ$2573, 1939, MATCH($B$2, resultados!$A$1:$ZZ$1, 0))</f>
        <v/>
      </c>
      <c r="C1945">
        <f>INDEX(resultados!$A$2:$ZZ$2573, 1939, MATCH($B$3, resultados!$A$1:$ZZ$1, 0))</f>
        <v/>
      </c>
    </row>
    <row r="1946">
      <c r="A1946">
        <f>INDEX(resultados!$A$2:$ZZ$2573, 1940, MATCH($B$1, resultados!$A$1:$ZZ$1, 0))</f>
        <v/>
      </c>
      <c r="B1946">
        <f>INDEX(resultados!$A$2:$ZZ$2573, 1940, MATCH($B$2, resultados!$A$1:$ZZ$1, 0))</f>
        <v/>
      </c>
      <c r="C1946">
        <f>INDEX(resultados!$A$2:$ZZ$2573, 1940, MATCH($B$3, resultados!$A$1:$ZZ$1, 0))</f>
        <v/>
      </c>
    </row>
    <row r="1947">
      <c r="A1947">
        <f>INDEX(resultados!$A$2:$ZZ$2573, 1941, MATCH($B$1, resultados!$A$1:$ZZ$1, 0))</f>
        <v/>
      </c>
      <c r="B1947">
        <f>INDEX(resultados!$A$2:$ZZ$2573, 1941, MATCH($B$2, resultados!$A$1:$ZZ$1, 0))</f>
        <v/>
      </c>
      <c r="C1947">
        <f>INDEX(resultados!$A$2:$ZZ$2573, 1941, MATCH($B$3, resultados!$A$1:$ZZ$1, 0))</f>
        <v/>
      </c>
    </row>
    <row r="1948">
      <c r="A1948">
        <f>INDEX(resultados!$A$2:$ZZ$2573, 1942, MATCH($B$1, resultados!$A$1:$ZZ$1, 0))</f>
        <v/>
      </c>
      <c r="B1948">
        <f>INDEX(resultados!$A$2:$ZZ$2573, 1942, MATCH($B$2, resultados!$A$1:$ZZ$1, 0))</f>
        <v/>
      </c>
      <c r="C1948">
        <f>INDEX(resultados!$A$2:$ZZ$2573, 1942, MATCH($B$3, resultados!$A$1:$ZZ$1, 0))</f>
        <v/>
      </c>
    </row>
    <row r="1949">
      <c r="A1949">
        <f>INDEX(resultados!$A$2:$ZZ$2573, 1943, MATCH($B$1, resultados!$A$1:$ZZ$1, 0))</f>
        <v/>
      </c>
      <c r="B1949">
        <f>INDEX(resultados!$A$2:$ZZ$2573, 1943, MATCH($B$2, resultados!$A$1:$ZZ$1, 0))</f>
        <v/>
      </c>
      <c r="C1949">
        <f>INDEX(resultados!$A$2:$ZZ$2573, 1943, MATCH($B$3, resultados!$A$1:$ZZ$1, 0))</f>
        <v/>
      </c>
    </row>
    <row r="1950">
      <c r="A1950">
        <f>INDEX(resultados!$A$2:$ZZ$2573, 1944, MATCH($B$1, resultados!$A$1:$ZZ$1, 0))</f>
        <v/>
      </c>
      <c r="B1950">
        <f>INDEX(resultados!$A$2:$ZZ$2573, 1944, MATCH($B$2, resultados!$A$1:$ZZ$1, 0))</f>
        <v/>
      </c>
      <c r="C1950">
        <f>INDEX(resultados!$A$2:$ZZ$2573, 1944, MATCH($B$3, resultados!$A$1:$ZZ$1, 0))</f>
        <v/>
      </c>
    </row>
    <row r="1951">
      <c r="A1951">
        <f>INDEX(resultados!$A$2:$ZZ$2573, 1945, MATCH($B$1, resultados!$A$1:$ZZ$1, 0))</f>
        <v/>
      </c>
      <c r="B1951">
        <f>INDEX(resultados!$A$2:$ZZ$2573, 1945, MATCH($B$2, resultados!$A$1:$ZZ$1, 0))</f>
        <v/>
      </c>
      <c r="C1951">
        <f>INDEX(resultados!$A$2:$ZZ$2573, 1945, MATCH($B$3, resultados!$A$1:$ZZ$1, 0))</f>
        <v/>
      </c>
    </row>
    <row r="1952">
      <c r="A1952">
        <f>INDEX(resultados!$A$2:$ZZ$2573, 1946, MATCH($B$1, resultados!$A$1:$ZZ$1, 0))</f>
        <v/>
      </c>
      <c r="B1952">
        <f>INDEX(resultados!$A$2:$ZZ$2573, 1946, MATCH($B$2, resultados!$A$1:$ZZ$1, 0))</f>
        <v/>
      </c>
      <c r="C1952">
        <f>INDEX(resultados!$A$2:$ZZ$2573, 1946, MATCH($B$3, resultados!$A$1:$ZZ$1, 0))</f>
        <v/>
      </c>
    </row>
    <row r="1953">
      <c r="A1953">
        <f>INDEX(resultados!$A$2:$ZZ$2573, 1947, MATCH($B$1, resultados!$A$1:$ZZ$1, 0))</f>
        <v/>
      </c>
      <c r="B1953">
        <f>INDEX(resultados!$A$2:$ZZ$2573, 1947, MATCH($B$2, resultados!$A$1:$ZZ$1, 0))</f>
        <v/>
      </c>
      <c r="C1953">
        <f>INDEX(resultados!$A$2:$ZZ$2573, 1947, MATCH($B$3, resultados!$A$1:$ZZ$1, 0))</f>
        <v/>
      </c>
    </row>
    <row r="1954">
      <c r="A1954">
        <f>INDEX(resultados!$A$2:$ZZ$2573, 1948, MATCH($B$1, resultados!$A$1:$ZZ$1, 0))</f>
        <v/>
      </c>
      <c r="B1954">
        <f>INDEX(resultados!$A$2:$ZZ$2573, 1948, MATCH($B$2, resultados!$A$1:$ZZ$1, 0))</f>
        <v/>
      </c>
      <c r="C1954">
        <f>INDEX(resultados!$A$2:$ZZ$2573, 1948, MATCH($B$3, resultados!$A$1:$ZZ$1, 0))</f>
        <v/>
      </c>
    </row>
    <row r="1955">
      <c r="A1955">
        <f>INDEX(resultados!$A$2:$ZZ$2573, 1949, MATCH($B$1, resultados!$A$1:$ZZ$1, 0))</f>
        <v/>
      </c>
      <c r="B1955">
        <f>INDEX(resultados!$A$2:$ZZ$2573, 1949, MATCH($B$2, resultados!$A$1:$ZZ$1, 0))</f>
        <v/>
      </c>
      <c r="C1955">
        <f>INDEX(resultados!$A$2:$ZZ$2573, 1949, MATCH($B$3, resultados!$A$1:$ZZ$1, 0))</f>
        <v/>
      </c>
    </row>
    <row r="1956">
      <c r="A1956">
        <f>INDEX(resultados!$A$2:$ZZ$2573, 1950, MATCH($B$1, resultados!$A$1:$ZZ$1, 0))</f>
        <v/>
      </c>
      <c r="B1956">
        <f>INDEX(resultados!$A$2:$ZZ$2573, 1950, MATCH($B$2, resultados!$A$1:$ZZ$1, 0))</f>
        <v/>
      </c>
      <c r="C1956">
        <f>INDEX(resultados!$A$2:$ZZ$2573, 1950, MATCH($B$3, resultados!$A$1:$ZZ$1, 0))</f>
        <v/>
      </c>
    </row>
    <row r="1957">
      <c r="A1957">
        <f>INDEX(resultados!$A$2:$ZZ$2573, 1951, MATCH($B$1, resultados!$A$1:$ZZ$1, 0))</f>
        <v/>
      </c>
      <c r="B1957">
        <f>INDEX(resultados!$A$2:$ZZ$2573, 1951, MATCH($B$2, resultados!$A$1:$ZZ$1, 0))</f>
        <v/>
      </c>
      <c r="C1957">
        <f>INDEX(resultados!$A$2:$ZZ$2573, 1951, MATCH($B$3, resultados!$A$1:$ZZ$1, 0))</f>
        <v/>
      </c>
    </row>
    <row r="1958">
      <c r="A1958">
        <f>INDEX(resultados!$A$2:$ZZ$2573, 1952, MATCH($B$1, resultados!$A$1:$ZZ$1, 0))</f>
        <v/>
      </c>
      <c r="B1958">
        <f>INDEX(resultados!$A$2:$ZZ$2573, 1952, MATCH($B$2, resultados!$A$1:$ZZ$1, 0))</f>
        <v/>
      </c>
      <c r="C1958">
        <f>INDEX(resultados!$A$2:$ZZ$2573, 1952, MATCH($B$3, resultados!$A$1:$ZZ$1, 0))</f>
        <v/>
      </c>
    </row>
    <row r="1959">
      <c r="A1959">
        <f>INDEX(resultados!$A$2:$ZZ$2573, 1953, MATCH($B$1, resultados!$A$1:$ZZ$1, 0))</f>
        <v/>
      </c>
      <c r="B1959">
        <f>INDEX(resultados!$A$2:$ZZ$2573, 1953, MATCH($B$2, resultados!$A$1:$ZZ$1, 0))</f>
        <v/>
      </c>
      <c r="C1959">
        <f>INDEX(resultados!$A$2:$ZZ$2573, 1953, MATCH($B$3, resultados!$A$1:$ZZ$1, 0))</f>
        <v/>
      </c>
    </row>
    <row r="1960">
      <c r="A1960">
        <f>INDEX(resultados!$A$2:$ZZ$2573, 1954, MATCH($B$1, resultados!$A$1:$ZZ$1, 0))</f>
        <v/>
      </c>
      <c r="B1960">
        <f>INDEX(resultados!$A$2:$ZZ$2573, 1954, MATCH($B$2, resultados!$A$1:$ZZ$1, 0))</f>
        <v/>
      </c>
      <c r="C1960">
        <f>INDEX(resultados!$A$2:$ZZ$2573, 1954, MATCH($B$3, resultados!$A$1:$ZZ$1, 0))</f>
        <v/>
      </c>
    </row>
    <row r="1961">
      <c r="A1961">
        <f>INDEX(resultados!$A$2:$ZZ$2573, 1955, MATCH($B$1, resultados!$A$1:$ZZ$1, 0))</f>
        <v/>
      </c>
      <c r="B1961">
        <f>INDEX(resultados!$A$2:$ZZ$2573, 1955, MATCH($B$2, resultados!$A$1:$ZZ$1, 0))</f>
        <v/>
      </c>
      <c r="C1961">
        <f>INDEX(resultados!$A$2:$ZZ$2573, 1955, MATCH($B$3, resultados!$A$1:$ZZ$1, 0))</f>
        <v/>
      </c>
    </row>
    <row r="1962">
      <c r="A1962">
        <f>INDEX(resultados!$A$2:$ZZ$2573, 1956, MATCH($B$1, resultados!$A$1:$ZZ$1, 0))</f>
        <v/>
      </c>
      <c r="B1962">
        <f>INDEX(resultados!$A$2:$ZZ$2573, 1956, MATCH($B$2, resultados!$A$1:$ZZ$1, 0))</f>
        <v/>
      </c>
      <c r="C1962">
        <f>INDEX(resultados!$A$2:$ZZ$2573, 1956, MATCH($B$3, resultados!$A$1:$ZZ$1, 0))</f>
        <v/>
      </c>
    </row>
    <row r="1963">
      <c r="A1963">
        <f>INDEX(resultados!$A$2:$ZZ$2573, 1957, MATCH($B$1, resultados!$A$1:$ZZ$1, 0))</f>
        <v/>
      </c>
      <c r="B1963">
        <f>INDEX(resultados!$A$2:$ZZ$2573, 1957, MATCH($B$2, resultados!$A$1:$ZZ$1, 0))</f>
        <v/>
      </c>
      <c r="C1963">
        <f>INDEX(resultados!$A$2:$ZZ$2573, 1957, MATCH($B$3, resultados!$A$1:$ZZ$1, 0))</f>
        <v/>
      </c>
    </row>
    <row r="1964">
      <c r="A1964">
        <f>INDEX(resultados!$A$2:$ZZ$2573, 1958, MATCH($B$1, resultados!$A$1:$ZZ$1, 0))</f>
        <v/>
      </c>
      <c r="B1964">
        <f>INDEX(resultados!$A$2:$ZZ$2573, 1958, MATCH($B$2, resultados!$A$1:$ZZ$1, 0))</f>
        <v/>
      </c>
      <c r="C1964">
        <f>INDEX(resultados!$A$2:$ZZ$2573, 1958, MATCH($B$3, resultados!$A$1:$ZZ$1, 0))</f>
        <v/>
      </c>
    </row>
    <row r="1965">
      <c r="A1965">
        <f>INDEX(resultados!$A$2:$ZZ$2573, 1959, MATCH($B$1, resultados!$A$1:$ZZ$1, 0))</f>
        <v/>
      </c>
      <c r="B1965">
        <f>INDEX(resultados!$A$2:$ZZ$2573, 1959, MATCH($B$2, resultados!$A$1:$ZZ$1, 0))</f>
        <v/>
      </c>
      <c r="C1965">
        <f>INDEX(resultados!$A$2:$ZZ$2573, 1959, MATCH($B$3, resultados!$A$1:$ZZ$1, 0))</f>
        <v/>
      </c>
    </row>
    <row r="1966">
      <c r="A1966">
        <f>INDEX(resultados!$A$2:$ZZ$2573, 1960, MATCH($B$1, resultados!$A$1:$ZZ$1, 0))</f>
        <v/>
      </c>
      <c r="B1966">
        <f>INDEX(resultados!$A$2:$ZZ$2573, 1960, MATCH($B$2, resultados!$A$1:$ZZ$1, 0))</f>
        <v/>
      </c>
      <c r="C1966">
        <f>INDEX(resultados!$A$2:$ZZ$2573, 1960, MATCH($B$3, resultados!$A$1:$ZZ$1, 0))</f>
        <v/>
      </c>
    </row>
    <row r="1967">
      <c r="A1967">
        <f>INDEX(resultados!$A$2:$ZZ$2573, 1961, MATCH($B$1, resultados!$A$1:$ZZ$1, 0))</f>
        <v/>
      </c>
      <c r="B1967">
        <f>INDEX(resultados!$A$2:$ZZ$2573, 1961, MATCH($B$2, resultados!$A$1:$ZZ$1, 0))</f>
        <v/>
      </c>
      <c r="C1967">
        <f>INDEX(resultados!$A$2:$ZZ$2573, 1961, MATCH($B$3, resultados!$A$1:$ZZ$1, 0))</f>
        <v/>
      </c>
    </row>
    <row r="1968">
      <c r="A1968">
        <f>INDEX(resultados!$A$2:$ZZ$2573, 1962, MATCH($B$1, resultados!$A$1:$ZZ$1, 0))</f>
        <v/>
      </c>
      <c r="B1968">
        <f>INDEX(resultados!$A$2:$ZZ$2573, 1962, MATCH($B$2, resultados!$A$1:$ZZ$1, 0))</f>
        <v/>
      </c>
      <c r="C1968">
        <f>INDEX(resultados!$A$2:$ZZ$2573, 1962, MATCH($B$3, resultados!$A$1:$ZZ$1, 0))</f>
        <v/>
      </c>
    </row>
    <row r="1969">
      <c r="A1969">
        <f>INDEX(resultados!$A$2:$ZZ$2573, 1963, MATCH($B$1, resultados!$A$1:$ZZ$1, 0))</f>
        <v/>
      </c>
      <c r="B1969">
        <f>INDEX(resultados!$A$2:$ZZ$2573, 1963, MATCH($B$2, resultados!$A$1:$ZZ$1, 0))</f>
        <v/>
      </c>
      <c r="C1969">
        <f>INDEX(resultados!$A$2:$ZZ$2573, 1963, MATCH($B$3, resultados!$A$1:$ZZ$1, 0))</f>
        <v/>
      </c>
    </row>
    <row r="1970">
      <c r="A1970">
        <f>INDEX(resultados!$A$2:$ZZ$2573, 1964, MATCH($B$1, resultados!$A$1:$ZZ$1, 0))</f>
        <v/>
      </c>
      <c r="B1970">
        <f>INDEX(resultados!$A$2:$ZZ$2573, 1964, MATCH($B$2, resultados!$A$1:$ZZ$1, 0))</f>
        <v/>
      </c>
      <c r="C1970">
        <f>INDEX(resultados!$A$2:$ZZ$2573, 1964, MATCH($B$3, resultados!$A$1:$ZZ$1, 0))</f>
        <v/>
      </c>
    </row>
    <row r="1971">
      <c r="A1971">
        <f>INDEX(resultados!$A$2:$ZZ$2573, 1965, MATCH($B$1, resultados!$A$1:$ZZ$1, 0))</f>
        <v/>
      </c>
      <c r="B1971">
        <f>INDEX(resultados!$A$2:$ZZ$2573, 1965, MATCH($B$2, resultados!$A$1:$ZZ$1, 0))</f>
        <v/>
      </c>
      <c r="C1971">
        <f>INDEX(resultados!$A$2:$ZZ$2573, 1965, MATCH($B$3, resultados!$A$1:$ZZ$1, 0))</f>
        <v/>
      </c>
    </row>
    <row r="1972">
      <c r="A1972">
        <f>INDEX(resultados!$A$2:$ZZ$2573, 1966, MATCH($B$1, resultados!$A$1:$ZZ$1, 0))</f>
        <v/>
      </c>
      <c r="B1972">
        <f>INDEX(resultados!$A$2:$ZZ$2573, 1966, MATCH($B$2, resultados!$A$1:$ZZ$1, 0))</f>
        <v/>
      </c>
      <c r="C1972">
        <f>INDEX(resultados!$A$2:$ZZ$2573, 1966, MATCH($B$3, resultados!$A$1:$ZZ$1, 0))</f>
        <v/>
      </c>
    </row>
    <row r="1973">
      <c r="A1973">
        <f>INDEX(resultados!$A$2:$ZZ$2573, 1967, MATCH($B$1, resultados!$A$1:$ZZ$1, 0))</f>
        <v/>
      </c>
      <c r="B1973">
        <f>INDEX(resultados!$A$2:$ZZ$2573, 1967, MATCH($B$2, resultados!$A$1:$ZZ$1, 0))</f>
        <v/>
      </c>
      <c r="C1973">
        <f>INDEX(resultados!$A$2:$ZZ$2573, 1967, MATCH($B$3, resultados!$A$1:$ZZ$1, 0))</f>
        <v/>
      </c>
    </row>
    <row r="1974">
      <c r="A1974">
        <f>INDEX(resultados!$A$2:$ZZ$2573, 1968, MATCH($B$1, resultados!$A$1:$ZZ$1, 0))</f>
        <v/>
      </c>
      <c r="B1974">
        <f>INDEX(resultados!$A$2:$ZZ$2573, 1968, MATCH($B$2, resultados!$A$1:$ZZ$1, 0))</f>
        <v/>
      </c>
      <c r="C1974">
        <f>INDEX(resultados!$A$2:$ZZ$2573, 1968, MATCH($B$3, resultados!$A$1:$ZZ$1, 0))</f>
        <v/>
      </c>
    </row>
    <row r="1975">
      <c r="A1975">
        <f>INDEX(resultados!$A$2:$ZZ$2573, 1969, MATCH($B$1, resultados!$A$1:$ZZ$1, 0))</f>
        <v/>
      </c>
      <c r="B1975">
        <f>INDEX(resultados!$A$2:$ZZ$2573, 1969, MATCH($B$2, resultados!$A$1:$ZZ$1, 0))</f>
        <v/>
      </c>
      <c r="C1975">
        <f>INDEX(resultados!$A$2:$ZZ$2573, 1969, MATCH($B$3, resultados!$A$1:$ZZ$1, 0))</f>
        <v/>
      </c>
    </row>
    <row r="1976">
      <c r="A1976">
        <f>INDEX(resultados!$A$2:$ZZ$2573, 1970, MATCH($B$1, resultados!$A$1:$ZZ$1, 0))</f>
        <v/>
      </c>
      <c r="B1976">
        <f>INDEX(resultados!$A$2:$ZZ$2573, 1970, MATCH($B$2, resultados!$A$1:$ZZ$1, 0))</f>
        <v/>
      </c>
      <c r="C1976">
        <f>INDEX(resultados!$A$2:$ZZ$2573, 1970, MATCH($B$3, resultados!$A$1:$ZZ$1, 0))</f>
        <v/>
      </c>
    </row>
    <row r="1977">
      <c r="A1977">
        <f>INDEX(resultados!$A$2:$ZZ$2573, 1971, MATCH($B$1, resultados!$A$1:$ZZ$1, 0))</f>
        <v/>
      </c>
      <c r="B1977">
        <f>INDEX(resultados!$A$2:$ZZ$2573, 1971, MATCH($B$2, resultados!$A$1:$ZZ$1, 0))</f>
        <v/>
      </c>
      <c r="C1977">
        <f>INDEX(resultados!$A$2:$ZZ$2573, 1971, MATCH($B$3, resultados!$A$1:$ZZ$1, 0))</f>
        <v/>
      </c>
    </row>
    <row r="1978">
      <c r="A1978">
        <f>INDEX(resultados!$A$2:$ZZ$2573, 1972, MATCH($B$1, resultados!$A$1:$ZZ$1, 0))</f>
        <v/>
      </c>
      <c r="B1978">
        <f>INDEX(resultados!$A$2:$ZZ$2573, 1972, MATCH($B$2, resultados!$A$1:$ZZ$1, 0))</f>
        <v/>
      </c>
      <c r="C1978">
        <f>INDEX(resultados!$A$2:$ZZ$2573, 1972, MATCH($B$3, resultados!$A$1:$ZZ$1, 0))</f>
        <v/>
      </c>
    </row>
    <row r="1979">
      <c r="A1979">
        <f>INDEX(resultados!$A$2:$ZZ$2573, 1973, MATCH($B$1, resultados!$A$1:$ZZ$1, 0))</f>
        <v/>
      </c>
      <c r="B1979">
        <f>INDEX(resultados!$A$2:$ZZ$2573, 1973, MATCH($B$2, resultados!$A$1:$ZZ$1, 0))</f>
        <v/>
      </c>
      <c r="C1979">
        <f>INDEX(resultados!$A$2:$ZZ$2573, 1973, MATCH($B$3, resultados!$A$1:$ZZ$1, 0))</f>
        <v/>
      </c>
    </row>
    <row r="1980">
      <c r="A1980">
        <f>INDEX(resultados!$A$2:$ZZ$2573, 1974, MATCH($B$1, resultados!$A$1:$ZZ$1, 0))</f>
        <v/>
      </c>
      <c r="B1980">
        <f>INDEX(resultados!$A$2:$ZZ$2573, 1974, MATCH($B$2, resultados!$A$1:$ZZ$1, 0))</f>
        <v/>
      </c>
      <c r="C1980">
        <f>INDEX(resultados!$A$2:$ZZ$2573, 1974, MATCH($B$3, resultados!$A$1:$ZZ$1, 0))</f>
        <v/>
      </c>
    </row>
    <row r="1981">
      <c r="A1981">
        <f>INDEX(resultados!$A$2:$ZZ$2573, 1975, MATCH($B$1, resultados!$A$1:$ZZ$1, 0))</f>
        <v/>
      </c>
      <c r="B1981">
        <f>INDEX(resultados!$A$2:$ZZ$2573, 1975, MATCH($B$2, resultados!$A$1:$ZZ$1, 0))</f>
        <v/>
      </c>
      <c r="C1981">
        <f>INDEX(resultados!$A$2:$ZZ$2573, 1975, MATCH($B$3, resultados!$A$1:$ZZ$1, 0))</f>
        <v/>
      </c>
    </row>
    <row r="1982">
      <c r="A1982">
        <f>INDEX(resultados!$A$2:$ZZ$2573, 1976, MATCH($B$1, resultados!$A$1:$ZZ$1, 0))</f>
        <v/>
      </c>
      <c r="B1982">
        <f>INDEX(resultados!$A$2:$ZZ$2573, 1976, MATCH($B$2, resultados!$A$1:$ZZ$1, 0))</f>
        <v/>
      </c>
      <c r="C1982">
        <f>INDEX(resultados!$A$2:$ZZ$2573, 1976, MATCH($B$3, resultados!$A$1:$ZZ$1, 0))</f>
        <v/>
      </c>
    </row>
    <row r="1983">
      <c r="A1983">
        <f>INDEX(resultados!$A$2:$ZZ$2573, 1977, MATCH($B$1, resultados!$A$1:$ZZ$1, 0))</f>
        <v/>
      </c>
      <c r="B1983">
        <f>INDEX(resultados!$A$2:$ZZ$2573, 1977, MATCH($B$2, resultados!$A$1:$ZZ$1, 0))</f>
        <v/>
      </c>
      <c r="C1983">
        <f>INDEX(resultados!$A$2:$ZZ$2573, 1977, MATCH($B$3, resultados!$A$1:$ZZ$1, 0))</f>
        <v/>
      </c>
    </row>
    <row r="1984">
      <c r="A1984">
        <f>INDEX(resultados!$A$2:$ZZ$2573, 1978, MATCH($B$1, resultados!$A$1:$ZZ$1, 0))</f>
        <v/>
      </c>
      <c r="B1984">
        <f>INDEX(resultados!$A$2:$ZZ$2573, 1978, MATCH($B$2, resultados!$A$1:$ZZ$1, 0))</f>
        <v/>
      </c>
      <c r="C1984">
        <f>INDEX(resultados!$A$2:$ZZ$2573, 1978, MATCH($B$3, resultados!$A$1:$ZZ$1, 0))</f>
        <v/>
      </c>
    </row>
    <row r="1985">
      <c r="A1985">
        <f>INDEX(resultados!$A$2:$ZZ$2573, 1979, MATCH($B$1, resultados!$A$1:$ZZ$1, 0))</f>
        <v/>
      </c>
      <c r="B1985">
        <f>INDEX(resultados!$A$2:$ZZ$2573, 1979, MATCH($B$2, resultados!$A$1:$ZZ$1, 0))</f>
        <v/>
      </c>
      <c r="C1985">
        <f>INDEX(resultados!$A$2:$ZZ$2573, 1979, MATCH($B$3, resultados!$A$1:$ZZ$1, 0))</f>
        <v/>
      </c>
    </row>
    <row r="1986">
      <c r="A1986">
        <f>INDEX(resultados!$A$2:$ZZ$2573, 1980, MATCH($B$1, resultados!$A$1:$ZZ$1, 0))</f>
        <v/>
      </c>
      <c r="B1986">
        <f>INDEX(resultados!$A$2:$ZZ$2573, 1980, MATCH($B$2, resultados!$A$1:$ZZ$1, 0))</f>
        <v/>
      </c>
      <c r="C1986">
        <f>INDEX(resultados!$A$2:$ZZ$2573, 1980, MATCH($B$3, resultados!$A$1:$ZZ$1, 0))</f>
        <v/>
      </c>
    </row>
    <row r="1987">
      <c r="A1987">
        <f>INDEX(resultados!$A$2:$ZZ$2573, 1981, MATCH($B$1, resultados!$A$1:$ZZ$1, 0))</f>
        <v/>
      </c>
      <c r="B1987">
        <f>INDEX(resultados!$A$2:$ZZ$2573, 1981, MATCH($B$2, resultados!$A$1:$ZZ$1, 0))</f>
        <v/>
      </c>
      <c r="C1987">
        <f>INDEX(resultados!$A$2:$ZZ$2573, 1981, MATCH($B$3, resultados!$A$1:$ZZ$1, 0))</f>
        <v/>
      </c>
    </row>
    <row r="1988">
      <c r="A1988">
        <f>INDEX(resultados!$A$2:$ZZ$2573, 1982, MATCH($B$1, resultados!$A$1:$ZZ$1, 0))</f>
        <v/>
      </c>
      <c r="B1988">
        <f>INDEX(resultados!$A$2:$ZZ$2573, 1982, MATCH($B$2, resultados!$A$1:$ZZ$1, 0))</f>
        <v/>
      </c>
      <c r="C1988">
        <f>INDEX(resultados!$A$2:$ZZ$2573, 1982, MATCH($B$3, resultados!$A$1:$ZZ$1, 0))</f>
        <v/>
      </c>
    </row>
    <row r="1989">
      <c r="A1989">
        <f>INDEX(resultados!$A$2:$ZZ$2573, 1983, MATCH($B$1, resultados!$A$1:$ZZ$1, 0))</f>
        <v/>
      </c>
      <c r="B1989">
        <f>INDEX(resultados!$A$2:$ZZ$2573, 1983, MATCH($B$2, resultados!$A$1:$ZZ$1, 0))</f>
        <v/>
      </c>
      <c r="C1989">
        <f>INDEX(resultados!$A$2:$ZZ$2573, 1983, MATCH($B$3, resultados!$A$1:$ZZ$1, 0))</f>
        <v/>
      </c>
    </row>
    <row r="1990">
      <c r="A1990">
        <f>INDEX(resultados!$A$2:$ZZ$2573, 1984, MATCH($B$1, resultados!$A$1:$ZZ$1, 0))</f>
        <v/>
      </c>
      <c r="B1990">
        <f>INDEX(resultados!$A$2:$ZZ$2573, 1984, MATCH($B$2, resultados!$A$1:$ZZ$1, 0))</f>
        <v/>
      </c>
      <c r="C1990">
        <f>INDEX(resultados!$A$2:$ZZ$2573, 1984, MATCH($B$3, resultados!$A$1:$ZZ$1, 0))</f>
        <v/>
      </c>
    </row>
    <row r="1991">
      <c r="A1991">
        <f>INDEX(resultados!$A$2:$ZZ$2573, 1985, MATCH($B$1, resultados!$A$1:$ZZ$1, 0))</f>
        <v/>
      </c>
      <c r="B1991">
        <f>INDEX(resultados!$A$2:$ZZ$2573, 1985, MATCH($B$2, resultados!$A$1:$ZZ$1, 0))</f>
        <v/>
      </c>
      <c r="C1991">
        <f>INDEX(resultados!$A$2:$ZZ$2573, 1985, MATCH($B$3, resultados!$A$1:$ZZ$1, 0))</f>
        <v/>
      </c>
    </row>
    <row r="1992">
      <c r="A1992">
        <f>INDEX(resultados!$A$2:$ZZ$2573, 1986, MATCH($B$1, resultados!$A$1:$ZZ$1, 0))</f>
        <v/>
      </c>
      <c r="B1992">
        <f>INDEX(resultados!$A$2:$ZZ$2573, 1986, MATCH($B$2, resultados!$A$1:$ZZ$1, 0))</f>
        <v/>
      </c>
      <c r="C1992">
        <f>INDEX(resultados!$A$2:$ZZ$2573, 1986, MATCH($B$3, resultados!$A$1:$ZZ$1, 0))</f>
        <v/>
      </c>
    </row>
    <row r="1993">
      <c r="A1993">
        <f>INDEX(resultados!$A$2:$ZZ$2573, 1987, MATCH($B$1, resultados!$A$1:$ZZ$1, 0))</f>
        <v/>
      </c>
      <c r="B1993">
        <f>INDEX(resultados!$A$2:$ZZ$2573, 1987, MATCH($B$2, resultados!$A$1:$ZZ$1, 0))</f>
        <v/>
      </c>
      <c r="C1993">
        <f>INDEX(resultados!$A$2:$ZZ$2573, 1987, MATCH($B$3, resultados!$A$1:$ZZ$1, 0))</f>
        <v/>
      </c>
    </row>
    <row r="1994">
      <c r="A1994">
        <f>INDEX(resultados!$A$2:$ZZ$2573, 1988, MATCH($B$1, resultados!$A$1:$ZZ$1, 0))</f>
        <v/>
      </c>
      <c r="B1994">
        <f>INDEX(resultados!$A$2:$ZZ$2573, 1988, MATCH($B$2, resultados!$A$1:$ZZ$1, 0))</f>
        <v/>
      </c>
      <c r="C1994">
        <f>INDEX(resultados!$A$2:$ZZ$2573, 1988, MATCH($B$3, resultados!$A$1:$ZZ$1, 0))</f>
        <v/>
      </c>
    </row>
    <row r="1995">
      <c r="A1995">
        <f>INDEX(resultados!$A$2:$ZZ$2573, 1989, MATCH($B$1, resultados!$A$1:$ZZ$1, 0))</f>
        <v/>
      </c>
      <c r="B1995">
        <f>INDEX(resultados!$A$2:$ZZ$2573, 1989, MATCH($B$2, resultados!$A$1:$ZZ$1, 0))</f>
        <v/>
      </c>
      <c r="C1995">
        <f>INDEX(resultados!$A$2:$ZZ$2573, 1989, MATCH($B$3, resultados!$A$1:$ZZ$1, 0))</f>
        <v/>
      </c>
    </row>
    <row r="1996">
      <c r="A1996">
        <f>INDEX(resultados!$A$2:$ZZ$2573, 1990, MATCH($B$1, resultados!$A$1:$ZZ$1, 0))</f>
        <v/>
      </c>
      <c r="B1996">
        <f>INDEX(resultados!$A$2:$ZZ$2573, 1990, MATCH($B$2, resultados!$A$1:$ZZ$1, 0))</f>
        <v/>
      </c>
      <c r="C1996">
        <f>INDEX(resultados!$A$2:$ZZ$2573, 1990, MATCH($B$3, resultados!$A$1:$ZZ$1, 0))</f>
        <v/>
      </c>
    </row>
    <row r="1997">
      <c r="A1997">
        <f>INDEX(resultados!$A$2:$ZZ$2573, 1991, MATCH($B$1, resultados!$A$1:$ZZ$1, 0))</f>
        <v/>
      </c>
      <c r="B1997">
        <f>INDEX(resultados!$A$2:$ZZ$2573, 1991, MATCH($B$2, resultados!$A$1:$ZZ$1, 0))</f>
        <v/>
      </c>
      <c r="C1997">
        <f>INDEX(resultados!$A$2:$ZZ$2573, 1991, MATCH($B$3, resultados!$A$1:$ZZ$1, 0))</f>
        <v/>
      </c>
    </row>
    <row r="1998">
      <c r="A1998">
        <f>INDEX(resultados!$A$2:$ZZ$2573, 1992, MATCH($B$1, resultados!$A$1:$ZZ$1, 0))</f>
        <v/>
      </c>
      <c r="B1998">
        <f>INDEX(resultados!$A$2:$ZZ$2573, 1992, MATCH($B$2, resultados!$A$1:$ZZ$1, 0))</f>
        <v/>
      </c>
      <c r="C1998">
        <f>INDEX(resultados!$A$2:$ZZ$2573, 1992, MATCH($B$3, resultados!$A$1:$ZZ$1, 0))</f>
        <v/>
      </c>
    </row>
    <row r="1999">
      <c r="A1999">
        <f>INDEX(resultados!$A$2:$ZZ$2573, 1993, MATCH($B$1, resultados!$A$1:$ZZ$1, 0))</f>
        <v/>
      </c>
      <c r="B1999">
        <f>INDEX(resultados!$A$2:$ZZ$2573, 1993, MATCH($B$2, resultados!$A$1:$ZZ$1, 0))</f>
        <v/>
      </c>
      <c r="C1999">
        <f>INDEX(resultados!$A$2:$ZZ$2573, 1993, MATCH($B$3, resultados!$A$1:$ZZ$1, 0))</f>
        <v/>
      </c>
    </row>
    <row r="2000">
      <c r="A2000">
        <f>INDEX(resultados!$A$2:$ZZ$2573, 1994, MATCH($B$1, resultados!$A$1:$ZZ$1, 0))</f>
        <v/>
      </c>
      <c r="B2000">
        <f>INDEX(resultados!$A$2:$ZZ$2573, 1994, MATCH($B$2, resultados!$A$1:$ZZ$1, 0))</f>
        <v/>
      </c>
      <c r="C2000">
        <f>INDEX(resultados!$A$2:$ZZ$2573, 1994, MATCH($B$3, resultados!$A$1:$ZZ$1, 0))</f>
        <v/>
      </c>
    </row>
    <row r="2001">
      <c r="A2001">
        <f>INDEX(resultados!$A$2:$ZZ$2573, 1995, MATCH($B$1, resultados!$A$1:$ZZ$1, 0))</f>
        <v/>
      </c>
      <c r="B2001">
        <f>INDEX(resultados!$A$2:$ZZ$2573, 1995, MATCH($B$2, resultados!$A$1:$ZZ$1, 0))</f>
        <v/>
      </c>
      <c r="C2001">
        <f>INDEX(resultados!$A$2:$ZZ$2573, 1995, MATCH($B$3, resultados!$A$1:$ZZ$1, 0))</f>
        <v/>
      </c>
    </row>
    <row r="2002">
      <c r="A2002">
        <f>INDEX(resultados!$A$2:$ZZ$2573, 1996, MATCH($B$1, resultados!$A$1:$ZZ$1, 0))</f>
        <v/>
      </c>
      <c r="B2002">
        <f>INDEX(resultados!$A$2:$ZZ$2573, 1996, MATCH($B$2, resultados!$A$1:$ZZ$1, 0))</f>
        <v/>
      </c>
      <c r="C2002">
        <f>INDEX(resultados!$A$2:$ZZ$2573, 1996, MATCH($B$3, resultados!$A$1:$ZZ$1, 0))</f>
        <v/>
      </c>
    </row>
    <row r="2003">
      <c r="A2003">
        <f>INDEX(resultados!$A$2:$ZZ$2573, 1997, MATCH($B$1, resultados!$A$1:$ZZ$1, 0))</f>
        <v/>
      </c>
      <c r="B2003">
        <f>INDEX(resultados!$A$2:$ZZ$2573, 1997, MATCH($B$2, resultados!$A$1:$ZZ$1, 0))</f>
        <v/>
      </c>
      <c r="C2003">
        <f>INDEX(resultados!$A$2:$ZZ$2573, 1997, MATCH($B$3, resultados!$A$1:$ZZ$1, 0))</f>
        <v/>
      </c>
    </row>
    <row r="2004">
      <c r="A2004">
        <f>INDEX(resultados!$A$2:$ZZ$2573, 1998, MATCH($B$1, resultados!$A$1:$ZZ$1, 0))</f>
        <v/>
      </c>
      <c r="B2004">
        <f>INDEX(resultados!$A$2:$ZZ$2573, 1998, MATCH($B$2, resultados!$A$1:$ZZ$1, 0))</f>
        <v/>
      </c>
      <c r="C2004">
        <f>INDEX(resultados!$A$2:$ZZ$2573, 1998, MATCH($B$3, resultados!$A$1:$ZZ$1, 0))</f>
        <v/>
      </c>
    </row>
    <row r="2005">
      <c r="A2005">
        <f>INDEX(resultados!$A$2:$ZZ$2573, 1999, MATCH($B$1, resultados!$A$1:$ZZ$1, 0))</f>
        <v/>
      </c>
      <c r="B2005">
        <f>INDEX(resultados!$A$2:$ZZ$2573, 1999, MATCH($B$2, resultados!$A$1:$ZZ$1, 0))</f>
        <v/>
      </c>
      <c r="C2005">
        <f>INDEX(resultados!$A$2:$ZZ$2573, 1999, MATCH($B$3, resultados!$A$1:$ZZ$1, 0))</f>
        <v/>
      </c>
    </row>
    <row r="2006">
      <c r="A2006">
        <f>INDEX(resultados!$A$2:$ZZ$2573, 2000, MATCH($B$1, resultados!$A$1:$ZZ$1, 0))</f>
        <v/>
      </c>
      <c r="B2006">
        <f>INDEX(resultados!$A$2:$ZZ$2573, 2000, MATCH($B$2, resultados!$A$1:$ZZ$1, 0))</f>
        <v/>
      </c>
      <c r="C2006">
        <f>INDEX(resultados!$A$2:$ZZ$2573, 2000, MATCH($B$3, resultados!$A$1:$ZZ$1, 0))</f>
        <v/>
      </c>
    </row>
    <row r="2007">
      <c r="A2007">
        <f>INDEX(resultados!$A$2:$ZZ$2573, 2001, MATCH($B$1, resultados!$A$1:$ZZ$1, 0))</f>
        <v/>
      </c>
      <c r="B2007">
        <f>INDEX(resultados!$A$2:$ZZ$2573, 2001, MATCH($B$2, resultados!$A$1:$ZZ$1, 0))</f>
        <v/>
      </c>
      <c r="C2007">
        <f>INDEX(resultados!$A$2:$ZZ$2573, 2001, MATCH($B$3, resultados!$A$1:$ZZ$1, 0))</f>
        <v/>
      </c>
    </row>
    <row r="2008">
      <c r="A2008">
        <f>INDEX(resultados!$A$2:$ZZ$2573, 2002, MATCH($B$1, resultados!$A$1:$ZZ$1, 0))</f>
        <v/>
      </c>
      <c r="B2008">
        <f>INDEX(resultados!$A$2:$ZZ$2573, 2002, MATCH($B$2, resultados!$A$1:$ZZ$1, 0))</f>
        <v/>
      </c>
      <c r="C2008">
        <f>INDEX(resultados!$A$2:$ZZ$2573, 2002, MATCH($B$3, resultados!$A$1:$ZZ$1, 0))</f>
        <v/>
      </c>
    </row>
    <row r="2009">
      <c r="A2009">
        <f>INDEX(resultados!$A$2:$ZZ$2573, 2003, MATCH($B$1, resultados!$A$1:$ZZ$1, 0))</f>
        <v/>
      </c>
      <c r="B2009">
        <f>INDEX(resultados!$A$2:$ZZ$2573, 2003, MATCH($B$2, resultados!$A$1:$ZZ$1, 0))</f>
        <v/>
      </c>
      <c r="C2009">
        <f>INDEX(resultados!$A$2:$ZZ$2573, 2003, MATCH($B$3, resultados!$A$1:$ZZ$1, 0))</f>
        <v/>
      </c>
    </row>
    <row r="2010">
      <c r="A2010">
        <f>INDEX(resultados!$A$2:$ZZ$2573, 2004, MATCH($B$1, resultados!$A$1:$ZZ$1, 0))</f>
        <v/>
      </c>
      <c r="B2010">
        <f>INDEX(resultados!$A$2:$ZZ$2573, 2004, MATCH($B$2, resultados!$A$1:$ZZ$1, 0))</f>
        <v/>
      </c>
      <c r="C2010">
        <f>INDEX(resultados!$A$2:$ZZ$2573, 2004, MATCH($B$3, resultados!$A$1:$ZZ$1, 0))</f>
        <v/>
      </c>
    </row>
    <row r="2011">
      <c r="A2011">
        <f>INDEX(resultados!$A$2:$ZZ$2573, 2005, MATCH($B$1, resultados!$A$1:$ZZ$1, 0))</f>
        <v/>
      </c>
      <c r="B2011">
        <f>INDEX(resultados!$A$2:$ZZ$2573, 2005, MATCH($B$2, resultados!$A$1:$ZZ$1, 0))</f>
        <v/>
      </c>
      <c r="C2011">
        <f>INDEX(resultados!$A$2:$ZZ$2573, 2005, MATCH($B$3, resultados!$A$1:$ZZ$1, 0))</f>
        <v/>
      </c>
    </row>
    <row r="2012">
      <c r="A2012">
        <f>INDEX(resultados!$A$2:$ZZ$2573, 2006, MATCH($B$1, resultados!$A$1:$ZZ$1, 0))</f>
        <v/>
      </c>
      <c r="B2012">
        <f>INDEX(resultados!$A$2:$ZZ$2573, 2006, MATCH($B$2, resultados!$A$1:$ZZ$1, 0))</f>
        <v/>
      </c>
      <c r="C2012">
        <f>INDEX(resultados!$A$2:$ZZ$2573, 2006, MATCH($B$3, resultados!$A$1:$ZZ$1, 0))</f>
        <v/>
      </c>
    </row>
    <row r="2013">
      <c r="A2013">
        <f>INDEX(resultados!$A$2:$ZZ$2573, 2007, MATCH($B$1, resultados!$A$1:$ZZ$1, 0))</f>
        <v/>
      </c>
      <c r="B2013">
        <f>INDEX(resultados!$A$2:$ZZ$2573, 2007, MATCH($B$2, resultados!$A$1:$ZZ$1, 0))</f>
        <v/>
      </c>
      <c r="C2013">
        <f>INDEX(resultados!$A$2:$ZZ$2573, 2007, MATCH($B$3, resultados!$A$1:$ZZ$1, 0))</f>
        <v/>
      </c>
    </row>
    <row r="2014">
      <c r="A2014">
        <f>INDEX(resultados!$A$2:$ZZ$2573, 2008, MATCH($B$1, resultados!$A$1:$ZZ$1, 0))</f>
        <v/>
      </c>
      <c r="B2014">
        <f>INDEX(resultados!$A$2:$ZZ$2573, 2008, MATCH($B$2, resultados!$A$1:$ZZ$1, 0))</f>
        <v/>
      </c>
      <c r="C2014">
        <f>INDEX(resultados!$A$2:$ZZ$2573, 2008, MATCH($B$3, resultados!$A$1:$ZZ$1, 0))</f>
        <v/>
      </c>
    </row>
    <row r="2015">
      <c r="A2015">
        <f>INDEX(resultados!$A$2:$ZZ$2573, 2009, MATCH($B$1, resultados!$A$1:$ZZ$1, 0))</f>
        <v/>
      </c>
      <c r="B2015">
        <f>INDEX(resultados!$A$2:$ZZ$2573, 2009, MATCH($B$2, resultados!$A$1:$ZZ$1, 0))</f>
        <v/>
      </c>
      <c r="C2015">
        <f>INDEX(resultados!$A$2:$ZZ$2573, 2009, MATCH($B$3, resultados!$A$1:$ZZ$1, 0))</f>
        <v/>
      </c>
    </row>
    <row r="2016">
      <c r="A2016">
        <f>INDEX(resultados!$A$2:$ZZ$2573, 2010, MATCH($B$1, resultados!$A$1:$ZZ$1, 0))</f>
        <v/>
      </c>
      <c r="B2016">
        <f>INDEX(resultados!$A$2:$ZZ$2573, 2010, MATCH($B$2, resultados!$A$1:$ZZ$1, 0))</f>
        <v/>
      </c>
      <c r="C2016">
        <f>INDEX(resultados!$A$2:$ZZ$2573, 2010, MATCH($B$3, resultados!$A$1:$ZZ$1, 0))</f>
        <v/>
      </c>
    </row>
    <row r="2017">
      <c r="A2017">
        <f>INDEX(resultados!$A$2:$ZZ$2573, 2011, MATCH($B$1, resultados!$A$1:$ZZ$1, 0))</f>
        <v/>
      </c>
      <c r="B2017">
        <f>INDEX(resultados!$A$2:$ZZ$2573, 2011, MATCH($B$2, resultados!$A$1:$ZZ$1, 0))</f>
        <v/>
      </c>
      <c r="C2017">
        <f>INDEX(resultados!$A$2:$ZZ$2573, 2011, MATCH($B$3, resultados!$A$1:$ZZ$1, 0))</f>
        <v/>
      </c>
    </row>
    <row r="2018">
      <c r="A2018">
        <f>INDEX(resultados!$A$2:$ZZ$2573, 2012, MATCH($B$1, resultados!$A$1:$ZZ$1, 0))</f>
        <v/>
      </c>
      <c r="B2018">
        <f>INDEX(resultados!$A$2:$ZZ$2573, 2012, MATCH($B$2, resultados!$A$1:$ZZ$1, 0))</f>
        <v/>
      </c>
      <c r="C2018">
        <f>INDEX(resultados!$A$2:$ZZ$2573, 2012, MATCH($B$3, resultados!$A$1:$ZZ$1, 0))</f>
        <v/>
      </c>
    </row>
    <row r="2019">
      <c r="A2019">
        <f>INDEX(resultados!$A$2:$ZZ$2573, 2013, MATCH($B$1, resultados!$A$1:$ZZ$1, 0))</f>
        <v/>
      </c>
      <c r="B2019">
        <f>INDEX(resultados!$A$2:$ZZ$2573, 2013, MATCH($B$2, resultados!$A$1:$ZZ$1, 0))</f>
        <v/>
      </c>
      <c r="C2019">
        <f>INDEX(resultados!$A$2:$ZZ$2573, 2013, MATCH($B$3, resultados!$A$1:$ZZ$1, 0))</f>
        <v/>
      </c>
    </row>
    <row r="2020">
      <c r="A2020">
        <f>INDEX(resultados!$A$2:$ZZ$2573, 2014, MATCH($B$1, resultados!$A$1:$ZZ$1, 0))</f>
        <v/>
      </c>
      <c r="B2020">
        <f>INDEX(resultados!$A$2:$ZZ$2573, 2014, MATCH($B$2, resultados!$A$1:$ZZ$1, 0))</f>
        <v/>
      </c>
      <c r="C2020">
        <f>INDEX(resultados!$A$2:$ZZ$2573, 2014, MATCH($B$3, resultados!$A$1:$ZZ$1, 0))</f>
        <v/>
      </c>
    </row>
    <row r="2021">
      <c r="A2021">
        <f>INDEX(resultados!$A$2:$ZZ$2573, 2015, MATCH($B$1, resultados!$A$1:$ZZ$1, 0))</f>
        <v/>
      </c>
      <c r="B2021">
        <f>INDEX(resultados!$A$2:$ZZ$2573, 2015, MATCH($B$2, resultados!$A$1:$ZZ$1, 0))</f>
        <v/>
      </c>
      <c r="C2021">
        <f>INDEX(resultados!$A$2:$ZZ$2573, 2015, MATCH($B$3, resultados!$A$1:$ZZ$1, 0))</f>
        <v/>
      </c>
    </row>
    <row r="2022">
      <c r="A2022">
        <f>INDEX(resultados!$A$2:$ZZ$2573, 2016, MATCH($B$1, resultados!$A$1:$ZZ$1, 0))</f>
        <v/>
      </c>
      <c r="B2022">
        <f>INDEX(resultados!$A$2:$ZZ$2573, 2016, MATCH($B$2, resultados!$A$1:$ZZ$1, 0))</f>
        <v/>
      </c>
      <c r="C2022">
        <f>INDEX(resultados!$A$2:$ZZ$2573, 2016, MATCH($B$3, resultados!$A$1:$ZZ$1, 0))</f>
        <v/>
      </c>
    </row>
    <row r="2023">
      <c r="A2023">
        <f>INDEX(resultados!$A$2:$ZZ$2573, 2017, MATCH($B$1, resultados!$A$1:$ZZ$1, 0))</f>
        <v/>
      </c>
      <c r="B2023">
        <f>INDEX(resultados!$A$2:$ZZ$2573, 2017, MATCH($B$2, resultados!$A$1:$ZZ$1, 0))</f>
        <v/>
      </c>
      <c r="C2023">
        <f>INDEX(resultados!$A$2:$ZZ$2573, 2017, MATCH($B$3, resultados!$A$1:$ZZ$1, 0))</f>
        <v/>
      </c>
    </row>
    <row r="2024">
      <c r="A2024">
        <f>INDEX(resultados!$A$2:$ZZ$2573, 2018, MATCH($B$1, resultados!$A$1:$ZZ$1, 0))</f>
        <v/>
      </c>
      <c r="B2024">
        <f>INDEX(resultados!$A$2:$ZZ$2573, 2018, MATCH($B$2, resultados!$A$1:$ZZ$1, 0))</f>
        <v/>
      </c>
      <c r="C2024">
        <f>INDEX(resultados!$A$2:$ZZ$2573, 2018, MATCH($B$3, resultados!$A$1:$ZZ$1, 0))</f>
        <v/>
      </c>
    </row>
    <row r="2025">
      <c r="A2025">
        <f>INDEX(resultados!$A$2:$ZZ$2573, 2019, MATCH($B$1, resultados!$A$1:$ZZ$1, 0))</f>
        <v/>
      </c>
      <c r="B2025">
        <f>INDEX(resultados!$A$2:$ZZ$2573, 2019, MATCH($B$2, resultados!$A$1:$ZZ$1, 0))</f>
        <v/>
      </c>
      <c r="C2025">
        <f>INDEX(resultados!$A$2:$ZZ$2573, 2019, MATCH($B$3, resultados!$A$1:$ZZ$1, 0))</f>
        <v/>
      </c>
    </row>
    <row r="2026">
      <c r="A2026">
        <f>INDEX(resultados!$A$2:$ZZ$2573, 2020, MATCH($B$1, resultados!$A$1:$ZZ$1, 0))</f>
        <v/>
      </c>
      <c r="B2026">
        <f>INDEX(resultados!$A$2:$ZZ$2573, 2020, MATCH($B$2, resultados!$A$1:$ZZ$1, 0))</f>
        <v/>
      </c>
      <c r="C2026">
        <f>INDEX(resultados!$A$2:$ZZ$2573, 2020, MATCH($B$3, resultados!$A$1:$ZZ$1, 0))</f>
        <v/>
      </c>
    </row>
    <row r="2027">
      <c r="A2027">
        <f>INDEX(resultados!$A$2:$ZZ$2573, 2021, MATCH($B$1, resultados!$A$1:$ZZ$1, 0))</f>
        <v/>
      </c>
      <c r="B2027">
        <f>INDEX(resultados!$A$2:$ZZ$2573, 2021, MATCH($B$2, resultados!$A$1:$ZZ$1, 0))</f>
        <v/>
      </c>
      <c r="C2027">
        <f>INDEX(resultados!$A$2:$ZZ$2573, 2021, MATCH($B$3, resultados!$A$1:$ZZ$1, 0))</f>
        <v/>
      </c>
    </row>
    <row r="2028">
      <c r="A2028">
        <f>INDEX(resultados!$A$2:$ZZ$2573, 2022, MATCH($B$1, resultados!$A$1:$ZZ$1, 0))</f>
        <v/>
      </c>
      <c r="B2028">
        <f>INDEX(resultados!$A$2:$ZZ$2573, 2022, MATCH($B$2, resultados!$A$1:$ZZ$1, 0))</f>
        <v/>
      </c>
      <c r="C2028">
        <f>INDEX(resultados!$A$2:$ZZ$2573, 2022, MATCH($B$3, resultados!$A$1:$ZZ$1, 0))</f>
        <v/>
      </c>
    </row>
    <row r="2029">
      <c r="A2029">
        <f>INDEX(resultados!$A$2:$ZZ$2573, 2023, MATCH($B$1, resultados!$A$1:$ZZ$1, 0))</f>
        <v/>
      </c>
      <c r="B2029">
        <f>INDEX(resultados!$A$2:$ZZ$2573, 2023, MATCH($B$2, resultados!$A$1:$ZZ$1, 0))</f>
        <v/>
      </c>
      <c r="C2029">
        <f>INDEX(resultados!$A$2:$ZZ$2573, 2023, MATCH($B$3, resultados!$A$1:$ZZ$1, 0))</f>
        <v/>
      </c>
    </row>
    <row r="2030">
      <c r="A2030">
        <f>INDEX(resultados!$A$2:$ZZ$2573, 2024, MATCH($B$1, resultados!$A$1:$ZZ$1, 0))</f>
        <v/>
      </c>
      <c r="B2030">
        <f>INDEX(resultados!$A$2:$ZZ$2573, 2024, MATCH($B$2, resultados!$A$1:$ZZ$1, 0))</f>
        <v/>
      </c>
      <c r="C2030">
        <f>INDEX(resultados!$A$2:$ZZ$2573, 2024, MATCH($B$3, resultados!$A$1:$ZZ$1, 0))</f>
        <v/>
      </c>
    </row>
    <row r="2031">
      <c r="A2031">
        <f>INDEX(resultados!$A$2:$ZZ$2573, 2025, MATCH($B$1, resultados!$A$1:$ZZ$1, 0))</f>
        <v/>
      </c>
      <c r="B2031">
        <f>INDEX(resultados!$A$2:$ZZ$2573, 2025, MATCH($B$2, resultados!$A$1:$ZZ$1, 0))</f>
        <v/>
      </c>
      <c r="C2031">
        <f>INDEX(resultados!$A$2:$ZZ$2573, 2025, MATCH($B$3, resultados!$A$1:$ZZ$1, 0))</f>
        <v/>
      </c>
    </row>
    <row r="2032">
      <c r="A2032">
        <f>INDEX(resultados!$A$2:$ZZ$2573, 2026, MATCH($B$1, resultados!$A$1:$ZZ$1, 0))</f>
        <v/>
      </c>
      <c r="B2032">
        <f>INDEX(resultados!$A$2:$ZZ$2573, 2026, MATCH($B$2, resultados!$A$1:$ZZ$1, 0))</f>
        <v/>
      </c>
      <c r="C2032">
        <f>INDEX(resultados!$A$2:$ZZ$2573, 2026, MATCH($B$3, resultados!$A$1:$ZZ$1, 0))</f>
        <v/>
      </c>
    </row>
    <row r="2033">
      <c r="A2033">
        <f>INDEX(resultados!$A$2:$ZZ$2573, 2027, MATCH($B$1, resultados!$A$1:$ZZ$1, 0))</f>
        <v/>
      </c>
      <c r="B2033">
        <f>INDEX(resultados!$A$2:$ZZ$2573, 2027, MATCH($B$2, resultados!$A$1:$ZZ$1, 0))</f>
        <v/>
      </c>
      <c r="C2033">
        <f>INDEX(resultados!$A$2:$ZZ$2573, 2027, MATCH($B$3, resultados!$A$1:$ZZ$1, 0))</f>
        <v/>
      </c>
    </row>
    <row r="2034">
      <c r="A2034">
        <f>INDEX(resultados!$A$2:$ZZ$2573, 2028, MATCH($B$1, resultados!$A$1:$ZZ$1, 0))</f>
        <v/>
      </c>
      <c r="B2034">
        <f>INDEX(resultados!$A$2:$ZZ$2573, 2028, MATCH($B$2, resultados!$A$1:$ZZ$1, 0))</f>
        <v/>
      </c>
      <c r="C2034">
        <f>INDEX(resultados!$A$2:$ZZ$2573, 2028, MATCH($B$3, resultados!$A$1:$ZZ$1, 0))</f>
        <v/>
      </c>
    </row>
    <row r="2035">
      <c r="A2035">
        <f>INDEX(resultados!$A$2:$ZZ$2573, 2029, MATCH($B$1, resultados!$A$1:$ZZ$1, 0))</f>
        <v/>
      </c>
      <c r="B2035">
        <f>INDEX(resultados!$A$2:$ZZ$2573, 2029, MATCH($B$2, resultados!$A$1:$ZZ$1, 0))</f>
        <v/>
      </c>
      <c r="C2035">
        <f>INDEX(resultados!$A$2:$ZZ$2573, 2029, MATCH($B$3, resultados!$A$1:$ZZ$1, 0))</f>
        <v/>
      </c>
    </row>
    <row r="2036">
      <c r="A2036">
        <f>INDEX(resultados!$A$2:$ZZ$2573, 2030, MATCH($B$1, resultados!$A$1:$ZZ$1, 0))</f>
        <v/>
      </c>
      <c r="B2036">
        <f>INDEX(resultados!$A$2:$ZZ$2573, 2030, MATCH($B$2, resultados!$A$1:$ZZ$1, 0))</f>
        <v/>
      </c>
      <c r="C2036">
        <f>INDEX(resultados!$A$2:$ZZ$2573, 2030, MATCH($B$3, resultados!$A$1:$ZZ$1, 0))</f>
        <v/>
      </c>
    </row>
    <row r="2037">
      <c r="A2037">
        <f>INDEX(resultados!$A$2:$ZZ$2573, 2031, MATCH($B$1, resultados!$A$1:$ZZ$1, 0))</f>
        <v/>
      </c>
      <c r="B2037">
        <f>INDEX(resultados!$A$2:$ZZ$2573, 2031, MATCH($B$2, resultados!$A$1:$ZZ$1, 0))</f>
        <v/>
      </c>
      <c r="C2037">
        <f>INDEX(resultados!$A$2:$ZZ$2573, 2031, MATCH($B$3, resultados!$A$1:$ZZ$1, 0))</f>
        <v/>
      </c>
    </row>
    <row r="2038">
      <c r="A2038">
        <f>INDEX(resultados!$A$2:$ZZ$2573, 2032, MATCH($B$1, resultados!$A$1:$ZZ$1, 0))</f>
        <v/>
      </c>
      <c r="B2038">
        <f>INDEX(resultados!$A$2:$ZZ$2573, 2032, MATCH($B$2, resultados!$A$1:$ZZ$1, 0))</f>
        <v/>
      </c>
      <c r="C2038">
        <f>INDEX(resultados!$A$2:$ZZ$2573, 2032, MATCH($B$3, resultados!$A$1:$ZZ$1, 0))</f>
        <v/>
      </c>
    </row>
    <row r="2039">
      <c r="A2039">
        <f>INDEX(resultados!$A$2:$ZZ$2573, 2033, MATCH($B$1, resultados!$A$1:$ZZ$1, 0))</f>
        <v/>
      </c>
      <c r="B2039">
        <f>INDEX(resultados!$A$2:$ZZ$2573, 2033, MATCH($B$2, resultados!$A$1:$ZZ$1, 0))</f>
        <v/>
      </c>
      <c r="C2039">
        <f>INDEX(resultados!$A$2:$ZZ$2573, 2033, MATCH($B$3, resultados!$A$1:$ZZ$1, 0))</f>
        <v/>
      </c>
    </row>
    <row r="2040">
      <c r="A2040">
        <f>INDEX(resultados!$A$2:$ZZ$2573, 2034, MATCH($B$1, resultados!$A$1:$ZZ$1, 0))</f>
        <v/>
      </c>
      <c r="B2040">
        <f>INDEX(resultados!$A$2:$ZZ$2573, 2034, MATCH($B$2, resultados!$A$1:$ZZ$1, 0))</f>
        <v/>
      </c>
      <c r="C2040">
        <f>INDEX(resultados!$A$2:$ZZ$2573, 2034, MATCH($B$3, resultados!$A$1:$ZZ$1, 0))</f>
        <v/>
      </c>
    </row>
    <row r="2041">
      <c r="A2041">
        <f>INDEX(resultados!$A$2:$ZZ$2573, 2035, MATCH($B$1, resultados!$A$1:$ZZ$1, 0))</f>
        <v/>
      </c>
      <c r="B2041">
        <f>INDEX(resultados!$A$2:$ZZ$2573, 2035, MATCH($B$2, resultados!$A$1:$ZZ$1, 0))</f>
        <v/>
      </c>
      <c r="C2041">
        <f>INDEX(resultados!$A$2:$ZZ$2573, 2035, MATCH($B$3, resultados!$A$1:$ZZ$1, 0))</f>
        <v/>
      </c>
    </row>
    <row r="2042">
      <c r="A2042">
        <f>INDEX(resultados!$A$2:$ZZ$2573, 2036, MATCH($B$1, resultados!$A$1:$ZZ$1, 0))</f>
        <v/>
      </c>
      <c r="B2042">
        <f>INDEX(resultados!$A$2:$ZZ$2573, 2036, MATCH($B$2, resultados!$A$1:$ZZ$1, 0))</f>
        <v/>
      </c>
      <c r="C2042">
        <f>INDEX(resultados!$A$2:$ZZ$2573, 2036, MATCH($B$3, resultados!$A$1:$ZZ$1, 0))</f>
        <v/>
      </c>
    </row>
    <row r="2043">
      <c r="A2043">
        <f>INDEX(resultados!$A$2:$ZZ$2573, 2037, MATCH($B$1, resultados!$A$1:$ZZ$1, 0))</f>
        <v/>
      </c>
      <c r="B2043">
        <f>INDEX(resultados!$A$2:$ZZ$2573, 2037, MATCH($B$2, resultados!$A$1:$ZZ$1, 0))</f>
        <v/>
      </c>
      <c r="C2043">
        <f>INDEX(resultados!$A$2:$ZZ$2573, 2037, MATCH($B$3, resultados!$A$1:$ZZ$1, 0))</f>
        <v/>
      </c>
    </row>
    <row r="2044">
      <c r="A2044">
        <f>INDEX(resultados!$A$2:$ZZ$2573, 2038, MATCH($B$1, resultados!$A$1:$ZZ$1, 0))</f>
        <v/>
      </c>
      <c r="B2044">
        <f>INDEX(resultados!$A$2:$ZZ$2573, 2038, MATCH($B$2, resultados!$A$1:$ZZ$1, 0))</f>
        <v/>
      </c>
      <c r="C2044">
        <f>INDEX(resultados!$A$2:$ZZ$2573, 2038, MATCH($B$3, resultados!$A$1:$ZZ$1, 0))</f>
        <v/>
      </c>
    </row>
    <row r="2045">
      <c r="A2045">
        <f>INDEX(resultados!$A$2:$ZZ$2573, 2039, MATCH($B$1, resultados!$A$1:$ZZ$1, 0))</f>
        <v/>
      </c>
      <c r="B2045">
        <f>INDEX(resultados!$A$2:$ZZ$2573, 2039, MATCH($B$2, resultados!$A$1:$ZZ$1, 0))</f>
        <v/>
      </c>
      <c r="C2045">
        <f>INDEX(resultados!$A$2:$ZZ$2573, 2039, MATCH($B$3, resultados!$A$1:$ZZ$1, 0))</f>
        <v/>
      </c>
    </row>
    <row r="2046">
      <c r="A2046">
        <f>INDEX(resultados!$A$2:$ZZ$2573, 2040, MATCH($B$1, resultados!$A$1:$ZZ$1, 0))</f>
        <v/>
      </c>
      <c r="B2046">
        <f>INDEX(resultados!$A$2:$ZZ$2573, 2040, MATCH($B$2, resultados!$A$1:$ZZ$1, 0))</f>
        <v/>
      </c>
      <c r="C2046">
        <f>INDEX(resultados!$A$2:$ZZ$2573, 2040, MATCH($B$3, resultados!$A$1:$ZZ$1, 0))</f>
        <v/>
      </c>
    </row>
    <row r="2047">
      <c r="A2047">
        <f>INDEX(resultados!$A$2:$ZZ$2573, 2041, MATCH($B$1, resultados!$A$1:$ZZ$1, 0))</f>
        <v/>
      </c>
      <c r="B2047">
        <f>INDEX(resultados!$A$2:$ZZ$2573, 2041, MATCH($B$2, resultados!$A$1:$ZZ$1, 0))</f>
        <v/>
      </c>
      <c r="C2047">
        <f>INDEX(resultados!$A$2:$ZZ$2573, 2041, MATCH($B$3, resultados!$A$1:$ZZ$1, 0))</f>
        <v/>
      </c>
    </row>
    <row r="2048">
      <c r="A2048">
        <f>INDEX(resultados!$A$2:$ZZ$2573, 2042, MATCH($B$1, resultados!$A$1:$ZZ$1, 0))</f>
        <v/>
      </c>
      <c r="B2048">
        <f>INDEX(resultados!$A$2:$ZZ$2573, 2042, MATCH($B$2, resultados!$A$1:$ZZ$1, 0))</f>
        <v/>
      </c>
      <c r="C2048">
        <f>INDEX(resultados!$A$2:$ZZ$2573, 2042, MATCH($B$3, resultados!$A$1:$ZZ$1, 0))</f>
        <v/>
      </c>
    </row>
    <row r="2049">
      <c r="A2049">
        <f>INDEX(resultados!$A$2:$ZZ$2573, 2043, MATCH($B$1, resultados!$A$1:$ZZ$1, 0))</f>
        <v/>
      </c>
      <c r="B2049">
        <f>INDEX(resultados!$A$2:$ZZ$2573, 2043, MATCH($B$2, resultados!$A$1:$ZZ$1, 0))</f>
        <v/>
      </c>
      <c r="C2049">
        <f>INDEX(resultados!$A$2:$ZZ$2573, 2043, MATCH($B$3, resultados!$A$1:$ZZ$1, 0))</f>
        <v/>
      </c>
    </row>
    <row r="2050">
      <c r="A2050">
        <f>INDEX(resultados!$A$2:$ZZ$2573, 2044, MATCH($B$1, resultados!$A$1:$ZZ$1, 0))</f>
        <v/>
      </c>
      <c r="B2050">
        <f>INDEX(resultados!$A$2:$ZZ$2573, 2044, MATCH($B$2, resultados!$A$1:$ZZ$1, 0))</f>
        <v/>
      </c>
      <c r="C2050">
        <f>INDEX(resultados!$A$2:$ZZ$2573, 2044, MATCH($B$3, resultados!$A$1:$ZZ$1, 0))</f>
        <v/>
      </c>
    </row>
    <row r="2051">
      <c r="A2051">
        <f>INDEX(resultados!$A$2:$ZZ$2573, 2045, MATCH($B$1, resultados!$A$1:$ZZ$1, 0))</f>
        <v/>
      </c>
      <c r="B2051">
        <f>INDEX(resultados!$A$2:$ZZ$2573, 2045, MATCH($B$2, resultados!$A$1:$ZZ$1, 0))</f>
        <v/>
      </c>
      <c r="C2051">
        <f>INDEX(resultados!$A$2:$ZZ$2573, 2045, MATCH($B$3, resultados!$A$1:$ZZ$1, 0))</f>
        <v/>
      </c>
    </row>
    <row r="2052">
      <c r="A2052">
        <f>INDEX(resultados!$A$2:$ZZ$2573, 2046, MATCH($B$1, resultados!$A$1:$ZZ$1, 0))</f>
        <v/>
      </c>
      <c r="B2052">
        <f>INDEX(resultados!$A$2:$ZZ$2573, 2046, MATCH($B$2, resultados!$A$1:$ZZ$1, 0))</f>
        <v/>
      </c>
      <c r="C2052">
        <f>INDEX(resultados!$A$2:$ZZ$2573, 2046, MATCH($B$3, resultados!$A$1:$ZZ$1, 0))</f>
        <v/>
      </c>
    </row>
    <row r="2053">
      <c r="A2053">
        <f>INDEX(resultados!$A$2:$ZZ$2573, 2047, MATCH($B$1, resultados!$A$1:$ZZ$1, 0))</f>
        <v/>
      </c>
      <c r="B2053">
        <f>INDEX(resultados!$A$2:$ZZ$2573, 2047, MATCH($B$2, resultados!$A$1:$ZZ$1, 0))</f>
        <v/>
      </c>
      <c r="C2053">
        <f>INDEX(resultados!$A$2:$ZZ$2573, 2047, MATCH($B$3, resultados!$A$1:$ZZ$1, 0))</f>
        <v/>
      </c>
    </row>
    <row r="2054">
      <c r="A2054">
        <f>INDEX(resultados!$A$2:$ZZ$2573, 2048, MATCH($B$1, resultados!$A$1:$ZZ$1, 0))</f>
        <v/>
      </c>
      <c r="B2054">
        <f>INDEX(resultados!$A$2:$ZZ$2573, 2048, MATCH($B$2, resultados!$A$1:$ZZ$1, 0))</f>
        <v/>
      </c>
      <c r="C2054">
        <f>INDEX(resultados!$A$2:$ZZ$2573, 2048, MATCH($B$3, resultados!$A$1:$ZZ$1, 0))</f>
        <v/>
      </c>
    </row>
    <row r="2055">
      <c r="A2055">
        <f>INDEX(resultados!$A$2:$ZZ$2573, 2049, MATCH($B$1, resultados!$A$1:$ZZ$1, 0))</f>
        <v/>
      </c>
      <c r="B2055">
        <f>INDEX(resultados!$A$2:$ZZ$2573, 2049, MATCH($B$2, resultados!$A$1:$ZZ$1, 0))</f>
        <v/>
      </c>
      <c r="C2055">
        <f>INDEX(resultados!$A$2:$ZZ$2573, 2049, MATCH($B$3, resultados!$A$1:$ZZ$1, 0))</f>
        <v/>
      </c>
    </row>
    <row r="2056">
      <c r="A2056">
        <f>INDEX(resultados!$A$2:$ZZ$2573, 2050, MATCH($B$1, resultados!$A$1:$ZZ$1, 0))</f>
        <v/>
      </c>
      <c r="B2056">
        <f>INDEX(resultados!$A$2:$ZZ$2573, 2050, MATCH($B$2, resultados!$A$1:$ZZ$1, 0))</f>
        <v/>
      </c>
      <c r="C2056">
        <f>INDEX(resultados!$A$2:$ZZ$2573, 2050, MATCH($B$3, resultados!$A$1:$ZZ$1, 0))</f>
        <v/>
      </c>
    </row>
    <row r="2057">
      <c r="A2057">
        <f>INDEX(resultados!$A$2:$ZZ$2573, 2051, MATCH($B$1, resultados!$A$1:$ZZ$1, 0))</f>
        <v/>
      </c>
      <c r="B2057">
        <f>INDEX(resultados!$A$2:$ZZ$2573, 2051, MATCH($B$2, resultados!$A$1:$ZZ$1, 0))</f>
        <v/>
      </c>
      <c r="C2057">
        <f>INDEX(resultados!$A$2:$ZZ$2573, 2051, MATCH($B$3, resultados!$A$1:$ZZ$1, 0))</f>
        <v/>
      </c>
    </row>
    <row r="2058">
      <c r="A2058">
        <f>INDEX(resultados!$A$2:$ZZ$2573, 2052, MATCH($B$1, resultados!$A$1:$ZZ$1, 0))</f>
        <v/>
      </c>
      <c r="B2058">
        <f>INDEX(resultados!$A$2:$ZZ$2573, 2052, MATCH($B$2, resultados!$A$1:$ZZ$1, 0))</f>
        <v/>
      </c>
      <c r="C2058">
        <f>INDEX(resultados!$A$2:$ZZ$2573, 2052, MATCH($B$3, resultados!$A$1:$ZZ$1, 0))</f>
        <v/>
      </c>
    </row>
    <row r="2059">
      <c r="A2059">
        <f>INDEX(resultados!$A$2:$ZZ$2573, 2053, MATCH($B$1, resultados!$A$1:$ZZ$1, 0))</f>
        <v/>
      </c>
      <c r="B2059">
        <f>INDEX(resultados!$A$2:$ZZ$2573, 2053, MATCH($B$2, resultados!$A$1:$ZZ$1, 0))</f>
        <v/>
      </c>
      <c r="C2059">
        <f>INDEX(resultados!$A$2:$ZZ$2573, 2053, MATCH($B$3, resultados!$A$1:$ZZ$1, 0))</f>
        <v/>
      </c>
    </row>
    <row r="2060">
      <c r="A2060">
        <f>INDEX(resultados!$A$2:$ZZ$2573, 2054, MATCH($B$1, resultados!$A$1:$ZZ$1, 0))</f>
        <v/>
      </c>
      <c r="B2060">
        <f>INDEX(resultados!$A$2:$ZZ$2573, 2054, MATCH($B$2, resultados!$A$1:$ZZ$1, 0))</f>
        <v/>
      </c>
      <c r="C2060">
        <f>INDEX(resultados!$A$2:$ZZ$2573, 2054, MATCH($B$3, resultados!$A$1:$ZZ$1, 0))</f>
        <v/>
      </c>
    </row>
    <row r="2061">
      <c r="A2061">
        <f>INDEX(resultados!$A$2:$ZZ$2573, 2055, MATCH($B$1, resultados!$A$1:$ZZ$1, 0))</f>
        <v/>
      </c>
      <c r="B2061">
        <f>INDEX(resultados!$A$2:$ZZ$2573, 2055, MATCH($B$2, resultados!$A$1:$ZZ$1, 0))</f>
        <v/>
      </c>
      <c r="C2061">
        <f>INDEX(resultados!$A$2:$ZZ$2573, 2055, MATCH($B$3, resultados!$A$1:$ZZ$1, 0))</f>
        <v/>
      </c>
    </row>
    <row r="2062">
      <c r="A2062">
        <f>INDEX(resultados!$A$2:$ZZ$2573, 2056, MATCH($B$1, resultados!$A$1:$ZZ$1, 0))</f>
        <v/>
      </c>
      <c r="B2062">
        <f>INDEX(resultados!$A$2:$ZZ$2573, 2056, MATCH($B$2, resultados!$A$1:$ZZ$1, 0))</f>
        <v/>
      </c>
      <c r="C2062">
        <f>INDEX(resultados!$A$2:$ZZ$2573, 2056, MATCH($B$3, resultados!$A$1:$ZZ$1, 0))</f>
        <v/>
      </c>
    </row>
    <row r="2063">
      <c r="A2063">
        <f>INDEX(resultados!$A$2:$ZZ$2573, 2057, MATCH($B$1, resultados!$A$1:$ZZ$1, 0))</f>
        <v/>
      </c>
      <c r="B2063">
        <f>INDEX(resultados!$A$2:$ZZ$2573, 2057, MATCH($B$2, resultados!$A$1:$ZZ$1, 0))</f>
        <v/>
      </c>
      <c r="C2063">
        <f>INDEX(resultados!$A$2:$ZZ$2573, 2057, MATCH($B$3, resultados!$A$1:$ZZ$1, 0))</f>
        <v/>
      </c>
    </row>
    <row r="2064">
      <c r="A2064">
        <f>INDEX(resultados!$A$2:$ZZ$2573, 2058, MATCH($B$1, resultados!$A$1:$ZZ$1, 0))</f>
        <v/>
      </c>
      <c r="B2064">
        <f>INDEX(resultados!$A$2:$ZZ$2573, 2058, MATCH($B$2, resultados!$A$1:$ZZ$1, 0))</f>
        <v/>
      </c>
      <c r="C2064">
        <f>INDEX(resultados!$A$2:$ZZ$2573, 2058, MATCH($B$3, resultados!$A$1:$ZZ$1, 0))</f>
        <v/>
      </c>
    </row>
    <row r="2065">
      <c r="A2065">
        <f>INDEX(resultados!$A$2:$ZZ$2573, 2059, MATCH($B$1, resultados!$A$1:$ZZ$1, 0))</f>
        <v/>
      </c>
      <c r="B2065">
        <f>INDEX(resultados!$A$2:$ZZ$2573, 2059, MATCH($B$2, resultados!$A$1:$ZZ$1, 0))</f>
        <v/>
      </c>
      <c r="C2065">
        <f>INDEX(resultados!$A$2:$ZZ$2573, 2059, MATCH($B$3, resultados!$A$1:$ZZ$1, 0))</f>
        <v/>
      </c>
    </row>
    <row r="2066">
      <c r="A2066">
        <f>INDEX(resultados!$A$2:$ZZ$2573, 2060, MATCH($B$1, resultados!$A$1:$ZZ$1, 0))</f>
        <v/>
      </c>
      <c r="B2066">
        <f>INDEX(resultados!$A$2:$ZZ$2573, 2060, MATCH($B$2, resultados!$A$1:$ZZ$1, 0))</f>
        <v/>
      </c>
      <c r="C2066">
        <f>INDEX(resultados!$A$2:$ZZ$2573, 2060, MATCH($B$3, resultados!$A$1:$ZZ$1, 0))</f>
        <v/>
      </c>
    </row>
    <row r="2067">
      <c r="A2067">
        <f>INDEX(resultados!$A$2:$ZZ$2573, 2061, MATCH($B$1, resultados!$A$1:$ZZ$1, 0))</f>
        <v/>
      </c>
      <c r="B2067">
        <f>INDEX(resultados!$A$2:$ZZ$2573, 2061, MATCH($B$2, resultados!$A$1:$ZZ$1, 0))</f>
        <v/>
      </c>
      <c r="C2067">
        <f>INDEX(resultados!$A$2:$ZZ$2573, 2061, MATCH($B$3, resultados!$A$1:$ZZ$1, 0))</f>
        <v/>
      </c>
    </row>
    <row r="2068">
      <c r="A2068">
        <f>INDEX(resultados!$A$2:$ZZ$2573, 2062, MATCH($B$1, resultados!$A$1:$ZZ$1, 0))</f>
        <v/>
      </c>
      <c r="B2068">
        <f>INDEX(resultados!$A$2:$ZZ$2573, 2062, MATCH($B$2, resultados!$A$1:$ZZ$1, 0))</f>
        <v/>
      </c>
      <c r="C2068">
        <f>INDEX(resultados!$A$2:$ZZ$2573, 2062, MATCH($B$3, resultados!$A$1:$ZZ$1, 0))</f>
        <v/>
      </c>
    </row>
    <row r="2069">
      <c r="A2069">
        <f>INDEX(resultados!$A$2:$ZZ$2573, 2063, MATCH($B$1, resultados!$A$1:$ZZ$1, 0))</f>
        <v/>
      </c>
      <c r="B2069">
        <f>INDEX(resultados!$A$2:$ZZ$2573, 2063, MATCH($B$2, resultados!$A$1:$ZZ$1, 0))</f>
        <v/>
      </c>
      <c r="C2069">
        <f>INDEX(resultados!$A$2:$ZZ$2573, 2063, MATCH($B$3, resultados!$A$1:$ZZ$1, 0))</f>
        <v/>
      </c>
    </row>
    <row r="2070">
      <c r="A2070">
        <f>INDEX(resultados!$A$2:$ZZ$2573, 2064, MATCH($B$1, resultados!$A$1:$ZZ$1, 0))</f>
        <v/>
      </c>
      <c r="B2070">
        <f>INDEX(resultados!$A$2:$ZZ$2573, 2064, MATCH($B$2, resultados!$A$1:$ZZ$1, 0))</f>
        <v/>
      </c>
      <c r="C2070">
        <f>INDEX(resultados!$A$2:$ZZ$2573, 2064, MATCH($B$3, resultados!$A$1:$ZZ$1, 0))</f>
        <v/>
      </c>
    </row>
    <row r="2071">
      <c r="A2071">
        <f>INDEX(resultados!$A$2:$ZZ$2573, 2065, MATCH($B$1, resultados!$A$1:$ZZ$1, 0))</f>
        <v/>
      </c>
      <c r="B2071">
        <f>INDEX(resultados!$A$2:$ZZ$2573, 2065, MATCH($B$2, resultados!$A$1:$ZZ$1, 0))</f>
        <v/>
      </c>
      <c r="C2071">
        <f>INDEX(resultados!$A$2:$ZZ$2573, 2065, MATCH($B$3, resultados!$A$1:$ZZ$1, 0))</f>
        <v/>
      </c>
    </row>
    <row r="2072">
      <c r="A2072">
        <f>INDEX(resultados!$A$2:$ZZ$2573, 2066, MATCH($B$1, resultados!$A$1:$ZZ$1, 0))</f>
        <v/>
      </c>
      <c r="B2072">
        <f>INDEX(resultados!$A$2:$ZZ$2573, 2066, MATCH($B$2, resultados!$A$1:$ZZ$1, 0))</f>
        <v/>
      </c>
      <c r="C2072">
        <f>INDEX(resultados!$A$2:$ZZ$2573, 2066, MATCH($B$3, resultados!$A$1:$ZZ$1, 0))</f>
        <v/>
      </c>
    </row>
    <row r="2073">
      <c r="A2073">
        <f>INDEX(resultados!$A$2:$ZZ$2573, 2067, MATCH($B$1, resultados!$A$1:$ZZ$1, 0))</f>
        <v/>
      </c>
      <c r="B2073">
        <f>INDEX(resultados!$A$2:$ZZ$2573, 2067, MATCH($B$2, resultados!$A$1:$ZZ$1, 0))</f>
        <v/>
      </c>
      <c r="C2073">
        <f>INDEX(resultados!$A$2:$ZZ$2573, 2067, MATCH($B$3, resultados!$A$1:$ZZ$1, 0))</f>
        <v/>
      </c>
    </row>
    <row r="2074">
      <c r="A2074">
        <f>INDEX(resultados!$A$2:$ZZ$2573, 2068, MATCH($B$1, resultados!$A$1:$ZZ$1, 0))</f>
        <v/>
      </c>
      <c r="B2074">
        <f>INDEX(resultados!$A$2:$ZZ$2573, 2068, MATCH($B$2, resultados!$A$1:$ZZ$1, 0))</f>
        <v/>
      </c>
      <c r="C2074">
        <f>INDEX(resultados!$A$2:$ZZ$2573, 2068, MATCH($B$3, resultados!$A$1:$ZZ$1, 0))</f>
        <v/>
      </c>
    </row>
    <row r="2075">
      <c r="A2075">
        <f>INDEX(resultados!$A$2:$ZZ$2573, 2069, MATCH($B$1, resultados!$A$1:$ZZ$1, 0))</f>
        <v/>
      </c>
      <c r="B2075">
        <f>INDEX(resultados!$A$2:$ZZ$2573, 2069, MATCH($B$2, resultados!$A$1:$ZZ$1, 0))</f>
        <v/>
      </c>
      <c r="C2075">
        <f>INDEX(resultados!$A$2:$ZZ$2573, 2069, MATCH($B$3, resultados!$A$1:$ZZ$1, 0))</f>
        <v/>
      </c>
    </row>
    <row r="2076">
      <c r="A2076">
        <f>INDEX(resultados!$A$2:$ZZ$2573, 2070, MATCH($B$1, resultados!$A$1:$ZZ$1, 0))</f>
        <v/>
      </c>
      <c r="B2076">
        <f>INDEX(resultados!$A$2:$ZZ$2573, 2070, MATCH($B$2, resultados!$A$1:$ZZ$1, 0))</f>
        <v/>
      </c>
      <c r="C2076">
        <f>INDEX(resultados!$A$2:$ZZ$2573, 2070, MATCH($B$3, resultados!$A$1:$ZZ$1, 0))</f>
        <v/>
      </c>
    </row>
    <row r="2077">
      <c r="A2077">
        <f>INDEX(resultados!$A$2:$ZZ$2573, 2071, MATCH($B$1, resultados!$A$1:$ZZ$1, 0))</f>
        <v/>
      </c>
      <c r="B2077">
        <f>INDEX(resultados!$A$2:$ZZ$2573, 2071, MATCH($B$2, resultados!$A$1:$ZZ$1, 0))</f>
        <v/>
      </c>
      <c r="C2077">
        <f>INDEX(resultados!$A$2:$ZZ$2573, 2071, MATCH($B$3, resultados!$A$1:$ZZ$1, 0))</f>
        <v/>
      </c>
    </row>
    <row r="2078">
      <c r="A2078">
        <f>INDEX(resultados!$A$2:$ZZ$2573, 2072, MATCH($B$1, resultados!$A$1:$ZZ$1, 0))</f>
        <v/>
      </c>
      <c r="B2078">
        <f>INDEX(resultados!$A$2:$ZZ$2573, 2072, MATCH($B$2, resultados!$A$1:$ZZ$1, 0))</f>
        <v/>
      </c>
      <c r="C2078">
        <f>INDEX(resultados!$A$2:$ZZ$2573, 2072, MATCH($B$3, resultados!$A$1:$ZZ$1, 0))</f>
        <v/>
      </c>
    </row>
    <row r="2079">
      <c r="A2079">
        <f>INDEX(resultados!$A$2:$ZZ$2573, 2073, MATCH($B$1, resultados!$A$1:$ZZ$1, 0))</f>
        <v/>
      </c>
      <c r="B2079">
        <f>INDEX(resultados!$A$2:$ZZ$2573, 2073, MATCH($B$2, resultados!$A$1:$ZZ$1, 0))</f>
        <v/>
      </c>
      <c r="C2079">
        <f>INDEX(resultados!$A$2:$ZZ$2573, 2073, MATCH($B$3, resultados!$A$1:$ZZ$1, 0))</f>
        <v/>
      </c>
    </row>
    <row r="2080">
      <c r="A2080">
        <f>INDEX(resultados!$A$2:$ZZ$2573, 2074, MATCH($B$1, resultados!$A$1:$ZZ$1, 0))</f>
        <v/>
      </c>
      <c r="B2080">
        <f>INDEX(resultados!$A$2:$ZZ$2573, 2074, MATCH($B$2, resultados!$A$1:$ZZ$1, 0))</f>
        <v/>
      </c>
      <c r="C2080">
        <f>INDEX(resultados!$A$2:$ZZ$2573, 2074, MATCH($B$3, resultados!$A$1:$ZZ$1, 0))</f>
        <v/>
      </c>
    </row>
    <row r="2081">
      <c r="A2081">
        <f>INDEX(resultados!$A$2:$ZZ$2573, 2075, MATCH($B$1, resultados!$A$1:$ZZ$1, 0))</f>
        <v/>
      </c>
      <c r="B2081">
        <f>INDEX(resultados!$A$2:$ZZ$2573, 2075, MATCH($B$2, resultados!$A$1:$ZZ$1, 0))</f>
        <v/>
      </c>
      <c r="C2081">
        <f>INDEX(resultados!$A$2:$ZZ$2573, 2075, MATCH($B$3, resultados!$A$1:$ZZ$1, 0))</f>
        <v/>
      </c>
    </row>
    <row r="2082">
      <c r="A2082">
        <f>INDEX(resultados!$A$2:$ZZ$2573, 2076, MATCH($B$1, resultados!$A$1:$ZZ$1, 0))</f>
        <v/>
      </c>
      <c r="B2082">
        <f>INDEX(resultados!$A$2:$ZZ$2573, 2076, MATCH($B$2, resultados!$A$1:$ZZ$1, 0))</f>
        <v/>
      </c>
      <c r="C2082">
        <f>INDEX(resultados!$A$2:$ZZ$2573, 2076, MATCH($B$3, resultados!$A$1:$ZZ$1, 0))</f>
        <v/>
      </c>
    </row>
    <row r="2083">
      <c r="A2083">
        <f>INDEX(resultados!$A$2:$ZZ$2573, 2077, MATCH($B$1, resultados!$A$1:$ZZ$1, 0))</f>
        <v/>
      </c>
      <c r="B2083">
        <f>INDEX(resultados!$A$2:$ZZ$2573, 2077, MATCH($B$2, resultados!$A$1:$ZZ$1, 0))</f>
        <v/>
      </c>
      <c r="C2083">
        <f>INDEX(resultados!$A$2:$ZZ$2573, 2077, MATCH($B$3, resultados!$A$1:$ZZ$1, 0))</f>
        <v/>
      </c>
    </row>
    <row r="2084">
      <c r="A2084">
        <f>INDEX(resultados!$A$2:$ZZ$2573, 2078, MATCH($B$1, resultados!$A$1:$ZZ$1, 0))</f>
        <v/>
      </c>
      <c r="B2084">
        <f>INDEX(resultados!$A$2:$ZZ$2573, 2078, MATCH($B$2, resultados!$A$1:$ZZ$1, 0))</f>
        <v/>
      </c>
      <c r="C2084">
        <f>INDEX(resultados!$A$2:$ZZ$2573, 2078, MATCH($B$3, resultados!$A$1:$ZZ$1, 0))</f>
        <v/>
      </c>
    </row>
    <row r="2085">
      <c r="A2085">
        <f>INDEX(resultados!$A$2:$ZZ$2573, 2079, MATCH($B$1, resultados!$A$1:$ZZ$1, 0))</f>
        <v/>
      </c>
      <c r="B2085">
        <f>INDEX(resultados!$A$2:$ZZ$2573, 2079, MATCH($B$2, resultados!$A$1:$ZZ$1, 0))</f>
        <v/>
      </c>
      <c r="C2085">
        <f>INDEX(resultados!$A$2:$ZZ$2573, 2079, MATCH($B$3, resultados!$A$1:$ZZ$1, 0))</f>
        <v/>
      </c>
    </row>
    <row r="2086">
      <c r="A2086">
        <f>INDEX(resultados!$A$2:$ZZ$2573, 2080, MATCH($B$1, resultados!$A$1:$ZZ$1, 0))</f>
        <v/>
      </c>
      <c r="B2086">
        <f>INDEX(resultados!$A$2:$ZZ$2573, 2080, MATCH($B$2, resultados!$A$1:$ZZ$1, 0))</f>
        <v/>
      </c>
      <c r="C2086">
        <f>INDEX(resultados!$A$2:$ZZ$2573, 2080, MATCH($B$3, resultados!$A$1:$ZZ$1, 0))</f>
        <v/>
      </c>
    </row>
    <row r="2087">
      <c r="A2087">
        <f>INDEX(resultados!$A$2:$ZZ$2573, 2081, MATCH($B$1, resultados!$A$1:$ZZ$1, 0))</f>
        <v/>
      </c>
      <c r="B2087">
        <f>INDEX(resultados!$A$2:$ZZ$2573, 2081, MATCH($B$2, resultados!$A$1:$ZZ$1, 0))</f>
        <v/>
      </c>
      <c r="C2087">
        <f>INDEX(resultados!$A$2:$ZZ$2573, 2081, MATCH($B$3, resultados!$A$1:$ZZ$1, 0))</f>
        <v/>
      </c>
    </row>
    <row r="2088">
      <c r="A2088">
        <f>INDEX(resultados!$A$2:$ZZ$2573, 2082, MATCH($B$1, resultados!$A$1:$ZZ$1, 0))</f>
        <v/>
      </c>
      <c r="B2088">
        <f>INDEX(resultados!$A$2:$ZZ$2573, 2082, MATCH($B$2, resultados!$A$1:$ZZ$1, 0))</f>
        <v/>
      </c>
      <c r="C2088">
        <f>INDEX(resultados!$A$2:$ZZ$2573, 2082, MATCH($B$3, resultados!$A$1:$ZZ$1, 0))</f>
        <v/>
      </c>
    </row>
    <row r="2089">
      <c r="A2089">
        <f>INDEX(resultados!$A$2:$ZZ$2573, 2083, MATCH($B$1, resultados!$A$1:$ZZ$1, 0))</f>
        <v/>
      </c>
      <c r="B2089">
        <f>INDEX(resultados!$A$2:$ZZ$2573, 2083, MATCH($B$2, resultados!$A$1:$ZZ$1, 0))</f>
        <v/>
      </c>
      <c r="C2089">
        <f>INDEX(resultados!$A$2:$ZZ$2573, 2083, MATCH($B$3, resultados!$A$1:$ZZ$1, 0))</f>
        <v/>
      </c>
    </row>
    <row r="2090">
      <c r="A2090">
        <f>INDEX(resultados!$A$2:$ZZ$2573, 2084, MATCH($B$1, resultados!$A$1:$ZZ$1, 0))</f>
        <v/>
      </c>
      <c r="B2090">
        <f>INDEX(resultados!$A$2:$ZZ$2573, 2084, MATCH($B$2, resultados!$A$1:$ZZ$1, 0))</f>
        <v/>
      </c>
      <c r="C2090">
        <f>INDEX(resultados!$A$2:$ZZ$2573, 2084, MATCH($B$3, resultados!$A$1:$ZZ$1, 0))</f>
        <v/>
      </c>
    </row>
    <row r="2091">
      <c r="A2091">
        <f>INDEX(resultados!$A$2:$ZZ$2573, 2085, MATCH($B$1, resultados!$A$1:$ZZ$1, 0))</f>
        <v/>
      </c>
      <c r="B2091">
        <f>INDEX(resultados!$A$2:$ZZ$2573, 2085, MATCH($B$2, resultados!$A$1:$ZZ$1, 0))</f>
        <v/>
      </c>
      <c r="C2091">
        <f>INDEX(resultados!$A$2:$ZZ$2573, 2085, MATCH($B$3, resultados!$A$1:$ZZ$1, 0))</f>
        <v/>
      </c>
    </row>
    <row r="2092">
      <c r="A2092">
        <f>INDEX(resultados!$A$2:$ZZ$2573, 2086, MATCH($B$1, resultados!$A$1:$ZZ$1, 0))</f>
        <v/>
      </c>
      <c r="B2092">
        <f>INDEX(resultados!$A$2:$ZZ$2573, 2086, MATCH($B$2, resultados!$A$1:$ZZ$1, 0))</f>
        <v/>
      </c>
      <c r="C2092">
        <f>INDEX(resultados!$A$2:$ZZ$2573, 2086, MATCH($B$3, resultados!$A$1:$ZZ$1, 0))</f>
        <v/>
      </c>
    </row>
    <row r="2093">
      <c r="A2093">
        <f>INDEX(resultados!$A$2:$ZZ$2573, 2087, MATCH($B$1, resultados!$A$1:$ZZ$1, 0))</f>
        <v/>
      </c>
      <c r="B2093">
        <f>INDEX(resultados!$A$2:$ZZ$2573, 2087, MATCH($B$2, resultados!$A$1:$ZZ$1, 0))</f>
        <v/>
      </c>
      <c r="C2093">
        <f>INDEX(resultados!$A$2:$ZZ$2573, 2087, MATCH($B$3, resultados!$A$1:$ZZ$1, 0))</f>
        <v/>
      </c>
    </row>
    <row r="2094">
      <c r="A2094">
        <f>INDEX(resultados!$A$2:$ZZ$2573, 2088, MATCH($B$1, resultados!$A$1:$ZZ$1, 0))</f>
        <v/>
      </c>
      <c r="B2094">
        <f>INDEX(resultados!$A$2:$ZZ$2573, 2088, MATCH($B$2, resultados!$A$1:$ZZ$1, 0))</f>
        <v/>
      </c>
      <c r="C2094">
        <f>INDEX(resultados!$A$2:$ZZ$2573, 2088, MATCH($B$3, resultados!$A$1:$ZZ$1, 0))</f>
        <v/>
      </c>
    </row>
    <row r="2095">
      <c r="A2095">
        <f>INDEX(resultados!$A$2:$ZZ$2573, 2089, MATCH($B$1, resultados!$A$1:$ZZ$1, 0))</f>
        <v/>
      </c>
      <c r="B2095">
        <f>INDEX(resultados!$A$2:$ZZ$2573, 2089, MATCH($B$2, resultados!$A$1:$ZZ$1, 0))</f>
        <v/>
      </c>
      <c r="C2095">
        <f>INDEX(resultados!$A$2:$ZZ$2573, 2089, MATCH($B$3, resultados!$A$1:$ZZ$1, 0))</f>
        <v/>
      </c>
    </row>
    <row r="2096">
      <c r="A2096">
        <f>INDEX(resultados!$A$2:$ZZ$2573, 2090, MATCH($B$1, resultados!$A$1:$ZZ$1, 0))</f>
        <v/>
      </c>
      <c r="B2096">
        <f>INDEX(resultados!$A$2:$ZZ$2573, 2090, MATCH($B$2, resultados!$A$1:$ZZ$1, 0))</f>
        <v/>
      </c>
      <c r="C2096">
        <f>INDEX(resultados!$A$2:$ZZ$2573, 2090, MATCH($B$3, resultados!$A$1:$ZZ$1, 0))</f>
        <v/>
      </c>
    </row>
    <row r="2097">
      <c r="A2097">
        <f>INDEX(resultados!$A$2:$ZZ$2573, 2091, MATCH($B$1, resultados!$A$1:$ZZ$1, 0))</f>
        <v/>
      </c>
      <c r="B2097">
        <f>INDEX(resultados!$A$2:$ZZ$2573, 2091, MATCH($B$2, resultados!$A$1:$ZZ$1, 0))</f>
        <v/>
      </c>
      <c r="C2097">
        <f>INDEX(resultados!$A$2:$ZZ$2573, 2091, MATCH($B$3, resultados!$A$1:$ZZ$1, 0))</f>
        <v/>
      </c>
    </row>
    <row r="2098">
      <c r="A2098">
        <f>INDEX(resultados!$A$2:$ZZ$2573, 2092, MATCH($B$1, resultados!$A$1:$ZZ$1, 0))</f>
        <v/>
      </c>
      <c r="B2098">
        <f>INDEX(resultados!$A$2:$ZZ$2573, 2092, MATCH($B$2, resultados!$A$1:$ZZ$1, 0))</f>
        <v/>
      </c>
      <c r="C2098">
        <f>INDEX(resultados!$A$2:$ZZ$2573, 2092, MATCH($B$3, resultados!$A$1:$ZZ$1, 0))</f>
        <v/>
      </c>
    </row>
    <row r="2099">
      <c r="A2099">
        <f>INDEX(resultados!$A$2:$ZZ$2573, 2093, MATCH($B$1, resultados!$A$1:$ZZ$1, 0))</f>
        <v/>
      </c>
      <c r="B2099">
        <f>INDEX(resultados!$A$2:$ZZ$2573, 2093, MATCH($B$2, resultados!$A$1:$ZZ$1, 0))</f>
        <v/>
      </c>
      <c r="C2099">
        <f>INDEX(resultados!$A$2:$ZZ$2573, 2093, MATCH($B$3, resultados!$A$1:$ZZ$1, 0))</f>
        <v/>
      </c>
    </row>
    <row r="2100">
      <c r="A2100">
        <f>INDEX(resultados!$A$2:$ZZ$2573, 2094, MATCH($B$1, resultados!$A$1:$ZZ$1, 0))</f>
        <v/>
      </c>
      <c r="B2100">
        <f>INDEX(resultados!$A$2:$ZZ$2573, 2094, MATCH($B$2, resultados!$A$1:$ZZ$1, 0))</f>
        <v/>
      </c>
      <c r="C2100">
        <f>INDEX(resultados!$A$2:$ZZ$2573, 2094, MATCH($B$3, resultados!$A$1:$ZZ$1, 0))</f>
        <v/>
      </c>
    </row>
    <row r="2101">
      <c r="A2101">
        <f>INDEX(resultados!$A$2:$ZZ$2573, 2095, MATCH($B$1, resultados!$A$1:$ZZ$1, 0))</f>
        <v/>
      </c>
      <c r="B2101">
        <f>INDEX(resultados!$A$2:$ZZ$2573, 2095, MATCH($B$2, resultados!$A$1:$ZZ$1, 0))</f>
        <v/>
      </c>
      <c r="C2101">
        <f>INDEX(resultados!$A$2:$ZZ$2573, 2095, MATCH($B$3, resultados!$A$1:$ZZ$1, 0))</f>
        <v/>
      </c>
    </row>
    <row r="2102">
      <c r="A2102">
        <f>INDEX(resultados!$A$2:$ZZ$2573, 2096, MATCH($B$1, resultados!$A$1:$ZZ$1, 0))</f>
        <v/>
      </c>
      <c r="B2102">
        <f>INDEX(resultados!$A$2:$ZZ$2573, 2096, MATCH($B$2, resultados!$A$1:$ZZ$1, 0))</f>
        <v/>
      </c>
      <c r="C2102">
        <f>INDEX(resultados!$A$2:$ZZ$2573, 2096, MATCH($B$3, resultados!$A$1:$ZZ$1, 0))</f>
        <v/>
      </c>
    </row>
    <row r="2103">
      <c r="A2103">
        <f>INDEX(resultados!$A$2:$ZZ$2573, 2097, MATCH($B$1, resultados!$A$1:$ZZ$1, 0))</f>
        <v/>
      </c>
      <c r="B2103">
        <f>INDEX(resultados!$A$2:$ZZ$2573, 2097, MATCH($B$2, resultados!$A$1:$ZZ$1, 0))</f>
        <v/>
      </c>
      <c r="C2103">
        <f>INDEX(resultados!$A$2:$ZZ$2573, 2097, MATCH($B$3, resultados!$A$1:$ZZ$1, 0))</f>
        <v/>
      </c>
    </row>
    <row r="2104">
      <c r="A2104">
        <f>INDEX(resultados!$A$2:$ZZ$2573, 2098, MATCH($B$1, resultados!$A$1:$ZZ$1, 0))</f>
        <v/>
      </c>
      <c r="B2104">
        <f>INDEX(resultados!$A$2:$ZZ$2573, 2098, MATCH($B$2, resultados!$A$1:$ZZ$1, 0))</f>
        <v/>
      </c>
      <c r="C2104">
        <f>INDEX(resultados!$A$2:$ZZ$2573, 2098, MATCH($B$3, resultados!$A$1:$ZZ$1, 0))</f>
        <v/>
      </c>
    </row>
    <row r="2105">
      <c r="A2105">
        <f>INDEX(resultados!$A$2:$ZZ$2573, 2099, MATCH($B$1, resultados!$A$1:$ZZ$1, 0))</f>
        <v/>
      </c>
      <c r="B2105">
        <f>INDEX(resultados!$A$2:$ZZ$2573, 2099, MATCH($B$2, resultados!$A$1:$ZZ$1, 0))</f>
        <v/>
      </c>
      <c r="C2105">
        <f>INDEX(resultados!$A$2:$ZZ$2573, 2099, MATCH($B$3, resultados!$A$1:$ZZ$1, 0))</f>
        <v/>
      </c>
    </row>
    <row r="2106">
      <c r="A2106">
        <f>INDEX(resultados!$A$2:$ZZ$2573, 2100, MATCH($B$1, resultados!$A$1:$ZZ$1, 0))</f>
        <v/>
      </c>
      <c r="B2106">
        <f>INDEX(resultados!$A$2:$ZZ$2573, 2100, MATCH($B$2, resultados!$A$1:$ZZ$1, 0))</f>
        <v/>
      </c>
      <c r="C2106">
        <f>INDEX(resultados!$A$2:$ZZ$2573, 2100, MATCH($B$3, resultados!$A$1:$ZZ$1, 0))</f>
        <v/>
      </c>
    </row>
    <row r="2107">
      <c r="A2107">
        <f>INDEX(resultados!$A$2:$ZZ$2573, 2101, MATCH($B$1, resultados!$A$1:$ZZ$1, 0))</f>
        <v/>
      </c>
      <c r="B2107">
        <f>INDEX(resultados!$A$2:$ZZ$2573, 2101, MATCH($B$2, resultados!$A$1:$ZZ$1, 0))</f>
        <v/>
      </c>
      <c r="C2107">
        <f>INDEX(resultados!$A$2:$ZZ$2573, 2101, MATCH($B$3, resultados!$A$1:$ZZ$1, 0))</f>
        <v/>
      </c>
    </row>
    <row r="2108">
      <c r="A2108">
        <f>INDEX(resultados!$A$2:$ZZ$2573, 2102, MATCH($B$1, resultados!$A$1:$ZZ$1, 0))</f>
        <v/>
      </c>
      <c r="B2108">
        <f>INDEX(resultados!$A$2:$ZZ$2573, 2102, MATCH($B$2, resultados!$A$1:$ZZ$1, 0))</f>
        <v/>
      </c>
      <c r="C2108">
        <f>INDEX(resultados!$A$2:$ZZ$2573, 2102, MATCH($B$3, resultados!$A$1:$ZZ$1, 0))</f>
        <v/>
      </c>
    </row>
    <row r="2109">
      <c r="A2109">
        <f>INDEX(resultados!$A$2:$ZZ$2573, 2103, MATCH($B$1, resultados!$A$1:$ZZ$1, 0))</f>
        <v/>
      </c>
      <c r="B2109">
        <f>INDEX(resultados!$A$2:$ZZ$2573, 2103, MATCH($B$2, resultados!$A$1:$ZZ$1, 0))</f>
        <v/>
      </c>
      <c r="C2109">
        <f>INDEX(resultados!$A$2:$ZZ$2573, 2103, MATCH($B$3, resultados!$A$1:$ZZ$1, 0))</f>
        <v/>
      </c>
    </row>
    <row r="2110">
      <c r="A2110">
        <f>INDEX(resultados!$A$2:$ZZ$2573, 2104, MATCH($B$1, resultados!$A$1:$ZZ$1, 0))</f>
        <v/>
      </c>
      <c r="B2110">
        <f>INDEX(resultados!$A$2:$ZZ$2573, 2104, MATCH($B$2, resultados!$A$1:$ZZ$1, 0))</f>
        <v/>
      </c>
      <c r="C2110">
        <f>INDEX(resultados!$A$2:$ZZ$2573, 2104, MATCH($B$3, resultados!$A$1:$ZZ$1, 0))</f>
        <v/>
      </c>
    </row>
    <row r="2111">
      <c r="A2111">
        <f>INDEX(resultados!$A$2:$ZZ$2573, 2105, MATCH($B$1, resultados!$A$1:$ZZ$1, 0))</f>
        <v/>
      </c>
      <c r="B2111">
        <f>INDEX(resultados!$A$2:$ZZ$2573, 2105, MATCH($B$2, resultados!$A$1:$ZZ$1, 0))</f>
        <v/>
      </c>
      <c r="C2111">
        <f>INDEX(resultados!$A$2:$ZZ$2573, 2105, MATCH($B$3, resultados!$A$1:$ZZ$1, 0))</f>
        <v/>
      </c>
    </row>
    <row r="2112">
      <c r="A2112">
        <f>INDEX(resultados!$A$2:$ZZ$2573, 2106, MATCH($B$1, resultados!$A$1:$ZZ$1, 0))</f>
        <v/>
      </c>
      <c r="B2112">
        <f>INDEX(resultados!$A$2:$ZZ$2573, 2106, MATCH($B$2, resultados!$A$1:$ZZ$1, 0))</f>
        <v/>
      </c>
      <c r="C2112">
        <f>INDEX(resultados!$A$2:$ZZ$2573, 2106, MATCH($B$3, resultados!$A$1:$ZZ$1, 0))</f>
        <v/>
      </c>
    </row>
    <row r="2113">
      <c r="A2113">
        <f>INDEX(resultados!$A$2:$ZZ$2573, 2107, MATCH($B$1, resultados!$A$1:$ZZ$1, 0))</f>
        <v/>
      </c>
      <c r="B2113">
        <f>INDEX(resultados!$A$2:$ZZ$2573, 2107, MATCH($B$2, resultados!$A$1:$ZZ$1, 0))</f>
        <v/>
      </c>
      <c r="C2113">
        <f>INDEX(resultados!$A$2:$ZZ$2573, 2107, MATCH($B$3, resultados!$A$1:$ZZ$1, 0))</f>
        <v/>
      </c>
    </row>
    <row r="2114">
      <c r="A2114">
        <f>INDEX(resultados!$A$2:$ZZ$2573, 2108, MATCH($B$1, resultados!$A$1:$ZZ$1, 0))</f>
        <v/>
      </c>
      <c r="B2114">
        <f>INDEX(resultados!$A$2:$ZZ$2573, 2108, MATCH($B$2, resultados!$A$1:$ZZ$1, 0))</f>
        <v/>
      </c>
      <c r="C2114">
        <f>INDEX(resultados!$A$2:$ZZ$2573, 2108, MATCH($B$3, resultados!$A$1:$ZZ$1, 0))</f>
        <v/>
      </c>
    </row>
    <row r="2115">
      <c r="A2115">
        <f>INDEX(resultados!$A$2:$ZZ$2573, 2109, MATCH($B$1, resultados!$A$1:$ZZ$1, 0))</f>
        <v/>
      </c>
      <c r="B2115">
        <f>INDEX(resultados!$A$2:$ZZ$2573, 2109, MATCH($B$2, resultados!$A$1:$ZZ$1, 0))</f>
        <v/>
      </c>
      <c r="C2115">
        <f>INDEX(resultados!$A$2:$ZZ$2573, 2109, MATCH($B$3, resultados!$A$1:$ZZ$1, 0))</f>
        <v/>
      </c>
    </row>
    <row r="2116">
      <c r="A2116">
        <f>INDEX(resultados!$A$2:$ZZ$2573, 2110, MATCH($B$1, resultados!$A$1:$ZZ$1, 0))</f>
        <v/>
      </c>
      <c r="B2116">
        <f>INDEX(resultados!$A$2:$ZZ$2573, 2110, MATCH($B$2, resultados!$A$1:$ZZ$1, 0))</f>
        <v/>
      </c>
      <c r="C2116">
        <f>INDEX(resultados!$A$2:$ZZ$2573, 2110, MATCH($B$3, resultados!$A$1:$ZZ$1, 0))</f>
        <v/>
      </c>
    </row>
    <row r="2117">
      <c r="A2117">
        <f>INDEX(resultados!$A$2:$ZZ$2573, 2111, MATCH($B$1, resultados!$A$1:$ZZ$1, 0))</f>
        <v/>
      </c>
      <c r="B2117">
        <f>INDEX(resultados!$A$2:$ZZ$2573, 2111, MATCH($B$2, resultados!$A$1:$ZZ$1, 0))</f>
        <v/>
      </c>
      <c r="C2117">
        <f>INDEX(resultados!$A$2:$ZZ$2573, 2111, MATCH($B$3, resultados!$A$1:$ZZ$1, 0))</f>
        <v/>
      </c>
    </row>
    <row r="2118">
      <c r="A2118">
        <f>INDEX(resultados!$A$2:$ZZ$2573, 2112, MATCH($B$1, resultados!$A$1:$ZZ$1, 0))</f>
        <v/>
      </c>
      <c r="B2118">
        <f>INDEX(resultados!$A$2:$ZZ$2573, 2112, MATCH($B$2, resultados!$A$1:$ZZ$1, 0))</f>
        <v/>
      </c>
      <c r="C2118">
        <f>INDEX(resultados!$A$2:$ZZ$2573, 2112, MATCH($B$3, resultados!$A$1:$ZZ$1, 0))</f>
        <v/>
      </c>
    </row>
    <row r="2119">
      <c r="A2119">
        <f>INDEX(resultados!$A$2:$ZZ$2573, 2113, MATCH($B$1, resultados!$A$1:$ZZ$1, 0))</f>
        <v/>
      </c>
      <c r="B2119">
        <f>INDEX(resultados!$A$2:$ZZ$2573, 2113, MATCH($B$2, resultados!$A$1:$ZZ$1, 0))</f>
        <v/>
      </c>
      <c r="C2119">
        <f>INDEX(resultados!$A$2:$ZZ$2573, 2113, MATCH($B$3, resultados!$A$1:$ZZ$1, 0))</f>
        <v/>
      </c>
    </row>
    <row r="2120">
      <c r="A2120">
        <f>INDEX(resultados!$A$2:$ZZ$2573, 2114, MATCH($B$1, resultados!$A$1:$ZZ$1, 0))</f>
        <v/>
      </c>
      <c r="B2120">
        <f>INDEX(resultados!$A$2:$ZZ$2573, 2114, MATCH($B$2, resultados!$A$1:$ZZ$1, 0))</f>
        <v/>
      </c>
      <c r="C2120">
        <f>INDEX(resultados!$A$2:$ZZ$2573, 2114, MATCH($B$3, resultados!$A$1:$ZZ$1, 0))</f>
        <v/>
      </c>
    </row>
    <row r="2121">
      <c r="A2121">
        <f>INDEX(resultados!$A$2:$ZZ$2573, 2115, MATCH($B$1, resultados!$A$1:$ZZ$1, 0))</f>
        <v/>
      </c>
      <c r="B2121">
        <f>INDEX(resultados!$A$2:$ZZ$2573, 2115, MATCH($B$2, resultados!$A$1:$ZZ$1, 0))</f>
        <v/>
      </c>
      <c r="C2121">
        <f>INDEX(resultados!$A$2:$ZZ$2573, 2115, MATCH($B$3, resultados!$A$1:$ZZ$1, 0))</f>
        <v/>
      </c>
    </row>
    <row r="2122">
      <c r="A2122">
        <f>INDEX(resultados!$A$2:$ZZ$2573, 2116, MATCH($B$1, resultados!$A$1:$ZZ$1, 0))</f>
        <v/>
      </c>
      <c r="B2122">
        <f>INDEX(resultados!$A$2:$ZZ$2573, 2116, MATCH($B$2, resultados!$A$1:$ZZ$1, 0))</f>
        <v/>
      </c>
      <c r="C2122">
        <f>INDEX(resultados!$A$2:$ZZ$2573, 2116, MATCH($B$3, resultados!$A$1:$ZZ$1, 0))</f>
        <v/>
      </c>
    </row>
    <row r="2123">
      <c r="A2123">
        <f>INDEX(resultados!$A$2:$ZZ$2573, 2117, MATCH($B$1, resultados!$A$1:$ZZ$1, 0))</f>
        <v/>
      </c>
      <c r="B2123">
        <f>INDEX(resultados!$A$2:$ZZ$2573, 2117, MATCH($B$2, resultados!$A$1:$ZZ$1, 0))</f>
        <v/>
      </c>
      <c r="C2123">
        <f>INDEX(resultados!$A$2:$ZZ$2573, 2117, MATCH($B$3, resultados!$A$1:$ZZ$1, 0))</f>
        <v/>
      </c>
    </row>
    <row r="2124">
      <c r="A2124">
        <f>INDEX(resultados!$A$2:$ZZ$2573, 2118, MATCH($B$1, resultados!$A$1:$ZZ$1, 0))</f>
        <v/>
      </c>
      <c r="B2124">
        <f>INDEX(resultados!$A$2:$ZZ$2573, 2118, MATCH($B$2, resultados!$A$1:$ZZ$1, 0))</f>
        <v/>
      </c>
      <c r="C2124">
        <f>INDEX(resultados!$A$2:$ZZ$2573, 2118, MATCH($B$3, resultados!$A$1:$ZZ$1, 0))</f>
        <v/>
      </c>
    </row>
    <row r="2125">
      <c r="A2125">
        <f>INDEX(resultados!$A$2:$ZZ$2573, 2119, MATCH($B$1, resultados!$A$1:$ZZ$1, 0))</f>
        <v/>
      </c>
      <c r="B2125">
        <f>INDEX(resultados!$A$2:$ZZ$2573, 2119, MATCH($B$2, resultados!$A$1:$ZZ$1, 0))</f>
        <v/>
      </c>
      <c r="C2125">
        <f>INDEX(resultados!$A$2:$ZZ$2573, 2119, MATCH($B$3, resultados!$A$1:$ZZ$1, 0))</f>
        <v/>
      </c>
    </row>
    <row r="2126">
      <c r="A2126">
        <f>INDEX(resultados!$A$2:$ZZ$2573, 2120, MATCH($B$1, resultados!$A$1:$ZZ$1, 0))</f>
        <v/>
      </c>
      <c r="B2126">
        <f>INDEX(resultados!$A$2:$ZZ$2573, 2120, MATCH($B$2, resultados!$A$1:$ZZ$1, 0))</f>
        <v/>
      </c>
      <c r="C2126">
        <f>INDEX(resultados!$A$2:$ZZ$2573, 2120, MATCH($B$3, resultados!$A$1:$ZZ$1, 0))</f>
        <v/>
      </c>
    </row>
    <row r="2127">
      <c r="A2127">
        <f>INDEX(resultados!$A$2:$ZZ$2573, 2121, MATCH($B$1, resultados!$A$1:$ZZ$1, 0))</f>
        <v/>
      </c>
      <c r="B2127">
        <f>INDEX(resultados!$A$2:$ZZ$2573, 2121, MATCH($B$2, resultados!$A$1:$ZZ$1, 0))</f>
        <v/>
      </c>
      <c r="C2127">
        <f>INDEX(resultados!$A$2:$ZZ$2573, 2121, MATCH($B$3, resultados!$A$1:$ZZ$1, 0))</f>
        <v/>
      </c>
    </row>
    <row r="2128">
      <c r="A2128">
        <f>INDEX(resultados!$A$2:$ZZ$2573, 2122, MATCH($B$1, resultados!$A$1:$ZZ$1, 0))</f>
        <v/>
      </c>
      <c r="B2128">
        <f>INDEX(resultados!$A$2:$ZZ$2573, 2122, MATCH($B$2, resultados!$A$1:$ZZ$1, 0))</f>
        <v/>
      </c>
      <c r="C2128">
        <f>INDEX(resultados!$A$2:$ZZ$2573, 2122, MATCH($B$3, resultados!$A$1:$ZZ$1, 0))</f>
        <v/>
      </c>
    </row>
    <row r="2129">
      <c r="A2129">
        <f>INDEX(resultados!$A$2:$ZZ$2573, 2123, MATCH($B$1, resultados!$A$1:$ZZ$1, 0))</f>
        <v/>
      </c>
      <c r="B2129">
        <f>INDEX(resultados!$A$2:$ZZ$2573, 2123, MATCH($B$2, resultados!$A$1:$ZZ$1, 0))</f>
        <v/>
      </c>
      <c r="C2129">
        <f>INDEX(resultados!$A$2:$ZZ$2573, 2123, MATCH($B$3, resultados!$A$1:$ZZ$1, 0))</f>
        <v/>
      </c>
    </row>
    <row r="2130">
      <c r="A2130">
        <f>INDEX(resultados!$A$2:$ZZ$2573, 2124, MATCH($B$1, resultados!$A$1:$ZZ$1, 0))</f>
        <v/>
      </c>
      <c r="B2130">
        <f>INDEX(resultados!$A$2:$ZZ$2573, 2124, MATCH($B$2, resultados!$A$1:$ZZ$1, 0))</f>
        <v/>
      </c>
      <c r="C2130">
        <f>INDEX(resultados!$A$2:$ZZ$2573, 2124, MATCH($B$3, resultados!$A$1:$ZZ$1, 0))</f>
        <v/>
      </c>
    </row>
    <row r="2131">
      <c r="A2131">
        <f>INDEX(resultados!$A$2:$ZZ$2573, 2125, MATCH($B$1, resultados!$A$1:$ZZ$1, 0))</f>
        <v/>
      </c>
      <c r="B2131">
        <f>INDEX(resultados!$A$2:$ZZ$2573, 2125, MATCH($B$2, resultados!$A$1:$ZZ$1, 0))</f>
        <v/>
      </c>
      <c r="C2131">
        <f>INDEX(resultados!$A$2:$ZZ$2573, 2125, MATCH($B$3, resultados!$A$1:$ZZ$1, 0))</f>
        <v/>
      </c>
    </row>
    <row r="2132">
      <c r="A2132">
        <f>INDEX(resultados!$A$2:$ZZ$2573, 2126, MATCH($B$1, resultados!$A$1:$ZZ$1, 0))</f>
        <v/>
      </c>
      <c r="B2132">
        <f>INDEX(resultados!$A$2:$ZZ$2573, 2126, MATCH($B$2, resultados!$A$1:$ZZ$1, 0))</f>
        <v/>
      </c>
      <c r="C2132">
        <f>INDEX(resultados!$A$2:$ZZ$2573, 2126, MATCH($B$3, resultados!$A$1:$ZZ$1, 0))</f>
        <v/>
      </c>
    </row>
    <row r="2133">
      <c r="A2133">
        <f>INDEX(resultados!$A$2:$ZZ$2573, 2127, MATCH($B$1, resultados!$A$1:$ZZ$1, 0))</f>
        <v/>
      </c>
      <c r="B2133">
        <f>INDEX(resultados!$A$2:$ZZ$2573, 2127, MATCH($B$2, resultados!$A$1:$ZZ$1, 0))</f>
        <v/>
      </c>
      <c r="C2133">
        <f>INDEX(resultados!$A$2:$ZZ$2573, 2127, MATCH($B$3, resultados!$A$1:$ZZ$1, 0))</f>
        <v/>
      </c>
    </row>
    <row r="2134">
      <c r="A2134">
        <f>INDEX(resultados!$A$2:$ZZ$2573, 2128, MATCH($B$1, resultados!$A$1:$ZZ$1, 0))</f>
        <v/>
      </c>
      <c r="B2134">
        <f>INDEX(resultados!$A$2:$ZZ$2573, 2128, MATCH($B$2, resultados!$A$1:$ZZ$1, 0))</f>
        <v/>
      </c>
      <c r="C2134">
        <f>INDEX(resultados!$A$2:$ZZ$2573, 2128, MATCH($B$3, resultados!$A$1:$ZZ$1, 0))</f>
        <v/>
      </c>
    </row>
    <row r="2135">
      <c r="A2135">
        <f>INDEX(resultados!$A$2:$ZZ$2573, 2129, MATCH($B$1, resultados!$A$1:$ZZ$1, 0))</f>
        <v/>
      </c>
      <c r="B2135">
        <f>INDEX(resultados!$A$2:$ZZ$2573, 2129, MATCH($B$2, resultados!$A$1:$ZZ$1, 0))</f>
        <v/>
      </c>
      <c r="C2135">
        <f>INDEX(resultados!$A$2:$ZZ$2573, 2129, MATCH($B$3, resultados!$A$1:$ZZ$1, 0))</f>
        <v/>
      </c>
    </row>
    <row r="2136">
      <c r="A2136">
        <f>INDEX(resultados!$A$2:$ZZ$2573, 2130, MATCH($B$1, resultados!$A$1:$ZZ$1, 0))</f>
        <v/>
      </c>
      <c r="B2136">
        <f>INDEX(resultados!$A$2:$ZZ$2573, 2130, MATCH($B$2, resultados!$A$1:$ZZ$1, 0))</f>
        <v/>
      </c>
      <c r="C2136">
        <f>INDEX(resultados!$A$2:$ZZ$2573, 2130, MATCH($B$3, resultados!$A$1:$ZZ$1, 0))</f>
        <v/>
      </c>
    </row>
    <row r="2137">
      <c r="A2137">
        <f>INDEX(resultados!$A$2:$ZZ$2573, 2131, MATCH($B$1, resultados!$A$1:$ZZ$1, 0))</f>
        <v/>
      </c>
      <c r="B2137">
        <f>INDEX(resultados!$A$2:$ZZ$2573, 2131, MATCH($B$2, resultados!$A$1:$ZZ$1, 0))</f>
        <v/>
      </c>
      <c r="C2137">
        <f>INDEX(resultados!$A$2:$ZZ$2573, 2131, MATCH($B$3, resultados!$A$1:$ZZ$1, 0))</f>
        <v/>
      </c>
    </row>
    <row r="2138">
      <c r="A2138">
        <f>INDEX(resultados!$A$2:$ZZ$2573, 2132, MATCH($B$1, resultados!$A$1:$ZZ$1, 0))</f>
        <v/>
      </c>
      <c r="B2138">
        <f>INDEX(resultados!$A$2:$ZZ$2573, 2132, MATCH($B$2, resultados!$A$1:$ZZ$1, 0))</f>
        <v/>
      </c>
      <c r="C2138">
        <f>INDEX(resultados!$A$2:$ZZ$2573, 2132, MATCH($B$3, resultados!$A$1:$ZZ$1, 0))</f>
        <v/>
      </c>
    </row>
    <row r="2139">
      <c r="A2139">
        <f>INDEX(resultados!$A$2:$ZZ$2573, 2133, MATCH($B$1, resultados!$A$1:$ZZ$1, 0))</f>
        <v/>
      </c>
      <c r="B2139">
        <f>INDEX(resultados!$A$2:$ZZ$2573, 2133, MATCH($B$2, resultados!$A$1:$ZZ$1, 0))</f>
        <v/>
      </c>
      <c r="C2139">
        <f>INDEX(resultados!$A$2:$ZZ$2573, 2133, MATCH($B$3, resultados!$A$1:$ZZ$1, 0))</f>
        <v/>
      </c>
    </row>
    <row r="2140">
      <c r="A2140">
        <f>INDEX(resultados!$A$2:$ZZ$2573, 2134, MATCH($B$1, resultados!$A$1:$ZZ$1, 0))</f>
        <v/>
      </c>
      <c r="B2140">
        <f>INDEX(resultados!$A$2:$ZZ$2573, 2134, MATCH($B$2, resultados!$A$1:$ZZ$1, 0))</f>
        <v/>
      </c>
      <c r="C2140">
        <f>INDEX(resultados!$A$2:$ZZ$2573, 2134, MATCH($B$3, resultados!$A$1:$ZZ$1, 0))</f>
        <v/>
      </c>
    </row>
    <row r="2141">
      <c r="A2141">
        <f>INDEX(resultados!$A$2:$ZZ$2573, 2135, MATCH($B$1, resultados!$A$1:$ZZ$1, 0))</f>
        <v/>
      </c>
      <c r="B2141">
        <f>INDEX(resultados!$A$2:$ZZ$2573, 2135, MATCH($B$2, resultados!$A$1:$ZZ$1, 0))</f>
        <v/>
      </c>
      <c r="C2141">
        <f>INDEX(resultados!$A$2:$ZZ$2573, 2135, MATCH($B$3, resultados!$A$1:$ZZ$1, 0))</f>
        <v/>
      </c>
    </row>
    <row r="2142">
      <c r="A2142">
        <f>INDEX(resultados!$A$2:$ZZ$2573, 2136, MATCH($B$1, resultados!$A$1:$ZZ$1, 0))</f>
        <v/>
      </c>
      <c r="B2142">
        <f>INDEX(resultados!$A$2:$ZZ$2573, 2136, MATCH($B$2, resultados!$A$1:$ZZ$1, 0))</f>
        <v/>
      </c>
      <c r="C2142">
        <f>INDEX(resultados!$A$2:$ZZ$2573, 2136, MATCH($B$3, resultados!$A$1:$ZZ$1, 0))</f>
        <v/>
      </c>
    </row>
    <row r="2143">
      <c r="A2143">
        <f>INDEX(resultados!$A$2:$ZZ$2573, 2137, MATCH($B$1, resultados!$A$1:$ZZ$1, 0))</f>
        <v/>
      </c>
      <c r="B2143">
        <f>INDEX(resultados!$A$2:$ZZ$2573, 2137, MATCH($B$2, resultados!$A$1:$ZZ$1, 0))</f>
        <v/>
      </c>
      <c r="C2143">
        <f>INDEX(resultados!$A$2:$ZZ$2573, 2137, MATCH($B$3, resultados!$A$1:$ZZ$1, 0))</f>
        <v/>
      </c>
    </row>
    <row r="2144">
      <c r="A2144">
        <f>INDEX(resultados!$A$2:$ZZ$2573, 2138, MATCH($B$1, resultados!$A$1:$ZZ$1, 0))</f>
        <v/>
      </c>
      <c r="B2144">
        <f>INDEX(resultados!$A$2:$ZZ$2573, 2138, MATCH($B$2, resultados!$A$1:$ZZ$1, 0))</f>
        <v/>
      </c>
      <c r="C2144">
        <f>INDEX(resultados!$A$2:$ZZ$2573, 2138, MATCH($B$3, resultados!$A$1:$ZZ$1, 0))</f>
        <v/>
      </c>
    </row>
    <row r="2145">
      <c r="A2145">
        <f>INDEX(resultados!$A$2:$ZZ$2573, 2139, MATCH($B$1, resultados!$A$1:$ZZ$1, 0))</f>
        <v/>
      </c>
      <c r="B2145">
        <f>INDEX(resultados!$A$2:$ZZ$2573, 2139, MATCH($B$2, resultados!$A$1:$ZZ$1, 0))</f>
        <v/>
      </c>
      <c r="C2145">
        <f>INDEX(resultados!$A$2:$ZZ$2573, 2139, MATCH($B$3, resultados!$A$1:$ZZ$1, 0))</f>
        <v/>
      </c>
    </row>
    <row r="2146">
      <c r="A2146">
        <f>INDEX(resultados!$A$2:$ZZ$2573, 2140, MATCH($B$1, resultados!$A$1:$ZZ$1, 0))</f>
        <v/>
      </c>
      <c r="B2146">
        <f>INDEX(resultados!$A$2:$ZZ$2573, 2140, MATCH($B$2, resultados!$A$1:$ZZ$1, 0))</f>
        <v/>
      </c>
      <c r="C2146">
        <f>INDEX(resultados!$A$2:$ZZ$2573, 2140, MATCH($B$3, resultados!$A$1:$ZZ$1, 0))</f>
        <v/>
      </c>
    </row>
    <row r="2147">
      <c r="A2147">
        <f>INDEX(resultados!$A$2:$ZZ$2573, 2141, MATCH($B$1, resultados!$A$1:$ZZ$1, 0))</f>
        <v/>
      </c>
      <c r="B2147">
        <f>INDEX(resultados!$A$2:$ZZ$2573, 2141, MATCH($B$2, resultados!$A$1:$ZZ$1, 0))</f>
        <v/>
      </c>
      <c r="C2147">
        <f>INDEX(resultados!$A$2:$ZZ$2573, 2141, MATCH($B$3, resultados!$A$1:$ZZ$1, 0))</f>
        <v/>
      </c>
    </row>
    <row r="2148">
      <c r="A2148">
        <f>INDEX(resultados!$A$2:$ZZ$2573, 2142, MATCH($B$1, resultados!$A$1:$ZZ$1, 0))</f>
        <v/>
      </c>
      <c r="B2148">
        <f>INDEX(resultados!$A$2:$ZZ$2573, 2142, MATCH($B$2, resultados!$A$1:$ZZ$1, 0))</f>
        <v/>
      </c>
      <c r="C2148">
        <f>INDEX(resultados!$A$2:$ZZ$2573, 2142, MATCH($B$3, resultados!$A$1:$ZZ$1, 0))</f>
        <v/>
      </c>
    </row>
    <row r="2149">
      <c r="A2149">
        <f>INDEX(resultados!$A$2:$ZZ$2573, 2143, MATCH($B$1, resultados!$A$1:$ZZ$1, 0))</f>
        <v/>
      </c>
      <c r="B2149">
        <f>INDEX(resultados!$A$2:$ZZ$2573, 2143, MATCH($B$2, resultados!$A$1:$ZZ$1, 0))</f>
        <v/>
      </c>
      <c r="C2149">
        <f>INDEX(resultados!$A$2:$ZZ$2573, 2143, MATCH($B$3, resultados!$A$1:$ZZ$1, 0))</f>
        <v/>
      </c>
    </row>
    <row r="2150">
      <c r="A2150">
        <f>INDEX(resultados!$A$2:$ZZ$2573, 2144, MATCH($B$1, resultados!$A$1:$ZZ$1, 0))</f>
        <v/>
      </c>
      <c r="B2150">
        <f>INDEX(resultados!$A$2:$ZZ$2573, 2144, MATCH($B$2, resultados!$A$1:$ZZ$1, 0))</f>
        <v/>
      </c>
      <c r="C2150">
        <f>INDEX(resultados!$A$2:$ZZ$2573, 2144, MATCH($B$3, resultados!$A$1:$ZZ$1, 0))</f>
        <v/>
      </c>
    </row>
    <row r="2151">
      <c r="A2151">
        <f>INDEX(resultados!$A$2:$ZZ$2573, 2145, MATCH($B$1, resultados!$A$1:$ZZ$1, 0))</f>
        <v/>
      </c>
      <c r="B2151">
        <f>INDEX(resultados!$A$2:$ZZ$2573, 2145, MATCH($B$2, resultados!$A$1:$ZZ$1, 0))</f>
        <v/>
      </c>
      <c r="C2151">
        <f>INDEX(resultados!$A$2:$ZZ$2573, 2145, MATCH($B$3, resultados!$A$1:$ZZ$1, 0))</f>
        <v/>
      </c>
    </row>
    <row r="2152">
      <c r="A2152">
        <f>INDEX(resultados!$A$2:$ZZ$2573, 2146, MATCH($B$1, resultados!$A$1:$ZZ$1, 0))</f>
        <v/>
      </c>
      <c r="B2152">
        <f>INDEX(resultados!$A$2:$ZZ$2573, 2146, MATCH($B$2, resultados!$A$1:$ZZ$1, 0))</f>
        <v/>
      </c>
      <c r="C2152">
        <f>INDEX(resultados!$A$2:$ZZ$2573, 2146, MATCH($B$3, resultados!$A$1:$ZZ$1, 0))</f>
        <v/>
      </c>
    </row>
    <row r="2153">
      <c r="A2153">
        <f>INDEX(resultados!$A$2:$ZZ$2573, 2147, MATCH($B$1, resultados!$A$1:$ZZ$1, 0))</f>
        <v/>
      </c>
      <c r="B2153">
        <f>INDEX(resultados!$A$2:$ZZ$2573, 2147, MATCH($B$2, resultados!$A$1:$ZZ$1, 0))</f>
        <v/>
      </c>
      <c r="C2153">
        <f>INDEX(resultados!$A$2:$ZZ$2573, 2147, MATCH($B$3, resultados!$A$1:$ZZ$1, 0))</f>
        <v/>
      </c>
    </row>
    <row r="2154">
      <c r="A2154">
        <f>INDEX(resultados!$A$2:$ZZ$2573, 2148, MATCH($B$1, resultados!$A$1:$ZZ$1, 0))</f>
        <v/>
      </c>
      <c r="B2154">
        <f>INDEX(resultados!$A$2:$ZZ$2573, 2148, MATCH($B$2, resultados!$A$1:$ZZ$1, 0))</f>
        <v/>
      </c>
      <c r="C2154">
        <f>INDEX(resultados!$A$2:$ZZ$2573, 2148, MATCH($B$3, resultados!$A$1:$ZZ$1, 0))</f>
        <v/>
      </c>
    </row>
    <row r="2155">
      <c r="A2155">
        <f>INDEX(resultados!$A$2:$ZZ$2573, 2149, MATCH($B$1, resultados!$A$1:$ZZ$1, 0))</f>
        <v/>
      </c>
      <c r="B2155">
        <f>INDEX(resultados!$A$2:$ZZ$2573, 2149, MATCH($B$2, resultados!$A$1:$ZZ$1, 0))</f>
        <v/>
      </c>
      <c r="C2155">
        <f>INDEX(resultados!$A$2:$ZZ$2573, 2149, MATCH($B$3, resultados!$A$1:$ZZ$1, 0))</f>
        <v/>
      </c>
    </row>
    <row r="2156">
      <c r="A2156">
        <f>INDEX(resultados!$A$2:$ZZ$2573, 2150, MATCH($B$1, resultados!$A$1:$ZZ$1, 0))</f>
        <v/>
      </c>
      <c r="B2156">
        <f>INDEX(resultados!$A$2:$ZZ$2573, 2150, MATCH($B$2, resultados!$A$1:$ZZ$1, 0))</f>
        <v/>
      </c>
      <c r="C2156">
        <f>INDEX(resultados!$A$2:$ZZ$2573, 2150, MATCH($B$3, resultados!$A$1:$ZZ$1, 0))</f>
        <v/>
      </c>
    </row>
    <row r="2157">
      <c r="A2157">
        <f>INDEX(resultados!$A$2:$ZZ$2573, 2151, MATCH($B$1, resultados!$A$1:$ZZ$1, 0))</f>
        <v/>
      </c>
      <c r="B2157">
        <f>INDEX(resultados!$A$2:$ZZ$2573, 2151, MATCH($B$2, resultados!$A$1:$ZZ$1, 0))</f>
        <v/>
      </c>
      <c r="C2157">
        <f>INDEX(resultados!$A$2:$ZZ$2573, 2151, MATCH($B$3, resultados!$A$1:$ZZ$1, 0))</f>
        <v/>
      </c>
    </row>
    <row r="2158">
      <c r="A2158">
        <f>INDEX(resultados!$A$2:$ZZ$2573, 2152, MATCH($B$1, resultados!$A$1:$ZZ$1, 0))</f>
        <v/>
      </c>
      <c r="B2158">
        <f>INDEX(resultados!$A$2:$ZZ$2573, 2152, MATCH($B$2, resultados!$A$1:$ZZ$1, 0))</f>
        <v/>
      </c>
      <c r="C2158">
        <f>INDEX(resultados!$A$2:$ZZ$2573, 2152, MATCH($B$3, resultados!$A$1:$ZZ$1, 0))</f>
        <v/>
      </c>
    </row>
    <row r="2159">
      <c r="A2159">
        <f>INDEX(resultados!$A$2:$ZZ$2573, 2153, MATCH($B$1, resultados!$A$1:$ZZ$1, 0))</f>
        <v/>
      </c>
      <c r="B2159">
        <f>INDEX(resultados!$A$2:$ZZ$2573, 2153, MATCH($B$2, resultados!$A$1:$ZZ$1, 0))</f>
        <v/>
      </c>
      <c r="C2159">
        <f>INDEX(resultados!$A$2:$ZZ$2573, 2153, MATCH($B$3, resultados!$A$1:$ZZ$1, 0))</f>
        <v/>
      </c>
    </row>
    <row r="2160">
      <c r="A2160">
        <f>INDEX(resultados!$A$2:$ZZ$2573, 2154, MATCH($B$1, resultados!$A$1:$ZZ$1, 0))</f>
        <v/>
      </c>
      <c r="B2160">
        <f>INDEX(resultados!$A$2:$ZZ$2573, 2154, MATCH($B$2, resultados!$A$1:$ZZ$1, 0))</f>
        <v/>
      </c>
      <c r="C2160">
        <f>INDEX(resultados!$A$2:$ZZ$2573, 2154, MATCH($B$3, resultados!$A$1:$ZZ$1, 0))</f>
        <v/>
      </c>
    </row>
    <row r="2161">
      <c r="A2161">
        <f>INDEX(resultados!$A$2:$ZZ$2573, 2155, MATCH($B$1, resultados!$A$1:$ZZ$1, 0))</f>
        <v/>
      </c>
      <c r="B2161">
        <f>INDEX(resultados!$A$2:$ZZ$2573, 2155, MATCH($B$2, resultados!$A$1:$ZZ$1, 0))</f>
        <v/>
      </c>
      <c r="C2161">
        <f>INDEX(resultados!$A$2:$ZZ$2573, 2155, MATCH($B$3, resultados!$A$1:$ZZ$1, 0))</f>
        <v/>
      </c>
    </row>
    <row r="2162">
      <c r="A2162">
        <f>INDEX(resultados!$A$2:$ZZ$2573, 2156, MATCH($B$1, resultados!$A$1:$ZZ$1, 0))</f>
        <v/>
      </c>
      <c r="B2162">
        <f>INDEX(resultados!$A$2:$ZZ$2573, 2156, MATCH($B$2, resultados!$A$1:$ZZ$1, 0))</f>
        <v/>
      </c>
      <c r="C2162">
        <f>INDEX(resultados!$A$2:$ZZ$2573, 2156, MATCH($B$3, resultados!$A$1:$ZZ$1, 0))</f>
        <v/>
      </c>
    </row>
    <row r="2163">
      <c r="A2163">
        <f>INDEX(resultados!$A$2:$ZZ$2573, 2157, MATCH($B$1, resultados!$A$1:$ZZ$1, 0))</f>
        <v/>
      </c>
      <c r="B2163">
        <f>INDEX(resultados!$A$2:$ZZ$2573, 2157, MATCH($B$2, resultados!$A$1:$ZZ$1, 0))</f>
        <v/>
      </c>
      <c r="C2163">
        <f>INDEX(resultados!$A$2:$ZZ$2573, 2157, MATCH($B$3, resultados!$A$1:$ZZ$1, 0))</f>
        <v/>
      </c>
    </row>
    <row r="2164">
      <c r="A2164">
        <f>INDEX(resultados!$A$2:$ZZ$2573, 2158, MATCH($B$1, resultados!$A$1:$ZZ$1, 0))</f>
        <v/>
      </c>
      <c r="B2164">
        <f>INDEX(resultados!$A$2:$ZZ$2573, 2158, MATCH($B$2, resultados!$A$1:$ZZ$1, 0))</f>
        <v/>
      </c>
      <c r="C2164">
        <f>INDEX(resultados!$A$2:$ZZ$2573, 2158, MATCH($B$3, resultados!$A$1:$ZZ$1, 0))</f>
        <v/>
      </c>
    </row>
    <row r="2165">
      <c r="A2165">
        <f>INDEX(resultados!$A$2:$ZZ$2573, 2159, MATCH($B$1, resultados!$A$1:$ZZ$1, 0))</f>
        <v/>
      </c>
      <c r="B2165">
        <f>INDEX(resultados!$A$2:$ZZ$2573, 2159, MATCH($B$2, resultados!$A$1:$ZZ$1, 0))</f>
        <v/>
      </c>
      <c r="C2165">
        <f>INDEX(resultados!$A$2:$ZZ$2573, 2159, MATCH($B$3, resultados!$A$1:$ZZ$1, 0))</f>
        <v/>
      </c>
    </row>
    <row r="2166">
      <c r="A2166">
        <f>INDEX(resultados!$A$2:$ZZ$2573, 2160, MATCH($B$1, resultados!$A$1:$ZZ$1, 0))</f>
        <v/>
      </c>
      <c r="B2166">
        <f>INDEX(resultados!$A$2:$ZZ$2573, 2160, MATCH($B$2, resultados!$A$1:$ZZ$1, 0))</f>
        <v/>
      </c>
      <c r="C2166">
        <f>INDEX(resultados!$A$2:$ZZ$2573, 2160, MATCH($B$3, resultados!$A$1:$ZZ$1, 0))</f>
        <v/>
      </c>
    </row>
    <row r="2167">
      <c r="A2167">
        <f>INDEX(resultados!$A$2:$ZZ$2573, 2161, MATCH($B$1, resultados!$A$1:$ZZ$1, 0))</f>
        <v/>
      </c>
      <c r="B2167">
        <f>INDEX(resultados!$A$2:$ZZ$2573, 2161, MATCH($B$2, resultados!$A$1:$ZZ$1, 0))</f>
        <v/>
      </c>
      <c r="C2167">
        <f>INDEX(resultados!$A$2:$ZZ$2573, 2161, MATCH($B$3, resultados!$A$1:$ZZ$1, 0))</f>
        <v/>
      </c>
    </row>
    <row r="2168">
      <c r="A2168">
        <f>INDEX(resultados!$A$2:$ZZ$2573, 2162, MATCH($B$1, resultados!$A$1:$ZZ$1, 0))</f>
        <v/>
      </c>
      <c r="B2168">
        <f>INDEX(resultados!$A$2:$ZZ$2573, 2162, MATCH($B$2, resultados!$A$1:$ZZ$1, 0))</f>
        <v/>
      </c>
      <c r="C2168">
        <f>INDEX(resultados!$A$2:$ZZ$2573, 2162, MATCH($B$3, resultados!$A$1:$ZZ$1, 0))</f>
        <v/>
      </c>
    </row>
    <row r="2169">
      <c r="A2169">
        <f>INDEX(resultados!$A$2:$ZZ$2573, 2163, MATCH($B$1, resultados!$A$1:$ZZ$1, 0))</f>
        <v/>
      </c>
      <c r="B2169">
        <f>INDEX(resultados!$A$2:$ZZ$2573, 2163, MATCH($B$2, resultados!$A$1:$ZZ$1, 0))</f>
        <v/>
      </c>
      <c r="C2169">
        <f>INDEX(resultados!$A$2:$ZZ$2573, 2163, MATCH($B$3, resultados!$A$1:$ZZ$1, 0))</f>
        <v/>
      </c>
    </row>
    <row r="2170">
      <c r="A2170">
        <f>INDEX(resultados!$A$2:$ZZ$2573, 2164, MATCH($B$1, resultados!$A$1:$ZZ$1, 0))</f>
        <v/>
      </c>
      <c r="B2170">
        <f>INDEX(resultados!$A$2:$ZZ$2573, 2164, MATCH($B$2, resultados!$A$1:$ZZ$1, 0))</f>
        <v/>
      </c>
      <c r="C2170">
        <f>INDEX(resultados!$A$2:$ZZ$2573, 2164, MATCH($B$3, resultados!$A$1:$ZZ$1, 0))</f>
        <v/>
      </c>
    </row>
    <row r="2171">
      <c r="A2171">
        <f>INDEX(resultados!$A$2:$ZZ$2573, 2165, MATCH($B$1, resultados!$A$1:$ZZ$1, 0))</f>
        <v/>
      </c>
      <c r="B2171">
        <f>INDEX(resultados!$A$2:$ZZ$2573, 2165, MATCH($B$2, resultados!$A$1:$ZZ$1, 0))</f>
        <v/>
      </c>
      <c r="C2171">
        <f>INDEX(resultados!$A$2:$ZZ$2573, 2165, MATCH($B$3, resultados!$A$1:$ZZ$1, 0))</f>
        <v/>
      </c>
    </row>
    <row r="2172">
      <c r="A2172">
        <f>INDEX(resultados!$A$2:$ZZ$2573, 2166, MATCH($B$1, resultados!$A$1:$ZZ$1, 0))</f>
        <v/>
      </c>
      <c r="B2172">
        <f>INDEX(resultados!$A$2:$ZZ$2573, 2166, MATCH($B$2, resultados!$A$1:$ZZ$1, 0))</f>
        <v/>
      </c>
      <c r="C2172">
        <f>INDEX(resultados!$A$2:$ZZ$2573, 2166, MATCH($B$3, resultados!$A$1:$ZZ$1, 0))</f>
        <v/>
      </c>
    </row>
    <row r="2173">
      <c r="A2173">
        <f>INDEX(resultados!$A$2:$ZZ$2573, 2167, MATCH($B$1, resultados!$A$1:$ZZ$1, 0))</f>
        <v/>
      </c>
      <c r="B2173">
        <f>INDEX(resultados!$A$2:$ZZ$2573, 2167, MATCH($B$2, resultados!$A$1:$ZZ$1, 0))</f>
        <v/>
      </c>
      <c r="C2173">
        <f>INDEX(resultados!$A$2:$ZZ$2573, 2167, MATCH($B$3, resultados!$A$1:$ZZ$1, 0))</f>
        <v/>
      </c>
    </row>
    <row r="2174">
      <c r="A2174">
        <f>INDEX(resultados!$A$2:$ZZ$2573, 2168, MATCH($B$1, resultados!$A$1:$ZZ$1, 0))</f>
        <v/>
      </c>
      <c r="B2174">
        <f>INDEX(resultados!$A$2:$ZZ$2573, 2168, MATCH($B$2, resultados!$A$1:$ZZ$1, 0))</f>
        <v/>
      </c>
      <c r="C2174">
        <f>INDEX(resultados!$A$2:$ZZ$2573, 2168, MATCH($B$3, resultados!$A$1:$ZZ$1, 0))</f>
        <v/>
      </c>
    </row>
    <row r="2175">
      <c r="A2175">
        <f>INDEX(resultados!$A$2:$ZZ$2573, 2169, MATCH($B$1, resultados!$A$1:$ZZ$1, 0))</f>
        <v/>
      </c>
      <c r="B2175">
        <f>INDEX(resultados!$A$2:$ZZ$2573, 2169, MATCH($B$2, resultados!$A$1:$ZZ$1, 0))</f>
        <v/>
      </c>
      <c r="C2175">
        <f>INDEX(resultados!$A$2:$ZZ$2573, 2169, MATCH($B$3, resultados!$A$1:$ZZ$1, 0))</f>
        <v/>
      </c>
    </row>
    <row r="2176">
      <c r="A2176">
        <f>INDEX(resultados!$A$2:$ZZ$2573, 2170, MATCH($B$1, resultados!$A$1:$ZZ$1, 0))</f>
        <v/>
      </c>
      <c r="B2176">
        <f>INDEX(resultados!$A$2:$ZZ$2573, 2170, MATCH($B$2, resultados!$A$1:$ZZ$1, 0))</f>
        <v/>
      </c>
      <c r="C2176">
        <f>INDEX(resultados!$A$2:$ZZ$2573, 2170, MATCH($B$3, resultados!$A$1:$ZZ$1, 0))</f>
        <v/>
      </c>
    </row>
    <row r="2177">
      <c r="A2177">
        <f>INDEX(resultados!$A$2:$ZZ$2573, 2171, MATCH($B$1, resultados!$A$1:$ZZ$1, 0))</f>
        <v/>
      </c>
      <c r="B2177">
        <f>INDEX(resultados!$A$2:$ZZ$2573, 2171, MATCH($B$2, resultados!$A$1:$ZZ$1, 0))</f>
        <v/>
      </c>
      <c r="C2177">
        <f>INDEX(resultados!$A$2:$ZZ$2573, 2171, MATCH($B$3, resultados!$A$1:$ZZ$1, 0))</f>
        <v/>
      </c>
    </row>
    <row r="2178">
      <c r="A2178">
        <f>INDEX(resultados!$A$2:$ZZ$2573, 2172, MATCH($B$1, resultados!$A$1:$ZZ$1, 0))</f>
        <v/>
      </c>
      <c r="B2178">
        <f>INDEX(resultados!$A$2:$ZZ$2573, 2172, MATCH($B$2, resultados!$A$1:$ZZ$1, 0))</f>
        <v/>
      </c>
      <c r="C2178">
        <f>INDEX(resultados!$A$2:$ZZ$2573, 2172, MATCH($B$3, resultados!$A$1:$ZZ$1, 0))</f>
        <v/>
      </c>
    </row>
    <row r="2179">
      <c r="A2179">
        <f>INDEX(resultados!$A$2:$ZZ$2573, 2173, MATCH($B$1, resultados!$A$1:$ZZ$1, 0))</f>
        <v/>
      </c>
      <c r="B2179">
        <f>INDEX(resultados!$A$2:$ZZ$2573, 2173, MATCH($B$2, resultados!$A$1:$ZZ$1, 0))</f>
        <v/>
      </c>
      <c r="C2179">
        <f>INDEX(resultados!$A$2:$ZZ$2573, 2173, MATCH($B$3, resultados!$A$1:$ZZ$1, 0))</f>
        <v/>
      </c>
    </row>
    <row r="2180">
      <c r="A2180">
        <f>INDEX(resultados!$A$2:$ZZ$2573, 2174, MATCH($B$1, resultados!$A$1:$ZZ$1, 0))</f>
        <v/>
      </c>
      <c r="B2180">
        <f>INDEX(resultados!$A$2:$ZZ$2573, 2174, MATCH($B$2, resultados!$A$1:$ZZ$1, 0))</f>
        <v/>
      </c>
      <c r="C2180">
        <f>INDEX(resultados!$A$2:$ZZ$2573, 2174, MATCH($B$3, resultados!$A$1:$ZZ$1, 0))</f>
        <v/>
      </c>
    </row>
    <row r="2181">
      <c r="A2181">
        <f>INDEX(resultados!$A$2:$ZZ$2573, 2175, MATCH($B$1, resultados!$A$1:$ZZ$1, 0))</f>
        <v/>
      </c>
      <c r="B2181">
        <f>INDEX(resultados!$A$2:$ZZ$2573, 2175, MATCH($B$2, resultados!$A$1:$ZZ$1, 0))</f>
        <v/>
      </c>
      <c r="C2181">
        <f>INDEX(resultados!$A$2:$ZZ$2573, 2175, MATCH($B$3, resultados!$A$1:$ZZ$1, 0))</f>
        <v/>
      </c>
    </row>
    <row r="2182">
      <c r="A2182">
        <f>INDEX(resultados!$A$2:$ZZ$2573, 2176, MATCH($B$1, resultados!$A$1:$ZZ$1, 0))</f>
        <v/>
      </c>
      <c r="B2182">
        <f>INDEX(resultados!$A$2:$ZZ$2573, 2176, MATCH($B$2, resultados!$A$1:$ZZ$1, 0))</f>
        <v/>
      </c>
      <c r="C2182">
        <f>INDEX(resultados!$A$2:$ZZ$2573, 2176, MATCH($B$3, resultados!$A$1:$ZZ$1, 0))</f>
        <v/>
      </c>
    </row>
    <row r="2183">
      <c r="A2183">
        <f>INDEX(resultados!$A$2:$ZZ$2573, 2177, MATCH($B$1, resultados!$A$1:$ZZ$1, 0))</f>
        <v/>
      </c>
      <c r="B2183">
        <f>INDEX(resultados!$A$2:$ZZ$2573, 2177, MATCH($B$2, resultados!$A$1:$ZZ$1, 0))</f>
        <v/>
      </c>
      <c r="C2183">
        <f>INDEX(resultados!$A$2:$ZZ$2573, 2177, MATCH($B$3, resultados!$A$1:$ZZ$1, 0))</f>
        <v/>
      </c>
    </row>
    <row r="2184">
      <c r="A2184">
        <f>INDEX(resultados!$A$2:$ZZ$2573, 2178, MATCH($B$1, resultados!$A$1:$ZZ$1, 0))</f>
        <v/>
      </c>
      <c r="B2184">
        <f>INDEX(resultados!$A$2:$ZZ$2573, 2178, MATCH($B$2, resultados!$A$1:$ZZ$1, 0))</f>
        <v/>
      </c>
      <c r="C2184">
        <f>INDEX(resultados!$A$2:$ZZ$2573, 2178, MATCH($B$3, resultados!$A$1:$ZZ$1, 0))</f>
        <v/>
      </c>
    </row>
    <row r="2185">
      <c r="A2185">
        <f>INDEX(resultados!$A$2:$ZZ$2573, 2179, MATCH($B$1, resultados!$A$1:$ZZ$1, 0))</f>
        <v/>
      </c>
      <c r="B2185">
        <f>INDEX(resultados!$A$2:$ZZ$2573, 2179, MATCH($B$2, resultados!$A$1:$ZZ$1, 0))</f>
        <v/>
      </c>
      <c r="C2185">
        <f>INDEX(resultados!$A$2:$ZZ$2573, 2179, MATCH($B$3, resultados!$A$1:$ZZ$1, 0))</f>
        <v/>
      </c>
    </row>
    <row r="2186">
      <c r="A2186">
        <f>INDEX(resultados!$A$2:$ZZ$2573, 2180, MATCH($B$1, resultados!$A$1:$ZZ$1, 0))</f>
        <v/>
      </c>
      <c r="B2186">
        <f>INDEX(resultados!$A$2:$ZZ$2573, 2180, MATCH($B$2, resultados!$A$1:$ZZ$1, 0))</f>
        <v/>
      </c>
      <c r="C2186">
        <f>INDEX(resultados!$A$2:$ZZ$2573, 2180, MATCH($B$3, resultados!$A$1:$ZZ$1, 0))</f>
        <v/>
      </c>
    </row>
    <row r="2187">
      <c r="A2187">
        <f>INDEX(resultados!$A$2:$ZZ$2573, 2181, MATCH($B$1, resultados!$A$1:$ZZ$1, 0))</f>
        <v/>
      </c>
      <c r="B2187">
        <f>INDEX(resultados!$A$2:$ZZ$2573, 2181, MATCH($B$2, resultados!$A$1:$ZZ$1, 0))</f>
        <v/>
      </c>
      <c r="C2187">
        <f>INDEX(resultados!$A$2:$ZZ$2573, 2181, MATCH($B$3, resultados!$A$1:$ZZ$1, 0))</f>
        <v/>
      </c>
    </row>
    <row r="2188">
      <c r="A2188">
        <f>INDEX(resultados!$A$2:$ZZ$2573, 2182, MATCH($B$1, resultados!$A$1:$ZZ$1, 0))</f>
        <v/>
      </c>
      <c r="B2188">
        <f>INDEX(resultados!$A$2:$ZZ$2573, 2182, MATCH($B$2, resultados!$A$1:$ZZ$1, 0))</f>
        <v/>
      </c>
      <c r="C2188">
        <f>INDEX(resultados!$A$2:$ZZ$2573, 2182, MATCH($B$3, resultados!$A$1:$ZZ$1, 0))</f>
        <v/>
      </c>
    </row>
    <row r="2189">
      <c r="A2189">
        <f>INDEX(resultados!$A$2:$ZZ$2573, 2183, MATCH($B$1, resultados!$A$1:$ZZ$1, 0))</f>
        <v/>
      </c>
      <c r="B2189">
        <f>INDEX(resultados!$A$2:$ZZ$2573, 2183, MATCH($B$2, resultados!$A$1:$ZZ$1, 0))</f>
        <v/>
      </c>
      <c r="C2189">
        <f>INDEX(resultados!$A$2:$ZZ$2573, 2183, MATCH($B$3, resultados!$A$1:$ZZ$1, 0))</f>
        <v/>
      </c>
    </row>
    <row r="2190">
      <c r="A2190">
        <f>INDEX(resultados!$A$2:$ZZ$2573, 2184, MATCH($B$1, resultados!$A$1:$ZZ$1, 0))</f>
        <v/>
      </c>
      <c r="B2190">
        <f>INDEX(resultados!$A$2:$ZZ$2573, 2184, MATCH($B$2, resultados!$A$1:$ZZ$1, 0))</f>
        <v/>
      </c>
      <c r="C2190">
        <f>INDEX(resultados!$A$2:$ZZ$2573, 2184, MATCH($B$3, resultados!$A$1:$ZZ$1, 0))</f>
        <v/>
      </c>
    </row>
    <row r="2191">
      <c r="A2191">
        <f>INDEX(resultados!$A$2:$ZZ$2573, 2185, MATCH($B$1, resultados!$A$1:$ZZ$1, 0))</f>
        <v/>
      </c>
      <c r="B2191">
        <f>INDEX(resultados!$A$2:$ZZ$2573, 2185, MATCH($B$2, resultados!$A$1:$ZZ$1, 0))</f>
        <v/>
      </c>
      <c r="C2191">
        <f>INDEX(resultados!$A$2:$ZZ$2573, 2185, MATCH($B$3, resultados!$A$1:$ZZ$1, 0))</f>
        <v/>
      </c>
    </row>
    <row r="2192">
      <c r="A2192">
        <f>INDEX(resultados!$A$2:$ZZ$2573, 2186, MATCH($B$1, resultados!$A$1:$ZZ$1, 0))</f>
        <v/>
      </c>
      <c r="B2192">
        <f>INDEX(resultados!$A$2:$ZZ$2573, 2186, MATCH($B$2, resultados!$A$1:$ZZ$1, 0))</f>
        <v/>
      </c>
      <c r="C2192">
        <f>INDEX(resultados!$A$2:$ZZ$2573, 2186, MATCH($B$3, resultados!$A$1:$ZZ$1, 0))</f>
        <v/>
      </c>
    </row>
    <row r="2193">
      <c r="A2193">
        <f>INDEX(resultados!$A$2:$ZZ$2573, 2187, MATCH($B$1, resultados!$A$1:$ZZ$1, 0))</f>
        <v/>
      </c>
      <c r="B2193">
        <f>INDEX(resultados!$A$2:$ZZ$2573, 2187, MATCH($B$2, resultados!$A$1:$ZZ$1, 0))</f>
        <v/>
      </c>
      <c r="C2193">
        <f>INDEX(resultados!$A$2:$ZZ$2573, 2187, MATCH($B$3, resultados!$A$1:$ZZ$1, 0))</f>
        <v/>
      </c>
    </row>
    <row r="2194">
      <c r="A2194">
        <f>INDEX(resultados!$A$2:$ZZ$2573, 2188, MATCH($B$1, resultados!$A$1:$ZZ$1, 0))</f>
        <v/>
      </c>
      <c r="B2194">
        <f>INDEX(resultados!$A$2:$ZZ$2573, 2188, MATCH($B$2, resultados!$A$1:$ZZ$1, 0))</f>
        <v/>
      </c>
      <c r="C2194">
        <f>INDEX(resultados!$A$2:$ZZ$2573, 2188, MATCH($B$3, resultados!$A$1:$ZZ$1, 0))</f>
        <v/>
      </c>
    </row>
    <row r="2195">
      <c r="A2195">
        <f>INDEX(resultados!$A$2:$ZZ$2573, 2189, MATCH($B$1, resultados!$A$1:$ZZ$1, 0))</f>
        <v/>
      </c>
      <c r="B2195">
        <f>INDEX(resultados!$A$2:$ZZ$2573, 2189, MATCH($B$2, resultados!$A$1:$ZZ$1, 0))</f>
        <v/>
      </c>
      <c r="C2195">
        <f>INDEX(resultados!$A$2:$ZZ$2573, 2189, MATCH($B$3, resultados!$A$1:$ZZ$1, 0))</f>
        <v/>
      </c>
    </row>
    <row r="2196">
      <c r="A2196">
        <f>INDEX(resultados!$A$2:$ZZ$2573, 2190, MATCH($B$1, resultados!$A$1:$ZZ$1, 0))</f>
        <v/>
      </c>
      <c r="B2196">
        <f>INDEX(resultados!$A$2:$ZZ$2573, 2190, MATCH($B$2, resultados!$A$1:$ZZ$1, 0))</f>
        <v/>
      </c>
      <c r="C2196">
        <f>INDEX(resultados!$A$2:$ZZ$2573, 2190, MATCH($B$3, resultados!$A$1:$ZZ$1, 0))</f>
        <v/>
      </c>
    </row>
    <row r="2197">
      <c r="A2197">
        <f>INDEX(resultados!$A$2:$ZZ$2573, 2191, MATCH($B$1, resultados!$A$1:$ZZ$1, 0))</f>
        <v/>
      </c>
      <c r="B2197">
        <f>INDEX(resultados!$A$2:$ZZ$2573, 2191, MATCH($B$2, resultados!$A$1:$ZZ$1, 0))</f>
        <v/>
      </c>
      <c r="C2197">
        <f>INDEX(resultados!$A$2:$ZZ$2573, 2191, MATCH($B$3, resultados!$A$1:$ZZ$1, 0))</f>
        <v/>
      </c>
    </row>
    <row r="2198">
      <c r="A2198">
        <f>INDEX(resultados!$A$2:$ZZ$2573, 2192, MATCH($B$1, resultados!$A$1:$ZZ$1, 0))</f>
        <v/>
      </c>
      <c r="B2198">
        <f>INDEX(resultados!$A$2:$ZZ$2573, 2192, MATCH($B$2, resultados!$A$1:$ZZ$1, 0))</f>
        <v/>
      </c>
      <c r="C2198">
        <f>INDEX(resultados!$A$2:$ZZ$2573, 2192, MATCH($B$3, resultados!$A$1:$ZZ$1, 0))</f>
        <v/>
      </c>
    </row>
    <row r="2199">
      <c r="A2199">
        <f>INDEX(resultados!$A$2:$ZZ$2573, 2193, MATCH($B$1, resultados!$A$1:$ZZ$1, 0))</f>
        <v/>
      </c>
      <c r="B2199">
        <f>INDEX(resultados!$A$2:$ZZ$2573, 2193, MATCH($B$2, resultados!$A$1:$ZZ$1, 0))</f>
        <v/>
      </c>
      <c r="C2199">
        <f>INDEX(resultados!$A$2:$ZZ$2573, 2193, MATCH($B$3, resultados!$A$1:$ZZ$1, 0))</f>
        <v/>
      </c>
    </row>
    <row r="2200">
      <c r="A2200">
        <f>INDEX(resultados!$A$2:$ZZ$2573, 2194, MATCH($B$1, resultados!$A$1:$ZZ$1, 0))</f>
        <v/>
      </c>
      <c r="B2200">
        <f>INDEX(resultados!$A$2:$ZZ$2573, 2194, MATCH($B$2, resultados!$A$1:$ZZ$1, 0))</f>
        <v/>
      </c>
      <c r="C2200">
        <f>INDEX(resultados!$A$2:$ZZ$2573, 2194, MATCH($B$3, resultados!$A$1:$ZZ$1, 0))</f>
        <v/>
      </c>
    </row>
    <row r="2201">
      <c r="A2201">
        <f>INDEX(resultados!$A$2:$ZZ$2573, 2195, MATCH($B$1, resultados!$A$1:$ZZ$1, 0))</f>
        <v/>
      </c>
      <c r="B2201">
        <f>INDEX(resultados!$A$2:$ZZ$2573, 2195, MATCH($B$2, resultados!$A$1:$ZZ$1, 0))</f>
        <v/>
      </c>
      <c r="C2201">
        <f>INDEX(resultados!$A$2:$ZZ$2573, 2195, MATCH($B$3, resultados!$A$1:$ZZ$1, 0))</f>
        <v/>
      </c>
    </row>
    <row r="2202">
      <c r="A2202">
        <f>INDEX(resultados!$A$2:$ZZ$2573, 2196, MATCH($B$1, resultados!$A$1:$ZZ$1, 0))</f>
        <v/>
      </c>
      <c r="B2202">
        <f>INDEX(resultados!$A$2:$ZZ$2573, 2196, MATCH($B$2, resultados!$A$1:$ZZ$1, 0))</f>
        <v/>
      </c>
      <c r="C2202">
        <f>INDEX(resultados!$A$2:$ZZ$2573, 2196, MATCH($B$3, resultados!$A$1:$ZZ$1, 0))</f>
        <v/>
      </c>
    </row>
    <row r="2203">
      <c r="A2203">
        <f>INDEX(resultados!$A$2:$ZZ$2573, 2197, MATCH($B$1, resultados!$A$1:$ZZ$1, 0))</f>
        <v/>
      </c>
      <c r="B2203">
        <f>INDEX(resultados!$A$2:$ZZ$2573, 2197, MATCH($B$2, resultados!$A$1:$ZZ$1, 0))</f>
        <v/>
      </c>
      <c r="C2203">
        <f>INDEX(resultados!$A$2:$ZZ$2573, 2197, MATCH($B$3, resultados!$A$1:$ZZ$1, 0))</f>
        <v/>
      </c>
    </row>
    <row r="2204">
      <c r="A2204">
        <f>INDEX(resultados!$A$2:$ZZ$2573, 2198, MATCH($B$1, resultados!$A$1:$ZZ$1, 0))</f>
        <v/>
      </c>
      <c r="B2204">
        <f>INDEX(resultados!$A$2:$ZZ$2573, 2198, MATCH($B$2, resultados!$A$1:$ZZ$1, 0))</f>
        <v/>
      </c>
      <c r="C2204">
        <f>INDEX(resultados!$A$2:$ZZ$2573, 2198, MATCH($B$3, resultados!$A$1:$ZZ$1, 0))</f>
        <v/>
      </c>
    </row>
    <row r="2205">
      <c r="A2205">
        <f>INDEX(resultados!$A$2:$ZZ$2573, 2199, MATCH($B$1, resultados!$A$1:$ZZ$1, 0))</f>
        <v/>
      </c>
      <c r="B2205">
        <f>INDEX(resultados!$A$2:$ZZ$2573, 2199, MATCH($B$2, resultados!$A$1:$ZZ$1, 0))</f>
        <v/>
      </c>
      <c r="C2205">
        <f>INDEX(resultados!$A$2:$ZZ$2573, 2199, MATCH($B$3, resultados!$A$1:$ZZ$1, 0))</f>
        <v/>
      </c>
    </row>
    <row r="2206">
      <c r="A2206">
        <f>INDEX(resultados!$A$2:$ZZ$2573, 2200, MATCH($B$1, resultados!$A$1:$ZZ$1, 0))</f>
        <v/>
      </c>
      <c r="B2206">
        <f>INDEX(resultados!$A$2:$ZZ$2573, 2200, MATCH($B$2, resultados!$A$1:$ZZ$1, 0))</f>
        <v/>
      </c>
      <c r="C2206">
        <f>INDEX(resultados!$A$2:$ZZ$2573, 2200, MATCH($B$3, resultados!$A$1:$ZZ$1, 0))</f>
        <v/>
      </c>
    </row>
    <row r="2207">
      <c r="A2207">
        <f>INDEX(resultados!$A$2:$ZZ$2573, 2201, MATCH($B$1, resultados!$A$1:$ZZ$1, 0))</f>
        <v/>
      </c>
      <c r="B2207">
        <f>INDEX(resultados!$A$2:$ZZ$2573, 2201, MATCH($B$2, resultados!$A$1:$ZZ$1, 0))</f>
        <v/>
      </c>
      <c r="C2207">
        <f>INDEX(resultados!$A$2:$ZZ$2573, 2201, MATCH($B$3, resultados!$A$1:$ZZ$1, 0))</f>
        <v/>
      </c>
    </row>
    <row r="2208">
      <c r="A2208">
        <f>INDEX(resultados!$A$2:$ZZ$2573, 2202, MATCH($B$1, resultados!$A$1:$ZZ$1, 0))</f>
        <v/>
      </c>
      <c r="B2208">
        <f>INDEX(resultados!$A$2:$ZZ$2573, 2202, MATCH($B$2, resultados!$A$1:$ZZ$1, 0))</f>
        <v/>
      </c>
      <c r="C2208">
        <f>INDEX(resultados!$A$2:$ZZ$2573, 2202, MATCH($B$3, resultados!$A$1:$ZZ$1, 0))</f>
        <v/>
      </c>
    </row>
    <row r="2209">
      <c r="A2209">
        <f>INDEX(resultados!$A$2:$ZZ$2573, 2203, MATCH($B$1, resultados!$A$1:$ZZ$1, 0))</f>
        <v/>
      </c>
      <c r="B2209">
        <f>INDEX(resultados!$A$2:$ZZ$2573, 2203, MATCH($B$2, resultados!$A$1:$ZZ$1, 0))</f>
        <v/>
      </c>
      <c r="C2209">
        <f>INDEX(resultados!$A$2:$ZZ$2573, 2203, MATCH($B$3, resultados!$A$1:$ZZ$1, 0))</f>
        <v/>
      </c>
    </row>
    <row r="2210">
      <c r="A2210">
        <f>INDEX(resultados!$A$2:$ZZ$2573, 2204, MATCH($B$1, resultados!$A$1:$ZZ$1, 0))</f>
        <v/>
      </c>
      <c r="B2210">
        <f>INDEX(resultados!$A$2:$ZZ$2573, 2204, MATCH($B$2, resultados!$A$1:$ZZ$1, 0))</f>
        <v/>
      </c>
      <c r="C2210">
        <f>INDEX(resultados!$A$2:$ZZ$2573, 2204, MATCH($B$3, resultados!$A$1:$ZZ$1, 0))</f>
        <v/>
      </c>
    </row>
    <row r="2211">
      <c r="A2211">
        <f>INDEX(resultados!$A$2:$ZZ$2573, 2205, MATCH($B$1, resultados!$A$1:$ZZ$1, 0))</f>
        <v/>
      </c>
      <c r="B2211">
        <f>INDEX(resultados!$A$2:$ZZ$2573, 2205, MATCH($B$2, resultados!$A$1:$ZZ$1, 0))</f>
        <v/>
      </c>
      <c r="C2211">
        <f>INDEX(resultados!$A$2:$ZZ$2573, 2205, MATCH($B$3, resultados!$A$1:$ZZ$1, 0))</f>
        <v/>
      </c>
    </row>
    <row r="2212">
      <c r="A2212">
        <f>INDEX(resultados!$A$2:$ZZ$2573, 2206, MATCH($B$1, resultados!$A$1:$ZZ$1, 0))</f>
        <v/>
      </c>
      <c r="B2212">
        <f>INDEX(resultados!$A$2:$ZZ$2573, 2206, MATCH($B$2, resultados!$A$1:$ZZ$1, 0))</f>
        <v/>
      </c>
      <c r="C2212">
        <f>INDEX(resultados!$A$2:$ZZ$2573, 2206, MATCH($B$3, resultados!$A$1:$ZZ$1, 0))</f>
        <v/>
      </c>
    </row>
    <row r="2213">
      <c r="A2213">
        <f>INDEX(resultados!$A$2:$ZZ$2573, 2207, MATCH($B$1, resultados!$A$1:$ZZ$1, 0))</f>
        <v/>
      </c>
      <c r="B2213">
        <f>INDEX(resultados!$A$2:$ZZ$2573, 2207, MATCH($B$2, resultados!$A$1:$ZZ$1, 0))</f>
        <v/>
      </c>
      <c r="C2213">
        <f>INDEX(resultados!$A$2:$ZZ$2573, 2207, MATCH($B$3, resultados!$A$1:$ZZ$1, 0))</f>
        <v/>
      </c>
    </row>
    <row r="2214">
      <c r="A2214">
        <f>INDEX(resultados!$A$2:$ZZ$2573, 2208, MATCH($B$1, resultados!$A$1:$ZZ$1, 0))</f>
        <v/>
      </c>
      <c r="B2214">
        <f>INDEX(resultados!$A$2:$ZZ$2573, 2208, MATCH($B$2, resultados!$A$1:$ZZ$1, 0))</f>
        <v/>
      </c>
      <c r="C2214">
        <f>INDEX(resultados!$A$2:$ZZ$2573, 2208, MATCH($B$3, resultados!$A$1:$ZZ$1, 0))</f>
        <v/>
      </c>
    </row>
    <row r="2215">
      <c r="A2215">
        <f>INDEX(resultados!$A$2:$ZZ$2573, 2209, MATCH($B$1, resultados!$A$1:$ZZ$1, 0))</f>
        <v/>
      </c>
      <c r="B2215">
        <f>INDEX(resultados!$A$2:$ZZ$2573, 2209, MATCH($B$2, resultados!$A$1:$ZZ$1, 0))</f>
        <v/>
      </c>
      <c r="C2215">
        <f>INDEX(resultados!$A$2:$ZZ$2573, 2209, MATCH($B$3, resultados!$A$1:$ZZ$1, 0))</f>
        <v/>
      </c>
    </row>
    <row r="2216">
      <c r="A2216">
        <f>INDEX(resultados!$A$2:$ZZ$2573, 2210, MATCH($B$1, resultados!$A$1:$ZZ$1, 0))</f>
        <v/>
      </c>
      <c r="B2216">
        <f>INDEX(resultados!$A$2:$ZZ$2573, 2210, MATCH($B$2, resultados!$A$1:$ZZ$1, 0))</f>
        <v/>
      </c>
      <c r="C2216">
        <f>INDEX(resultados!$A$2:$ZZ$2573, 2210, MATCH($B$3, resultados!$A$1:$ZZ$1, 0))</f>
        <v/>
      </c>
    </row>
    <row r="2217">
      <c r="A2217">
        <f>INDEX(resultados!$A$2:$ZZ$2573, 2211, MATCH($B$1, resultados!$A$1:$ZZ$1, 0))</f>
        <v/>
      </c>
      <c r="B2217">
        <f>INDEX(resultados!$A$2:$ZZ$2573, 2211, MATCH($B$2, resultados!$A$1:$ZZ$1, 0))</f>
        <v/>
      </c>
      <c r="C2217">
        <f>INDEX(resultados!$A$2:$ZZ$2573, 2211, MATCH($B$3, resultados!$A$1:$ZZ$1, 0))</f>
        <v/>
      </c>
    </row>
    <row r="2218">
      <c r="A2218">
        <f>INDEX(resultados!$A$2:$ZZ$2573, 2212, MATCH($B$1, resultados!$A$1:$ZZ$1, 0))</f>
        <v/>
      </c>
      <c r="B2218">
        <f>INDEX(resultados!$A$2:$ZZ$2573, 2212, MATCH($B$2, resultados!$A$1:$ZZ$1, 0))</f>
        <v/>
      </c>
      <c r="C2218">
        <f>INDEX(resultados!$A$2:$ZZ$2573, 2212, MATCH($B$3, resultados!$A$1:$ZZ$1, 0))</f>
        <v/>
      </c>
    </row>
    <row r="2219">
      <c r="A2219">
        <f>INDEX(resultados!$A$2:$ZZ$2573, 2213, MATCH($B$1, resultados!$A$1:$ZZ$1, 0))</f>
        <v/>
      </c>
      <c r="B2219">
        <f>INDEX(resultados!$A$2:$ZZ$2573, 2213, MATCH($B$2, resultados!$A$1:$ZZ$1, 0))</f>
        <v/>
      </c>
      <c r="C2219">
        <f>INDEX(resultados!$A$2:$ZZ$2573, 2213, MATCH($B$3, resultados!$A$1:$ZZ$1, 0))</f>
        <v/>
      </c>
    </row>
    <row r="2220">
      <c r="A2220">
        <f>INDEX(resultados!$A$2:$ZZ$2573, 2214, MATCH($B$1, resultados!$A$1:$ZZ$1, 0))</f>
        <v/>
      </c>
      <c r="B2220">
        <f>INDEX(resultados!$A$2:$ZZ$2573, 2214, MATCH($B$2, resultados!$A$1:$ZZ$1, 0))</f>
        <v/>
      </c>
      <c r="C2220">
        <f>INDEX(resultados!$A$2:$ZZ$2573, 2214, MATCH($B$3, resultados!$A$1:$ZZ$1, 0))</f>
        <v/>
      </c>
    </row>
    <row r="2221">
      <c r="A2221">
        <f>INDEX(resultados!$A$2:$ZZ$2573, 2215, MATCH($B$1, resultados!$A$1:$ZZ$1, 0))</f>
        <v/>
      </c>
      <c r="B2221">
        <f>INDEX(resultados!$A$2:$ZZ$2573, 2215, MATCH($B$2, resultados!$A$1:$ZZ$1, 0))</f>
        <v/>
      </c>
      <c r="C2221">
        <f>INDEX(resultados!$A$2:$ZZ$2573, 2215, MATCH($B$3, resultados!$A$1:$ZZ$1, 0))</f>
        <v/>
      </c>
    </row>
    <row r="2222">
      <c r="A2222">
        <f>INDEX(resultados!$A$2:$ZZ$2573, 2216, MATCH($B$1, resultados!$A$1:$ZZ$1, 0))</f>
        <v/>
      </c>
      <c r="B2222">
        <f>INDEX(resultados!$A$2:$ZZ$2573, 2216, MATCH($B$2, resultados!$A$1:$ZZ$1, 0))</f>
        <v/>
      </c>
      <c r="C2222">
        <f>INDEX(resultados!$A$2:$ZZ$2573, 2216, MATCH($B$3, resultados!$A$1:$ZZ$1, 0))</f>
        <v/>
      </c>
    </row>
    <row r="2223">
      <c r="A2223">
        <f>INDEX(resultados!$A$2:$ZZ$2573, 2217, MATCH($B$1, resultados!$A$1:$ZZ$1, 0))</f>
        <v/>
      </c>
      <c r="B2223">
        <f>INDEX(resultados!$A$2:$ZZ$2573, 2217, MATCH($B$2, resultados!$A$1:$ZZ$1, 0))</f>
        <v/>
      </c>
      <c r="C2223">
        <f>INDEX(resultados!$A$2:$ZZ$2573, 2217, MATCH($B$3, resultados!$A$1:$ZZ$1, 0))</f>
        <v/>
      </c>
    </row>
    <row r="2224">
      <c r="A2224">
        <f>INDEX(resultados!$A$2:$ZZ$2573, 2218, MATCH($B$1, resultados!$A$1:$ZZ$1, 0))</f>
        <v/>
      </c>
      <c r="B2224">
        <f>INDEX(resultados!$A$2:$ZZ$2573, 2218, MATCH($B$2, resultados!$A$1:$ZZ$1, 0))</f>
        <v/>
      </c>
      <c r="C2224">
        <f>INDEX(resultados!$A$2:$ZZ$2573, 2218, MATCH($B$3, resultados!$A$1:$ZZ$1, 0))</f>
        <v/>
      </c>
    </row>
    <row r="2225">
      <c r="A2225">
        <f>INDEX(resultados!$A$2:$ZZ$2573, 2219, MATCH($B$1, resultados!$A$1:$ZZ$1, 0))</f>
        <v/>
      </c>
      <c r="B2225">
        <f>INDEX(resultados!$A$2:$ZZ$2573, 2219, MATCH($B$2, resultados!$A$1:$ZZ$1, 0))</f>
        <v/>
      </c>
      <c r="C2225">
        <f>INDEX(resultados!$A$2:$ZZ$2573, 2219, MATCH($B$3, resultados!$A$1:$ZZ$1, 0))</f>
        <v/>
      </c>
    </row>
    <row r="2226">
      <c r="A2226">
        <f>INDEX(resultados!$A$2:$ZZ$2573, 2220, MATCH($B$1, resultados!$A$1:$ZZ$1, 0))</f>
        <v/>
      </c>
      <c r="B2226">
        <f>INDEX(resultados!$A$2:$ZZ$2573, 2220, MATCH($B$2, resultados!$A$1:$ZZ$1, 0))</f>
        <v/>
      </c>
      <c r="C2226">
        <f>INDEX(resultados!$A$2:$ZZ$2573, 2220, MATCH($B$3, resultados!$A$1:$ZZ$1, 0))</f>
        <v/>
      </c>
    </row>
    <row r="2227">
      <c r="A2227">
        <f>INDEX(resultados!$A$2:$ZZ$2573, 2221, MATCH($B$1, resultados!$A$1:$ZZ$1, 0))</f>
        <v/>
      </c>
      <c r="B2227">
        <f>INDEX(resultados!$A$2:$ZZ$2573, 2221, MATCH($B$2, resultados!$A$1:$ZZ$1, 0))</f>
        <v/>
      </c>
      <c r="C2227">
        <f>INDEX(resultados!$A$2:$ZZ$2573, 2221, MATCH($B$3, resultados!$A$1:$ZZ$1, 0))</f>
        <v/>
      </c>
    </row>
    <row r="2228">
      <c r="A2228">
        <f>INDEX(resultados!$A$2:$ZZ$2573, 2222, MATCH($B$1, resultados!$A$1:$ZZ$1, 0))</f>
        <v/>
      </c>
      <c r="B2228">
        <f>INDEX(resultados!$A$2:$ZZ$2573, 2222, MATCH($B$2, resultados!$A$1:$ZZ$1, 0))</f>
        <v/>
      </c>
      <c r="C2228">
        <f>INDEX(resultados!$A$2:$ZZ$2573, 2222, MATCH($B$3, resultados!$A$1:$ZZ$1, 0))</f>
        <v/>
      </c>
    </row>
    <row r="2229">
      <c r="A2229">
        <f>INDEX(resultados!$A$2:$ZZ$2573, 2223, MATCH($B$1, resultados!$A$1:$ZZ$1, 0))</f>
        <v/>
      </c>
      <c r="B2229">
        <f>INDEX(resultados!$A$2:$ZZ$2573, 2223, MATCH($B$2, resultados!$A$1:$ZZ$1, 0))</f>
        <v/>
      </c>
      <c r="C2229">
        <f>INDEX(resultados!$A$2:$ZZ$2573, 2223, MATCH($B$3, resultados!$A$1:$ZZ$1, 0))</f>
        <v/>
      </c>
    </row>
    <row r="2230">
      <c r="A2230">
        <f>INDEX(resultados!$A$2:$ZZ$2573, 2224, MATCH($B$1, resultados!$A$1:$ZZ$1, 0))</f>
        <v/>
      </c>
      <c r="B2230">
        <f>INDEX(resultados!$A$2:$ZZ$2573, 2224, MATCH($B$2, resultados!$A$1:$ZZ$1, 0))</f>
        <v/>
      </c>
      <c r="C2230">
        <f>INDEX(resultados!$A$2:$ZZ$2573, 2224, MATCH($B$3, resultados!$A$1:$ZZ$1, 0))</f>
        <v/>
      </c>
    </row>
    <row r="2231">
      <c r="A2231">
        <f>INDEX(resultados!$A$2:$ZZ$2573, 2225, MATCH($B$1, resultados!$A$1:$ZZ$1, 0))</f>
        <v/>
      </c>
      <c r="B2231">
        <f>INDEX(resultados!$A$2:$ZZ$2573, 2225, MATCH($B$2, resultados!$A$1:$ZZ$1, 0))</f>
        <v/>
      </c>
      <c r="C2231">
        <f>INDEX(resultados!$A$2:$ZZ$2573, 2225, MATCH($B$3, resultados!$A$1:$ZZ$1, 0))</f>
        <v/>
      </c>
    </row>
    <row r="2232">
      <c r="A2232">
        <f>INDEX(resultados!$A$2:$ZZ$2573, 2226, MATCH($B$1, resultados!$A$1:$ZZ$1, 0))</f>
        <v/>
      </c>
      <c r="B2232">
        <f>INDEX(resultados!$A$2:$ZZ$2573, 2226, MATCH($B$2, resultados!$A$1:$ZZ$1, 0))</f>
        <v/>
      </c>
      <c r="C2232">
        <f>INDEX(resultados!$A$2:$ZZ$2573, 2226, MATCH($B$3, resultados!$A$1:$ZZ$1, 0))</f>
        <v/>
      </c>
    </row>
    <row r="2233">
      <c r="A2233">
        <f>INDEX(resultados!$A$2:$ZZ$2573, 2227, MATCH($B$1, resultados!$A$1:$ZZ$1, 0))</f>
        <v/>
      </c>
      <c r="B2233">
        <f>INDEX(resultados!$A$2:$ZZ$2573, 2227, MATCH($B$2, resultados!$A$1:$ZZ$1, 0))</f>
        <v/>
      </c>
      <c r="C2233">
        <f>INDEX(resultados!$A$2:$ZZ$2573, 2227, MATCH($B$3, resultados!$A$1:$ZZ$1, 0))</f>
        <v/>
      </c>
    </row>
    <row r="2234">
      <c r="A2234">
        <f>INDEX(resultados!$A$2:$ZZ$2573, 2228, MATCH($B$1, resultados!$A$1:$ZZ$1, 0))</f>
        <v/>
      </c>
      <c r="B2234">
        <f>INDEX(resultados!$A$2:$ZZ$2573, 2228, MATCH($B$2, resultados!$A$1:$ZZ$1, 0))</f>
        <v/>
      </c>
      <c r="C2234">
        <f>INDEX(resultados!$A$2:$ZZ$2573, 2228, MATCH($B$3, resultados!$A$1:$ZZ$1, 0))</f>
        <v/>
      </c>
    </row>
    <row r="2235">
      <c r="A2235">
        <f>INDEX(resultados!$A$2:$ZZ$2573, 2229, MATCH($B$1, resultados!$A$1:$ZZ$1, 0))</f>
        <v/>
      </c>
      <c r="B2235">
        <f>INDEX(resultados!$A$2:$ZZ$2573, 2229, MATCH($B$2, resultados!$A$1:$ZZ$1, 0))</f>
        <v/>
      </c>
      <c r="C2235">
        <f>INDEX(resultados!$A$2:$ZZ$2573, 2229, MATCH($B$3, resultados!$A$1:$ZZ$1, 0))</f>
        <v/>
      </c>
    </row>
    <row r="2236">
      <c r="A2236">
        <f>INDEX(resultados!$A$2:$ZZ$2573, 2230, MATCH($B$1, resultados!$A$1:$ZZ$1, 0))</f>
        <v/>
      </c>
      <c r="B2236">
        <f>INDEX(resultados!$A$2:$ZZ$2573, 2230, MATCH($B$2, resultados!$A$1:$ZZ$1, 0))</f>
        <v/>
      </c>
      <c r="C2236">
        <f>INDEX(resultados!$A$2:$ZZ$2573, 2230, MATCH($B$3, resultados!$A$1:$ZZ$1, 0))</f>
        <v/>
      </c>
    </row>
    <row r="2237">
      <c r="A2237">
        <f>INDEX(resultados!$A$2:$ZZ$2573, 2231, MATCH($B$1, resultados!$A$1:$ZZ$1, 0))</f>
        <v/>
      </c>
      <c r="B2237">
        <f>INDEX(resultados!$A$2:$ZZ$2573, 2231, MATCH($B$2, resultados!$A$1:$ZZ$1, 0))</f>
        <v/>
      </c>
      <c r="C2237">
        <f>INDEX(resultados!$A$2:$ZZ$2573, 2231, MATCH($B$3, resultados!$A$1:$ZZ$1, 0))</f>
        <v/>
      </c>
    </row>
    <row r="2238">
      <c r="A2238">
        <f>INDEX(resultados!$A$2:$ZZ$2573, 2232, MATCH($B$1, resultados!$A$1:$ZZ$1, 0))</f>
        <v/>
      </c>
      <c r="B2238">
        <f>INDEX(resultados!$A$2:$ZZ$2573, 2232, MATCH($B$2, resultados!$A$1:$ZZ$1, 0))</f>
        <v/>
      </c>
      <c r="C2238">
        <f>INDEX(resultados!$A$2:$ZZ$2573, 2232, MATCH($B$3, resultados!$A$1:$ZZ$1, 0))</f>
        <v/>
      </c>
    </row>
    <row r="2239">
      <c r="A2239">
        <f>INDEX(resultados!$A$2:$ZZ$2573, 2233, MATCH($B$1, resultados!$A$1:$ZZ$1, 0))</f>
        <v/>
      </c>
      <c r="B2239">
        <f>INDEX(resultados!$A$2:$ZZ$2573, 2233, MATCH($B$2, resultados!$A$1:$ZZ$1, 0))</f>
        <v/>
      </c>
      <c r="C2239">
        <f>INDEX(resultados!$A$2:$ZZ$2573, 2233, MATCH($B$3, resultados!$A$1:$ZZ$1, 0))</f>
        <v/>
      </c>
    </row>
    <row r="2240">
      <c r="A2240">
        <f>INDEX(resultados!$A$2:$ZZ$2573, 2234, MATCH($B$1, resultados!$A$1:$ZZ$1, 0))</f>
        <v/>
      </c>
      <c r="B2240">
        <f>INDEX(resultados!$A$2:$ZZ$2573, 2234, MATCH($B$2, resultados!$A$1:$ZZ$1, 0))</f>
        <v/>
      </c>
      <c r="C2240">
        <f>INDEX(resultados!$A$2:$ZZ$2573, 2234, MATCH($B$3, resultados!$A$1:$ZZ$1, 0))</f>
        <v/>
      </c>
    </row>
    <row r="2241">
      <c r="A2241">
        <f>INDEX(resultados!$A$2:$ZZ$2573, 2235, MATCH($B$1, resultados!$A$1:$ZZ$1, 0))</f>
        <v/>
      </c>
      <c r="B2241">
        <f>INDEX(resultados!$A$2:$ZZ$2573, 2235, MATCH($B$2, resultados!$A$1:$ZZ$1, 0))</f>
        <v/>
      </c>
      <c r="C2241">
        <f>INDEX(resultados!$A$2:$ZZ$2573, 2235, MATCH($B$3, resultados!$A$1:$ZZ$1, 0))</f>
        <v/>
      </c>
    </row>
    <row r="2242">
      <c r="A2242">
        <f>INDEX(resultados!$A$2:$ZZ$2573, 2236, MATCH($B$1, resultados!$A$1:$ZZ$1, 0))</f>
        <v/>
      </c>
      <c r="B2242">
        <f>INDEX(resultados!$A$2:$ZZ$2573, 2236, MATCH($B$2, resultados!$A$1:$ZZ$1, 0))</f>
        <v/>
      </c>
      <c r="C2242">
        <f>INDEX(resultados!$A$2:$ZZ$2573, 2236, MATCH($B$3, resultados!$A$1:$ZZ$1, 0))</f>
        <v/>
      </c>
    </row>
    <row r="2243">
      <c r="A2243">
        <f>INDEX(resultados!$A$2:$ZZ$2573, 2237, MATCH($B$1, resultados!$A$1:$ZZ$1, 0))</f>
        <v/>
      </c>
      <c r="B2243">
        <f>INDEX(resultados!$A$2:$ZZ$2573, 2237, MATCH($B$2, resultados!$A$1:$ZZ$1, 0))</f>
        <v/>
      </c>
      <c r="C2243">
        <f>INDEX(resultados!$A$2:$ZZ$2573, 2237, MATCH($B$3, resultados!$A$1:$ZZ$1, 0))</f>
        <v/>
      </c>
    </row>
    <row r="2244">
      <c r="A2244">
        <f>INDEX(resultados!$A$2:$ZZ$2573, 2238, MATCH($B$1, resultados!$A$1:$ZZ$1, 0))</f>
        <v/>
      </c>
      <c r="B2244">
        <f>INDEX(resultados!$A$2:$ZZ$2573, 2238, MATCH($B$2, resultados!$A$1:$ZZ$1, 0))</f>
        <v/>
      </c>
      <c r="C2244">
        <f>INDEX(resultados!$A$2:$ZZ$2573, 2238, MATCH($B$3, resultados!$A$1:$ZZ$1, 0))</f>
        <v/>
      </c>
    </row>
    <row r="2245">
      <c r="A2245">
        <f>INDEX(resultados!$A$2:$ZZ$2573, 2239, MATCH($B$1, resultados!$A$1:$ZZ$1, 0))</f>
        <v/>
      </c>
      <c r="B2245">
        <f>INDEX(resultados!$A$2:$ZZ$2573, 2239, MATCH($B$2, resultados!$A$1:$ZZ$1, 0))</f>
        <v/>
      </c>
      <c r="C2245">
        <f>INDEX(resultados!$A$2:$ZZ$2573, 2239, MATCH($B$3, resultados!$A$1:$ZZ$1, 0))</f>
        <v/>
      </c>
    </row>
    <row r="2246">
      <c r="A2246">
        <f>INDEX(resultados!$A$2:$ZZ$2573, 2240, MATCH($B$1, resultados!$A$1:$ZZ$1, 0))</f>
        <v/>
      </c>
      <c r="B2246">
        <f>INDEX(resultados!$A$2:$ZZ$2573, 2240, MATCH($B$2, resultados!$A$1:$ZZ$1, 0))</f>
        <v/>
      </c>
      <c r="C2246">
        <f>INDEX(resultados!$A$2:$ZZ$2573, 2240, MATCH($B$3, resultados!$A$1:$ZZ$1, 0))</f>
        <v/>
      </c>
    </row>
    <row r="2247">
      <c r="A2247">
        <f>INDEX(resultados!$A$2:$ZZ$2573, 2241, MATCH($B$1, resultados!$A$1:$ZZ$1, 0))</f>
        <v/>
      </c>
      <c r="B2247">
        <f>INDEX(resultados!$A$2:$ZZ$2573, 2241, MATCH($B$2, resultados!$A$1:$ZZ$1, 0))</f>
        <v/>
      </c>
      <c r="C2247">
        <f>INDEX(resultados!$A$2:$ZZ$2573, 2241, MATCH($B$3, resultados!$A$1:$ZZ$1, 0))</f>
        <v/>
      </c>
    </row>
    <row r="2248">
      <c r="A2248">
        <f>INDEX(resultados!$A$2:$ZZ$2573, 2242, MATCH($B$1, resultados!$A$1:$ZZ$1, 0))</f>
        <v/>
      </c>
      <c r="B2248">
        <f>INDEX(resultados!$A$2:$ZZ$2573, 2242, MATCH($B$2, resultados!$A$1:$ZZ$1, 0))</f>
        <v/>
      </c>
      <c r="C2248">
        <f>INDEX(resultados!$A$2:$ZZ$2573, 2242, MATCH($B$3, resultados!$A$1:$ZZ$1, 0))</f>
        <v/>
      </c>
    </row>
    <row r="2249">
      <c r="A2249">
        <f>INDEX(resultados!$A$2:$ZZ$2573, 2243, MATCH($B$1, resultados!$A$1:$ZZ$1, 0))</f>
        <v/>
      </c>
      <c r="B2249">
        <f>INDEX(resultados!$A$2:$ZZ$2573, 2243, MATCH($B$2, resultados!$A$1:$ZZ$1, 0))</f>
        <v/>
      </c>
      <c r="C2249">
        <f>INDEX(resultados!$A$2:$ZZ$2573, 2243, MATCH($B$3, resultados!$A$1:$ZZ$1, 0))</f>
        <v/>
      </c>
    </row>
    <row r="2250">
      <c r="A2250">
        <f>INDEX(resultados!$A$2:$ZZ$2573, 2244, MATCH($B$1, resultados!$A$1:$ZZ$1, 0))</f>
        <v/>
      </c>
      <c r="B2250">
        <f>INDEX(resultados!$A$2:$ZZ$2573, 2244, MATCH($B$2, resultados!$A$1:$ZZ$1, 0))</f>
        <v/>
      </c>
      <c r="C2250">
        <f>INDEX(resultados!$A$2:$ZZ$2573, 2244, MATCH($B$3, resultados!$A$1:$ZZ$1, 0))</f>
        <v/>
      </c>
    </row>
    <row r="2251">
      <c r="A2251">
        <f>INDEX(resultados!$A$2:$ZZ$2573, 2245, MATCH($B$1, resultados!$A$1:$ZZ$1, 0))</f>
        <v/>
      </c>
      <c r="B2251">
        <f>INDEX(resultados!$A$2:$ZZ$2573, 2245, MATCH($B$2, resultados!$A$1:$ZZ$1, 0))</f>
        <v/>
      </c>
      <c r="C2251">
        <f>INDEX(resultados!$A$2:$ZZ$2573, 2245, MATCH($B$3, resultados!$A$1:$ZZ$1, 0))</f>
        <v/>
      </c>
    </row>
    <row r="2252">
      <c r="A2252">
        <f>INDEX(resultados!$A$2:$ZZ$2573, 2246, MATCH($B$1, resultados!$A$1:$ZZ$1, 0))</f>
        <v/>
      </c>
      <c r="B2252">
        <f>INDEX(resultados!$A$2:$ZZ$2573, 2246, MATCH($B$2, resultados!$A$1:$ZZ$1, 0))</f>
        <v/>
      </c>
      <c r="C2252">
        <f>INDEX(resultados!$A$2:$ZZ$2573, 2246, MATCH($B$3, resultados!$A$1:$ZZ$1, 0))</f>
        <v/>
      </c>
    </row>
    <row r="2253">
      <c r="A2253">
        <f>INDEX(resultados!$A$2:$ZZ$2573, 2247, MATCH($B$1, resultados!$A$1:$ZZ$1, 0))</f>
        <v/>
      </c>
      <c r="B2253">
        <f>INDEX(resultados!$A$2:$ZZ$2573, 2247, MATCH($B$2, resultados!$A$1:$ZZ$1, 0))</f>
        <v/>
      </c>
      <c r="C2253">
        <f>INDEX(resultados!$A$2:$ZZ$2573, 2247, MATCH($B$3, resultados!$A$1:$ZZ$1, 0))</f>
        <v/>
      </c>
    </row>
    <row r="2254">
      <c r="A2254">
        <f>INDEX(resultados!$A$2:$ZZ$2573, 2248, MATCH($B$1, resultados!$A$1:$ZZ$1, 0))</f>
        <v/>
      </c>
      <c r="B2254">
        <f>INDEX(resultados!$A$2:$ZZ$2573, 2248, MATCH($B$2, resultados!$A$1:$ZZ$1, 0))</f>
        <v/>
      </c>
      <c r="C2254">
        <f>INDEX(resultados!$A$2:$ZZ$2573, 2248, MATCH($B$3, resultados!$A$1:$ZZ$1, 0))</f>
        <v/>
      </c>
    </row>
    <row r="2255">
      <c r="A2255">
        <f>INDEX(resultados!$A$2:$ZZ$2573, 2249, MATCH($B$1, resultados!$A$1:$ZZ$1, 0))</f>
        <v/>
      </c>
      <c r="B2255">
        <f>INDEX(resultados!$A$2:$ZZ$2573, 2249, MATCH($B$2, resultados!$A$1:$ZZ$1, 0))</f>
        <v/>
      </c>
      <c r="C2255">
        <f>INDEX(resultados!$A$2:$ZZ$2573, 2249, MATCH($B$3, resultados!$A$1:$ZZ$1, 0))</f>
        <v/>
      </c>
    </row>
    <row r="2256">
      <c r="A2256">
        <f>INDEX(resultados!$A$2:$ZZ$2573, 2250, MATCH($B$1, resultados!$A$1:$ZZ$1, 0))</f>
        <v/>
      </c>
      <c r="B2256">
        <f>INDEX(resultados!$A$2:$ZZ$2573, 2250, MATCH($B$2, resultados!$A$1:$ZZ$1, 0))</f>
        <v/>
      </c>
      <c r="C2256">
        <f>INDEX(resultados!$A$2:$ZZ$2573, 2250, MATCH($B$3, resultados!$A$1:$ZZ$1, 0))</f>
        <v/>
      </c>
    </row>
    <row r="2257">
      <c r="A2257">
        <f>INDEX(resultados!$A$2:$ZZ$2573, 2251, MATCH($B$1, resultados!$A$1:$ZZ$1, 0))</f>
        <v/>
      </c>
      <c r="B2257">
        <f>INDEX(resultados!$A$2:$ZZ$2573, 2251, MATCH($B$2, resultados!$A$1:$ZZ$1, 0))</f>
        <v/>
      </c>
      <c r="C2257">
        <f>INDEX(resultados!$A$2:$ZZ$2573, 2251, MATCH($B$3, resultados!$A$1:$ZZ$1, 0))</f>
        <v/>
      </c>
    </row>
    <row r="2258">
      <c r="A2258">
        <f>INDEX(resultados!$A$2:$ZZ$2573, 2252, MATCH($B$1, resultados!$A$1:$ZZ$1, 0))</f>
        <v/>
      </c>
      <c r="B2258">
        <f>INDEX(resultados!$A$2:$ZZ$2573, 2252, MATCH($B$2, resultados!$A$1:$ZZ$1, 0))</f>
        <v/>
      </c>
      <c r="C2258">
        <f>INDEX(resultados!$A$2:$ZZ$2573, 2252, MATCH($B$3, resultados!$A$1:$ZZ$1, 0))</f>
        <v/>
      </c>
    </row>
    <row r="2259">
      <c r="A2259">
        <f>INDEX(resultados!$A$2:$ZZ$2573, 2253, MATCH($B$1, resultados!$A$1:$ZZ$1, 0))</f>
        <v/>
      </c>
      <c r="B2259">
        <f>INDEX(resultados!$A$2:$ZZ$2573, 2253, MATCH($B$2, resultados!$A$1:$ZZ$1, 0))</f>
        <v/>
      </c>
      <c r="C2259">
        <f>INDEX(resultados!$A$2:$ZZ$2573, 2253, MATCH($B$3, resultados!$A$1:$ZZ$1, 0))</f>
        <v/>
      </c>
    </row>
    <row r="2260">
      <c r="A2260">
        <f>INDEX(resultados!$A$2:$ZZ$2573, 2254, MATCH($B$1, resultados!$A$1:$ZZ$1, 0))</f>
        <v/>
      </c>
      <c r="B2260">
        <f>INDEX(resultados!$A$2:$ZZ$2573, 2254, MATCH($B$2, resultados!$A$1:$ZZ$1, 0))</f>
        <v/>
      </c>
      <c r="C2260">
        <f>INDEX(resultados!$A$2:$ZZ$2573, 2254, MATCH($B$3, resultados!$A$1:$ZZ$1, 0))</f>
        <v/>
      </c>
    </row>
    <row r="2261">
      <c r="A2261">
        <f>INDEX(resultados!$A$2:$ZZ$2573, 2255, MATCH($B$1, resultados!$A$1:$ZZ$1, 0))</f>
        <v/>
      </c>
      <c r="B2261">
        <f>INDEX(resultados!$A$2:$ZZ$2573, 2255, MATCH($B$2, resultados!$A$1:$ZZ$1, 0))</f>
        <v/>
      </c>
      <c r="C2261">
        <f>INDEX(resultados!$A$2:$ZZ$2573, 2255, MATCH($B$3, resultados!$A$1:$ZZ$1, 0))</f>
        <v/>
      </c>
    </row>
    <row r="2262">
      <c r="A2262">
        <f>INDEX(resultados!$A$2:$ZZ$2573, 2256, MATCH($B$1, resultados!$A$1:$ZZ$1, 0))</f>
        <v/>
      </c>
      <c r="B2262">
        <f>INDEX(resultados!$A$2:$ZZ$2573, 2256, MATCH($B$2, resultados!$A$1:$ZZ$1, 0))</f>
        <v/>
      </c>
      <c r="C2262">
        <f>INDEX(resultados!$A$2:$ZZ$2573, 2256, MATCH($B$3, resultados!$A$1:$ZZ$1, 0))</f>
        <v/>
      </c>
    </row>
    <row r="2263">
      <c r="A2263">
        <f>INDEX(resultados!$A$2:$ZZ$2573, 2257, MATCH($B$1, resultados!$A$1:$ZZ$1, 0))</f>
        <v/>
      </c>
      <c r="B2263">
        <f>INDEX(resultados!$A$2:$ZZ$2573, 2257, MATCH($B$2, resultados!$A$1:$ZZ$1, 0))</f>
        <v/>
      </c>
      <c r="C2263">
        <f>INDEX(resultados!$A$2:$ZZ$2573, 2257, MATCH($B$3, resultados!$A$1:$ZZ$1, 0))</f>
        <v/>
      </c>
    </row>
    <row r="2264">
      <c r="A2264">
        <f>INDEX(resultados!$A$2:$ZZ$2573, 2258, MATCH($B$1, resultados!$A$1:$ZZ$1, 0))</f>
        <v/>
      </c>
      <c r="B2264">
        <f>INDEX(resultados!$A$2:$ZZ$2573, 2258, MATCH($B$2, resultados!$A$1:$ZZ$1, 0))</f>
        <v/>
      </c>
      <c r="C2264">
        <f>INDEX(resultados!$A$2:$ZZ$2573, 2258, MATCH($B$3, resultados!$A$1:$ZZ$1, 0))</f>
        <v/>
      </c>
    </row>
    <row r="2265">
      <c r="A2265">
        <f>INDEX(resultados!$A$2:$ZZ$2573, 2259, MATCH($B$1, resultados!$A$1:$ZZ$1, 0))</f>
        <v/>
      </c>
      <c r="B2265">
        <f>INDEX(resultados!$A$2:$ZZ$2573, 2259, MATCH($B$2, resultados!$A$1:$ZZ$1, 0))</f>
        <v/>
      </c>
      <c r="C2265">
        <f>INDEX(resultados!$A$2:$ZZ$2573, 2259, MATCH($B$3, resultados!$A$1:$ZZ$1, 0))</f>
        <v/>
      </c>
    </row>
    <row r="2266">
      <c r="A2266">
        <f>INDEX(resultados!$A$2:$ZZ$2573, 2260, MATCH($B$1, resultados!$A$1:$ZZ$1, 0))</f>
        <v/>
      </c>
      <c r="B2266">
        <f>INDEX(resultados!$A$2:$ZZ$2573, 2260, MATCH($B$2, resultados!$A$1:$ZZ$1, 0))</f>
        <v/>
      </c>
      <c r="C2266">
        <f>INDEX(resultados!$A$2:$ZZ$2573, 2260, MATCH($B$3, resultados!$A$1:$ZZ$1, 0))</f>
        <v/>
      </c>
    </row>
    <row r="2267">
      <c r="A2267">
        <f>INDEX(resultados!$A$2:$ZZ$2573, 2261, MATCH($B$1, resultados!$A$1:$ZZ$1, 0))</f>
        <v/>
      </c>
      <c r="B2267">
        <f>INDEX(resultados!$A$2:$ZZ$2573, 2261, MATCH($B$2, resultados!$A$1:$ZZ$1, 0))</f>
        <v/>
      </c>
      <c r="C2267">
        <f>INDEX(resultados!$A$2:$ZZ$2573, 2261, MATCH($B$3, resultados!$A$1:$ZZ$1, 0))</f>
        <v/>
      </c>
    </row>
    <row r="2268">
      <c r="A2268">
        <f>INDEX(resultados!$A$2:$ZZ$2573, 2262, MATCH($B$1, resultados!$A$1:$ZZ$1, 0))</f>
        <v/>
      </c>
      <c r="B2268">
        <f>INDEX(resultados!$A$2:$ZZ$2573, 2262, MATCH($B$2, resultados!$A$1:$ZZ$1, 0))</f>
        <v/>
      </c>
      <c r="C2268">
        <f>INDEX(resultados!$A$2:$ZZ$2573, 2262, MATCH($B$3, resultados!$A$1:$ZZ$1, 0))</f>
        <v/>
      </c>
    </row>
    <row r="2269">
      <c r="A2269">
        <f>INDEX(resultados!$A$2:$ZZ$2573, 2263, MATCH($B$1, resultados!$A$1:$ZZ$1, 0))</f>
        <v/>
      </c>
      <c r="B2269">
        <f>INDEX(resultados!$A$2:$ZZ$2573, 2263, MATCH($B$2, resultados!$A$1:$ZZ$1, 0))</f>
        <v/>
      </c>
      <c r="C2269">
        <f>INDEX(resultados!$A$2:$ZZ$2573, 2263, MATCH($B$3, resultados!$A$1:$ZZ$1, 0))</f>
        <v/>
      </c>
    </row>
    <row r="2270">
      <c r="A2270">
        <f>INDEX(resultados!$A$2:$ZZ$2573, 2264, MATCH($B$1, resultados!$A$1:$ZZ$1, 0))</f>
        <v/>
      </c>
      <c r="B2270">
        <f>INDEX(resultados!$A$2:$ZZ$2573, 2264, MATCH($B$2, resultados!$A$1:$ZZ$1, 0))</f>
        <v/>
      </c>
      <c r="C2270">
        <f>INDEX(resultados!$A$2:$ZZ$2573, 2264, MATCH($B$3, resultados!$A$1:$ZZ$1, 0))</f>
        <v/>
      </c>
    </row>
    <row r="2271">
      <c r="A2271">
        <f>INDEX(resultados!$A$2:$ZZ$2573, 2265, MATCH($B$1, resultados!$A$1:$ZZ$1, 0))</f>
        <v/>
      </c>
      <c r="B2271">
        <f>INDEX(resultados!$A$2:$ZZ$2573, 2265, MATCH($B$2, resultados!$A$1:$ZZ$1, 0))</f>
        <v/>
      </c>
      <c r="C2271">
        <f>INDEX(resultados!$A$2:$ZZ$2573, 2265, MATCH($B$3, resultados!$A$1:$ZZ$1, 0))</f>
        <v/>
      </c>
    </row>
    <row r="2272">
      <c r="A2272">
        <f>INDEX(resultados!$A$2:$ZZ$2573, 2266, MATCH($B$1, resultados!$A$1:$ZZ$1, 0))</f>
        <v/>
      </c>
      <c r="B2272">
        <f>INDEX(resultados!$A$2:$ZZ$2573, 2266, MATCH($B$2, resultados!$A$1:$ZZ$1, 0))</f>
        <v/>
      </c>
      <c r="C2272">
        <f>INDEX(resultados!$A$2:$ZZ$2573, 2266, MATCH($B$3, resultados!$A$1:$ZZ$1, 0))</f>
        <v/>
      </c>
    </row>
    <row r="2273">
      <c r="A2273">
        <f>INDEX(resultados!$A$2:$ZZ$2573, 2267, MATCH($B$1, resultados!$A$1:$ZZ$1, 0))</f>
        <v/>
      </c>
      <c r="B2273">
        <f>INDEX(resultados!$A$2:$ZZ$2573, 2267, MATCH($B$2, resultados!$A$1:$ZZ$1, 0))</f>
        <v/>
      </c>
      <c r="C2273">
        <f>INDEX(resultados!$A$2:$ZZ$2573, 2267, MATCH($B$3, resultados!$A$1:$ZZ$1, 0))</f>
        <v/>
      </c>
    </row>
    <row r="2274">
      <c r="A2274">
        <f>INDEX(resultados!$A$2:$ZZ$2573, 2268, MATCH($B$1, resultados!$A$1:$ZZ$1, 0))</f>
        <v/>
      </c>
      <c r="B2274">
        <f>INDEX(resultados!$A$2:$ZZ$2573, 2268, MATCH($B$2, resultados!$A$1:$ZZ$1, 0))</f>
        <v/>
      </c>
      <c r="C2274">
        <f>INDEX(resultados!$A$2:$ZZ$2573, 2268, MATCH($B$3, resultados!$A$1:$ZZ$1, 0))</f>
        <v/>
      </c>
    </row>
    <row r="2275">
      <c r="A2275">
        <f>INDEX(resultados!$A$2:$ZZ$2573, 2269, MATCH($B$1, resultados!$A$1:$ZZ$1, 0))</f>
        <v/>
      </c>
      <c r="B2275">
        <f>INDEX(resultados!$A$2:$ZZ$2573, 2269, MATCH($B$2, resultados!$A$1:$ZZ$1, 0))</f>
        <v/>
      </c>
      <c r="C2275">
        <f>INDEX(resultados!$A$2:$ZZ$2573, 2269, MATCH($B$3, resultados!$A$1:$ZZ$1, 0))</f>
        <v/>
      </c>
    </row>
    <row r="2276">
      <c r="A2276">
        <f>INDEX(resultados!$A$2:$ZZ$2573, 2270, MATCH($B$1, resultados!$A$1:$ZZ$1, 0))</f>
        <v/>
      </c>
      <c r="B2276">
        <f>INDEX(resultados!$A$2:$ZZ$2573, 2270, MATCH($B$2, resultados!$A$1:$ZZ$1, 0))</f>
        <v/>
      </c>
      <c r="C2276">
        <f>INDEX(resultados!$A$2:$ZZ$2573, 2270, MATCH($B$3, resultados!$A$1:$ZZ$1, 0))</f>
        <v/>
      </c>
    </row>
    <row r="2277">
      <c r="A2277">
        <f>INDEX(resultados!$A$2:$ZZ$2573, 2271, MATCH($B$1, resultados!$A$1:$ZZ$1, 0))</f>
        <v/>
      </c>
      <c r="B2277">
        <f>INDEX(resultados!$A$2:$ZZ$2573, 2271, MATCH($B$2, resultados!$A$1:$ZZ$1, 0))</f>
        <v/>
      </c>
      <c r="C2277">
        <f>INDEX(resultados!$A$2:$ZZ$2573, 2271, MATCH($B$3, resultados!$A$1:$ZZ$1, 0))</f>
        <v/>
      </c>
    </row>
    <row r="2278">
      <c r="A2278">
        <f>INDEX(resultados!$A$2:$ZZ$2573, 2272, MATCH($B$1, resultados!$A$1:$ZZ$1, 0))</f>
        <v/>
      </c>
      <c r="B2278">
        <f>INDEX(resultados!$A$2:$ZZ$2573, 2272, MATCH($B$2, resultados!$A$1:$ZZ$1, 0))</f>
        <v/>
      </c>
      <c r="C2278">
        <f>INDEX(resultados!$A$2:$ZZ$2573, 2272, MATCH($B$3, resultados!$A$1:$ZZ$1, 0))</f>
        <v/>
      </c>
    </row>
    <row r="2279">
      <c r="A2279">
        <f>INDEX(resultados!$A$2:$ZZ$2573, 2273, MATCH($B$1, resultados!$A$1:$ZZ$1, 0))</f>
        <v/>
      </c>
      <c r="B2279">
        <f>INDEX(resultados!$A$2:$ZZ$2573, 2273, MATCH($B$2, resultados!$A$1:$ZZ$1, 0))</f>
        <v/>
      </c>
      <c r="C2279">
        <f>INDEX(resultados!$A$2:$ZZ$2573, 2273, MATCH($B$3, resultados!$A$1:$ZZ$1, 0))</f>
        <v/>
      </c>
    </row>
    <row r="2280">
      <c r="A2280">
        <f>INDEX(resultados!$A$2:$ZZ$2573, 2274, MATCH($B$1, resultados!$A$1:$ZZ$1, 0))</f>
        <v/>
      </c>
      <c r="B2280">
        <f>INDEX(resultados!$A$2:$ZZ$2573, 2274, MATCH($B$2, resultados!$A$1:$ZZ$1, 0))</f>
        <v/>
      </c>
      <c r="C2280">
        <f>INDEX(resultados!$A$2:$ZZ$2573, 2274, MATCH($B$3, resultados!$A$1:$ZZ$1, 0))</f>
        <v/>
      </c>
    </row>
    <row r="2281">
      <c r="A2281">
        <f>INDEX(resultados!$A$2:$ZZ$2573, 2275, MATCH($B$1, resultados!$A$1:$ZZ$1, 0))</f>
        <v/>
      </c>
      <c r="B2281">
        <f>INDEX(resultados!$A$2:$ZZ$2573, 2275, MATCH($B$2, resultados!$A$1:$ZZ$1, 0))</f>
        <v/>
      </c>
      <c r="C2281">
        <f>INDEX(resultados!$A$2:$ZZ$2573, 2275, MATCH($B$3, resultados!$A$1:$ZZ$1, 0))</f>
        <v/>
      </c>
    </row>
    <row r="2282">
      <c r="A2282">
        <f>INDEX(resultados!$A$2:$ZZ$2573, 2276, MATCH($B$1, resultados!$A$1:$ZZ$1, 0))</f>
        <v/>
      </c>
      <c r="B2282">
        <f>INDEX(resultados!$A$2:$ZZ$2573, 2276, MATCH($B$2, resultados!$A$1:$ZZ$1, 0))</f>
        <v/>
      </c>
      <c r="C2282">
        <f>INDEX(resultados!$A$2:$ZZ$2573, 2276, MATCH($B$3, resultados!$A$1:$ZZ$1, 0))</f>
        <v/>
      </c>
    </row>
    <row r="2283">
      <c r="A2283">
        <f>INDEX(resultados!$A$2:$ZZ$2573, 2277, MATCH($B$1, resultados!$A$1:$ZZ$1, 0))</f>
        <v/>
      </c>
      <c r="B2283">
        <f>INDEX(resultados!$A$2:$ZZ$2573, 2277, MATCH($B$2, resultados!$A$1:$ZZ$1, 0))</f>
        <v/>
      </c>
      <c r="C2283">
        <f>INDEX(resultados!$A$2:$ZZ$2573, 2277, MATCH($B$3, resultados!$A$1:$ZZ$1, 0))</f>
        <v/>
      </c>
    </row>
    <row r="2284">
      <c r="A2284">
        <f>INDEX(resultados!$A$2:$ZZ$2573, 2278, MATCH($B$1, resultados!$A$1:$ZZ$1, 0))</f>
        <v/>
      </c>
      <c r="B2284">
        <f>INDEX(resultados!$A$2:$ZZ$2573, 2278, MATCH($B$2, resultados!$A$1:$ZZ$1, 0))</f>
        <v/>
      </c>
      <c r="C2284">
        <f>INDEX(resultados!$A$2:$ZZ$2573, 2278, MATCH($B$3, resultados!$A$1:$ZZ$1, 0))</f>
        <v/>
      </c>
    </row>
    <row r="2285">
      <c r="A2285">
        <f>INDEX(resultados!$A$2:$ZZ$2573, 2279, MATCH($B$1, resultados!$A$1:$ZZ$1, 0))</f>
        <v/>
      </c>
      <c r="B2285">
        <f>INDEX(resultados!$A$2:$ZZ$2573, 2279, MATCH($B$2, resultados!$A$1:$ZZ$1, 0))</f>
        <v/>
      </c>
      <c r="C2285">
        <f>INDEX(resultados!$A$2:$ZZ$2573, 2279, MATCH($B$3, resultados!$A$1:$ZZ$1, 0))</f>
        <v/>
      </c>
    </row>
    <row r="2286">
      <c r="A2286">
        <f>INDEX(resultados!$A$2:$ZZ$2573, 2280, MATCH($B$1, resultados!$A$1:$ZZ$1, 0))</f>
        <v/>
      </c>
      <c r="B2286">
        <f>INDEX(resultados!$A$2:$ZZ$2573, 2280, MATCH($B$2, resultados!$A$1:$ZZ$1, 0))</f>
        <v/>
      </c>
      <c r="C2286">
        <f>INDEX(resultados!$A$2:$ZZ$2573, 2280, MATCH($B$3, resultados!$A$1:$ZZ$1, 0))</f>
        <v/>
      </c>
    </row>
    <row r="2287">
      <c r="A2287">
        <f>INDEX(resultados!$A$2:$ZZ$2573, 2281, MATCH($B$1, resultados!$A$1:$ZZ$1, 0))</f>
        <v/>
      </c>
      <c r="B2287">
        <f>INDEX(resultados!$A$2:$ZZ$2573, 2281, MATCH($B$2, resultados!$A$1:$ZZ$1, 0))</f>
        <v/>
      </c>
      <c r="C2287">
        <f>INDEX(resultados!$A$2:$ZZ$2573, 2281, MATCH($B$3, resultados!$A$1:$ZZ$1, 0))</f>
        <v/>
      </c>
    </row>
    <row r="2288">
      <c r="A2288">
        <f>INDEX(resultados!$A$2:$ZZ$2573, 2282, MATCH($B$1, resultados!$A$1:$ZZ$1, 0))</f>
        <v/>
      </c>
      <c r="B2288">
        <f>INDEX(resultados!$A$2:$ZZ$2573, 2282, MATCH($B$2, resultados!$A$1:$ZZ$1, 0))</f>
        <v/>
      </c>
      <c r="C2288">
        <f>INDEX(resultados!$A$2:$ZZ$2573, 2282, MATCH($B$3, resultados!$A$1:$ZZ$1, 0))</f>
        <v/>
      </c>
    </row>
    <row r="2289">
      <c r="A2289">
        <f>INDEX(resultados!$A$2:$ZZ$2573, 2283, MATCH($B$1, resultados!$A$1:$ZZ$1, 0))</f>
        <v/>
      </c>
      <c r="B2289">
        <f>INDEX(resultados!$A$2:$ZZ$2573, 2283, MATCH($B$2, resultados!$A$1:$ZZ$1, 0))</f>
        <v/>
      </c>
      <c r="C2289">
        <f>INDEX(resultados!$A$2:$ZZ$2573, 2283, MATCH($B$3, resultados!$A$1:$ZZ$1, 0))</f>
        <v/>
      </c>
    </row>
    <row r="2290">
      <c r="A2290">
        <f>INDEX(resultados!$A$2:$ZZ$2573, 2284, MATCH($B$1, resultados!$A$1:$ZZ$1, 0))</f>
        <v/>
      </c>
      <c r="B2290">
        <f>INDEX(resultados!$A$2:$ZZ$2573, 2284, MATCH($B$2, resultados!$A$1:$ZZ$1, 0))</f>
        <v/>
      </c>
      <c r="C2290">
        <f>INDEX(resultados!$A$2:$ZZ$2573, 2284, MATCH($B$3, resultados!$A$1:$ZZ$1, 0))</f>
        <v/>
      </c>
    </row>
    <row r="2291">
      <c r="A2291">
        <f>INDEX(resultados!$A$2:$ZZ$2573, 2285, MATCH($B$1, resultados!$A$1:$ZZ$1, 0))</f>
        <v/>
      </c>
      <c r="B2291">
        <f>INDEX(resultados!$A$2:$ZZ$2573, 2285, MATCH($B$2, resultados!$A$1:$ZZ$1, 0))</f>
        <v/>
      </c>
      <c r="C2291">
        <f>INDEX(resultados!$A$2:$ZZ$2573, 2285, MATCH($B$3, resultados!$A$1:$ZZ$1, 0))</f>
        <v/>
      </c>
    </row>
    <row r="2292">
      <c r="A2292">
        <f>INDEX(resultados!$A$2:$ZZ$2573, 2286, MATCH($B$1, resultados!$A$1:$ZZ$1, 0))</f>
        <v/>
      </c>
      <c r="B2292">
        <f>INDEX(resultados!$A$2:$ZZ$2573, 2286, MATCH($B$2, resultados!$A$1:$ZZ$1, 0))</f>
        <v/>
      </c>
      <c r="C2292">
        <f>INDEX(resultados!$A$2:$ZZ$2573, 2286, MATCH($B$3, resultados!$A$1:$ZZ$1, 0))</f>
        <v/>
      </c>
    </row>
    <row r="2293">
      <c r="A2293">
        <f>INDEX(resultados!$A$2:$ZZ$2573, 2287, MATCH($B$1, resultados!$A$1:$ZZ$1, 0))</f>
        <v/>
      </c>
      <c r="B2293">
        <f>INDEX(resultados!$A$2:$ZZ$2573, 2287, MATCH($B$2, resultados!$A$1:$ZZ$1, 0))</f>
        <v/>
      </c>
      <c r="C2293">
        <f>INDEX(resultados!$A$2:$ZZ$2573, 2287, MATCH($B$3, resultados!$A$1:$ZZ$1, 0))</f>
        <v/>
      </c>
    </row>
    <row r="2294">
      <c r="A2294">
        <f>INDEX(resultados!$A$2:$ZZ$2573, 2288, MATCH($B$1, resultados!$A$1:$ZZ$1, 0))</f>
        <v/>
      </c>
      <c r="B2294">
        <f>INDEX(resultados!$A$2:$ZZ$2573, 2288, MATCH($B$2, resultados!$A$1:$ZZ$1, 0))</f>
        <v/>
      </c>
      <c r="C2294">
        <f>INDEX(resultados!$A$2:$ZZ$2573, 2288, MATCH($B$3, resultados!$A$1:$ZZ$1, 0))</f>
        <v/>
      </c>
    </row>
    <row r="2295">
      <c r="A2295">
        <f>INDEX(resultados!$A$2:$ZZ$2573, 2289, MATCH($B$1, resultados!$A$1:$ZZ$1, 0))</f>
        <v/>
      </c>
      <c r="B2295">
        <f>INDEX(resultados!$A$2:$ZZ$2573, 2289, MATCH($B$2, resultados!$A$1:$ZZ$1, 0))</f>
        <v/>
      </c>
      <c r="C2295">
        <f>INDEX(resultados!$A$2:$ZZ$2573, 2289, MATCH($B$3, resultados!$A$1:$ZZ$1, 0))</f>
        <v/>
      </c>
    </row>
    <row r="2296">
      <c r="A2296">
        <f>INDEX(resultados!$A$2:$ZZ$2573, 2290, MATCH($B$1, resultados!$A$1:$ZZ$1, 0))</f>
        <v/>
      </c>
      <c r="B2296">
        <f>INDEX(resultados!$A$2:$ZZ$2573, 2290, MATCH($B$2, resultados!$A$1:$ZZ$1, 0))</f>
        <v/>
      </c>
      <c r="C2296">
        <f>INDEX(resultados!$A$2:$ZZ$2573, 2290, MATCH($B$3, resultados!$A$1:$ZZ$1, 0))</f>
        <v/>
      </c>
    </row>
    <row r="2297">
      <c r="A2297">
        <f>INDEX(resultados!$A$2:$ZZ$2573, 2291, MATCH($B$1, resultados!$A$1:$ZZ$1, 0))</f>
        <v/>
      </c>
      <c r="B2297">
        <f>INDEX(resultados!$A$2:$ZZ$2573, 2291, MATCH($B$2, resultados!$A$1:$ZZ$1, 0))</f>
        <v/>
      </c>
      <c r="C2297">
        <f>INDEX(resultados!$A$2:$ZZ$2573, 2291, MATCH($B$3, resultados!$A$1:$ZZ$1, 0))</f>
        <v/>
      </c>
    </row>
    <row r="2298">
      <c r="A2298">
        <f>INDEX(resultados!$A$2:$ZZ$2573, 2292, MATCH($B$1, resultados!$A$1:$ZZ$1, 0))</f>
        <v/>
      </c>
      <c r="B2298">
        <f>INDEX(resultados!$A$2:$ZZ$2573, 2292, MATCH($B$2, resultados!$A$1:$ZZ$1, 0))</f>
        <v/>
      </c>
      <c r="C2298">
        <f>INDEX(resultados!$A$2:$ZZ$2573, 2292, MATCH($B$3, resultados!$A$1:$ZZ$1, 0))</f>
        <v/>
      </c>
    </row>
    <row r="2299">
      <c r="A2299">
        <f>INDEX(resultados!$A$2:$ZZ$2573, 2293, MATCH($B$1, resultados!$A$1:$ZZ$1, 0))</f>
        <v/>
      </c>
      <c r="B2299">
        <f>INDEX(resultados!$A$2:$ZZ$2573, 2293, MATCH($B$2, resultados!$A$1:$ZZ$1, 0))</f>
        <v/>
      </c>
      <c r="C2299">
        <f>INDEX(resultados!$A$2:$ZZ$2573, 2293, MATCH($B$3, resultados!$A$1:$ZZ$1, 0))</f>
        <v/>
      </c>
    </row>
    <row r="2300">
      <c r="A2300">
        <f>INDEX(resultados!$A$2:$ZZ$2573, 2294, MATCH($B$1, resultados!$A$1:$ZZ$1, 0))</f>
        <v/>
      </c>
      <c r="B2300">
        <f>INDEX(resultados!$A$2:$ZZ$2573, 2294, MATCH($B$2, resultados!$A$1:$ZZ$1, 0))</f>
        <v/>
      </c>
      <c r="C2300">
        <f>INDEX(resultados!$A$2:$ZZ$2573, 2294, MATCH($B$3, resultados!$A$1:$ZZ$1, 0))</f>
        <v/>
      </c>
    </row>
    <row r="2301">
      <c r="A2301">
        <f>INDEX(resultados!$A$2:$ZZ$2573, 2295, MATCH($B$1, resultados!$A$1:$ZZ$1, 0))</f>
        <v/>
      </c>
      <c r="B2301">
        <f>INDEX(resultados!$A$2:$ZZ$2573, 2295, MATCH($B$2, resultados!$A$1:$ZZ$1, 0))</f>
        <v/>
      </c>
      <c r="C2301">
        <f>INDEX(resultados!$A$2:$ZZ$2573, 2295, MATCH($B$3, resultados!$A$1:$ZZ$1, 0))</f>
        <v/>
      </c>
    </row>
    <row r="2302">
      <c r="A2302">
        <f>INDEX(resultados!$A$2:$ZZ$2573, 2296, MATCH($B$1, resultados!$A$1:$ZZ$1, 0))</f>
        <v/>
      </c>
      <c r="B2302">
        <f>INDEX(resultados!$A$2:$ZZ$2573, 2296, MATCH($B$2, resultados!$A$1:$ZZ$1, 0))</f>
        <v/>
      </c>
      <c r="C2302">
        <f>INDEX(resultados!$A$2:$ZZ$2573, 2296, MATCH($B$3, resultados!$A$1:$ZZ$1, 0))</f>
        <v/>
      </c>
    </row>
    <row r="2303">
      <c r="A2303">
        <f>INDEX(resultados!$A$2:$ZZ$2573, 2297, MATCH($B$1, resultados!$A$1:$ZZ$1, 0))</f>
        <v/>
      </c>
      <c r="B2303">
        <f>INDEX(resultados!$A$2:$ZZ$2573, 2297, MATCH($B$2, resultados!$A$1:$ZZ$1, 0))</f>
        <v/>
      </c>
      <c r="C2303">
        <f>INDEX(resultados!$A$2:$ZZ$2573, 2297, MATCH($B$3, resultados!$A$1:$ZZ$1, 0))</f>
        <v/>
      </c>
    </row>
    <row r="2304">
      <c r="A2304">
        <f>INDEX(resultados!$A$2:$ZZ$2573, 2298, MATCH($B$1, resultados!$A$1:$ZZ$1, 0))</f>
        <v/>
      </c>
      <c r="B2304">
        <f>INDEX(resultados!$A$2:$ZZ$2573, 2298, MATCH($B$2, resultados!$A$1:$ZZ$1, 0))</f>
        <v/>
      </c>
      <c r="C2304">
        <f>INDEX(resultados!$A$2:$ZZ$2573, 2298, MATCH($B$3, resultados!$A$1:$ZZ$1, 0))</f>
        <v/>
      </c>
    </row>
    <row r="2305">
      <c r="A2305">
        <f>INDEX(resultados!$A$2:$ZZ$2573, 2299, MATCH($B$1, resultados!$A$1:$ZZ$1, 0))</f>
        <v/>
      </c>
      <c r="B2305">
        <f>INDEX(resultados!$A$2:$ZZ$2573, 2299, MATCH($B$2, resultados!$A$1:$ZZ$1, 0))</f>
        <v/>
      </c>
      <c r="C2305">
        <f>INDEX(resultados!$A$2:$ZZ$2573, 2299, MATCH($B$3, resultados!$A$1:$ZZ$1, 0))</f>
        <v/>
      </c>
    </row>
    <row r="2306">
      <c r="A2306">
        <f>INDEX(resultados!$A$2:$ZZ$2573, 2300, MATCH($B$1, resultados!$A$1:$ZZ$1, 0))</f>
        <v/>
      </c>
      <c r="B2306">
        <f>INDEX(resultados!$A$2:$ZZ$2573, 2300, MATCH($B$2, resultados!$A$1:$ZZ$1, 0))</f>
        <v/>
      </c>
      <c r="C2306">
        <f>INDEX(resultados!$A$2:$ZZ$2573, 2300, MATCH($B$3, resultados!$A$1:$ZZ$1, 0))</f>
        <v/>
      </c>
    </row>
    <row r="2307">
      <c r="A2307">
        <f>INDEX(resultados!$A$2:$ZZ$2573, 2301, MATCH($B$1, resultados!$A$1:$ZZ$1, 0))</f>
        <v/>
      </c>
      <c r="B2307">
        <f>INDEX(resultados!$A$2:$ZZ$2573, 2301, MATCH($B$2, resultados!$A$1:$ZZ$1, 0))</f>
        <v/>
      </c>
      <c r="C2307">
        <f>INDEX(resultados!$A$2:$ZZ$2573, 2301, MATCH($B$3, resultados!$A$1:$ZZ$1, 0))</f>
        <v/>
      </c>
    </row>
    <row r="2308">
      <c r="A2308">
        <f>INDEX(resultados!$A$2:$ZZ$2573, 2302, MATCH($B$1, resultados!$A$1:$ZZ$1, 0))</f>
        <v/>
      </c>
      <c r="B2308">
        <f>INDEX(resultados!$A$2:$ZZ$2573, 2302, MATCH($B$2, resultados!$A$1:$ZZ$1, 0))</f>
        <v/>
      </c>
      <c r="C2308">
        <f>INDEX(resultados!$A$2:$ZZ$2573, 2302, MATCH($B$3, resultados!$A$1:$ZZ$1, 0))</f>
        <v/>
      </c>
    </row>
    <row r="2309">
      <c r="A2309">
        <f>INDEX(resultados!$A$2:$ZZ$2573, 2303, MATCH($B$1, resultados!$A$1:$ZZ$1, 0))</f>
        <v/>
      </c>
      <c r="B2309">
        <f>INDEX(resultados!$A$2:$ZZ$2573, 2303, MATCH($B$2, resultados!$A$1:$ZZ$1, 0))</f>
        <v/>
      </c>
      <c r="C2309">
        <f>INDEX(resultados!$A$2:$ZZ$2573, 2303, MATCH($B$3, resultados!$A$1:$ZZ$1, 0))</f>
        <v/>
      </c>
    </row>
    <row r="2310">
      <c r="A2310">
        <f>INDEX(resultados!$A$2:$ZZ$2573, 2304, MATCH($B$1, resultados!$A$1:$ZZ$1, 0))</f>
        <v/>
      </c>
      <c r="B2310">
        <f>INDEX(resultados!$A$2:$ZZ$2573, 2304, MATCH($B$2, resultados!$A$1:$ZZ$1, 0))</f>
        <v/>
      </c>
      <c r="C2310">
        <f>INDEX(resultados!$A$2:$ZZ$2573, 2304, MATCH($B$3, resultados!$A$1:$ZZ$1, 0))</f>
        <v/>
      </c>
    </row>
    <row r="2311">
      <c r="A2311">
        <f>INDEX(resultados!$A$2:$ZZ$2573, 2305, MATCH($B$1, resultados!$A$1:$ZZ$1, 0))</f>
        <v/>
      </c>
      <c r="B2311">
        <f>INDEX(resultados!$A$2:$ZZ$2573, 2305, MATCH($B$2, resultados!$A$1:$ZZ$1, 0))</f>
        <v/>
      </c>
      <c r="C2311">
        <f>INDEX(resultados!$A$2:$ZZ$2573, 2305, MATCH($B$3, resultados!$A$1:$ZZ$1, 0))</f>
        <v/>
      </c>
    </row>
    <row r="2312">
      <c r="A2312">
        <f>INDEX(resultados!$A$2:$ZZ$2573, 2306, MATCH($B$1, resultados!$A$1:$ZZ$1, 0))</f>
        <v/>
      </c>
      <c r="B2312">
        <f>INDEX(resultados!$A$2:$ZZ$2573, 2306, MATCH($B$2, resultados!$A$1:$ZZ$1, 0))</f>
        <v/>
      </c>
      <c r="C2312">
        <f>INDEX(resultados!$A$2:$ZZ$2573, 2306, MATCH($B$3, resultados!$A$1:$ZZ$1, 0))</f>
        <v/>
      </c>
    </row>
    <row r="2313">
      <c r="A2313">
        <f>INDEX(resultados!$A$2:$ZZ$2573, 2307, MATCH($B$1, resultados!$A$1:$ZZ$1, 0))</f>
        <v/>
      </c>
      <c r="B2313">
        <f>INDEX(resultados!$A$2:$ZZ$2573, 2307, MATCH($B$2, resultados!$A$1:$ZZ$1, 0))</f>
        <v/>
      </c>
      <c r="C2313">
        <f>INDEX(resultados!$A$2:$ZZ$2573, 2307, MATCH($B$3, resultados!$A$1:$ZZ$1, 0))</f>
        <v/>
      </c>
    </row>
    <row r="2314">
      <c r="A2314">
        <f>INDEX(resultados!$A$2:$ZZ$2573, 2308, MATCH($B$1, resultados!$A$1:$ZZ$1, 0))</f>
        <v/>
      </c>
      <c r="B2314">
        <f>INDEX(resultados!$A$2:$ZZ$2573, 2308, MATCH($B$2, resultados!$A$1:$ZZ$1, 0))</f>
        <v/>
      </c>
      <c r="C2314">
        <f>INDEX(resultados!$A$2:$ZZ$2573, 2308, MATCH($B$3, resultados!$A$1:$ZZ$1, 0))</f>
        <v/>
      </c>
    </row>
    <row r="2315">
      <c r="A2315">
        <f>INDEX(resultados!$A$2:$ZZ$2573, 2309, MATCH($B$1, resultados!$A$1:$ZZ$1, 0))</f>
        <v/>
      </c>
      <c r="B2315">
        <f>INDEX(resultados!$A$2:$ZZ$2573, 2309, MATCH($B$2, resultados!$A$1:$ZZ$1, 0))</f>
        <v/>
      </c>
      <c r="C2315">
        <f>INDEX(resultados!$A$2:$ZZ$2573, 2309, MATCH($B$3, resultados!$A$1:$ZZ$1, 0))</f>
        <v/>
      </c>
    </row>
    <row r="2316">
      <c r="A2316">
        <f>INDEX(resultados!$A$2:$ZZ$2573, 2310, MATCH($B$1, resultados!$A$1:$ZZ$1, 0))</f>
        <v/>
      </c>
      <c r="B2316">
        <f>INDEX(resultados!$A$2:$ZZ$2573, 2310, MATCH($B$2, resultados!$A$1:$ZZ$1, 0))</f>
        <v/>
      </c>
      <c r="C2316">
        <f>INDEX(resultados!$A$2:$ZZ$2573, 2310, MATCH($B$3, resultados!$A$1:$ZZ$1, 0))</f>
        <v/>
      </c>
    </row>
    <row r="2317">
      <c r="A2317">
        <f>INDEX(resultados!$A$2:$ZZ$2573, 2311, MATCH($B$1, resultados!$A$1:$ZZ$1, 0))</f>
        <v/>
      </c>
      <c r="B2317">
        <f>INDEX(resultados!$A$2:$ZZ$2573, 2311, MATCH($B$2, resultados!$A$1:$ZZ$1, 0))</f>
        <v/>
      </c>
      <c r="C2317">
        <f>INDEX(resultados!$A$2:$ZZ$2573, 2311, MATCH($B$3, resultados!$A$1:$ZZ$1, 0))</f>
        <v/>
      </c>
    </row>
    <row r="2318">
      <c r="A2318">
        <f>INDEX(resultados!$A$2:$ZZ$2573, 2312, MATCH($B$1, resultados!$A$1:$ZZ$1, 0))</f>
        <v/>
      </c>
      <c r="B2318">
        <f>INDEX(resultados!$A$2:$ZZ$2573, 2312, MATCH($B$2, resultados!$A$1:$ZZ$1, 0))</f>
        <v/>
      </c>
      <c r="C2318">
        <f>INDEX(resultados!$A$2:$ZZ$2573, 2312, MATCH($B$3, resultados!$A$1:$ZZ$1, 0))</f>
        <v/>
      </c>
    </row>
    <row r="2319">
      <c r="A2319">
        <f>INDEX(resultados!$A$2:$ZZ$2573, 2313, MATCH($B$1, resultados!$A$1:$ZZ$1, 0))</f>
        <v/>
      </c>
      <c r="B2319">
        <f>INDEX(resultados!$A$2:$ZZ$2573, 2313, MATCH($B$2, resultados!$A$1:$ZZ$1, 0))</f>
        <v/>
      </c>
      <c r="C2319">
        <f>INDEX(resultados!$A$2:$ZZ$2573, 2313, MATCH($B$3, resultados!$A$1:$ZZ$1, 0))</f>
        <v/>
      </c>
    </row>
    <row r="2320">
      <c r="A2320">
        <f>INDEX(resultados!$A$2:$ZZ$2573, 2314, MATCH($B$1, resultados!$A$1:$ZZ$1, 0))</f>
        <v/>
      </c>
      <c r="B2320">
        <f>INDEX(resultados!$A$2:$ZZ$2573, 2314, MATCH($B$2, resultados!$A$1:$ZZ$1, 0))</f>
        <v/>
      </c>
      <c r="C2320">
        <f>INDEX(resultados!$A$2:$ZZ$2573, 2314, MATCH($B$3, resultados!$A$1:$ZZ$1, 0))</f>
        <v/>
      </c>
    </row>
    <row r="2321">
      <c r="A2321">
        <f>INDEX(resultados!$A$2:$ZZ$2573, 2315, MATCH($B$1, resultados!$A$1:$ZZ$1, 0))</f>
        <v/>
      </c>
      <c r="B2321">
        <f>INDEX(resultados!$A$2:$ZZ$2573, 2315, MATCH($B$2, resultados!$A$1:$ZZ$1, 0))</f>
        <v/>
      </c>
      <c r="C2321">
        <f>INDEX(resultados!$A$2:$ZZ$2573, 2315, MATCH($B$3, resultados!$A$1:$ZZ$1, 0))</f>
        <v/>
      </c>
    </row>
    <row r="2322">
      <c r="A2322">
        <f>INDEX(resultados!$A$2:$ZZ$2573, 2316, MATCH($B$1, resultados!$A$1:$ZZ$1, 0))</f>
        <v/>
      </c>
      <c r="B2322">
        <f>INDEX(resultados!$A$2:$ZZ$2573, 2316, MATCH($B$2, resultados!$A$1:$ZZ$1, 0))</f>
        <v/>
      </c>
      <c r="C2322">
        <f>INDEX(resultados!$A$2:$ZZ$2573, 2316, MATCH($B$3, resultados!$A$1:$ZZ$1, 0))</f>
        <v/>
      </c>
    </row>
    <row r="2323">
      <c r="A2323">
        <f>INDEX(resultados!$A$2:$ZZ$2573, 2317, MATCH($B$1, resultados!$A$1:$ZZ$1, 0))</f>
        <v/>
      </c>
      <c r="B2323">
        <f>INDEX(resultados!$A$2:$ZZ$2573, 2317, MATCH($B$2, resultados!$A$1:$ZZ$1, 0))</f>
        <v/>
      </c>
      <c r="C2323">
        <f>INDEX(resultados!$A$2:$ZZ$2573, 2317, MATCH($B$3, resultados!$A$1:$ZZ$1, 0))</f>
        <v/>
      </c>
    </row>
    <row r="2324">
      <c r="A2324">
        <f>INDEX(resultados!$A$2:$ZZ$2573, 2318, MATCH($B$1, resultados!$A$1:$ZZ$1, 0))</f>
        <v/>
      </c>
      <c r="B2324">
        <f>INDEX(resultados!$A$2:$ZZ$2573, 2318, MATCH($B$2, resultados!$A$1:$ZZ$1, 0))</f>
        <v/>
      </c>
      <c r="C2324">
        <f>INDEX(resultados!$A$2:$ZZ$2573, 2318, MATCH($B$3, resultados!$A$1:$ZZ$1, 0))</f>
        <v/>
      </c>
    </row>
    <row r="2325">
      <c r="A2325">
        <f>INDEX(resultados!$A$2:$ZZ$2573, 2319, MATCH($B$1, resultados!$A$1:$ZZ$1, 0))</f>
        <v/>
      </c>
      <c r="B2325">
        <f>INDEX(resultados!$A$2:$ZZ$2573, 2319, MATCH($B$2, resultados!$A$1:$ZZ$1, 0))</f>
        <v/>
      </c>
      <c r="C2325">
        <f>INDEX(resultados!$A$2:$ZZ$2573, 2319, MATCH($B$3, resultados!$A$1:$ZZ$1, 0))</f>
        <v/>
      </c>
    </row>
    <row r="2326">
      <c r="A2326">
        <f>INDEX(resultados!$A$2:$ZZ$2573, 2320, MATCH($B$1, resultados!$A$1:$ZZ$1, 0))</f>
        <v/>
      </c>
      <c r="B2326">
        <f>INDEX(resultados!$A$2:$ZZ$2573, 2320, MATCH($B$2, resultados!$A$1:$ZZ$1, 0))</f>
        <v/>
      </c>
      <c r="C2326">
        <f>INDEX(resultados!$A$2:$ZZ$2573, 2320, MATCH($B$3, resultados!$A$1:$ZZ$1, 0))</f>
        <v/>
      </c>
    </row>
    <row r="2327">
      <c r="A2327">
        <f>INDEX(resultados!$A$2:$ZZ$2573, 2321, MATCH($B$1, resultados!$A$1:$ZZ$1, 0))</f>
        <v/>
      </c>
      <c r="B2327">
        <f>INDEX(resultados!$A$2:$ZZ$2573, 2321, MATCH($B$2, resultados!$A$1:$ZZ$1, 0))</f>
        <v/>
      </c>
      <c r="C2327">
        <f>INDEX(resultados!$A$2:$ZZ$2573, 2321, MATCH($B$3, resultados!$A$1:$ZZ$1, 0))</f>
        <v/>
      </c>
    </row>
    <row r="2328">
      <c r="A2328">
        <f>INDEX(resultados!$A$2:$ZZ$2573, 2322, MATCH($B$1, resultados!$A$1:$ZZ$1, 0))</f>
        <v/>
      </c>
      <c r="B2328">
        <f>INDEX(resultados!$A$2:$ZZ$2573, 2322, MATCH($B$2, resultados!$A$1:$ZZ$1, 0))</f>
        <v/>
      </c>
      <c r="C2328">
        <f>INDEX(resultados!$A$2:$ZZ$2573, 2322, MATCH($B$3, resultados!$A$1:$ZZ$1, 0))</f>
        <v/>
      </c>
    </row>
    <row r="2329">
      <c r="A2329">
        <f>INDEX(resultados!$A$2:$ZZ$2573, 2323, MATCH($B$1, resultados!$A$1:$ZZ$1, 0))</f>
        <v/>
      </c>
      <c r="B2329">
        <f>INDEX(resultados!$A$2:$ZZ$2573, 2323, MATCH($B$2, resultados!$A$1:$ZZ$1, 0))</f>
        <v/>
      </c>
      <c r="C2329">
        <f>INDEX(resultados!$A$2:$ZZ$2573, 2323, MATCH($B$3, resultados!$A$1:$ZZ$1, 0))</f>
        <v/>
      </c>
    </row>
    <row r="2330">
      <c r="A2330">
        <f>INDEX(resultados!$A$2:$ZZ$2573, 2324, MATCH($B$1, resultados!$A$1:$ZZ$1, 0))</f>
        <v/>
      </c>
      <c r="B2330">
        <f>INDEX(resultados!$A$2:$ZZ$2573, 2324, MATCH($B$2, resultados!$A$1:$ZZ$1, 0))</f>
        <v/>
      </c>
      <c r="C2330">
        <f>INDEX(resultados!$A$2:$ZZ$2573, 2324, MATCH($B$3, resultados!$A$1:$ZZ$1, 0))</f>
        <v/>
      </c>
    </row>
    <row r="2331">
      <c r="A2331">
        <f>INDEX(resultados!$A$2:$ZZ$2573, 2325, MATCH($B$1, resultados!$A$1:$ZZ$1, 0))</f>
        <v/>
      </c>
      <c r="B2331">
        <f>INDEX(resultados!$A$2:$ZZ$2573, 2325, MATCH($B$2, resultados!$A$1:$ZZ$1, 0))</f>
        <v/>
      </c>
      <c r="C2331">
        <f>INDEX(resultados!$A$2:$ZZ$2573, 2325, MATCH($B$3, resultados!$A$1:$ZZ$1, 0))</f>
        <v/>
      </c>
    </row>
    <row r="2332">
      <c r="A2332">
        <f>INDEX(resultados!$A$2:$ZZ$2573, 2326, MATCH($B$1, resultados!$A$1:$ZZ$1, 0))</f>
        <v/>
      </c>
      <c r="B2332">
        <f>INDEX(resultados!$A$2:$ZZ$2573, 2326, MATCH($B$2, resultados!$A$1:$ZZ$1, 0))</f>
        <v/>
      </c>
      <c r="C2332">
        <f>INDEX(resultados!$A$2:$ZZ$2573, 2326, MATCH($B$3, resultados!$A$1:$ZZ$1, 0))</f>
        <v/>
      </c>
    </row>
    <row r="2333">
      <c r="A2333">
        <f>INDEX(resultados!$A$2:$ZZ$2573, 2327, MATCH($B$1, resultados!$A$1:$ZZ$1, 0))</f>
        <v/>
      </c>
      <c r="B2333">
        <f>INDEX(resultados!$A$2:$ZZ$2573, 2327, MATCH($B$2, resultados!$A$1:$ZZ$1, 0))</f>
        <v/>
      </c>
      <c r="C2333">
        <f>INDEX(resultados!$A$2:$ZZ$2573, 2327, MATCH($B$3, resultados!$A$1:$ZZ$1, 0))</f>
        <v/>
      </c>
    </row>
    <row r="2334">
      <c r="A2334">
        <f>INDEX(resultados!$A$2:$ZZ$2573, 2328, MATCH($B$1, resultados!$A$1:$ZZ$1, 0))</f>
        <v/>
      </c>
      <c r="B2334">
        <f>INDEX(resultados!$A$2:$ZZ$2573, 2328, MATCH($B$2, resultados!$A$1:$ZZ$1, 0))</f>
        <v/>
      </c>
      <c r="C2334">
        <f>INDEX(resultados!$A$2:$ZZ$2573, 2328, MATCH($B$3, resultados!$A$1:$ZZ$1, 0))</f>
        <v/>
      </c>
    </row>
    <row r="2335">
      <c r="A2335">
        <f>INDEX(resultados!$A$2:$ZZ$2573, 2329, MATCH($B$1, resultados!$A$1:$ZZ$1, 0))</f>
        <v/>
      </c>
      <c r="B2335">
        <f>INDEX(resultados!$A$2:$ZZ$2573, 2329, MATCH($B$2, resultados!$A$1:$ZZ$1, 0))</f>
        <v/>
      </c>
      <c r="C2335">
        <f>INDEX(resultados!$A$2:$ZZ$2573, 2329, MATCH($B$3, resultados!$A$1:$ZZ$1, 0))</f>
        <v/>
      </c>
    </row>
    <row r="2336">
      <c r="A2336">
        <f>INDEX(resultados!$A$2:$ZZ$2573, 2330, MATCH($B$1, resultados!$A$1:$ZZ$1, 0))</f>
        <v/>
      </c>
      <c r="B2336">
        <f>INDEX(resultados!$A$2:$ZZ$2573, 2330, MATCH($B$2, resultados!$A$1:$ZZ$1, 0))</f>
        <v/>
      </c>
      <c r="C2336">
        <f>INDEX(resultados!$A$2:$ZZ$2573, 2330, MATCH($B$3, resultados!$A$1:$ZZ$1, 0))</f>
        <v/>
      </c>
    </row>
    <row r="2337">
      <c r="A2337">
        <f>INDEX(resultados!$A$2:$ZZ$2573, 2331, MATCH($B$1, resultados!$A$1:$ZZ$1, 0))</f>
        <v/>
      </c>
      <c r="B2337">
        <f>INDEX(resultados!$A$2:$ZZ$2573, 2331, MATCH($B$2, resultados!$A$1:$ZZ$1, 0))</f>
        <v/>
      </c>
      <c r="C2337">
        <f>INDEX(resultados!$A$2:$ZZ$2573, 2331, MATCH($B$3, resultados!$A$1:$ZZ$1, 0))</f>
        <v/>
      </c>
    </row>
    <row r="2338">
      <c r="A2338">
        <f>INDEX(resultados!$A$2:$ZZ$2573, 2332, MATCH($B$1, resultados!$A$1:$ZZ$1, 0))</f>
        <v/>
      </c>
      <c r="B2338">
        <f>INDEX(resultados!$A$2:$ZZ$2573, 2332, MATCH($B$2, resultados!$A$1:$ZZ$1, 0))</f>
        <v/>
      </c>
      <c r="C2338">
        <f>INDEX(resultados!$A$2:$ZZ$2573, 2332, MATCH($B$3, resultados!$A$1:$ZZ$1, 0))</f>
        <v/>
      </c>
    </row>
    <row r="2339">
      <c r="A2339">
        <f>INDEX(resultados!$A$2:$ZZ$2573, 2333, MATCH($B$1, resultados!$A$1:$ZZ$1, 0))</f>
        <v/>
      </c>
      <c r="B2339">
        <f>INDEX(resultados!$A$2:$ZZ$2573, 2333, MATCH($B$2, resultados!$A$1:$ZZ$1, 0))</f>
        <v/>
      </c>
      <c r="C2339">
        <f>INDEX(resultados!$A$2:$ZZ$2573, 2333, MATCH($B$3, resultados!$A$1:$ZZ$1, 0))</f>
        <v/>
      </c>
    </row>
    <row r="2340">
      <c r="A2340">
        <f>INDEX(resultados!$A$2:$ZZ$2573, 2334, MATCH($B$1, resultados!$A$1:$ZZ$1, 0))</f>
        <v/>
      </c>
      <c r="B2340">
        <f>INDEX(resultados!$A$2:$ZZ$2573, 2334, MATCH($B$2, resultados!$A$1:$ZZ$1, 0))</f>
        <v/>
      </c>
      <c r="C2340">
        <f>INDEX(resultados!$A$2:$ZZ$2573, 2334, MATCH($B$3, resultados!$A$1:$ZZ$1, 0))</f>
        <v/>
      </c>
    </row>
    <row r="2341">
      <c r="A2341">
        <f>INDEX(resultados!$A$2:$ZZ$2573, 2335, MATCH($B$1, resultados!$A$1:$ZZ$1, 0))</f>
        <v/>
      </c>
      <c r="B2341">
        <f>INDEX(resultados!$A$2:$ZZ$2573, 2335, MATCH($B$2, resultados!$A$1:$ZZ$1, 0))</f>
        <v/>
      </c>
      <c r="C2341">
        <f>INDEX(resultados!$A$2:$ZZ$2573, 2335, MATCH($B$3, resultados!$A$1:$ZZ$1, 0))</f>
        <v/>
      </c>
    </row>
    <row r="2342">
      <c r="A2342">
        <f>INDEX(resultados!$A$2:$ZZ$2573, 2336, MATCH($B$1, resultados!$A$1:$ZZ$1, 0))</f>
        <v/>
      </c>
      <c r="B2342">
        <f>INDEX(resultados!$A$2:$ZZ$2573, 2336, MATCH($B$2, resultados!$A$1:$ZZ$1, 0))</f>
        <v/>
      </c>
      <c r="C2342">
        <f>INDEX(resultados!$A$2:$ZZ$2573, 2336, MATCH($B$3, resultados!$A$1:$ZZ$1, 0))</f>
        <v/>
      </c>
    </row>
    <row r="2343">
      <c r="A2343">
        <f>INDEX(resultados!$A$2:$ZZ$2573, 2337, MATCH($B$1, resultados!$A$1:$ZZ$1, 0))</f>
        <v/>
      </c>
      <c r="B2343">
        <f>INDEX(resultados!$A$2:$ZZ$2573, 2337, MATCH($B$2, resultados!$A$1:$ZZ$1, 0))</f>
        <v/>
      </c>
      <c r="C2343">
        <f>INDEX(resultados!$A$2:$ZZ$2573, 2337, MATCH($B$3, resultados!$A$1:$ZZ$1, 0))</f>
        <v/>
      </c>
    </row>
    <row r="2344">
      <c r="A2344">
        <f>INDEX(resultados!$A$2:$ZZ$2573, 2338, MATCH($B$1, resultados!$A$1:$ZZ$1, 0))</f>
        <v/>
      </c>
      <c r="B2344">
        <f>INDEX(resultados!$A$2:$ZZ$2573, 2338, MATCH($B$2, resultados!$A$1:$ZZ$1, 0))</f>
        <v/>
      </c>
      <c r="C2344">
        <f>INDEX(resultados!$A$2:$ZZ$2573, 2338, MATCH($B$3, resultados!$A$1:$ZZ$1, 0))</f>
        <v/>
      </c>
    </row>
    <row r="2345">
      <c r="A2345">
        <f>INDEX(resultados!$A$2:$ZZ$2573, 2339, MATCH($B$1, resultados!$A$1:$ZZ$1, 0))</f>
        <v/>
      </c>
      <c r="B2345">
        <f>INDEX(resultados!$A$2:$ZZ$2573, 2339, MATCH($B$2, resultados!$A$1:$ZZ$1, 0))</f>
        <v/>
      </c>
      <c r="C2345">
        <f>INDEX(resultados!$A$2:$ZZ$2573, 2339, MATCH($B$3, resultados!$A$1:$ZZ$1, 0))</f>
        <v/>
      </c>
    </row>
    <row r="2346">
      <c r="A2346">
        <f>INDEX(resultados!$A$2:$ZZ$2573, 2340, MATCH($B$1, resultados!$A$1:$ZZ$1, 0))</f>
        <v/>
      </c>
      <c r="B2346">
        <f>INDEX(resultados!$A$2:$ZZ$2573, 2340, MATCH($B$2, resultados!$A$1:$ZZ$1, 0))</f>
        <v/>
      </c>
      <c r="C2346">
        <f>INDEX(resultados!$A$2:$ZZ$2573, 2340, MATCH($B$3, resultados!$A$1:$ZZ$1, 0))</f>
        <v/>
      </c>
    </row>
    <row r="2347">
      <c r="A2347">
        <f>INDEX(resultados!$A$2:$ZZ$2573, 2341, MATCH($B$1, resultados!$A$1:$ZZ$1, 0))</f>
        <v/>
      </c>
      <c r="B2347">
        <f>INDEX(resultados!$A$2:$ZZ$2573, 2341, MATCH($B$2, resultados!$A$1:$ZZ$1, 0))</f>
        <v/>
      </c>
      <c r="C2347">
        <f>INDEX(resultados!$A$2:$ZZ$2573, 2341, MATCH($B$3, resultados!$A$1:$ZZ$1, 0))</f>
        <v/>
      </c>
    </row>
    <row r="2348">
      <c r="A2348">
        <f>INDEX(resultados!$A$2:$ZZ$2573, 2342, MATCH($B$1, resultados!$A$1:$ZZ$1, 0))</f>
        <v/>
      </c>
      <c r="B2348">
        <f>INDEX(resultados!$A$2:$ZZ$2573, 2342, MATCH($B$2, resultados!$A$1:$ZZ$1, 0))</f>
        <v/>
      </c>
      <c r="C2348">
        <f>INDEX(resultados!$A$2:$ZZ$2573, 2342, MATCH($B$3, resultados!$A$1:$ZZ$1, 0))</f>
        <v/>
      </c>
    </row>
    <row r="2349">
      <c r="A2349">
        <f>INDEX(resultados!$A$2:$ZZ$2573, 2343, MATCH($B$1, resultados!$A$1:$ZZ$1, 0))</f>
        <v/>
      </c>
      <c r="B2349">
        <f>INDEX(resultados!$A$2:$ZZ$2573, 2343, MATCH($B$2, resultados!$A$1:$ZZ$1, 0))</f>
        <v/>
      </c>
      <c r="C2349">
        <f>INDEX(resultados!$A$2:$ZZ$2573, 2343, MATCH($B$3, resultados!$A$1:$ZZ$1, 0))</f>
        <v/>
      </c>
    </row>
    <row r="2350">
      <c r="A2350">
        <f>INDEX(resultados!$A$2:$ZZ$2573, 2344, MATCH($B$1, resultados!$A$1:$ZZ$1, 0))</f>
        <v/>
      </c>
      <c r="B2350">
        <f>INDEX(resultados!$A$2:$ZZ$2573, 2344, MATCH($B$2, resultados!$A$1:$ZZ$1, 0))</f>
        <v/>
      </c>
      <c r="C2350">
        <f>INDEX(resultados!$A$2:$ZZ$2573, 2344, MATCH($B$3, resultados!$A$1:$ZZ$1, 0))</f>
        <v/>
      </c>
    </row>
    <row r="2351">
      <c r="A2351">
        <f>INDEX(resultados!$A$2:$ZZ$2573, 2345, MATCH($B$1, resultados!$A$1:$ZZ$1, 0))</f>
        <v/>
      </c>
      <c r="B2351">
        <f>INDEX(resultados!$A$2:$ZZ$2573, 2345, MATCH($B$2, resultados!$A$1:$ZZ$1, 0))</f>
        <v/>
      </c>
      <c r="C2351">
        <f>INDEX(resultados!$A$2:$ZZ$2573, 2345, MATCH($B$3, resultados!$A$1:$ZZ$1, 0))</f>
        <v/>
      </c>
    </row>
    <row r="2352">
      <c r="A2352">
        <f>INDEX(resultados!$A$2:$ZZ$2573, 2346, MATCH($B$1, resultados!$A$1:$ZZ$1, 0))</f>
        <v/>
      </c>
      <c r="B2352">
        <f>INDEX(resultados!$A$2:$ZZ$2573, 2346, MATCH($B$2, resultados!$A$1:$ZZ$1, 0))</f>
        <v/>
      </c>
      <c r="C2352">
        <f>INDEX(resultados!$A$2:$ZZ$2573, 2346, MATCH($B$3, resultados!$A$1:$ZZ$1, 0))</f>
        <v/>
      </c>
    </row>
    <row r="2353">
      <c r="A2353">
        <f>INDEX(resultados!$A$2:$ZZ$2573, 2347, MATCH($B$1, resultados!$A$1:$ZZ$1, 0))</f>
        <v/>
      </c>
      <c r="B2353">
        <f>INDEX(resultados!$A$2:$ZZ$2573, 2347, MATCH($B$2, resultados!$A$1:$ZZ$1, 0))</f>
        <v/>
      </c>
      <c r="C2353">
        <f>INDEX(resultados!$A$2:$ZZ$2573, 2347, MATCH($B$3, resultados!$A$1:$ZZ$1, 0))</f>
        <v/>
      </c>
    </row>
    <row r="2354">
      <c r="A2354">
        <f>INDEX(resultados!$A$2:$ZZ$2573, 2348, MATCH($B$1, resultados!$A$1:$ZZ$1, 0))</f>
        <v/>
      </c>
      <c r="B2354">
        <f>INDEX(resultados!$A$2:$ZZ$2573, 2348, MATCH($B$2, resultados!$A$1:$ZZ$1, 0))</f>
        <v/>
      </c>
      <c r="C2354">
        <f>INDEX(resultados!$A$2:$ZZ$2573, 2348, MATCH($B$3, resultados!$A$1:$ZZ$1, 0))</f>
        <v/>
      </c>
    </row>
    <row r="2355">
      <c r="A2355">
        <f>INDEX(resultados!$A$2:$ZZ$2573, 2349, MATCH($B$1, resultados!$A$1:$ZZ$1, 0))</f>
        <v/>
      </c>
      <c r="B2355">
        <f>INDEX(resultados!$A$2:$ZZ$2573, 2349, MATCH($B$2, resultados!$A$1:$ZZ$1, 0))</f>
        <v/>
      </c>
      <c r="C2355">
        <f>INDEX(resultados!$A$2:$ZZ$2573, 2349, MATCH($B$3, resultados!$A$1:$ZZ$1, 0))</f>
        <v/>
      </c>
    </row>
    <row r="2356">
      <c r="A2356">
        <f>INDEX(resultados!$A$2:$ZZ$2573, 2350, MATCH($B$1, resultados!$A$1:$ZZ$1, 0))</f>
        <v/>
      </c>
      <c r="B2356">
        <f>INDEX(resultados!$A$2:$ZZ$2573, 2350, MATCH($B$2, resultados!$A$1:$ZZ$1, 0))</f>
        <v/>
      </c>
      <c r="C2356">
        <f>INDEX(resultados!$A$2:$ZZ$2573, 2350, MATCH($B$3, resultados!$A$1:$ZZ$1, 0))</f>
        <v/>
      </c>
    </row>
    <row r="2357">
      <c r="A2357">
        <f>INDEX(resultados!$A$2:$ZZ$2573, 2351, MATCH($B$1, resultados!$A$1:$ZZ$1, 0))</f>
        <v/>
      </c>
      <c r="B2357">
        <f>INDEX(resultados!$A$2:$ZZ$2573, 2351, MATCH($B$2, resultados!$A$1:$ZZ$1, 0))</f>
        <v/>
      </c>
      <c r="C2357">
        <f>INDEX(resultados!$A$2:$ZZ$2573, 2351, MATCH($B$3, resultados!$A$1:$ZZ$1, 0))</f>
        <v/>
      </c>
    </row>
    <row r="2358">
      <c r="A2358">
        <f>INDEX(resultados!$A$2:$ZZ$2573, 2352, MATCH($B$1, resultados!$A$1:$ZZ$1, 0))</f>
        <v/>
      </c>
      <c r="B2358">
        <f>INDEX(resultados!$A$2:$ZZ$2573, 2352, MATCH($B$2, resultados!$A$1:$ZZ$1, 0))</f>
        <v/>
      </c>
      <c r="C2358">
        <f>INDEX(resultados!$A$2:$ZZ$2573, 2352, MATCH($B$3, resultados!$A$1:$ZZ$1, 0))</f>
        <v/>
      </c>
    </row>
    <row r="2359">
      <c r="A2359">
        <f>INDEX(resultados!$A$2:$ZZ$2573, 2353, MATCH($B$1, resultados!$A$1:$ZZ$1, 0))</f>
        <v/>
      </c>
      <c r="B2359">
        <f>INDEX(resultados!$A$2:$ZZ$2573, 2353, MATCH($B$2, resultados!$A$1:$ZZ$1, 0))</f>
        <v/>
      </c>
      <c r="C2359">
        <f>INDEX(resultados!$A$2:$ZZ$2573, 2353, MATCH($B$3, resultados!$A$1:$ZZ$1, 0))</f>
        <v/>
      </c>
    </row>
    <row r="2360">
      <c r="A2360">
        <f>INDEX(resultados!$A$2:$ZZ$2573, 2354, MATCH($B$1, resultados!$A$1:$ZZ$1, 0))</f>
        <v/>
      </c>
      <c r="B2360">
        <f>INDEX(resultados!$A$2:$ZZ$2573, 2354, MATCH($B$2, resultados!$A$1:$ZZ$1, 0))</f>
        <v/>
      </c>
      <c r="C2360">
        <f>INDEX(resultados!$A$2:$ZZ$2573, 2354, MATCH($B$3, resultados!$A$1:$ZZ$1, 0))</f>
        <v/>
      </c>
    </row>
    <row r="2361">
      <c r="A2361">
        <f>INDEX(resultados!$A$2:$ZZ$2573, 2355, MATCH($B$1, resultados!$A$1:$ZZ$1, 0))</f>
        <v/>
      </c>
      <c r="B2361">
        <f>INDEX(resultados!$A$2:$ZZ$2573, 2355, MATCH($B$2, resultados!$A$1:$ZZ$1, 0))</f>
        <v/>
      </c>
      <c r="C2361">
        <f>INDEX(resultados!$A$2:$ZZ$2573, 2355, MATCH($B$3, resultados!$A$1:$ZZ$1, 0))</f>
        <v/>
      </c>
    </row>
    <row r="2362">
      <c r="A2362">
        <f>INDEX(resultados!$A$2:$ZZ$2573, 2356, MATCH($B$1, resultados!$A$1:$ZZ$1, 0))</f>
        <v/>
      </c>
      <c r="B2362">
        <f>INDEX(resultados!$A$2:$ZZ$2573, 2356, MATCH($B$2, resultados!$A$1:$ZZ$1, 0))</f>
        <v/>
      </c>
      <c r="C2362">
        <f>INDEX(resultados!$A$2:$ZZ$2573, 2356, MATCH($B$3, resultados!$A$1:$ZZ$1, 0))</f>
        <v/>
      </c>
    </row>
    <row r="2363">
      <c r="A2363">
        <f>INDEX(resultados!$A$2:$ZZ$2573, 2357, MATCH($B$1, resultados!$A$1:$ZZ$1, 0))</f>
        <v/>
      </c>
      <c r="B2363">
        <f>INDEX(resultados!$A$2:$ZZ$2573, 2357, MATCH($B$2, resultados!$A$1:$ZZ$1, 0))</f>
        <v/>
      </c>
      <c r="C2363">
        <f>INDEX(resultados!$A$2:$ZZ$2573, 2357, MATCH($B$3, resultados!$A$1:$ZZ$1, 0))</f>
        <v/>
      </c>
    </row>
    <row r="2364">
      <c r="A2364">
        <f>INDEX(resultados!$A$2:$ZZ$2573, 2358, MATCH($B$1, resultados!$A$1:$ZZ$1, 0))</f>
        <v/>
      </c>
      <c r="B2364">
        <f>INDEX(resultados!$A$2:$ZZ$2573, 2358, MATCH($B$2, resultados!$A$1:$ZZ$1, 0))</f>
        <v/>
      </c>
      <c r="C2364">
        <f>INDEX(resultados!$A$2:$ZZ$2573, 2358, MATCH($B$3, resultados!$A$1:$ZZ$1, 0))</f>
        <v/>
      </c>
    </row>
    <row r="2365">
      <c r="A2365">
        <f>INDEX(resultados!$A$2:$ZZ$2573, 2359, MATCH($B$1, resultados!$A$1:$ZZ$1, 0))</f>
        <v/>
      </c>
      <c r="B2365">
        <f>INDEX(resultados!$A$2:$ZZ$2573, 2359, MATCH($B$2, resultados!$A$1:$ZZ$1, 0))</f>
        <v/>
      </c>
      <c r="C2365">
        <f>INDEX(resultados!$A$2:$ZZ$2573, 2359, MATCH($B$3, resultados!$A$1:$ZZ$1, 0))</f>
        <v/>
      </c>
    </row>
    <row r="2366">
      <c r="A2366">
        <f>INDEX(resultados!$A$2:$ZZ$2573, 2360, MATCH($B$1, resultados!$A$1:$ZZ$1, 0))</f>
        <v/>
      </c>
      <c r="B2366">
        <f>INDEX(resultados!$A$2:$ZZ$2573, 2360, MATCH($B$2, resultados!$A$1:$ZZ$1, 0))</f>
        <v/>
      </c>
      <c r="C2366">
        <f>INDEX(resultados!$A$2:$ZZ$2573, 2360, MATCH($B$3, resultados!$A$1:$ZZ$1, 0))</f>
        <v/>
      </c>
    </row>
    <row r="2367">
      <c r="A2367">
        <f>INDEX(resultados!$A$2:$ZZ$2573, 2361, MATCH($B$1, resultados!$A$1:$ZZ$1, 0))</f>
        <v/>
      </c>
      <c r="B2367">
        <f>INDEX(resultados!$A$2:$ZZ$2573, 2361, MATCH($B$2, resultados!$A$1:$ZZ$1, 0))</f>
        <v/>
      </c>
      <c r="C2367">
        <f>INDEX(resultados!$A$2:$ZZ$2573, 2361, MATCH($B$3, resultados!$A$1:$ZZ$1, 0))</f>
        <v/>
      </c>
    </row>
    <row r="2368">
      <c r="A2368">
        <f>INDEX(resultados!$A$2:$ZZ$2573, 2362, MATCH($B$1, resultados!$A$1:$ZZ$1, 0))</f>
        <v/>
      </c>
      <c r="B2368">
        <f>INDEX(resultados!$A$2:$ZZ$2573, 2362, MATCH($B$2, resultados!$A$1:$ZZ$1, 0))</f>
        <v/>
      </c>
      <c r="C2368">
        <f>INDEX(resultados!$A$2:$ZZ$2573, 2362, MATCH($B$3, resultados!$A$1:$ZZ$1, 0))</f>
        <v/>
      </c>
    </row>
    <row r="2369">
      <c r="A2369">
        <f>INDEX(resultados!$A$2:$ZZ$2573, 2363, MATCH($B$1, resultados!$A$1:$ZZ$1, 0))</f>
        <v/>
      </c>
      <c r="B2369">
        <f>INDEX(resultados!$A$2:$ZZ$2573, 2363, MATCH($B$2, resultados!$A$1:$ZZ$1, 0))</f>
        <v/>
      </c>
      <c r="C2369">
        <f>INDEX(resultados!$A$2:$ZZ$2573, 2363, MATCH($B$3, resultados!$A$1:$ZZ$1, 0))</f>
        <v/>
      </c>
    </row>
    <row r="2370">
      <c r="A2370">
        <f>INDEX(resultados!$A$2:$ZZ$2573, 2364, MATCH($B$1, resultados!$A$1:$ZZ$1, 0))</f>
        <v/>
      </c>
      <c r="B2370">
        <f>INDEX(resultados!$A$2:$ZZ$2573, 2364, MATCH($B$2, resultados!$A$1:$ZZ$1, 0))</f>
        <v/>
      </c>
      <c r="C2370">
        <f>INDEX(resultados!$A$2:$ZZ$2573, 2364, MATCH($B$3, resultados!$A$1:$ZZ$1, 0))</f>
        <v/>
      </c>
    </row>
    <row r="2371">
      <c r="A2371">
        <f>INDEX(resultados!$A$2:$ZZ$2573, 2365, MATCH($B$1, resultados!$A$1:$ZZ$1, 0))</f>
        <v/>
      </c>
      <c r="B2371">
        <f>INDEX(resultados!$A$2:$ZZ$2573, 2365, MATCH($B$2, resultados!$A$1:$ZZ$1, 0))</f>
        <v/>
      </c>
      <c r="C2371">
        <f>INDEX(resultados!$A$2:$ZZ$2573, 2365, MATCH($B$3, resultados!$A$1:$ZZ$1, 0))</f>
        <v/>
      </c>
    </row>
    <row r="2372">
      <c r="A2372">
        <f>INDEX(resultados!$A$2:$ZZ$2573, 2366, MATCH($B$1, resultados!$A$1:$ZZ$1, 0))</f>
        <v/>
      </c>
      <c r="B2372">
        <f>INDEX(resultados!$A$2:$ZZ$2573, 2366, MATCH($B$2, resultados!$A$1:$ZZ$1, 0))</f>
        <v/>
      </c>
      <c r="C2372">
        <f>INDEX(resultados!$A$2:$ZZ$2573, 2366, MATCH($B$3, resultados!$A$1:$ZZ$1, 0))</f>
        <v/>
      </c>
    </row>
    <row r="2373">
      <c r="A2373">
        <f>INDEX(resultados!$A$2:$ZZ$2573, 2367, MATCH($B$1, resultados!$A$1:$ZZ$1, 0))</f>
        <v/>
      </c>
      <c r="B2373">
        <f>INDEX(resultados!$A$2:$ZZ$2573, 2367, MATCH($B$2, resultados!$A$1:$ZZ$1, 0))</f>
        <v/>
      </c>
      <c r="C2373">
        <f>INDEX(resultados!$A$2:$ZZ$2573, 2367, MATCH($B$3, resultados!$A$1:$ZZ$1, 0))</f>
        <v/>
      </c>
    </row>
    <row r="2374">
      <c r="A2374">
        <f>INDEX(resultados!$A$2:$ZZ$2573, 2368, MATCH($B$1, resultados!$A$1:$ZZ$1, 0))</f>
        <v/>
      </c>
      <c r="B2374">
        <f>INDEX(resultados!$A$2:$ZZ$2573, 2368, MATCH($B$2, resultados!$A$1:$ZZ$1, 0))</f>
        <v/>
      </c>
      <c r="C2374">
        <f>INDEX(resultados!$A$2:$ZZ$2573, 2368, MATCH($B$3, resultados!$A$1:$ZZ$1, 0))</f>
        <v/>
      </c>
    </row>
    <row r="2375">
      <c r="A2375">
        <f>INDEX(resultados!$A$2:$ZZ$2573, 2369, MATCH($B$1, resultados!$A$1:$ZZ$1, 0))</f>
        <v/>
      </c>
      <c r="B2375">
        <f>INDEX(resultados!$A$2:$ZZ$2573, 2369, MATCH($B$2, resultados!$A$1:$ZZ$1, 0))</f>
        <v/>
      </c>
      <c r="C2375">
        <f>INDEX(resultados!$A$2:$ZZ$2573, 2369, MATCH($B$3, resultados!$A$1:$ZZ$1, 0))</f>
        <v/>
      </c>
    </row>
    <row r="2376">
      <c r="A2376">
        <f>INDEX(resultados!$A$2:$ZZ$2573, 2370, MATCH($B$1, resultados!$A$1:$ZZ$1, 0))</f>
        <v/>
      </c>
      <c r="B2376">
        <f>INDEX(resultados!$A$2:$ZZ$2573, 2370, MATCH($B$2, resultados!$A$1:$ZZ$1, 0))</f>
        <v/>
      </c>
      <c r="C2376">
        <f>INDEX(resultados!$A$2:$ZZ$2573, 2370, MATCH($B$3, resultados!$A$1:$ZZ$1, 0))</f>
        <v/>
      </c>
    </row>
    <row r="2377">
      <c r="A2377">
        <f>INDEX(resultados!$A$2:$ZZ$2573, 2371, MATCH($B$1, resultados!$A$1:$ZZ$1, 0))</f>
        <v/>
      </c>
      <c r="B2377">
        <f>INDEX(resultados!$A$2:$ZZ$2573, 2371, MATCH($B$2, resultados!$A$1:$ZZ$1, 0))</f>
        <v/>
      </c>
      <c r="C2377">
        <f>INDEX(resultados!$A$2:$ZZ$2573, 2371, MATCH($B$3, resultados!$A$1:$ZZ$1, 0))</f>
        <v/>
      </c>
    </row>
    <row r="2378">
      <c r="A2378">
        <f>INDEX(resultados!$A$2:$ZZ$2573, 2372, MATCH($B$1, resultados!$A$1:$ZZ$1, 0))</f>
        <v/>
      </c>
      <c r="B2378">
        <f>INDEX(resultados!$A$2:$ZZ$2573, 2372, MATCH($B$2, resultados!$A$1:$ZZ$1, 0))</f>
        <v/>
      </c>
      <c r="C2378">
        <f>INDEX(resultados!$A$2:$ZZ$2573, 2372, MATCH($B$3, resultados!$A$1:$ZZ$1, 0))</f>
        <v/>
      </c>
    </row>
    <row r="2379">
      <c r="A2379">
        <f>INDEX(resultados!$A$2:$ZZ$2573, 2373, MATCH($B$1, resultados!$A$1:$ZZ$1, 0))</f>
        <v/>
      </c>
      <c r="B2379">
        <f>INDEX(resultados!$A$2:$ZZ$2573, 2373, MATCH($B$2, resultados!$A$1:$ZZ$1, 0))</f>
        <v/>
      </c>
      <c r="C2379">
        <f>INDEX(resultados!$A$2:$ZZ$2573, 2373, MATCH($B$3, resultados!$A$1:$ZZ$1, 0))</f>
        <v/>
      </c>
    </row>
    <row r="2380">
      <c r="A2380">
        <f>INDEX(resultados!$A$2:$ZZ$2573, 2374, MATCH($B$1, resultados!$A$1:$ZZ$1, 0))</f>
        <v/>
      </c>
      <c r="B2380">
        <f>INDEX(resultados!$A$2:$ZZ$2573, 2374, MATCH($B$2, resultados!$A$1:$ZZ$1, 0))</f>
        <v/>
      </c>
      <c r="C2380">
        <f>INDEX(resultados!$A$2:$ZZ$2573, 2374, MATCH($B$3, resultados!$A$1:$ZZ$1, 0))</f>
        <v/>
      </c>
    </row>
    <row r="2381">
      <c r="A2381">
        <f>INDEX(resultados!$A$2:$ZZ$2573, 2375, MATCH($B$1, resultados!$A$1:$ZZ$1, 0))</f>
        <v/>
      </c>
      <c r="B2381">
        <f>INDEX(resultados!$A$2:$ZZ$2573, 2375, MATCH($B$2, resultados!$A$1:$ZZ$1, 0))</f>
        <v/>
      </c>
      <c r="C2381">
        <f>INDEX(resultados!$A$2:$ZZ$2573, 2375, MATCH($B$3, resultados!$A$1:$ZZ$1, 0))</f>
        <v/>
      </c>
    </row>
    <row r="2382">
      <c r="A2382">
        <f>INDEX(resultados!$A$2:$ZZ$2573, 2376, MATCH($B$1, resultados!$A$1:$ZZ$1, 0))</f>
        <v/>
      </c>
      <c r="B2382">
        <f>INDEX(resultados!$A$2:$ZZ$2573, 2376, MATCH($B$2, resultados!$A$1:$ZZ$1, 0))</f>
        <v/>
      </c>
      <c r="C2382">
        <f>INDEX(resultados!$A$2:$ZZ$2573, 2376, MATCH($B$3, resultados!$A$1:$ZZ$1, 0))</f>
        <v/>
      </c>
    </row>
    <row r="2383">
      <c r="A2383">
        <f>INDEX(resultados!$A$2:$ZZ$2573, 2377, MATCH($B$1, resultados!$A$1:$ZZ$1, 0))</f>
        <v/>
      </c>
      <c r="B2383">
        <f>INDEX(resultados!$A$2:$ZZ$2573, 2377, MATCH($B$2, resultados!$A$1:$ZZ$1, 0))</f>
        <v/>
      </c>
      <c r="C2383">
        <f>INDEX(resultados!$A$2:$ZZ$2573, 2377, MATCH($B$3, resultados!$A$1:$ZZ$1, 0))</f>
        <v/>
      </c>
    </row>
    <row r="2384">
      <c r="A2384">
        <f>INDEX(resultados!$A$2:$ZZ$2573, 2378, MATCH($B$1, resultados!$A$1:$ZZ$1, 0))</f>
        <v/>
      </c>
      <c r="B2384">
        <f>INDEX(resultados!$A$2:$ZZ$2573, 2378, MATCH($B$2, resultados!$A$1:$ZZ$1, 0))</f>
        <v/>
      </c>
      <c r="C2384">
        <f>INDEX(resultados!$A$2:$ZZ$2573, 2378, MATCH($B$3, resultados!$A$1:$ZZ$1, 0))</f>
        <v/>
      </c>
    </row>
    <row r="2385">
      <c r="A2385">
        <f>INDEX(resultados!$A$2:$ZZ$2573, 2379, MATCH($B$1, resultados!$A$1:$ZZ$1, 0))</f>
        <v/>
      </c>
      <c r="B2385">
        <f>INDEX(resultados!$A$2:$ZZ$2573, 2379, MATCH($B$2, resultados!$A$1:$ZZ$1, 0))</f>
        <v/>
      </c>
      <c r="C2385">
        <f>INDEX(resultados!$A$2:$ZZ$2573, 2379, MATCH($B$3, resultados!$A$1:$ZZ$1, 0))</f>
        <v/>
      </c>
    </row>
    <row r="2386">
      <c r="A2386">
        <f>INDEX(resultados!$A$2:$ZZ$2573, 2380, MATCH($B$1, resultados!$A$1:$ZZ$1, 0))</f>
        <v/>
      </c>
      <c r="B2386">
        <f>INDEX(resultados!$A$2:$ZZ$2573, 2380, MATCH($B$2, resultados!$A$1:$ZZ$1, 0))</f>
        <v/>
      </c>
      <c r="C2386">
        <f>INDEX(resultados!$A$2:$ZZ$2573, 2380, MATCH($B$3, resultados!$A$1:$ZZ$1, 0))</f>
        <v/>
      </c>
    </row>
    <row r="2387">
      <c r="A2387">
        <f>INDEX(resultados!$A$2:$ZZ$2573, 2381, MATCH($B$1, resultados!$A$1:$ZZ$1, 0))</f>
        <v/>
      </c>
      <c r="B2387">
        <f>INDEX(resultados!$A$2:$ZZ$2573, 2381, MATCH($B$2, resultados!$A$1:$ZZ$1, 0))</f>
        <v/>
      </c>
      <c r="C2387">
        <f>INDEX(resultados!$A$2:$ZZ$2573, 2381, MATCH($B$3, resultados!$A$1:$ZZ$1, 0))</f>
        <v/>
      </c>
    </row>
    <row r="2388">
      <c r="A2388">
        <f>INDEX(resultados!$A$2:$ZZ$2573, 2382, MATCH($B$1, resultados!$A$1:$ZZ$1, 0))</f>
        <v/>
      </c>
      <c r="B2388">
        <f>INDEX(resultados!$A$2:$ZZ$2573, 2382, MATCH($B$2, resultados!$A$1:$ZZ$1, 0))</f>
        <v/>
      </c>
      <c r="C2388">
        <f>INDEX(resultados!$A$2:$ZZ$2573, 2382, MATCH($B$3, resultados!$A$1:$ZZ$1, 0))</f>
        <v/>
      </c>
    </row>
    <row r="2389">
      <c r="A2389">
        <f>INDEX(resultados!$A$2:$ZZ$2573, 2383, MATCH($B$1, resultados!$A$1:$ZZ$1, 0))</f>
        <v/>
      </c>
      <c r="B2389">
        <f>INDEX(resultados!$A$2:$ZZ$2573, 2383, MATCH($B$2, resultados!$A$1:$ZZ$1, 0))</f>
        <v/>
      </c>
      <c r="C2389">
        <f>INDEX(resultados!$A$2:$ZZ$2573, 2383, MATCH($B$3, resultados!$A$1:$ZZ$1, 0))</f>
        <v/>
      </c>
    </row>
    <row r="2390">
      <c r="A2390">
        <f>INDEX(resultados!$A$2:$ZZ$2573, 2384, MATCH($B$1, resultados!$A$1:$ZZ$1, 0))</f>
        <v/>
      </c>
      <c r="B2390">
        <f>INDEX(resultados!$A$2:$ZZ$2573, 2384, MATCH($B$2, resultados!$A$1:$ZZ$1, 0))</f>
        <v/>
      </c>
      <c r="C2390">
        <f>INDEX(resultados!$A$2:$ZZ$2573, 2384, MATCH($B$3, resultados!$A$1:$ZZ$1, 0))</f>
        <v/>
      </c>
    </row>
    <row r="2391">
      <c r="A2391">
        <f>INDEX(resultados!$A$2:$ZZ$2573, 2385, MATCH($B$1, resultados!$A$1:$ZZ$1, 0))</f>
        <v/>
      </c>
      <c r="B2391">
        <f>INDEX(resultados!$A$2:$ZZ$2573, 2385, MATCH($B$2, resultados!$A$1:$ZZ$1, 0))</f>
        <v/>
      </c>
      <c r="C2391">
        <f>INDEX(resultados!$A$2:$ZZ$2573, 2385, MATCH($B$3, resultados!$A$1:$ZZ$1, 0))</f>
        <v/>
      </c>
    </row>
    <row r="2392">
      <c r="A2392">
        <f>INDEX(resultados!$A$2:$ZZ$2573, 2386, MATCH($B$1, resultados!$A$1:$ZZ$1, 0))</f>
        <v/>
      </c>
      <c r="B2392">
        <f>INDEX(resultados!$A$2:$ZZ$2573, 2386, MATCH($B$2, resultados!$A$1:$ZZ$1, 0))</f>
        <v/>
      </c>
      <c r="C2392">
        <f>INDEX(resultados!$A$2:$ZZ$2573, 2386, MATCH($B$3, resultados!$A$1:$ZZ$1, 0))</f>
        <v/>
      </c>
    </row>
    <row r="2393">
      <c r="A2393">
        <f>INDEX(resultados!$A$2:$ZZ$2573, 2387, MATCH($B$1, resultados!$A$1:$ZZ$1, 0))</f>
        <v/>
      </c>
      <c r="B2393">
        <f>INDEX(resultados!$A$2:$ZZ$2573, 2387, MATCH($B$2, resultados!$A$1:$ZZ$1, 0))</f>
        <v/>
      </c>
      <c r="C2393">
        <f>INDEX(resultados!$A$2:$ZZ$2573, 2387, MATCH($B$3, resultados!$A$1:$ZZ$1, 0))</f>
        <v/>
      </c>
    </row>
    <row r="2394">
      <c r="A2394">
        <f>INDEX(resultados!$A$2:$ZZ$2573, 2388, MATCH($B$1, resultados!$A$1:$ZZ$1, 0))</f>
        <v/>
      </c>
      <c r="B2394">
        <f>INDEX(resultados!$A$2:$ZZ$2573, 2388, MATCH($B$2, resultados!$A$1:$ZZ$1, 0))</f>
        <v/>
      </c>
      <c r="C2394">
        <f>INDEX(resultados!$A$2:$ZZ$2573, 2388, MATCH($B$3, resultados!$A$1:$ZZ$1, 0))</f>
        <v/>
      </c>
    </row>
    <row r="2395">
      <c r="A2395">
        <f>INDEX(resultados!$A$2:$ZZ$2573, 2389, MATCH($B$1, resultados!$A$1:$ZZ$1, 0))</f>
        <v/>
      </c>
      <c r="B2395">
        <f>INDEX(resultados!$A$2:$ZZ$2573, 2389, MATCH($B$2, resultados!$A$1:$ZZ$1, 0))</f>
        <v/>
      </c>
      <c r="C2395">
        <f>INDEX(resultados!$A$2:$ZZ$2573, 2389, MATCH($B$3, resultados!$A$1:$ZZ$1, 0))</f>
        <v/>
      </c>
    </row>
    <row r="2396">
      <c r="A2396">
        <f>INDEX(resultados!$A$2:$ZZ$2573, 2390, MATCH($B$1, resultados!$A$1:$ZZ$1, 0))</f>
        <v/>
      </c>
      <c r="B2396">
        <f>INDEX(resultados!$A$2:$ZZ$2573, 2390, MATCH($B$2, resultados!$A$1:$ZZ$1, 0))</f>
        <v/>
      </c>
      <c r="C2396">
        <f>INDEX(resultados!$A$2:$ZZ$2573, 2390, MATCH($B$3, resultados!$A$1:$ZZ$1, 0))</f>
        <v/>
      </c>
    </row>
    <row r="2397">
      <c r="A2397">
        <f>INDEX(resultados!$A$2:$ZZ$2573, 2391, MATCH($B$1, resultados!$A$1:$ZZ$1, 0))</f>
        <v/>
      </c>
      <c r="B2397">
        <f>INDEX(resultados!$A$2:$ZZ$2573, 2391, MATCH($B$2, resultados!$A$1:$ZZ$1, 0))</f>
        <v/>
      </c>
      <c r="C2397">
        <f>INDEX(resultados!$A$2:$ZZ$2573, 2391, MATCH($B$3, resultados!$A$1:$ZZ$1, 0))</f>
        <v/>
      </c>
    </row>
    <row r="2398">
      <c r="A2398">
        <f>INDEX(resultados!$A$2:$ZZ$2573, 2392, MATCH($B$1, resultados!$A$1:$ZZ$1, 0))</f>
        <v/>
      </c>
      <c r="B2398">
        <f>INDEX(resultados!$A$2:$ZZ$2573, 2392, MATCH($B$2, resultados!$A$1:$ZZ$1, 0))</f>
        <v/>
      </c>
      <c r="C2398">
        <f>INDEX(resultados!$A$2:$ZZ$2573, 2392, MATCH($B$3, resultados!$A$1:$ZZ$1, 0))</f>
        <v/>
      </c>
    </row>
    <row r="2399">
      <c r="A2399">
        <f>INDEX(resultados!$A$2:$ZZ$2573, 2393, MATCH($B$1, resultados!$A$1:$ZZ$1, 0))</f>
        <v/>
      </c>
      <c r="B2399">
        <f>INDEX(resultados!$A$2:$ZZ$2573, 2393, MATCH($B$2, resultados!$A$1:$ZZ$1, 0))</f>
        <v/>
      </c>
      <c r="C2399">
        <f>INDEX(resultados!$A$2:$ZZ$2573, 2393, MATCH($B$3, resultados!$A$1:$ZZ$1, 0))</f>
        <v/>
      </c>
    </row>
    <row r="2400">
      <c r="A2400">
        <f>INDEX(resultados!$A$2:$ZZ$2573, 2394, MATCH($B$1, resultados!$A$1:$ZZ$1, 0))</f>
        <v/>
      </c>
      <c r="B2400">
        <f>INDEX(resultados!$A$2:$ZZ$2573, 2394, MATCH($B$2, resultados!$A$1:$ZZ$1, 0))</f>
        <v/>
      </c>
      <c r="C2400">
        <f>INDEX(resultados!$A$2:$ZZ$2573, 2394, MATCH($B$3, resultados!$A$1:$ZZ$1, 0))</f>
        <v/>
      </c>
    </row>
    <row r="2401">
      <c r="A2401">
        <f>INDEX(resultados!$A$2:$ZZ$2573, 2395, MATCH($B$1, resultados!$A$1:$ZZ$1, 0))</f>
        <v/>
      </c>
      <c r="B2401">
        <f>INDEX(resultados!$A$2:$ZZ$2573, 2395, MATCH($B$2, resultados!$A$1:$ZZ$1, 0))</f>
        <v/>
      </c>
      <c r="C2401">
        <f>INDEX(resultados!$A$2:$ZZ$2573, 2395, MATCH($B$3, resultados!$A$1:$ZZ$1, 0))</f>
        <v/>
      </c>
    </row>
    <row r="2402">
      <c r="A2402">
        <f>INDEX(resultados!$A$2:$ZZ$2573, 2396, MATCH($B$1, resultados!$A$1:$ZZ$1, 0))</f>
        <v/>
      </c>
      <c r="B2402">
        <f>INDEX(resultados!$A$2:$ZZ$2573, 2396, MATCH($B$2, resultados!$A$1:$ZZ$1, 0))</f>
        <v/>
      </c>
      <c r="C2402">
        <f>INDEX(resultados!$A$2:$ZZ$2573, 2396, MATCH($B$3, resultados!$A$1:$ZZ$1, 0))</f>
        <v/>
      </c>
    </row>
    <row r="2403">
      <c r="A2403">
        <f>INDEX(resultados!$A$2:$ZZ$2573, 2397, MATCH($B$1, resultados!$A$1:$ZZ$1, 0))</f>
        <v/>
      </c>
      <c r="B2403">
        <f>INDEX(resultados!$A$2:$ZZ$2573, 2397, MATCH($B$2, resultados!$A$1:$ZZ$1, 0))</f>
        <v/>
      </c>
      <c r="C2403">
        <f>INDEX(resultados!$A$2:$ZZ$2573, 2397, MATCH($B$3, resultados!$A$1:$ZZ$1, 0))</f>
        <v/>
      </c>
    </row>
    <row r="2404">
      <c r="A2404">
        <f>INDEX(resultados!$A$2:$ZZ$2573, 2398, MATCH($B$1, resultados!$A$1:$ZZ$1, 0))</f>
        <v/>
      </c>
      <c r="B2404">
        <f>INDEX(resultados!$A$2:$ZZ$2573, 2398, MATCH($B$2, resultados!$A$1:$ZZ$1, 0))</f>
        <v/>
      </c>
      <c r="C2404">
        <f>INDEX(resultados!$A$2:$ZZ$2573, 2398, MATCH($B$3, resultados!$A$1:$ZZ$1, 0))</f>
        <v/>
      </c>
    </row>
    <row r="2405">
      <c r="A2405">
        <f>INDEX(resultados!$A$2:$ZZ$2573, 2399, MATCH($B$1, resultados!$A$1:$ZZ$1, 0))</f>
        <v/>
      </c>
      <c r="B2405">
        <f>INDEX(resultados!$A$2:$ZZ$2573, 2399, MATCH($B$2, resultados!$A$1:$ZZ$1, 0))</f>
        <v/>
      </c>
      <c r="C2405">
        <f>INDEX(resultados!$A$2:$ZZ$2573, 2399, MATCH($B$3, resultados!$A$1:$ZZ$1, 0))</f>
        <v/>
      </c>
    </row>
    <row r="2406">
      <c r="A2406">
        <f>INDEX(resultados!$A$2:$ZZ$2573, 2400, MATCH($B$1, resultados!$A$1:$ZZ$1, 0))</f>
        <v/>
      </c>
      <c r="B2406">
        <f>INDEX(resultados!$A$2:$ZZ$2573, 2400, MATCH($B$2, resultados!$A$1:$ZZ$1, 0))</f>
        <v/>
      </c>
      <c r="C2406">
        <f>INDEX(resultados!$A$2:$ZZ$2573, 2400, MATCH($B$3, resultados!$A$1:$ZZ$1, 0))</f>
        <v/>
      </c>
    </row>
    <row r="2407">
      <c r="A2407">
        <f>INDEX(resultados!$A$2:$ZZ$2573, 2401, MATCH($B$1, resultados!$A$1:$ZZ$1, 0))</f>
        <v/>
      </c>
      <c r="B2407">
        <f>INDEX(resultados!$A$2:$ZZ$2573, 2401, MATCH($B$2, resultados!$A$1:$ZZ$1, 0))</f>
        <v/>
      </c>
      <c r="C2407">
        <f>INDEX(resultados!$A$2:$ZZ$2573, 2401, MATCH($B$3, resultados!$A$1:$ZZ$1, 0))</f>
        <v/>
      </c>
    </row>
    <row r="2408">
      <c r="A2408">
        <f>INDEX(resultados!$A$2:$ZZ$2573, 2402, MATCH($B$1, resultados!$A$1:$ZZ$1, 0))</f>
        <v/>
      </c>
      <c r="B2408">
        <f>INDEX(resultados!$A$2:$ZZ$2573, 2402, MATCH($B$2, resultados!$A$1:$ZZ$1, 0))</f>
        <v/>
      </c>
      <c r="C2408">
        <f>INDEX(resultados!$A$2:$ZZ$2573, 2402, MATCH($B$3, resultados!$A$1:$ZZ$1, 0))</f>
        <v/>
      </c>
    </row>
    <row r="2409">
      <c r="A2409">
        <f>INDEX(resultados!$A$2:$ZZ$2573, 2403, MATCH($B$1, resultados!$A$1:$ZZ$1, 0))</f>
        <v/>
      </c>
      <c r="B2409">
        <f>INDEX(resultados!$A$2:$ZZ$2573, 2403, MATCH($B$2, resultados!$A$1:$ZZ$1, 0))</f>
        <v/>
      </c>
      <c r="C2409">
        <f>INDEX(resultados!$A$2:$ZZ$2573, 2403, MATCH($B$3, resultados!$A$1:$ZZ$1, 0))</f>
        <v/>
      </c>
    </row>
    <row r="2410">
      <c r="A2410">
        <f>INDEX(resultados!$A$2:$ZZ$2573, 2404, MATCH($B$1, resultados!$A$1:$ZZ$1, 0))</f>
        <v/>
      </c>
      <c r="B2410">
        <f>INDEX(resultados!$A$2:$ZZ$2573, 2404, MATCH($B$2, resultados!$A$1:$ZZ$1, 0))</f>
        <v/>
      </c>
      <c r="C2410">
        <f>INDEX(resultados!$A$2:$ZZ$2573, 2404, MATCH($B$3, resultados!$A$1:$ZZ$1, 0))</f>
        <v/>
      </c>
    </row>
    <row r="2411">
      <c r="A2411">
        <f>INDEX(resultados!$A$2:$ZZ$2573, 2405, MATCH($B$1, resultados!$A$1:$ZZ$1, 0))</f>
        <v/>
      </c>
      <c r="B2411">
        <f>INDEX(resultados!$A$2:$ZZ$2573, 2405, MATCH($B$2, resultados!$A$1:$ZZ$1, 0))</f>
        <v/>
      </c>
      <c r="C2411">
        <f>INDEX(resultados!$A$2:$ZZ$2573, 2405, MATCH($B$3, resultados!$A$1:$ZZ$1, 0))</f>
        <v/>
      </c>
    </row>
    <row r="2412">
      <c r="A2412">
        <f>INDEX(resultados!$A$2:$ZZ$2573, 2406, MATCH($B$1, resultados!$A$1:$ZZ$1, 0))</f>
        <v/>
      </c>
      <c r="B2412">
        <f>INDEX(resultados!$A$2:$ZZ$2573, 2406, MATCH($B$2, resultados!$A$1:$ZZ$1, 0))</f>
        <v/>
      </c>
      <c r="C2412">
        <f>INDEX(resultados!$A$2:$ZZ$2573, 2406, MATCH($B$3, resultados!$A$1:$ZZ$1, 0))</f>
        <v/>
      </c>
    </row>
    <row r="2413">
      <c r="A2413">
        <f>INDEX(resultados!$A$2:$ZZ$2573, 2407, MATCH($B$1, resultados!$A$1:$ZZ$1, 0))</f>
        <v/>
      </c>
      <c r="B2413">
        <f>INDEX(resultados!$A$2:$ZZ$2573, 2407, MATCH($B$2, resultados!$A$1:$ZZ$1, 0))</f>
        <v/>
      </c>
      <c r="C2413">
        <f>INDEX(resultados!$A$2:$ZZ$2573, 2407, MATCH($B$3, resultados!$A$1:$ZZ$1, 0))</f>
        <v/>
      </c>
    </row>
    <row r="2414">
      <c r="A2414">
        <f>INDEX(resultados!$A$2:$ZZ$2573, 2408, MATCH($B$1, resultados!$A$1:$ZZ$1, 0))</f>
        <v/>
      </c>
      <c r="B2414">
        <f>INDEX(resultados!$A$2:$ZZ$2573, 2408, MATCH($B$2, resultados!$A$1:$ZZ$1, 0))</f>
        <v/>
      </c>
      <c r="C2414">
        <f>INDEX(resultados!$A$2:$ZZ$2573, 2408, MATCH($B$3, resultados!$A$1:$ZZ$1, 0))</f>
        <v/>
      </c>
    </row>
    <row r="2415">
      <c r="A2415">
        <f>INDEX(resultados!$A$2:$ZZ$2573, 2409, MATCH($B$1, resultados!$A$1:$ZZ$1, 0))</f>
        <v/>
      </c>
      <c r="B2415">
        <f>INDEX(resultados!$A$2:$ZZ$2573, 2409, MATCH($B$2, resultados!$A$1:$ZZ$1, 0))</f>
        <v/>
      </c>
      <c r="C2415">
        <f>INDEX(resultados!$A$2:$ZZ$2573, 2409, MATCH($B$3, resultados!$A$1:$ZZ$1, 0))</f>
        <v/>
      </c>
    </row>
    <row r="2416">
      <c r="A2416">
        <f>INDEX(resultados!$A$2:$ZZ$2573, 2410, MATCH($B$1, resultados!$A$1:$ZZ$1, 0))</f>
        <v/>
      </c>
      <c r="B2416">
        <f>INDEX(resultados!$A$2:$ZZ$2573, 2410, MATCH($B$2, resultados!$A$1:$ZZ$1, 0))</f>
        <v/>
      </c>
      <c r="C2416">
        <f>INDEX(resultados!$A$2:$ZZ$2573, 2410, MATCH($B$3, resultados!$A$1:$ZZ$1, 0))</f>
        <v/>
      </c>
    </row>
    <row r="2417">
      <c r="A2417">
        <f>INDEX(resultados!$A$2:$ZZ$2573, 2411, MATCH($B$1, resultados!$A$1:$ZZ$1, 0))</f>
        <v/>
      </c>
      <c r="B2417">
        <f>INDEX(resultados!$A$2:$ZZ$2573, 2411, MATCH($B$2, resultados!$A$1:$ZZ$1, 0))</f>
        <v/>
      </c>
      <c r="C2417">
        <f>INDEX(resultados!$A$2:$ZZ$2573, 2411, MATCH($B$3, resultados!$A$1:$ZZ$1, 0))</f>
        <v/>
      </c>
    </row>
    <row r="2418">
      <c r="A2418">
        <f>INDEX(resultados!$A$2:$ZZ$2573, 2412, MATCH($B$1, resultados!$A$1:$ZZ$1, 0))</f>
        <v/>
      </c>
      <c r="B2418">
        <f>INDEX(resultados!$A$2:$ZZ$2573, 2412, MATCH($B$2, resultados!$A$1:$ZZ$1, 0))</f>
        <v/>
      </c>
      <c r="C2418">
        <f>INDEX(resultados!$A$2:$ZZ$2573, 2412, MATCH($B$3, resultados!$A$1:$ZZ$1, 0))</f>
        <v/>
      </c>
    </row>
    <row r="2419">
      <c r="A2419">
        <f>INDEX(resultados!$A$2:$ZZ$2573, 2413, MATCH($B$1, resultados!$A$1:$ZZ$1, 0))</f>
        <v/>
      </c>
      <c r="B2419">
        <f>INDEX(resultados!$A$2:$ZZ$2573, 2413, MATCH($B$2, resultados!$A$1:$ZZ$1, 0))</f>
        <v/>
      </c>
      <c r="C2419">
        <f>INDEX(resultados!$A$2:$ZZ$2573, 2413, MATCH($B$3, resultados!$A$1:$ZZ$1, 0))</f>
        <v/>
      </c>
    </row>
    <row r="2420">
      <c r="A2420">
        <f>INDEX(resultados!$A$2:$ZZ$2573, 2414, MATCH($B$1, resultados!$A$1:$ZZ$1, 0))</f>
        <v/>
      </c>
      <c r="B2420">
        <f>INDEX(resultados!$A$2:$ZZ$2573, 2414, MATCH($B$2, resultados!$A$1:$ZZ$1, 0))</f>
        <v/>
      </c>
      <c r="C2420">
        <f>INDEX(resultados!$A$2:$ZZ$2573, 2414, MATCH($B$3, resultados!$A$1:$ZZ$1, 0))</f>
        <v/>
      </c>
    </row>
    <row r="2421">
      <c r="A2421">
        <f>INDEX(resultados!$A$2:$ZZ$2573, 2415, MATCH($B$1, resultados!$A$1:$ZZ$1, 0))</f>
        <v/>
      </c>
      <c r="B2421">
        <f>INDEX(resultados!$A$2:$ZZ$2573, 2415, MATCH($B$2, resultados!$A$1:$ZZ$1, 0))</f>
        <v/>
      </c>
      <c r="C2421">
        <f>INDEX(resultados!$A$2:$ZZ$2573, 2415, MATCH($B$3, resultados!$A$1:$ZZ$1, 0))</f>
        <v/>
      </c>
    </row>
    <row r="2422">
      <c r="A2422">
        <f>INDEX(resultados!$A$2:$ZZ$2573, 2416, MATCH($B$1, resultados!$A$1:$ZZ$1, 0))</f>
        <v/>
      </c>
      <c r="B2422">
        <f>INDEX(resultados!$A$2:$ZZ$2573, 2416, MATCH($B$2, resultados!$A$1:$ZZ$1, 0))</f>
        <v/>
      </c>
      <c r="C2422">
        <f>INDEX(resultados!$A$2:$ZZ$2573, 2416, MATCH($B$3, resultados!$A$1:$ZZ$1, 0))</f>
        <v/>
      </c>
    </row>
    <row r="2423">
      <c r="A2423">
        <f>INDEX(resultados!$A$2:$ZZ$2573, 2417, MATCH($B$1, resultados!$A$1:$ZZ$1, 0))</f>
        <v/>
      </c>
      <c r="B2423">
        <f>INDEX(resultados!$A$2:$ZZ$2573, 2417, MATCH($B$2, resultados!$A$1:$ZZ$1, 0))</f>
        <v/>
      </c>
      <c r="C2423">
        <f>INDEX(resultados!$A$2:$ZZ$2573, 2417, MATCH($B$3, resultados!$A$1:$ZZ$1, 0))</f>
        <v/>
      </c>
    </row>
    <row r="2424">
      <c r="A2424">
        <f>INDEX(resultados!$A$2:$ZZ$2573, 2418, MATCH($B$1, resultados!$A$1:$ZZ$1, 0))</f>
        <v/>
      </c>
      <c r="B2424">
        <f>INDEX(resultados!$A$2:$ZZ$2573, 2418, MATCH($B$2, resultados!$A$1:$ZZ$1, 0))</f>
        <v/>
      </c>
      <c r="C2424">
        <f>INDEX(resultados!$A$2:$ZZ$2573, 2418, MATCH($B$3, resultados!$A$1:$ZZ$1, 0))</f>
        <v/>
      </c>
    </row>
    <row r="2425">
      <c r="A2425">
        <f>INDEX(resultados!$A$2:$ZZ$2573, 2419, MATCH($B$1, resultados!$A$1:$ZZ$1, 0))</f>
        <v/>
      </c>
      <c r="B2425">
        <f>INDEX(resultados!$A$2:$ZZ$2573, 2419, MATCH($B$2, resultados!$A$1:$ZZ$1, 0))</f>
        <v/>
      </c>
      <c r="C2425">
        <f>INDEX(resultados!$A$2:$ZZ$2573, 2419, MATCH($B$3, resultados!$A$1:$ZZ$1, 0))</f>
        <v/>
      </c>
    </row>
    <row r="2426">
      <c r="A2426">
        <f>INDEX(resultados!$A$2:$ZZ$2573, 2420, MATCH($B$1, resultados!$A$1:$ZZ$1, 0))</f>
        <v/>
      </c>
      <c r="B2426">
        <f>INDEX(resultados!$A$2:$ZZ$2573, 2420, MATCH($B$2, resultados!$A$1:$ZZ$1, 0))</f>
        <v/>
      </c>
      <c r="C2426">
        <f>INDEX(resultados!$A$2:$ZZ$2573, 2420, MATCH($B$3, resultados!$A$1:$ZZ$1, 0))</f>
        <v/>
      </c>
    </row>
    <row r="2427">
      <c r="A2427">
        <f>INDEX(resultados!$A$2:$ZZ$2573, 2421, MATCH($B$1, resultados!$A$1:$ZZ$1, 0))</f>
        <v/>
      </c>
      <c r="B2427">
        <f>INDEX(resultados!$A$2:$ZZ$2573, 2421, MATCH($B$2, resultados!$A$1:$ZZ$1, 0))</f>
        <v/>
      </c>
      <c r="C2427">
        <f>INDEX(resultados!$A$2:$ZZ$2573, 2421, MATCH($B$3, resultados!$A$1:$ZZ$1, 0))</f>
        <v/>
      </c>
    </row>
    <row r="2428">
      <c r="A2428">
        <f>INDEX(resultados!$A$2:$ZZ$2573, 2422, MATCH($B$1, resultados!$A$1:$ZZ$1, 0))</f>
        <v/>
      </c>
      <c r="B2428">
        <f>INDEX(resultados!$A$2:$ZZ$2573, 2422, MATCH($B$2, resultados!$A$1:$ZZ$1, 0))</f>
        <v/>
      </c>
      <c r="C2428">
        <f>INDEX(resultados!$A$2:$ZZ$2573, 2422, MATCH($B$3, resultados!$A$1:$ZZ$1, 0))</f>
        <v/>
      </c>
    </row>
    <row r="2429">
      <c r="A2429">
        <f>INDEX(resultados!$A$2:$ZZ$2573, 2423, MATCH($B$1, resultados!$A$1:$ZZ$1, 0))</f>
        <v/>
      </c>
      <c r="B2429">
        <f>INDEX(resultados!$A$2:$ZZ$2573, 2423, MATCH($B$2, resultados!$A$1:$ZZ$1, 0))</f>
        <v/>
      </c>
      <c r="C2429">
        <f>INDEX(resultados!$A$2:$ZZ$2573, 2423, MATCH($B$3, resultados!$A$1:$ZZ$1, 0))</f>
        <v/>
      </c>
    </row>
    <row r="2430">
      <c r="A2430">
        <f>INDEX(resultados!$A$2:$ZZ$2573, 2424, MATCH($B$1, resultados!$A$1:$ZZ$1, 0))</f>
        <v/>
      </c>
      <c r="B2430">
        <f>INDEX(resultados!$A$2:$ZZ$2573, 2424, MATCH($B$2, resultados!$A$1:$ZZ$1, 0))</f>
        <v/>
      </c>
      <c r="C2430">
        <f>INDEX(resultados!$A$2:$ZZ$2573, 2424, MATCH($B$3, resultados!$A$1:$ZZ$1, 0))</f>
        <v/>
      </c>
    </row>
    <row r="2431">
      <c r="A2431">
        <f>INDEX(resultados!$A$2:$ZZ$2573, 2425, MATCH($B$1, resultados!$A$1:$ZZ$1, 0))</f>
        <v/>
      </c>
      <c r="B2431">
        <f>INDEX(resultados!$A$2:$ZZ$2573, 2425, MATCH($B$2, resultados!$A$1:$ZZ$1, 0))</f>
        <v/>
      </c>
      <c r="C2431">
        <f>INDEX(resultados!$A$2:$ZZ$2573, 2425, MATCH($B$3, resultados!$A$1:$ZZ$1, 0))</f>
        <v/>
      </c>
    </row>
    <row r="2432">
      <c r="A2432">
        <f>INDEX(resultados!$A$2:$ZZ$2573, 2426, MATCH($B$1, resultados!$A$1:$ZZ$1, 0))</f>
        <v/>
      </c>
      <c r="B2432">
        <f>INDEX(resultados!$A$2:$ZZ$2573, 2426, MATCH($B$2, resultados!$A$1:$ZZ$1, 0))</f>
        <v/>
      </c>
      <c r="C2432">
        <f>INDEX(resultados!$A$2:$ZZ$2573, 2426, MATCH($B$3, resultados!$A$1:$ZZ$1, 0))</f>
        <v/>
      </c>
    </row>
    <row r="2433">
      <c r="A2433">
        <f>INDEX(resultados!$A$2:$ZZ$2573, 2427, MATCH($B$1, resultados!$A$1:$ZZ$1, 0))</f>
        <v/>
      </c>
      <c r="B2433">
        <f>INDEX(resultados!$A$2:$ZZ$2573, 2427, MATCH($B$2, resultados!$A$1:$ZZ$1, 0))</f>
        <v/>
      </c>
      <c r="C2433">
        <f>INDEX(resultados!$A$2:$ZZ$2573, 2427, MATCH($B$3, resultados!$A$1:$ZZ$1, 0))</f>
        <v/>
      </c>
    </row>
    <row r="2434">
      <c r="A2434">
        <f>INDEX(resultados!$A$2:$ZZ$2573, 2428, MATCH($B$1, resultados!$A$1:$ZZ$1, 0))</f>
        <v/>
      </c>
      <c r="B2434">
        <f>INDEX(resultados!$A$2:$ZZ$2573, 2428, MATCH($B$2, resultados!$A$1:$ZZ$1, 0))</f>
        <v/>
      </c>
      <c r="C2434">
        <f>INDEX(resultados!$A$2:$ZZ$2573, 2428, MATCH($B$3, resultados!$A$1:$ZZ$1, 0))</f>
        <v/>
      </c>
    </row>
    <row r="2435">
      <c r="A2435">
        <f>INDEX(resultados!$A$2:$ZZ$2573, 2429, MATCH($B$1, resultados!$A$1:$ZZ$1, 0))</f>
        <v/>
      </c>
      <c r="B2435">
        <f>INDEX(resultados!$A$2:$ZZ$2573, 2429, MATCH($B$2, resultados!$A$1:$ZZ$1, 0))</f>
        <v/>
      </c>
      <c r="C2435">
        <f>INDEX(resultados!$A$2:$ZZ$2573, 2429, MATCH($B$3, resultados!$A$1:$ZZ$1, 0))</f>
        <v/>
      </c>
    </row>
    <row r="2436">
      <c r="A2436">
        <f>INDEX(resultados!$A$2:$ZZ$2573, 2430, MATCH($B$1, resultados!$A$1:$ZZ$1, 0))</f>
        <v/>
      </c>
      <c r="B2436">
        <f>INDEX(resultados!$A$2:$ZZ$2573, 2430, MATCH($B$2, resultados!$A$1:$ZZ$1, 0))</f>
        <v/>
      </c>
      <c r="C2436">
        <f>INDEX(resultados!$A$2:$ZZ$2573, 2430, MATCH($B$3, resultados!$A$1:$ZZ$1, 0))</f>
        <v/>
      </c>
    </row>
    <row r="2437">
      <c r="A2437">
        <f>INDEX(resultados!$A$2:$ZZ$2573, 2431, MATCH($B$1, resultados!$A$1:$ZZ$1, 0))</f>
        <v/>
      </c>
      <c r="B2437">
        <f>INDEX(resultados!$A$2:$ZZ$2573, 2431, MATCH($B$2, resultados!$A$1:$ZZ$1, 0))</f>
        <v/>
      </c>
      <c r="C2437">
        <f>INDEX(resultados!$A$2:$ZZ$2573, 2431, MATCH($B$3, resultados!$A$1:$ZZ$1, 0))</f>
        <v/>
      </c>
    </row>
    <row r="2438">
      <c r="A2438">
        <f>INDEX(resultados!$A$2:$ZZ$2573, 2432, MATCH($B$1, resultados!$A$1:$ZZ$1, 0))</f>
        <v/>
      </c>
      <c r="B2438">
        <f>INDEX(resultados!$A$2:$ZZ$2573, 2432, MATCH($B$2, resultados!$A$1:$ZZ$1, 0))</f>
        <v/>
      </c>
      <c r="C2438">
        <f>INDEX(resultados!$A$2:$ZZ$2573, 2432, MATCH($B$3, resultados!$A$1:$ZZ$1, 0))</f>
        <v/>
      </c>
    </row>
    <row r="2439">
      <c r="A2439">
        <f>INDEX(resultados!$A$2:$ZZ$2573, 2433, MATCH($B$1, resultados!$A$1:$ZZ$1, 0))</f>
        <v/>
      </c>
      <c r="B2439">
        <f>INDEX(resultados!$A$2:$ZZ$2573, 2433, MATCH($B$2, resultados!$A$1:$ZZ$1, 0))</f>
        <v/>
      </c>
      <c r="C2439">
        <f>INDEX(resultados!$A$2:$ZZ$2573, 2433, MATCH($B$3, resultados!$A$1:$ZZ$1, 0))</f>
        <v/>
      </c>
    </row>
    <row r="2440">
      <c r="A2440">
        <f>INDEX(resultados!$A$2:$ZZ$2573, 2434, MATCH($B$1, resultados!$A$1:$ZZ$1, 0))</f>
        <v/>
      </c>
      <c r="B2440">
        <f>INDEX(resultados!$A$2:$ZZ$2573, 2434, MATCH($B$2, resultados!$A$1:$ZZ$1, 0))</f>
        <v/>
      </c>
      <c r="C2440">
        <f>INDEX(resultados!$A$2:$ZZ$2573, 2434, MATCH($B$3, resultados!$A$1:$ZZ$1, 0))</f>
        <v/>
      </c>
    </row>
    <row r="2441">
      <c r="A2441">
        <f>INDEX(resultados!$A$2:$ZZ$2573, 2435, MATCH($B$1, resultados!$A$1:$ZZ$1, 0))</f>
        <v/>
      </c>
      <c r="B2441">
        <f>INDEX(resultados!$A$2:$ZZ$2573, 2435, MATCH($B$2, resultados!$A$1:$ZZ$1, 0))</f>
        <v/>
      </c>
      <c r="C2441">
        <f>INDEX(resultados!$A$2:$ZZ$2573, 2435, MATCH($B$3, resultados!$A$1:$ZZ$1, 0))</f>
        <v/>
      </c>
    </row>
    <row r="2442">
      <c r="A2442">
        <f>INDEX(resultados!$A$2:$ZZ$2573, 2436, MATCH($B$1, resultados!$A$1:$ZZ$1, 0))</f>
        <v/>
      </c>
      <c r="B2442">
        <f>INDEX(resultados!$A$2:$ZZ$2573, 2436, MATCH($B$2, resultados!$A$1:$ZZ$1, 0))</f>
        <v/>
      </c>
      <c r="C2442">
        <f>INDEX(resultados!$A$2:$ZZ$2573, 2436, MATCH($B$3, resultados!$A$1:$ZZ$1, 0))</f>
        <v/>
      </c>
    </row>
    <row r="2443">
      <c r="A2443">
        <f>INDEX(resultados!$A$2:$ZZ$2573, 2437, MATCH($B$1, resultados!$A$1:$ZZ$1, 0))</f>
        <v/>
      </c>
      <c r="B2443">
        <f>INDEX(resultados!$A$2:$ZZ$2573, 2437, MATCH($B$2, resultados!$A$1:$ZZ$1, 0))</f>
        <v/>
      </c>
      <c r="C2443">
        <f>INDEX(resultados!$A$2:$ZZ$2573, 2437, MATCH($B$3, resultados!$A$1:$ZZ$1, 0))</f>
        <v/>
      </c>
    </row>
    <row r="2444">
      <c r="A2444">
        <f>INDEX(resultados!$A$2:$ZZ$2573, 2438, MATCH($B$1, resultados!$A$1:$ZZ$1, 0))</f>
        <v/>
      </c>
      <c r="B2444">
        <f>INDEX(resultados!$A$2:$ZZ$2573, 2438, MATCH($B$2, resultados!$A$1:$ZZ$1, 0))</f>
        <v/>
      </c>
      <c r="C2444">
        <f>INDEX(resultados!$A$2:$ZZ$2573, 2438, MATCH($B$3, resultados!$A$1:$ZZ$1, 0))</f>
        <v/>
      </c>
    </row>
    <row r="2445">
      <c r="A2445">
        <f>INDEX(resultados!$A$2:$ZZ$2573, 2439, MATCH($B$1, resultados!$A$1:$ZZ$1, 0))</f>
        <v/>
      </c>
      <c r="B2445">
        <f>INDEX(resultados!$A$2:$ZZ$2573, 2439, MATCH($B$2, resultados!$A$1:$ZZ$1, 0))</f>
        <v/>
      </c>
      <c r="C2445">
        <f>INDEX(resultados!$A$2:$ZZ$2573, 2439, MATCH($B$3, resultados!$A$1:$ZZ$1, 0))</f>
        <v/>
      </c>
    </row>
    <row r="2446">
      <c r="A2446">
        <f>INDEX(resultados!$A$2:$ZZ$2573, 2440, MATCH($B$1, resultados!$A$1:$ZZ$1, 0))</f>
        <v/>
      </c>
      <c r="B2446">
        <f>INDEX(resultados!$A$2:$ZZ$2573, 2440, MATCH($B$2, resultados!$A$1:$ZZ$1, 0))</f>
        <v/>
      </c>
      <c r="C2446">
        <f>INDEX(resultados!$A$2:$ZZ$2573, 2440, MATCH($B$3, resultados!$A$1:$ZZ$1, 0))</f>
        <v/>
      </c>
    </row>
    <row r="2447">
      <c r="A2447">
        <f>INDEX(resultados!$A$2:$ZZ$2573, 2441, MATCH($B$1, resultados!$A$1:$ZZ$1, 0))</f>
        <v/>
      </c>
      <c r="B2447">
        <f>INDEX(resultados!$A$2:$ZZ$2573, 2441, MATCH($B$2, resultados!$A$1:$ZZ$1, 0))</f>
        <v/>
      </c>
      <c r="C2447">
        <f>INDEX(resultados!$A$2:$ZZ$2573, 2441, MATCH($B$3, resultados!$A$1:$ZZ$1, 0))</f>
        <v/>
      </c>
    </row>
    <row r="2448">
      <c r="A2448">
        <f>INDEX(resultados!$A$2:$ZZ$2573, 2442, MATCH($B$1, resultados!$A$1:$ZZ$1, 0))</f>
        <v/>
      </c>
      <c r="B2448">
        <f>INDEX(resultados!$A$2:$ZZ$2573, 2442, MATCH($B$2, resultados!$A$1:$ZZ$1, 0))</f>
        <v/>
      </c>
      <c r="C2448">
        <f>INDEX(resultados!$A$2:$ZZ$2573, 2442, MATCH($B$3, resultados!$A$1:$ZZ$1, 0))</f>
        <v/>
      </c>
    </row>
    <row r="2449">
      <c r="A2449">
        <f>INDEX(resultados!$A$2:$ZZ$2573, 2443, MATCH($B$1, resultados!$A$1:$ZZ$1, 0))</f>
        <v/>
      </c>
      <c r="B2449">
        <f>INDEX(resultados!$A$2:$ZZ$2573, 2443, MATCH($B$2, resultados!$A$1:$ZZ$1, 0))</f>
        <v/>
      </c>
      <c r="C2449">
        <f>INDEX(resultados!$A$2:$ZZ$2573, 2443, MATCH($B$3, resultados!$A$1:$ZZ$1, 0))</f>
        <v/>
      </c>
    </row>
    <row r="2450">
      <c r="A2450">
        <f>INDEX(resultados!$A$2:$ZZ$2573, 2444, MATCH($B$1, resultados!$A$1:$ZZ$1, 0))</f>
        <v/>
      </c>
      <c r="B2450">
        <f>INDEX(resultados!$A$2:$ZZ$2573, 2444, MATCH($B$2, resultados!$A$1:$ZZ$1, 0))</f>
        <v/>
      </c>
      <c r="C2450">
        <f>INDEX(resultados!$A$2:$ZZ$2573, 2444, MATCH($B$3, resultados!$A$1:$ZZ$1, 0))</f>
        <v/>
      </c>
    </row>
    <row r="2451">
      <c r="A2451">
        <f>INDEX(resultados!$A$2:$ZZ$2573, 2445, MATCH($B$1, resultados!$A$1:$ZZ$1, 0))</f>
        <v/>
      </c>
      <c r="B2451">
        <f>INDEX(resultados!$A$2:$ZZ$2573, 2445, MATCH($B$2, resultados!$A$1:$ZZ$1, 0))</f>
        <v/>
      </c>
      <c r="C2451">
        <f>INDEX(resultados!$A$2:$ZZ$2573, 2445, MATCH($B$3, resultados!$A$1:$ZZ$1, 0))</f>
        <v/>
      </c>
    </row>
    <row r="2452">
      <c r="A2452">
        <f>INDEX(resultados!$A$2:$ZZ$2573, 2446, MATCH($B$1, resultados!$A$1:$ZZ$1, 0))</f>
        <v/>
      </c>
      <c r="B2452">
        <f>INDEX(resultados!$A$2:$ZZ$2573, 2446, MATCH($B$2, resultados!$A$1:$ZZ$1, 0))</f>
        <v/>
      </c>
      <c r="C2452">
        <f>INDEX(resultados!$A$2:$ZZ$2573, 2446, MATCH($B$3, resultados!$A$1:$ZZ$1, 0))</f>
        <v/>
      </c>
    </row>
    <row r="2453">
      <c r="A2453">
        <f>INDEX(resultados!$A$2:$ZZ$2573, 2447, MATCH($B$1, resultados!$A$1:$ZZ$1, 0))</f>
        <v/>
      </c>
      <c r="B2453">
        <f>INDEX(resultados!$A$2:$ZZ$2573, 2447, MATCH($B$2, resultados!$A$1:$ZZ$1, 0))</f>
        <v/>
      </c>
      <c r="C2453">
        <f>INDEX(resultados!$A$2:$ZZ$2573, 2447, MATCH($B$3, resultados!$A$1:$ZZ$1, 0))</f>
        <v/>
      </c>
    </row>
    <row r="2454">
      <c r="A2454">
        <f>INDEX(resultados!$A$2:$ZZ$2573, 2448, MATCH($B$1, resultados!$A$1:$ZZ$1, 0))</f>
        <v/>
      </c>
      <c r="B2454">
        <f>INDEX(resultados!$A$2:$ZZ$2573, 2448, MATCH($B$2, resultados!$A$1:$ZZ$1, 0))</f>
        <v/>
      </c>
      <c r="C2454">
        <f>INDEX(resultados!$A$2:$ZZ$2573, 2448, MATCH($B$3, resultados!$A$1:$ZZ$1, 0))</f>
        <v/>
      </c>
    </row>
    <row r="2455">
      <c r="A2455">
        <f>INDEX(resultados!$A$2:$ZZ$2573, 2449, MATCH($B$1, resultados!$A$1:$ZZ$1, 0))</f>
        <v/>
      </c>
      <c r="B2455">
        <f>INDEX(resultados!$A$2:$ZZ$2573, 2449, MATCH($B$2, resultados!$A$1:$ZZ$1, 0))</f>
        <v/>
      </c>
      <c r="C2455">
        <f>INDEX(resultados!$A$2:$ZZ$2573, 2449, MATCH($B$3, resultados!$A$1:$ZZ$1, 0))</f>
        <v/>
      </c>
    </row>
    <row r="2456">
      <c r="A2456">
        <f>INDEX(resultados!$A$2:$ZZ$2573, 2450, MATCH($B$1, resultados!$A$1:$ZZ$1, 0))</f>
        <v/>
      </c>
      <c r="B2456">
        <f>INDEX(resultados!$A$2:$ZZ$2573, 2450, MATCH($B$2, resultados!$A$1:$ZZ$1, 0))</f>
        <v/>
      </c>
      <c r="C2456">
        <f>INDEX(resultados!$A$2:$ZZ$2573, 2450, MATCH($B$3, resultados!$A$1:$ZZ$1, 0))</f>
        <v/>
      </c>
    </row>
    <row r="2457">
      <c r="A2457">
        <f>INDEX(resultados!$A$2:$ZZ$2573, 2451, MATCH($B$1, resultados!$A$1:$ZZ$1, 0))</f>
        <v/>
      </c>
      <c r="B2457">
        <f>INDEX(resultados!$A$2:$ZZ$2573, 2451, MATCH($B$2, resultados!$A$1:$ZZ$1, 0))</f>
        <v/>
      </c>
      <c r="C2457">
        <f>INDEX(resultados!$A$2:$ZZ$2573, 2451, MATCH($B$3, resultados!$A$1:$ZZ$1, 0))</f>
        <v/>
      </c>
    </row>
    <row r="2458">
      <c r="A2458">
        <f>INDEX(resultados!$A$2:$ZZ$2573, 2452, MATCH($B$1, resultados!$A$1:$ZZ$1, 0))</f>
        <v/>
      </c>
      <c r="B2458">
        <f>INDEX(resultados!$A$2:$ZZ$2573, 2452, MATCH($B$2, resultados!$A$1:$ZZ$1, 0))</f>
        <v/>
      </c>
      <c r="C2458">
        <f>INDEX(resultados!$A$2:$ZZ$2573, 2452, MATCH($B$3, resultados!$A$1:$ZZ$1, 0))</f>
        <v/>
      </c>
    </row>
    <row r="2459">
      <c r="A2459">
        <f>INDEX(resultados!$A$2:$ZZ$2573, 2453, MATCH($B$1, resultados!$A$1:$ZZ$1, 0))</f>
        <v/>
      </c>
      <c r="B2459">
        <f>INDEX(resultados!$A$2:$ZZ$2573, 2453, MATCH($B$2, resultados!$A$1:$ZZ$1, 0))</f>
        <v/>
      </c>
      <c r="C2459">
        <f>INDEX(resultados!$A$2:$ZZ$2573, 2453, MATCH($B$3, resultados!$A$1:$ZZ$1, 0))</f>
        <v/>
      </c>
    </row>
    <row r="2460">
      <c r="A2460">
        <f>INDEX(resultados!$A$2:$ZZ$2573, 2454, MATCH($B$1, resultados!$A$1:$ZZ$1, 0))</f>
        <v/>
      </c>
      <c r="B2460">
        <f>INDEX(resultados!$A$2:$ZZ$2573, 2454, MATCH($B$2, resultados!$A$1:$ZZ$1, 0))</f>
        <v/>
      </c>
      <c r="C2460">
        <f>INDEX(resultados!$A$2:$ZZ$2573, 2454, MATCH($B$3, resultados!$A$1:$ZZ$1, 0))</f>
        <v/>
      </c>
    </row>
    <row r="2461">
      <c r="A2461">
        <f>INDEX(resultados!$A$2:$ZZ$2573, 2455, MATCH($B$1, resultados!$A$1:$ZZ$1, 0))</f>
        <v/>
      </c>
      <c r="B2461">
        <f>INDEX(resultados!$A$2:$ZZ$2573, 2455, MATCH($B$2, resultados!$A$1:$ZZ$1, 0))</f>
        <v/>
      </c>
      <c r="C2461">
        <f>INDEX(resultados!$A$2:$ZZ$2573, 2455, MATCH($B$3, resultados!$A$1:$ZZ$1, 0))</f>
        <v/>
      </c>
    </row>
    <row r="2462">
      <c r="A2462">
        <f>INDEX(resultados!$A$2:$ZZ$2573, 2456, MATCH($B$1, resultados!$A$1:$ZZ$1, 0))</f>
        <v/>
      </c>
      <c r="B2462">
        <f>INDEX(resultados!$A$2:$ZZ$2573, 2456, MATCH($B$2, resultados!$A$1:$ZZ$1, 0))</f>
        <v/>
      </c>
      <c r="C2462">
        <f>INDEX(resultados!$A$2:$ZZ$2573, 2456, MATCH($B$3, resultados!$A$1:$ZZ$1, 0))</f>
        <v/>
      </c>
    </row>
    <row r="2463">
      <c r="A2463">
        <f>INDEX(resultados!$A$2:$ZZ$2573, 2457, MATCH($B$1, resultados!$A$1:$ZZ$1, 0))</f>
        <v/>
      </c>
      <c r="B2463">
        <f>INDEX(resultados!$A$2:$ZZ$2573, 2457, MATCH($B$2, resultados!$A$1:$ZZ$1, 0))</f>
        <v/>
      </c>
      <c r="C2463">
        <f>INDEX(resultados!$A$2:$ZZ$2573, 2457, MATCH($B$3, resultados!$A$1:$ZZ$1, 0))</f>
        <v/>
      </c>
    </row>
    <row r="2464">
      <c r="A2464">
        <f>INDEX(resultados!$A$2:$ZZ$2573, 2458, MATCH($B$1, resultados!$A$1:$ZZ$1, 0))</f>
        <v/>
      </c>
      <c r="B2464">
        <f>INDEX(resultados!$A$2:$ZZ$2573, 2458, MATCH($B$2, resultados!$A$1:$ZZ$1, 0))</f>
        <v/>
      </c>
      <c r="C2464">
        <f>INDEX(resultados!$A$2:$ZZ$2573, 2458, MATCH($B$3, resultados!$A$1:$ZZ$1, 0))</f>
        <v/>
      </c>
    </row>
    <row r="2465">
      <c r="A2465">
        <f>INDEX(resultados!$A$2:$ZZ$2573, 2459, MATCH($B$1, resultados!$A$1:$ZZ$1, 0))</f>
        <v/>
      </c>
      <c r="B2465">
        <f>INDEX(resultados!$A$2:$ZZ$2573, 2459, MATCH($B$2, resultados!$A$1:$ZZ$1, 0))</f>
        <v/>
      </c>
      <c r="C2465">
        <f>INDEX(resultados!$A$2:$ZZ$2573, 2459, MATCH($B$3, resultados!$A$1:$ZZ$1, 0))</f>
        <v/>
      </c>
    </row>
    <row r="2466">
      <c r="A2466">
        <f>INDEX(resultados!$A$2:$ZZ$2573, 2460, MATCH($B$1, resultados!$A$1:$ZZ$1, 0))</f>
        <v/>
      </c>
      <c r="B2466">
        <f>INDEX(resultados!$A$2:$ZZ$2573, 2460, MATCH($B$2, resultados!$A$1:$ZZ$1, 0))</f>
        <v/>
      </c>
      <c r="C2466">
        <f>INDEX(resultados!$A$2:$ZZ$2573, 2460, MATCH($B$3, resultados!$A$1:$ZZ$1, 0))</f>
        <v/>
      </c>
    </row>
    <row r="2467">
      <c r="A2467">
        <f>INDEX(resultados!$A$2:$ZZ$2573, 2461, MATCH($B$1, resultados!$A$1:$ZZ$1, 0))</f>
        <v/>
      </c>
      <c r="B2467">
        <f>INDEX(resultados!$A$2:$ZZ$2573, 2461, MATCH($B$2, resultados!$A$1:$ZZ$1, 0))</f>
        <v/>
      </c>
      <c r="C2467">
        <f>INDEX(resultados!$A$2:$ZZ$2573, 2461, MATCH($B$3, resultados!$A$1:$ZZ$1, 0))</f>
        <v/>
      </c>
    </row>
    <row r="2468">
      <c r="A2468">
        <f>INDEX(resultados!$A$2:$ZZ$2573, 2462, MATCH($B$1, resultados!$A$1:$ZZ$1, 0))</f>
        <v/>
      </c>
      <c r="B2468">
        <f>INDEX(resultados!$A$2:$ZZ$2573, 2462, MATCH($B$2, resultados!$A$1:$ZZ$1, 0))</f>
        <v/>
      </c>
      <c r="C2468">
        <f>INDEX(resultados!$A$2:$ZZ$2573, 2462, MATCH($B$3, resultados!$A$1:$ZZ$1, 0))</f>
        <v/>
      </c>
    </row>
    <row r="2469">
      <c r="A2469">
        <f>INDEX(resultados!$A$2:$ZZ$2573, 2463, MATCH($B$1, resultados!$A$1:$ZZ$1, 0))</f>
        <v/>
      </c>
      <c r="B2469">
        <f>INDEX(resultados!$A$2:$ZZ$2573, 2463, MATCH($B$2, resultados!$A$1:$ZZ$1, 0))</f>
        <v/>
      </c>
      <c r="C2469">
        <f>INDEX(resultados!$A$2:$ZZ$2573, 2463, MATCH($B$3, resultados!$A$1:$ZZ$1, 0))</f>
        <v/>
      </c>
    </row>
    <row r="2470">
      <c r="A2470">
        <f>INDEX(resultados!$A$2:$ZZ$2573, 2464, MATCH($B$1, resultados!$A$1:$ZZ$1, 0))</f>
        <v/>
      </c>
      <c r="B2470">
        <f>INDEX(resultados!$A$2:$ZZ$2573, 2464, MATCH($B$2, resultados!$A$1:$ZZ$1, 0))</f>
        <v/>
      </c>
      <c r="C2470">
        <f>INDEX(resultados!$A$2:$ZZ$2573, 2464, MATCH($B$3, resultados!$A$1:$ZZ$1, 0))</f>
        <v/>
      </c>
    </row>
    <row r="2471">
      <c r="A2471">
        <f>INDEX(resultados!$A$2:$ZZ$2573, 2465, MATCH($B$1, resultados!$A$1:$ZZ$1, 0))</f>
        <v/>
      </c>
      <c r="B2471">
        <f>INDEX(resultados!$A$2:$ZZ$2573, 2465, MATCH($B$2, resultados!$A$1:$ZZ$1, 0))</f>
        <v/>
      </c>
      <c r="C2471">
        <f>INDEX(resultados!$A$2:$ZZ$2573, 2465, MATCH($B$3, resultados!$A$1:$ZZ$1, 0))</f>
        <v/>
      </c>
    </row>
    <row r="2472">
      <c r="A2472">
        <f>INDEX(resultados!$A$2:$ZZ$2573, 2466, MATCH($B$1, resultados!$A$1:$ZZ$1, 0))</f>
        <v/>
      </c>
      <c r="B2472">
        <f>INDEX(resultados!$A$2:$ZZ$2573, 2466, MATCH($B$2, resultados!$A$1:$ZZ$1, 0))</f>
        <v/>
      </c>
      <c r="C2472">
        <f>INDEX(resultados!$A$2:$ZZ$2573, 2466, MATCH($B$3, resultados!$A$1:$ZZ$1, 0))</f>
        <v/>
      </c>
    </row>
    <row r="2473">
      <c r="A2473">
        <f>INDEX(resultados!$A$2:$ZZ$2573, 2467, MATCH($B$1, resultados!$A$1:$ZZ$1, 0))</f>
        <v/>
      </c>
      <c r="B2473">
        <f>INDEX(resultados!$A$2:$ZZ$2573, 2467, MATCH($B$2, resultados!$A$1:$ZZ$1, 0))</f>
        <v/>
      </c>
      <c r="C2473">
        <f>INDEX(resultados!$A$2:$ZZ$2573, 2467, MATCH($B$3, resultados!$A$1:$ZZ$1, 0))</f>
        <v/>
      </c>
    </row>
    <row r="2474">
      <c r="A2474">
        <f>INDEX(resultados!$A$2:$ZZ$2573, 2468, MATCH($B$1, resultados!$A$1:$ZZ$1, 0))</f>
        <v/>
      </c>
      <c r="B2474">
        <f>INDEX(resultados!$A$2:$ZZ$2573, 2468, MATCH($B$2, resultados!$A$1:$ZZ$1, 0))</f>
        <v/>
      </c>
      <c r="C2474">
        <f>INDEX(resultados!$A$2:$ZZ$2573, 2468, MATCH($B$3, resultados!$A$1:$ZZ$1, 0))</f>
        <v/>
      </c>
    </row>
    <row r="2475">
      <c r="A2475">
        <f>INDEX(resultados!$A$2:$ZZ$2573, 2469, MATCH($B$1, resultados!$A$1:$ZZ$1, 0))</f>
        <v/>
      </c>
      <c r="B2475">
        <f>INDEX(resultados!$A$2:$ZZ$2573, 2469, MATCH($B$2, resultados!$A$1:$ZZ$1, 0))</f>
        <v/>
      </c>
      <c r="C2475">
        <f>INDEX(resultados!$A$2:$ZZ$2573, 2469, MATCH($B$3, resultados!$A$1:$ZZ$1, 0))</f>
        <v/>
      </c>
    </row>
    <row r="2476">
      <c r="A2476">
        <f>INDEX(resultados!$A$2:$ZZ$2573, 2470, MATCH($B$1, resultados!$A$1:$ZZ$1, 0))</f>
        <v/>
      </c>
      <c r="B2476">
        <f>INDEX(resultados!$A$2:$ZZ$2573, 2470, MATCH($B$2, resultados!$A$1:$ZZ$1, 0))</f>
        <v/>
      </c>
      <c r="C2476">
        <f>INDEX(resultados!$A$2:$ZZ$2573, 2470, MATCH($B$3, resultados!$A$1:$ZZ$1, 0))</f>
        <v/>
      </c>
    </row>
    <row r="2477">
      <c r="A2477">
        <f>INDEX(resultados!$A$2:$ZZ$2573, 2471, MATCH($B$1, resultados!$A$1:$ZZ$1, 0))</f>
        <v/>
      </c>
      <c r="B2477">
        <f>INDEX(resultados!$A$2:$ZZ$2573, 2471, MATCH($B$2, resultados!$A$1:$ZZ$1, 0))</f>
        <v/>
      </c>
      <c r="C2477">
        <f>INDEX(resultados!$A$2:$ZZ$2573, 2471, MATCH($B$3, resultados!$A$1:$ZZ$1, 0))</f>
        <v/>
      </c>
    </row>
    <row r="2478">
      <c r="A2478">
        <f>INDEX(resultados!$A$2:$ZZ$2573, 2472, MATCH($B$1, resultados!$A$1:$ZZ$1, 0))</f>
        <v/>
      </c>
      <c r="B2478">
        <f>INDEX(resultados!$A$2:$ZZ$2573, 2472, MATCH($B$2, resultados!$A$1:$ZZ$1, 0))</f>
        <v/>
      </c>
      <c r="C2478">
        <f>INDEX(resultados!$A$2:$ZZ$2573, 2472, MATCH($B$3, resultados!$A$1:$ZZ$1, 0))</f>
        <v/>
      </c>
    </row>
    <row r="2479">
      <c r="A2479">
        <f>INDEX(resultados!$A$2:$ZZ$2573, 2473, MATCH($B$1, resultados!$A$1:$ZZ$1, 0))</f>
        <v/>
      </c>
      <c r="B2479">
        <f>INDEX(resultados!$A$2:$ZZ$2573, 2473, MATCH($B$2, resultados!$A$1:$ZZ$1, 0))</f>
        <v/>
      </c>
      <c r="C2479">
        <f>INDEX(resultados!$A$2:$ZZ$2573, 2473, MATCH($B$3, resultados!$A$1:$ZZ$1, 0))</f>
        <v/>
      </c>
    </row>
    <row r="2480">
      <c r="A2480">
        <f>INDEX(resultados!$A$2:$ZZ$2573, 2474, MATCH($B$1, resultados!$A$1:$ZZ$1, 0))</f>
        <v/>
      </c>
      <c r="B2480">
        <f>INDEX(resultados!$A$2:$ZZ$2573, 2474, MATCH($B$2, resultados!$A$1:$ZZ$1, 0))</f>
        <v/>
      </c>
      <c r="C2480">
        <f>INDEX(resultados!$A$2:$ZZ$2573, 2474, MATCH($B$3, resultados!$A$1:$ZZ$1, 0))</f>
        <v/>
      </c>
    </row>
    <row r="2481">
      <c r="A2481">
        <f>INDEX(resultados!$A$2:$ZZ$2573, 2475, MATCH($B$1, resultados!$A$1:$ZZ$1, 0))</f>
        <v/>
      </c>
      <c r="B2481">
        <f>INDEX(resultados!$A$2:$ZZ$2573, 2475, MATCH($B$2, resultados!$A$1:$ZZ$1, 0))</f>
        <v/>
      </c>
      <c r="C2481">
        <f>INDEX(resultados!$A$2:$ZZ$2573, 2475, MATCH($B$3, resultados!$A$1:$ZZ$1, 0))</f>
        <v/>
      </c>
    </row>
    <row r="2482">
      <c r="A2482">
        <f>INDEX(resultados!$A$2:$ZZ$2573, 2476, MATCH($B$1, resultados!$A$1:$ZZ$1, 0))</f>
        <v/>
      </c>
      <c r="B2482">
        <f>INDEX(resultados!$A$2:$ZZ$2573, 2476, MATCH($B$2, resultados!$A$1:$ZZ$1, 0))</f>
        <v/>
      </c>
      <c r="C2482">
        <f>INDEX(resultados!$A$2:$ZZ$2573, 2476, MATCH($B$3, resultados!$A$1:$ZZ$1, 0))</f>
        <v/>
      </c>
    </row>
    <row r="2483">
      <c r="A2483">
        <f>INDEX(resultados!$A$2:$ZZ$2573, 2477, MATCH($B$1, resultados!$A$1:$ZZ$1, 0))</f>
        <v/>
      </c>
      <c r="B2483">
        <f>INDEX(resultados!$A$2:$ZZ$2573, 2477, MATCH($B$2, resultados!$A$1:$ZZ$1, 0))</f>
        <v/>
      </c>
      <c r="C2483">
        <f>INDEX(resultados!$A$2:$ZZ$2573, 2477, MATCH($B$3, resultados!$A$1:$ZZ$1, 0))</f>
        <v/>
      </c>
    </row>
    <row r="2484">
      <c r="A2484">
        <f>INDEX(resultados!$A$2:$ZZ$2573, 2478, MATCH($B$1, resultados!$A$1:$ZZ$1, 0))</f>
        <v/>
      </c>
      <c r="B2484">
        <f>INDEX(resultados!$A$2:$ZZ$2573, 2478, MATCH($B$2, resultados!$A$1:$ZZ$1, 0))</f>
        <v/>
      </c>
      <c r="C2484">
        <f>INDEX(resultados!$A$2:$ZZ$2573, 2478, MATCH($B$3, resultados!$A$1:$ZZ$1, 0))</f>
        <v/>
      </c>
    </row>
    <row r="2485">
      <c r="A2485">
        <f>INDEX(resultados!$A$2:$ZZ$2573, 2479, MATCH($B$1, resultados!$A$1:$ZZ$1, 0))</f>
        <v/>
      </c>
      <c r="B2485">
        <f>INDEX(resultados!$A$2:$ZZ$2573, 2479, MATCH($B$2, resultados!$A$1:$ZZ$1, 0))</f>
        <v/>
      </c>
      <c r="C2485">
        <f>INDEX(resultados!$A$2:$ZZ$2573, 2479, MATCH($B$3, resultados!$A$1:$ZZ$1, 0))</f>
        <v/>
      </c>
    </row>
    <row r="2486">
      <c r="A2486">
        <f>INDEX(resultados!$A$2:$ZZ$2573, 2480, MATCH($B$1, resultados!$A$1:$ZZ$1, 0))</f>
        <v/>
      </c>
      <c r="B2486">
        <f>INDEX(resultados!$A$2:$ZZ$2573, 2480, MATCH($B$2, resultados!$A$1:$ZZ$1, 0))</f>
        <v/>
      </c>
      <c r="C2486">
        <f>INDEX(resultados!$A$2:$ZZ$2573, 2480, MATCH($B$3, resultados!$A$1:$ZZ$1, 0))</f>
        <v/>
      </c>
    </row>
    <row r="2487">
      <c r="A2487">
        <f>INDEX(resultados!$A$2:$ZZ$2573, 2481, MATCH($B$1, resultados!$A$1:$ZZ$1, 0))</f>
        <v/>
      </c>
      <c r="B2487">
        <f>INDEX(resultados!$A$2:$ZZ$2573, 2481, MATCH($B$2, resultados!$A$1:$ZZ$1, 0))</f>
        <v/>
      </c>
      <c r="C2487">
        <f>INDEX(resultados!$A$2:$ZZ$2573, 2481, MATCH($B$3, resultados!$A$1:$ZZ$1, 0))</f>
        <v/>
      </c>
    </row>
    <row r="2488">
      <c r="A2488">
        <f>INDEX(resultados!$A$2:$ZZ$2573, 2482, MATCH($B$1, resultados!$A$1:$ZZ$1, 0))</f>
        <v/>
      </c>
      <c r="B2488">
        <f>INDEX(resultados!$A$2:$ZZ$2573, 2482, MATCH($B$2, resultados!$A$1:$ZZ$1, 0))</f>
        <v/>
      </c>
      <c r="C2488">
        <f>INDEX(resultados!$A$2:$ZZ$2573, 2482, MATCH($B$3, resultados!$A$1:$ZZ$1, 0))</f>
        <v/>
      </c>
    </row>
    <row r="2489">
      <c r="A2489">
        <f>INDEX(resultados!$A$2:$ZZ$2573, 2483, MATCH($B$1, resultados!$A$1:$ZZ$1, 0))</f>
        <v/>
      </c>
      <c r="B2489">
        <f>INDEX(resultados!$A$2:$ZZ$2573, 2483, MATCH($B$2, resultados!$A$1:$ZZ$1, 0))</f>
        <v/>
      </c>
      <c r="C2489">
        <f>INDEX(resultados!$A$2:$ZZ$2573, 2483, MATCH($B$3, resultados!$A$1:$ZZ$1, 0))</f>
        <v/>
      </c>
    </row>
    <row r="2490">
      <c r="A2490">
        <f>INDEX(resultados!$A$2:$ZZ$2573, 2484, MATCH($B$1, resultados!$A$1:$ZZ$1, 0))</f>
        <v/>
      </c>
      <c r="B2490">
        <f>INDEX(resultados!$A$2:$ZZ$2573, 2484, MATCH($B$2, resultados!$A$1:$ZZ$1, 0))</f>
        <v/>
      </c>
      <c r="C2490">
        <f>INDEX(resultados!$A$2:$ZZ$2573, 2484, MATCH($B$3, resultados!$A$1:$ZZ$1, 0))</f>
        <v/>
      </c>
    </row>
    <row r="2491">
      <c r="A2491">
        <f>INDEX(resultados!$A$2:$ZZ$2573, 2485, MATCH($B$1, resultados!$A$1:$ZZ$1, 0))</f>
        <v/>
      </c>
      <c r="B2491">
        <f>INDEX(resultados!$A$2:$ZZ$2573, 2485, MATCH($B$2, resultados!$A$1:$ZZ$1, 0))</f>
        <v/>
      </c>
      <c r="C2491">
        <f>INDEX(resultados!$A$2:$ZZ$2573, 2485, MATCH($B$3, resultados!$A$1:$ZZ$1, 0))</f>
        <v/>
      </c>
    </row>
    <row r="2492">
      <c r="A2492">
        <f>INDEX(resultados!$A$2:$ZZ$2573, 2486, MATCH($B$1, resultados!$A$1:$ZZ$1, 0))</f>
        <v/>
      </c>
      <c r="B2492">
        <f>INDEX(resultados!$A$2:$ZZ$2573, 2486, MATCH($B$2, resultados!$A$1:$ZZ$1, 0))</f>
        <v/>
      </c>
      <c r="C2492">
        <f>INDEX(resultados!$A$2:$ZZ$2573, 2486, MATCH($B$3, resultados!$A$1:$ZZ$1, 0))</f>
        <v/>
      </c>
    </row>
    <row r="2493">
      <c r="A2493">
        <f>INDEX(resultados!$A$2:$ZZ$2573, 2487, MATCH($B$1, resultados!$A$1:$ZZ$1, 0))</f>
        <v/>
      </c>
      <c r="B2493">
        <f>INDEX(resultados!$A$2:$ZZ$2573, 2487, MATCH($B$2, resultados!$A$1:$ZZ$1, 0))</f>
        <v/>
      </c>
      <c r="C2493">
        <f>INDEX(resultados!$A$2:$ZZ$2573, 2487, MATCH($B$3, resultados!$A$1:$ZZ$1, 0))</f>
        <v/>
      </c>
    </row>
    <row r="2494">
      <c r="A2494">
        <f>INDEX(resultados!$A$2:$ZZ$2573, 2488, MATCH($B$1, resultados!$A$1:$ZZ$1, 0))</f>
        <v/>
      </c>
      <c r="B2494">
        <f>INDEX(resultados!$A$2:$ZZ$2573, 2488, MATCH($B$2, resultados!$A$1:$ZZ$1, 0))</f>
        <v/>
      </c>
      <c r="C2494">
        <f>INDEX(resultados!$A$2:$ZZ$2573, 2488, MATCH($B$3, resultados!$A$1:$ZZ$1, 0))</f>
        <v/>
      </c>
    </row>
    <row r="2495">
      <c r="A2495">
        <f>INDEX(resultados!$A$2:$ZZ$2573, 2489, MATCH($B$1, resultados!$A$1:$ZZ$1, 0))</f>
        <v/>
      </c>
      <c r="B2495">
        <f>INDEX(resultados!$A$2:$ZZ$2573, 2489, MATCH($B$2, resultados!$A$1:$ZZ$1, 0))</f>
        <v/>
      </c>
      <c r="C2495">
        <f>INDEX(resultados!$A$2:$ZZ$2573, 2489, MATCH($B$3, resultados!$A$1:$ZZ$1, 0))</f>
        <v/>
      </c>
    </row>
    <row r="2496">
      <c r="A2496">
        <f>INDEX(resultados!$A$2:$ZZ$2573, 2490, MATCH($B$1, resultados!$A$1:$ZZ$1, 0))</f>
        <v/>
      </c>
      <c r="B2496">
        <f>INDEX(resultados!$A$2:$ZZ$2573, 2490, MATCH($B$2, resultados!$A$1:$ZZ$1, 0))</f>
        <v/>
      </c>
      <c r="C2496">
        <f>INDEX(resultados!$A$2:$ZZ$2573, 2490, MATCH($B$3, resultados!$A$1:$ZZ$1, 0))</f>
        <v/>
      </c>
    </row>
    <row r="2497">
      <c r="A2497">
        <f>INDEX(resultados!$A$2:$ZZ$2573, 2491, MATCH($B$1, resultados!$A$1:$ZZ$1, 0))</f>
        <v/>
      </c>
      <c r="B2497">
        <f>INDEX(resultados!$A$2:$ZZ$2573, 2491, MATCH($B$2, resultados!$A$1:$ZZ$1, 0))</f>
        <v/>
      </c>
      <c r="C2497">
        <f>INDEX(resultados!$A$2:$ZZ$2573, 2491, MATCH($B$3, resultados!$A$1:$ZZ$1, 0))</f>
        <v/>
      </c>
    </row>
    <row r="2498">
      <c r="A2498">
        <f>INDEX(resultados!$A$2:$ZZ$2573, 2492, MATCH($B$1, resultados!$A$1:$ZZ$1, 0))</f>
        <v/>
      </c>
      <c r="B2498">
        <f>INDEX(resultados!$A$2:$ZZ$2573, 2492, MATCH($B$2, resultados!$A$1:$ZZ$1, 0))</f>
        <v/>
      </c>
      <c r="C2498">
        <f>INDEX(resultados!$A$2:$ZZ$2573, 2492, MATCH($B$3, resultados!$A$1:$ZZ$1, 0))</f>
        <v/>
      </c>
    </row>
    <row r="2499">
      <c r="A2499">
        <f>INDEX(resultados!$A$2:$ZZ$2573, 2493, MATCH($B$1, resultados!$A$1:$ZZ$1, 0))</f>
        <v/>
      </c>
      <c r="B2499">
        <f>INDEX(resultados!$A$2:$ZZ$2573, 2493, MATCH($B$2, resultados!$A$1:$ZZ$1, 0))</f>
        <v/>
      </c>
      <c r="C2499">
        <f>INDEX(resultados!$A$2:$ZZ$2573, 2493, MATCH($B$3, resultados!$A$1:$ZZ$1, 0))</f>
        <v/>
      </c>
    </row>
    <row r="2500">
      <c r="A2500">
        <f>INDEX(resultados!$A$2:$ZZ$2573, 2494, MATCH($B$1, resultados!$A$1:$ZZ$1, 0))</f>
        <v/>
      </c>
      <c r="B2500">
        <f>INDEX(resultados!$A$2:$ZZ$2573, 2494, MATCH($B$2, resultados!$A$1:$ZZ$1, 0))</f>
        <v/>
      </c>
      <c r="C2500">
        <f>INDEX(resultados!$A$2:$ZZ$2573, 2494, MATCH($B$3, resultados!$A$1:$ZZ$1, 0))</f>
        <v/>
      </c>
    </row>
    <row r="2501">
      <c r="A2501">
        <f>INDEX(resultados!$A$2:$ZZ$2573, 2495, MATCH($B$1, resultados!$A$1:$ZZ$1, 0))</f>
        <v/>
      </c>
      <c r="B2501">
        <f>INDEX(resultados!$A$2:$ZZ$2573, 2495, MATCH($B$2, resultados!$A$1:$ZZ$1, 0))</f>
        <v/>
      </c>
      <c r="C2501">
        <f>INDEX(resultados!$A$2:$ZZ$2573, 2495, MATCH($B$3, resultados!$A$1:$ZZ$1, 0))</f>
        <v/>
      </c>
    </row>
    <row r="2502">
      <c r="A2502">
        <f>INDEX(resultados!$A$2:$ZZ$2573, 2496, MATCH($B$1, resultados!$A$1:$ZZ$1, 0))</f>
        <v/>
      </c>
      <c r="B2502">
        <f>INDEX(resultados!$A$2:$ZZ$2573, 2496, MATCH($B$2, resultados!$A$1:$ZZ$1, 0))</f>
        <v/>
      </c>
      <c r="C2502">
        <f>INDEX(resultados!$A$2:$ZZ$2573, 2496, MATCH($B$3, resultados!$A$1:$ZZ$1, 0))</f>
        <v/>
      </c>
    </row>
    <row r="2503">
      <c r="A2503">
        <f>INDEX(resultados!$A$2:$ZZ$2573, 2497, MATCH($B$1, resultados!$A$1:$ZZ$1, 0))</f>
        <v/>
      </c>
      <c r="B2503">
        <f>INDEX(resultados!$A$2:$ZZ$2573, 2497, MATCH($B$2, resultados!$A$1:$ZZ$1, 0))</f>
        <v/>
      </c>
      <c r="C2503">
        <f>INDEX(resultados!$A$2:$ZZ$2573, 2497, MATCH($B$3, resultados!$A$1:$ZZ$1, 0))</f>
        <v/>
      </c>
    </row>
    <row r="2504">
      <c r="A2504">
        <f>INDEX(resultados!$A$2:$ZZ$2573, 2498, MATCH($B$1, resultados!$A$1:$ZZ$1, 0))</f>
        <v/>
      </c>
      <c r="B2504">
        <f>INDEX(resultados!$A$2:$ZZ$2573, 2498, MATCH($B$2, resultados!$A$1:$ZZ$1, 0))</f>
        <v/>
      </c>
      <c r="C2504">
        <f>INDEX(resultados!$A$2:$ZZ$2573, 2498, MATCH($B$3, resultados!$A$1:$ZZ$1, 0))</f>
        <v/>
      </c>
    </row>
    <row r="2505">
      <c r="A2505">
        <f>INDEX(resultados!$A$2:$ZZ$2573, 2499, MATCH($B$1, resultados!$A$1:$ZZ$1, 0))</f>
        <v/>
      </c>
      <c r="B2505">
        <f>INDEX(resultados!$A$2:$ZZ$2573, 2499, MATCH($B$2, resultados!$A$1:$ZZ$1, 0))</f>
        <v/>
      </c>
      <c r="C2505">
        <f>INDEX(resultados!$A$2:$ZZ$2573, 2499, MATCH($B$3, resultados!$A$1:$ZZ$1, 0))</f>
        <v/>
      </c>
    </row>
    <row r="2506">
      <c r="A2506">
        <f>INDEX(resultados!$A$2:$ZZ$2573, 2500, MATCH($B$1, resultados!$A$1:$ZZ$1, 0))</f>
        <v/>
      </c>
      <c r="B2506">
        <f>INDEX(resultados!$A$2:$ZZ$2573, 2500, MATCH($B$2, resultados!$A$1:$ZZ$1, 0))</f>
        <v/>
      </c>
      <c r="C2506">
        <f>INDEX(resultados!$A$2:$ZZ$2573, 2500, MATCH($B$3, resultados!$A$1:$ZZ$1, 0))</f>
        <v/>
      </c>
    </row>
    <row r="2507">
      <c r="A2507">
        <f>INDEX(resultados!$A$2:$ZZ$2573, 2501, MATCH($B$1, resultados!$A$1:$ZZ$1, 0))</f>
        <v/>
      </c>
      <c r="B2507">
        <f>INDEX(resultados!$A$2:$ZZ$2573, 2501, MATCH($B$2, resultados!$A$1:$ZZ$1, 0))</f>
        <v/>
      </c>
      <c r="C2507">
        <f>INDEX(resultados!$A$2:$ZZ$2573, 2501, MATCH($B$3, resultados!$A$1:$ZZ$1, 0))</f>
        <v/>
      </c>
    </row>
    <row r="2508">
      <c r="A2508">
        <f>INDEX(resultados!$A$2:$ZZ$2573, 2502, MATCH($B$1, resultados!$A$1:$ZZ$1, 0))</f>
        <v/>
      </c>
      <c r="B2508">
        <f>INDEX(resultados!$A$2:$ZZ$2573, 2502, MATCH($B$2, resultados!$A$1:$ZZ$1, 0))</f>
        <v/>
      </c>
      <c r="C2508">
        <f>INDEX(resultados!$A$2:$ZZ$2573, 2502, MATCH($B$3, resultados!$A$1:$ZZ$1, 0))</f>
        <v/>
      </c>
    </row>
    <row r="2509">
      <c r="A2509">
        <f>INDEX(resultados!$A$2:$ZZ$2573, 2503, MATCH($B$1, resultados!$A$1:$ZZ$1, 0))</f>
        <v/>
      </c>
      <c r="B2509">
        <f>INDEX(resultados!$A$2:$ZZ$2573, 2503, MATCH($B$2, resultados!$A$1:$ZZ$1, 0))</f>
        <v/>
      </c>
      <c r="C2509">
        <f>INDEX(resultados!$A$2:$ZZ$2573, 2503, MATCH($B$3, resultados!$A$1:$ZZ$1, 0))</f>
        <v/>
      </c>
    </row>
    <row r="2510">
      <c r="A2510">
        <f>INDEX(resultados!$A$2:$ZZ$2573, 2504, MATCH($B$1, resultados!$A$1:$ZZ$1, 0))</f>
        <v/>
      </c>
      <c r="B2510">
        <f>INDEX(resultados!$A$2:$ZZ$2573, 2504, MATCH($B$2, resultados!$A$1:$ZZ$1, 0))</f>
        <v/>
      </c>
      <c r="C2510">
        <f>INDEX(resultados!$A$2:$ZZ$2573, 2504, MATCH($B$3, resultados!$A$1:$ZZ$1, 0))</f>
        <v/>
      </c>
    </row>
    <row r="2511">
      <c r="A2511">
        <f>INDEX(resultados!$A$2:$ZZ$2573, 2505, MATCH($B$1, resultados!$A$1:$ZZ$1, 0))</f>
        <v/>
      </c>
      <c r="B2511">
        <f>INDEX(resultados!$A$2:$ZZ$2573, 2505, MATCH($B$2, resultados!$A$1:$ZZ$1, 0))</f>
        <v/>
      </c>
      <c r="C2511">
        <f>INDEX(resultados!$A$2:$ZZ$2573, 2505, MATCH($B$3, resultados!$A$1:$ZZ$1, 0))</f>
        <v/>
      </c>
    </row>
    <row r="2512">
      <c r="A2512">
        <f>INDEX(resultados!$A$2:$ZZ$2573, 2506, MATCH($B$1, resultados!$A$1:$ZZ$1, 0))</f>
        <v/>
      </c>
      <c r="B2512">
        <f>INDEX(resultados!$A$2:$ZZ$2573, 2506, MATCH($B$2, resultados!$A$1:$ZZ$1, 0))</f>
        <v/>
      </c>
      <c r="C2512">
        <f>INDEX(resultados!$A$2:$ZZ$2573, 2506, MATCH($B$3, resultados!$A$1:$ZZ$1, 0))</f>
        <v/>
      </c>
    </row>
    <row r="2513">
      <c r="A2513">
        <f>INDEX(resultados!$A$2:$ZZ$2573, 2507, MATCH($B$1, resultados!$A$1:$ZZ$1, 0))</f>
        <v/>
      </c>
      <c r="B2513">
        <f>INDEX(resultados!$A$2:$ZZ$2573, 2507, MATCH($B$2, resultados!$A$1:$ZZ$1, 0))</f>
        <v/>
      </c>
      <c r="C2513">
        <f>INDEX(resultados!$A$2:$ZZ$2573, 2507, MATCH($B$3, resultados!$A$1:$ZZ$1, 0))</f>
        <v/>
      </c>
    </row>
    <row r="2514">
      <c r="A2514">
        <f>INDEX(resultados!$A$2:$ZZ$2573, 2508, MATCH($B$1, resultados!$A$1:$ZZ$1, 0))</f>
        <v/>
      </c>
      <c r="B2514">
        <f>INDEX(resultados!$A$2:$ZZ$2573, 2508, MATCH($B$2, resultados!$A$1:$ZZ$1, 0))</f>
        <v/>
      </c>
      <c r="C2514">
        <f>INDEX(resultados!$A$2:$ZZ$2573, 2508, MATCH($B$3, resultados!$A$1:$ZZ$1, 0))</f>
        <v/>
      </c>
    </row>
    <row r="2515">
      <c r="A2515">
        <f>INDEX(resultados!$A$2:$ZZ$2573, 2509, MATCH($B$1, resultados!$A$1:$ZZ$1, 0))</f>
        <v/>
      </c>
      <c r="B2515">
        <f>INDEX(resultados!$A$2:$ZZ$2573, 2509, MATCH($B$2, resultados!$A$1:$ZZ$1, 0))</f>
        <v/>
      </c>
      <c r="C2515">
        <f>INDEX(resultados!$A$2:$ZZ$2573, 2509, MATCH($B$3, resultados!$A$1:$ZZ$1, 0))</f>
        <v/>
      </c>
    </row>
    <row r="2516">
      <c r="A2516">
        <f>INDEX(resultados!$A$2:$ZZ$2573, 2510, MATCH($B$1, resultados!$A$1:$ZZ$1, 0))</f>
        <v/>
      </c>
      <c r="B2516">
        <f>INDEX(resultados!$A$2:$ZZ$2573, 2510, MATCH($B$2, resultados!$A$1:$ZZ$1, 0))</f>
        <v/>
      </c>
      <c r="C2516">
        <f>INDEX(resultados!$A$2:$ZZ$2573, 2510, MATCH($B$3, resultados!$A$1:$ZZ$1, 0))</f>
        <v/>
      </c>
    </row>
    <row r="2517">
      <c r="A2517">
        <f>INDEX(resultados!$A$2:$ZZ$2573, 2511, MATCH($B$1, resultados!$A$1:$ZZ$1, 0))</f>
        <v/>
      </c>
      <c r="B2517">
        <f>INDEX(resultados!$A$2:$ZZ$2573, 2511, MATCH($B$2, resultados!$A$1:$ZZ$1, 0))</f>
        <v/>
      </c>
      <c r="C2517">
        <f>INDEX(resultados!$A$2:$ZZ$2573, 2511, MATCH($B$3, resultados!$A$1:$ZZ$1, 0))</f>
        <v/>
      </c>
    </row>
    <row r="2518">
      <c r="A2518">
        <f>INDEX(resultados!$A$2:$ZZ$2573, 2512, MATCH($B$1, resultados!$A$1:$ZZ$1, 0))</f>
        <v/>
      </c>
      <c r="B2518">
        <f>INDEX(resultados!$A$2:$ZZ$2573, 2512, MATCH($B$2, resultados!$A$1:$ZZ$1, 0))</f>
        <v/>
      </c>
      <c r="C2518">
        <f>INDEX(resultados!$A$2:$ZZ$2573, 2512, MATCH($B$3, resultados!$A$1:$ZZ$1, 0))</f>
        <v/>
      </c>
    </row>
    <row r="2519">
      <c r="A2519">
        <f>INDEX(resultados!$A$2:$ZZ$2573, 2513, MATCH($B$1, resultados!$A$1:$ZZ$1, 0))</f>
        <v/>
      </c>
      <c r="B2519">
        <f>INDEX(resultados!$A$2:$ZZ$2573, 2513, MATCH($B$2, resultados!$A$1:$ZZ$1, 0))</f>
        <v/>
      </c>
      <c r="C2519">
        <f>INDEX(resultados!$A$2:$ZZ$2573, 2513, MATCH($B$3, resultados!$A$1:$ZZ$1, 0))</f>
        <v/>
      </c>
    </row>
    <row r="2520">
      <c r="A2520">
        <f>INDEX(resultados!$A$2:$ZZ$2573, 2514, MATCH($B$1, resultados!$A$1:$ZZ$1, 0))</f>
        <v/>
      </c>
      <c r="B2520">
        <f>INDEX(resultados!$A$2:$ZZ$2573, 2514, MATCH($B$2, resultados!$A$1:$ZZ$1, 0))</f>
        <v/>
      </c>
      <c r="C2520">
        <f>INDEX(resultados!$A$2:$ZZ$2573, 2514, MATCH($B$3, resultados!$A$1:$ZZ$1, 0))</f>
        <v/>
      </c>
    </row>
    <row r="2521">
      <c r="A2521">
        <f>INDEX(resultados!$A$2:$ZZ$2573, 2515, MATCH($B$1, resultados!$A$1:$ZZ$1, 0))</f>
        <v/>
      </c>
      <c r="B2521">
        <f>INDEX(resultados!$A$2:$ZZ$2573, 2515, MATCH($B$2, resultados!$A$1:$ZZ$1, 0))</f>
        <v/>
      </c>
      <c r="C2521">
        <f>INDEX(resultados!$A$2:$ZZ$2573, 2515, MATCH($B$3, resultados!$A$1:$ZZ$1, 0))</f>
        <v/>
      </c>
    </row>
    <row r="2522">
      <c r="A2522">
        <f>INDEX(resultados!$A$2:$ZZ$2573, 2516, MATCH($B$1, resultados!$A$1:$ZZ$1, 0))</f>
        <v/>
      </c>
      <c r="B2522">
        <f>INDEX(resultados!$A$2:$ZZ$2573, 2516, MATCH($B$2, resultados!$A$1:$ZZ$1, 0))</f>
        <v/>
      </c>
      <c r="C2522">
        <f>INDEX(resultados!$A$2:$ZZ$2573, 2516, MATCH($B$3, resultados!$A$1:$ZZ$1, 0))</f>
        <v/>
      </c>
    </row>
    <row r="2523">
      <c r="A2523">
        <f>INDEX(resultados!$A$2:$ZZ$2573, 2517, MATCH($B$1, resultados!$A$1:$ZZ$1, 0))</f>
        <v/>
      </c>
      <c r="B2523">
        <f>INDEX(resultados!$A$2:$ZZ$2573, 2517, MATCH($B$2, resultados!$A$1:$ZZ$1, 0))</f>
        <v/>
      </c>
      <c r="C2523">
        <f>INDEX(resultados!$A$2:$ZZ$2573, 2517, MATCH($B$3, resultados!$A$1:$ZZ$1, 0))</f>
        <v/>
      </c>
    </row>
    <row r="2524">
      <c r="A2524">
        <f>INDEX(resultados!$A$2:$ZZ$2573, 2518, MATCH($B$1, resultados!$A$1:$ZZ$1, 0))</f>
        <v/>
      </c>
      <c r="B2524">
        <f>INDEX(resultados!$A$2:$ZZ$2573, 2518, MATCH($B$2, resultados!$A$1:$ZZ$1, 0))</f>
        <v/>
      </c>
      <c r="C2524">
        <f>INDEX(resultados!$A$2:$ZZ$2573, 2518, MATCH($B$3, resultados!$A$1:$ZZ$1, 0))</f>
        <v/>
      </c>
    </row>
    <row r="2525">
      <c r="A2525">
        <f>INDEX(resultados!$A$2:$ZZ$2573, 2519, MATCH($B$1, resultados!$A$1:$ZZ$1, 0))</f>
        <v/>
      </c>
      <c r="B2525">
        <f>INDEX(resultados!$A$2:$ZZ$2573, 2519, MATCH($B$2, resultados!$A$1:$ZZ$1, 0))</f>
        <v/>
      </c>
      <c r="C2525">
        <f>INDEX(resultados!$A$2:$ZZ$2573, 2519, MATCH($B$3, resultados!$A$1:$ZZ$1, 0))</f>
        <v/>
      </c>
    </row>
    <row r="2526">
      <c r="A2526">
        <f>INDEX(resultados!$A$2:$ZZ$2573, 2520, MATCH($B$1, resultados!$A$1:$ZZ$1, 0))</f>
        <v/>
      </c>
      <c r="B2526">
        <f>INDEX(resultados!$A$2:$ZZ$2573, 2520, MATCH($B$2, resultados!$A$1:$ZZ$1, 0))</f>
        <v/>
      </c>
      <c r="C2526">
        <f>INDEX(resultados!$A$2:$ZZ$2573, 2520, MATCH($B$3, resultados!$A$1:$ZZ$1, 0))</f>
        <v/>
      </c>
    </row>
    <row r="2527">
      <c r="A2527">
        <f>INDEX(resultados!$A$2:$ZZ$2573, 2521, MATCH($B$1, resultados!$A$1:$ZZ$1, 0))</f>
        <v/>
      </c>
      <c r="B2527">
        <f>INDEX(resultados!$A$2:$ZZ$2573, 2521, MATCH($B$2, resultados!$A$1:$ZZ$1, 0))</f>
        <v/>
      </c>
      <c r="C2527">
        <f>INDEX(resultados!$A$2:$ZZ$2573, 2521, MATCH($B$3, resultados!$A$1:$ZZ$1, 0))</f>
        <v/>
      </c>
    </row>
    <row r="2528">
      <c r="A2528">
        <f>INDEX(resultados!$A$2:$ZZ$2573, 2522, MATCH($B$1, resultados!$A$1:$ZZ$1, 0))</f>
        <v/>
      </c>
      <c r="B2528">
        <f>INDEX(resultados!$A$2:$ZZ$2573, 2522, MATCH($B$2, resultados!$A$1:$ZZ$1, 0))</f>
        <v/>
      </c>
      <c r="C2528">
        <f>INDEX(resultados!$A$2:$ZZ$2573, 2522, MATCH($B$3, resultados!$A$1:$ZZ$1, 0))</f>
        <v/>
      </c>
    </row>
    <row r="2529">
      <c r="A2529">
        <f>INDEX(resultados!$A$2:$ZZ$2573, 2523, MATCH($B$1, resultados!$A$1:$ZZ$1, 0))</f>
        <v/>
      </c>
      <c r="B2529">
        <f>INDEX(resultados!$A$2:$ZZ$2573, 2523, MATCH($B$2, resultados!$A$1:$ZZ$1, 0))</f>
        <v/>
      </c>
      <c r="C2529">
        <f>INDEX(resultados!$A$2:$ZZ$2573, 2523, MATCH($B$3, resultados!$A$1:$ZZ$1, 0))</f>
        <v/>
      </c>
    </row>
    <row r="2530">
      <c r="A2530">
        <f>INDEX(resultados!$A$2:$ZZ$2573, 2524, MATCH($B$1, resultados!$A$1:$ZZ$1, 0))</f>
        <v/>
      </c>
      <c r="B2530">
        <f>INDEX(resultados!$A$2:$ZZ$2573, 2524, MATCH($B$2, resultados!$A$1:$ZZ$1, 0))</f>
        <v/>
      </c>
      <c r="C2530">
        <f>INDEX(resultados!$A$2:$ZZ$2573, 2524, MATCH($B$3, resultados!$A$1:$ZZ$1, 0))</f>
        <v/>
      </c>
    </row>
    <row r="2531">
      <c r="A2531">
        <f>INDEX(resultados!$A$2:$ZZ$2573, 2525, MATCH($B$1, resultados!$A$1:$ZZ$1, 0))</f>
        <v/>
      </c>
      <c r="B2531">
        <f>INDEX(resultados!$A$2:$ZZ$2573, 2525, MATCH($B$2, resultados!$A$1:$ZZ$1, 0))</f>
        <v/>
      </c>
      <c r="C2531">
        <f>INDEX(resultados!$A$2:$ZZ$2573, 2525, MATCH($B$3, resultados!$A$1:$ZZ$1, 0))</f>
        <v/>
      </c>
    </row>
    <row r="2532">
      <c r="A2532">
        <f>INDEX(resultados!$A$2:$ZZ$2573, 2526, MATCH($B$1, resultados!$A$1:$ZZ$1, 0))</f>
        <v/>
      </c>
      <c r="B2532">
        <f>INDEX(resultados!$A$2:$ZZ$2573, 2526, MATCH($B$2, resultados!$A$1:$ZZ$1, 0))</f>
        <v/>
      </c>
      <c r="C2532">
        <f>INDEX(resultados!$A$2:$ZZ$2573, 2526, MATCH($B$3, resultados!$A$1:$ZZ$1, 0))</f>
        <v/>
      </c>
    </row>
    <row r="2533">
      <c r="A2533">
        <f>INDEX(resultados!$A$2:$ZZ$2573, 2527, MATCH($B$1, resultados!$A$1:$ZZ$1, 0))</f>
        <v/>
      </c>
      <c r="B2533">
        <f>INDEX(resultados!$A$2:$ZZ$2573, 2527, MATCH($B$2, resultados!$A$1:$ZZ$1, 0))</f>
        <v/>
      </c>
      <c r="C2533">
        <f>INDEX(resultados!$A$2:$ZZ$2573, 2527, MATCH($B$3, resultados!$A$1:$ZZ$1, 0))</f>
        <v/>
      </c>
    </row>
    <row r="2534">
      <c r="A2534">
        <f>INDEX(resultados!$A$2:$ZZ$2573, 2528, MATCH($B$1, resultados!$A$1:$ZZ$1, 0))</f>
        <v/>
      </c>
      <c r="B2534">
        <f>INDEX(resultados!$A$2:$ZZ$2573, 2528, MATCH($B$2, resultados!$A$1:$ZZ$1, 0))</f>
        <v/>
      </c>
      <c r="C2534">
        <f>INDEX(resultados!$A$2:$ZZ$2573, 2528, MATCH($B$3, resultados!$A$1:$ZZ$1, 0))</f>
        <v/>
      </c>
    </row>
    <row r="2535">
      <c r="A2535">
        <f>INDEX(resultados!$A$2:$ZZ$2573, 2529, MATCH($B$1, resultados!$A$1:$ZZ$1, 0))</f>
        <v/>
      </c>
      <c r="B2535">
        <f>INDEX(resultados!$A$2:$ZZ$2573, 2529, MATCH($B$2, resultados!$A$1:$ZZ$1, 0))</f>
        <v/>
      </c>
      <c r="C2535">
        <f>INDEX(resultados!$A$2:$ZZ$2573, 2529, MATCH($B$3, resultados!$A$1:$ZZ$1, 0))</f>
        <v/>
      </c>
    </row>
    <row r="2536">
      <c r="A2536">
        <f>INDEX(resultados!$A$2:$ZZ$2573, 2530, MATCH($B$1, resultados!$A$1:$ZZ$1, 0))</f>
        <v/>
      </c>
      <c r="B2536">
        <f>INDEX(resultados!$A$2:$ZZ$2573, 2530, MATCH($B$2, resultados!$A$1:$ZZ$1, 0))</f>
        <v/>
      </c>
      <c r="C2536">
        <f>INDEX(resultados!$A$2:$ZZ$2573, 2530, MATCH($B$3, resultados!$A$1:$ZZ$1, 0))</f>
        <v/>
      </c>
    </row>
    <row r="2537">
      <c r="A2537">
        <f>INDEX(resultados!$A$2:$ZZ$2573, 2531, MATCH($B$1, resultados!$A$1:$ZZ$1, 0))</f>
        <v/>
      </c>
      <c r="B2537">
        <f>INDEX(resultados!$A$2:$ZZ$2573, 2531, MATCH($B$2, resultados!$A$1:$ZZ$1, 0))</f>
        <v/>
      </c>
      <c r="C2537">
        <f>INDEX(resultados!$A$2:$ZZ$2573, 2531, MATCH($B$3, resultados!$A$1:$ZZ$1, 0))</f>
        <v/>
      </c>
    </row>
    <row r="2538">
      <c r="A2538">
        <f>INDEX(resultados!$A$2:$ZZ$2573, 2532, MATCH($B$1, resultados!$A$1:$ZZ$1, 0))</f>
        <v/>
      </c>
      <c r="B2538">
        <f>INDEX(resultados!$A$2:$ZZ$2573, 2532, MATCH($B$2, resultados!$A$1:$ZZ$1, 0))</f>
        <v/>
      </c>
      <c r="C2538">
        <f>INDEX(resultados!$A$2:$ZZ$2573, 2532, MATCH($B$3, resultados!$A$1:$ZZ$1, 0))</f>
        <v/>
      </c>
    </row>
    <row r="2539">
      <c r="A2539">
        <f>INDEX(resultados!$A$2:$ZZ$2573, 2533, MATCH($B$1, resultados!$A$1:$ZZ$1, 0))</f>
        <v/>
      </c>
      <c r="B2539">
        <f>INDEX(resultados!$A$2:$ZZ$2573, 2533, MATCH($B$2, resultados!$A$1:$ZZ$1, 0))</f>
        <v/>
      </c>
      <c r="C2539">
        <f>INDEX(resultados!$A$2:$ZZ$2573, 2533, MATCH($B$3, resultados!$A$1:$ZZ$1, 0))</f>
        <v/>
      </c>
    </row>
    <row r="2540">
      <c r="A2540">
        <f>INDEX(resultados!$A$2:$ZZ$2573, 2534, MATCH($B$1, resultados!$A$1:$ZZ$1, 0))</f>
        <v/>
      </c>
      <c r="B2540">
        <f>INDEX(resultados!$A$2:$ZZ$2573, 2534, MATCH($B$2, resultados!$A$1:$ZZ$1, 0))</f>
        <v/>
      </c>
      <c r="C2540">
        <f>INDEX(resultados!$A$2:$ZZ$2573, 2534, MATCH($B$3, resultados!$A$1:$ZZ$1, 0))</f>
        <v/>
      </c>
    </row>
    <row r="2541">
      <c r="A2541">
        <f>INDEX(resultados!$A$2:$ZZ$2573, 2535, MATCH($B$1, resultados!$A$1:$ZZ$1, 0))</f>
        <v/>
      </c>
      <c r="B2541">
        <f>INDEX(resultados!$A$2:$ZZ$2573, 2535, MATCH($B$2, resultados!$A$1:$ZZ$1, 0))</f>
        <v/>
      </c>
      <c r="C2541">
        <f>INDEX(resultados!$A$2:$ZZ$2573, 2535, MATCH($B$3, resultados!$A$1:$ZZ$1, 0))</f>
        <v/>
      </c>
    </row>
    <row r="2542">
      <c r="A2542">
        <f>INDEX(resultados!$A$2:$ZZ$2573, 2536, MATCH($B$1, resultados!$A$1:$ZZ$1, 0))</f>
        <v/>
      </c>
      <c r="B2542">
        <f>INDEX(resultados!$A$2:$ZZ$2573, 2536, MATCH($B$2, resultados!$A$1:$ZZ$1, 0))</f>
        <v/>
      </c>
      <c r="C2542">
        <f>INDEX(resultados!$A$2:$ZZ$2573, 2536, MATCH($B$3, resultados!$A$1:$ZZ$1, 0))</f>
        <v/>
      </c>
    </row>
    <row r="2543">
      <c r="A2543">
        <f>INDEX(resultados!$A$2:$ZZ$2573, 2537, MATCH($B$1, resultados!$A$1:$ZZ$1, 0))</f>
        <v/>
      </c>
      <c r="B2543">
        <f>INDEX(resultados!$A$2:$ZZ$2573, 2537, MATCH($B$2, resultados!$A$1:$ZZ$1, 0))</f>
        <v/>
      </c>
      <c r="C2543">
        <f>INDEX(resultados!$A$2:$ZZ$2573, 2537, MATCH($B$3, resultados!$A$1:$ZZ$1, 0))</f>
        <v/>
      </c>
    </row>
    <row r="2544">
      <c r="A2544">
        <f>INDEX(resultados!$A$2:$ZZ$2573, 2538, MATCH($B$1, resultados!$A$1:$ZZ$1, 0))</f>
        <v/>
      </c>
      <c r="B2544">
        <f>INDEX(resultados!$A$2:$ZZ$2573, 2538, MATCH($B$2, resultados!$A$1:$ZZ$1, 0))</f>
        <v/>
      </c>
      <c r="C2544">
        <f>INDEX(resultados!$A$2:$ZZ$2573, 2538, MATCH($B$3, resultados!$A$1:$ZZ$1, 0))</f>
        <v/>
      </c>
    </row>
    <row r="2545">
      <c r="A2545">
        <f>INDEX(resultados!$A$2:$ZZ$2573, 2539, MATCH($B$1, resultados!$A$1:$ZZ$1, 0))</f>
        <v/>
      </c>
      <c r="B2545">
        <f>INDEX(resultados!$A$2:$ZZ$2573, 2539, MATCH($B$2, resultados!$A$1:$ZZ$1, 0))</f>
        <v/>
      </c>
      <c r="C2545">
        <f>INDEX(resultados!$A$2:$ZZ$2573, 2539, MATCH($B$3, resultados!$A$1:$ZZ$1, 0))</f>
        <v/>
      </c>
    </row>
    <row r="2546">
      <c r="A2546">
        <f>INDEX(resultados!$A$2:$ZZ$2573, 2540, MATCH($B$1, resultados!$A$1:$ZZ$1, 0))</f>
        <v/>
      </c>
      <c r="B2546">
        <f>INDEX(resultados!$A$2:$ZZ$2573, 2540, MATCH($B$2, resultados!$A$1:$ZZ$1, 0))</f>
        <v/>
      </c>
      <c r="C2546">
        <f>INDEX(resultados!$A$2:$ZZ$2573, 2540, MATCH($B$3, resultados!$A$1:$ZZ$1, 0))</f>
        <v/>
      </c>
    </row>
    <row r="2547">
      <c r="A2547">
        <f>INDEX(resultados!$A$2:$ZZ$2573, 2541, MATCH($B$1, resultados!$A$1:$ZZ$1, 0))</f>
        <v/>
      </c>
      <c r="B2547">
        <f>INDEX(resultados!$A$2:$ZZ$2573, 2541, MATCH($B$2, resultados!$A$1:$ZZ$1, 0))</f>
        <v/>
      </c>
      <c r="C2547">
        <f>INDEX(resultados!$A$2:$ZZ$2573, 2541, MATCH($B$3, resultados!$A$1:$ZZ$1, 0))</f>
        <v/>
      </c>
    </row>
    <row r="2548">
      <c r="A2548">
        <f>INDEX(resultados!$A$2:$ZZ$2573, 2542, MATCH($B$1, resultados!$A$1:$ZZ$1, 0))</f>
        <v/>
      </c>
      <c r="B2548">
        <f>INDEX(resultados!$A$2:$ZZ$2573, 2542, MATCH($B$2, resultados!$A$1:$ZZ$1, 0))</f>
        <v/>
      </c>
      <c r="C2548">
        <f>INDEX(resultados!$A$2:$ZZ$2573, 2542, MATCH($B$3, resultados!$A$1:$ZZ$1, 0))</f>
        <v/>
      </c>
    </row>
    <row r="2549">
      <c r="A2549">
        <f>INDEX(resultados!$A$2:$ZZ$2573, 2543, MATCH($B$1, resultados!$A$1:$ZZ$1, 0))</f>
        <v/>
      </c>
      <c r="B2549">
        <f>INDEX(resultados!$A$2:$ZZ$2573, 2543, MATCH($B$2, resultados!$A$1:$ZZ$1, 0))</f>
        <v/>
      </c>
      <c r="C2549">
        <f>INDEX(resultados!$A$2:$ZZ$2573, 2543, MATCH($B$3, resultados!$A$1:$ZZ$1, 0))</f>
        <v/>
      </c>
    </row>
    <row r="2550">
      <c r="A2550">
        <f>INDEX(resultados!$A$2:$ZZ$2573, 2544, MATCH($B$1, resultados!$A$1:$ZZ$1, 0))</f>
        <v/>
      </c>
      <c r="B2550">
        <f>INDEX(resultados!$A$2:$ZZ$2573, 2544, MATCH($B$2, resultados!$A$1:$ZZ$1, 0))</f>
        <v/>
      </c>
      <c r="C2550">
        <f>INDEX(resultados!$A$2:$ZZ$2573, 2544, MATCH($B$3, resultados!$A$1:$ZZ$1, 0))</f>
        <v/>
      </c>
    </row>
    <row r="2551">
      <c r="A2551">
        <f>INDEX(resultados!$A$2:$ZZ$2573, 2545, MATCH($B$1, resultados!$A$1:$ZZ$1, 0))</f>
        <v/>
      </c>
      <c r="B2551">
        <f>INDEX(resultados!$A$2:$ZZ$2573, 2545, MATCH($B$2, resultados!$A$1:$ZZ$1, 0))</f>
        <v/>
      </c>
      <c r="C2551">
        <f>INDEX(resultados!$A$2:$ZZ$2573, 2545, MATCH($B$3, resultados!$A$1:$ZZ$1, 0))</f>
        <v/>
      </c>
    </row>
    <row r="2552">
      <c r="A2552">
        <f>INDEX(resultados!$A$2:$ZZ$2573, 2546, MATCH($B$1, resultados!$A$1:$ZZ$1, 0))</f>
        <v/>
      </c>
      <c r="B2552">
        <f>INDEX(resultados!$A$2:$ZZ$2573, 2546, MATCH($B$2, resultados!$A$1:$ZZ$1, 0))</f>
        <v/>
      </c>
      <c r="C2552">
        <f>INDEX(resultados!$A$2:$ZZ$2573, 2546, MATCH($B$3, resultados!$A$1:$ZZ$1, 0))</f>
        <v/>
      </c>
    </row>
    <row r="2553">
      <c r="A2553">
        <f>INDEX(resultados!$A$2:$ZZ$2573, 2547, MATCH($B$1, resultados!$A$1:$ZZ$1, 0))</f>
        <v/>
      </c>
      <c r="B2553">
        <f>INDEX(resultados!$A$2:$ZZ$2573, 2547, MATCH($B$2, resultados!$A$1:$ZZ$1, 0))</f>
        <v/>
      </c>
      <c r="C2553">
        <f>INDEX(resultados!$A$2:$ZZ$2573, 2547, MATCH($B$3, resultados!$A$1:$ZZ$1, 0))</f>
        <v/>
      </c>
    </row>
    <row r="2554">
      <c r="A2554">
        <f>INDEX(resultados!$A$2:$ZZ$2573, 2548, MATCH($B$1, resultados!$A$1:$ZZ$1, 0))</f>
        <v/>
      </c>
      <c r="B2554">
        <f>INDEX(resultados!$A$2:$ZZ$2573, 2548, MATCH($B$2, resultados!$A$1:$ZZ$1, 0))</f>
        <v/>
      </c>
      <c r="C2554">
        <f>INDEX(resultados!$A$2:$ZZ$2573, 2548, MATCH($B$3, resultados!$A$1:$ZZ$1, 0))</f>
        <v/>
      </c>
    </row>
    <row r="2555">
      <c r="A2555">
        <f>INDEX(resultados!$A$2:$ZZ$2573, 2549, MATCH($B$1, resultados!$A$1:$ZZ$1, 0))</f>
        <v/>
      </c>
      <c r="B2555">
        <f>INDEX(resultados!$A$2:$ZZ$2573, 2549, MATCH($B$2, resultados!$A$1:$ZZ$1, 0))</f>
        <v/>
      </c>
      <c r="C2555">
        <f>INDEX(resultados!$A$2:$ZZ$2573, 2549, MATCH($B$3, resultados!$A$1:$ZZ$1, 0))</f>
        <v/>
      </c>
    </row>
    <row r="2556">
      <c r="A2556">
        <f>INDEX(resultados!$A$2:$ZZ$2573, 2550, MATCH($B$1, resultados!$A$1:$ZZ$1, 0))</f>
        <v/>
      </c>
      <c r="B2556">
        <f>INDEX(resultados!$A$2:$ZZ$2573, 2550, MATCH($B$2, resultados!$A$1:$ZZ$1, 0))</f>
        <v/>
      </c>
      <c r="C2556">
        <f>INDEX(resultados!$A$2:$ZZ$2573, 2550, MATCH($B$3, resultados!$A$1:$ZZ$1, 0))</f>
        <v/>
      </c>
    </row>
    <row r="2557">
      <c r="A2557">
        <f>INDEX(resultados!$A$2:$ZZ$2573, 2551, MATCH($B$1, resultados!$A$1:$ZZ$1, 0))</f>
        <v/>
      </c>
      <c r="B2557">
        <f>INDEX(resultados!$A$2:$ZZ$2573, 2551, MATCH($B$2, resultados!$A$1:$ZZ$1, 0))</f>
        <v/>
      </c>
      <c r="C2557">
        <f>INDEX(resultados!$A$2:$ZZ$2573, 2551, MATCH($B$3, resultados!$A$1:$ZZ$1, 0))</f>
        <v/>
      </c>
    </row>
    <row r="2558">
      <c r="A2558">
        <f>INDEX(resultados!$A$2:$ZZ$2573, 2552, MATCH($B$1, resultados!$A$1:$ZZ$1, 0))</f>
        <v/>
      </c>
      <c r="B2558">
        <f>INDEX(resultados!$A$2:$ZZ$2573, 2552, MATCH($B$2, resultados!$A$1:$ZZ$1, 0))</f>
        <v/>
      </c>
      <c r="C2558">
        <f>INDEX(resultados!$A$2:$ZZ$2573, 2552, MATCH($B$3, resultados!$A$1:$ZZ$1, 0))</f>
        <v/>
      </c>
    </row>
    <row r="2559">
      <c r="A2559">
        <f>INDEX(resultados!$A$2:$ZZ$2573, 2553, MATCH($B$1, resultados!$A$1:$ZZ$1, 0))</f>
        <v/>
      </c>
      <c r="B2559">
        <f>INDEX(resultados!$A$2:$ZZ$2573, 2553, MATCH($B$2, resultados!$A$1:$ZZ$1, 0))</f>
        <v/>
      </c>
      <c r="C2559">
        <f>INDEX(resultados!$A$2:$ZZ$2573, 2553, MATCH($B$3, resultados!$A$1:$ZZ$1, 0))</f>
        <v/>
      </c>
    </row>
    <row r="2560">
      <c r="A2560">
        <f>INDEX(resultados!$A$2:$ZZ$2573, 2554, MATCH($B$1, resultados!$A$1:$ZZ$1, 0))</f>
        <v/>
      </c>
      <c r="B2560">
        <f>INDEX(resultados!$A$2:$ZZ$2573, 2554, MATCH($B$2, resultados!$A$1:$ZZ$1, 0))</f>
        <v/>
      </c>
      <c r="C2560">
        <f>INDEX(resultados!$A$2:$ZZ$2573, 2554, MATCH($B$3, resultados!$A$1:$ZZ$1, 0))</f>
        <v/>
      </c>
    </row>
    <row r="2561">
      <c r="A2561">
        <f>INDEX(resultados!$A$2:$ZZ$2573, 2555, MATCH($B$1, resultados!$A$1:$ZZ$1, 0))</f>
        <v/>
      </c>
      <c r="B2561">
        <f>INDEX(resultados!$A$2:$ZZ$2573, 2555, MATCH($B$2, resultados!$A$1:$ZZ$1, 0))</f>
        <v/>
      </c>
      <c r="C2561">
        <f>INDEX(resultados!$A$2:$ZZ$2573, 2555, MATCH($B$3, resultados!$A$1:$ZZ$1, 0))</f>
        <v/>
      </c>
    </row>
    <row r="2562">
      <c r="A2562">
        <f>INDEX(resultados!$A$2:$ZZ$2573, 2556, MATCH($B$1, resultados!$A$1:$ZZ$1, 0))</f>
        <v/>
      </c>
      <c r="B2562">
        <f>INDEX(resultados!$A$2:$ZZ$2573, 2556, MATCH($B$2, resultados!$A$1:$ZZ$1, 0))</f>
        <v/>
      </c>
      <c r="C2562">
        <f>INDEX(resultados!$A$2:$ZZ$2573, 2556, MATCH($B$3, resultados!$A$1:$ZZ$1, 0))</f>
        <v/>
      </c>
    </row>
    <row r="2563">
      <c r="A2563">
        <f>INDEX(resultados!$A$2:$ZZ$2573, 2557, MATCH($B$1, resultados!$A$1:$ZZ$1, 0))</f>
        <v/>
      </c>
      <c r="B2563">
        <f>INDEX(resultados!$A$2:$ZZ$2573, 2557, MATCH($B$2, resultados!$A$1:$ZZ$1, 0))</f>
        <v/>
      </c>
      <c r="C2563">
        <f>INDEX(resultados!$A$2:$ZZ$2573, 2557, MATCH($B$3, resultados!$A$1:$ZZ$1, 0))</f>
        <v/>
      </c>
    </row>
    <row r="2564">
      <c r="A2564">
        <f>INDEX(resultados!$A$2:$ZZ$2573, 2558, MATCH($B$1, resultados!$A$1:$ZZ$1, 0))</f>
        <v/>
      </c>
      <c r="B2564">
        <f>INDEX(resultados!$A$2:$ZZ$2573, 2558, MATCH($B$2, resultados!$A$1:$ZZ$1, 0))</f>
        <v/>
      </c>
      <c r="C2564">
        <f>INDEX(resultados!$A$2:$ZZ$2573, 2558, MATCH($B$3, resultados!$A$1:$ZZ$1, 0))</f>
        <v/>
      </c>
    </row>
    <row r="2565">
      <c r="A2565">
        <f>INDEX(resultados!$A$2:$ZZ$2573, 2559, MATCH($B$1, resultados!$A$1:$ZZ$1, 0))</f>
        <v/>
      </c>
      <c r="B2565">
        <f>INDEX(resultados!$A$2:$ZZ$2573, 2559, MATCH($B$2, resultados!$A$1:$ZZ$1, 0))</f>
        <v/>
      </c>
      <c r="C2565">
        <f>INDEX(resultados!$A$2:$ZZ$2573, 2559, MATCH($B$3, resultados!$A$1:$ZZ$1, 0))</f>
        <v/>
      </c>
    </row>
    <row r="2566">
      <c r="A2566">
        <f>INDEX(resultados!$A$2:$ZZ$2573, 2560, MATCH($B$1, resultados!$A$1:$ZZ$1, 0))</f>
        <v/>
      </c>
      <c r="B2566">
        <f>INDEX(resultados!$A$2:$ZZ$2573, 2560, MATCH($B$2, resultados!$A$1:$ZZ$1, 0))</f>
        <v/>
      </c>
      <c r="C2566">
        <f>INDEX(resultados!$A$2:$ZZ$2573, 2560, MATCH($B$3, resultados!$A$1:$ZZ$1, 0))</f>
        <v/>
      </c>
    </row>
    <row r="2567">
      <c r="A2567">
        <f>INDEX(resultados!$A$2:$ZZ$2573, 2561, MATCH($B$1, resultados!$A$1:$ZZ$1, 0))</f>
        <v/>
      </c>
      <c r="B2567">
        <f>INDEX(resultados!$A$2:$ZZ$2573, 2561, MATCH($B$2, resultados!$A$1:$ZZ$1, 0))</f>
        <v/>
      </c>
      <c r="C2567">
        <f>INDEX(resultados!$A$2:$ZZ$2573, 2561, MATCH($B$3, resultados!$A$1:$ZZ$1, 0))</f>
        <v/>
      </c>
    </row>
    <row r="2568">
      <c r="A2568">
        <f>INDEX(resultados!$A$2:$ZZ$2573, 2562, MATCH($B$1, resultados!$A$1:$ZZ$1, 0))</f>
        <v/>
      </c>
      <c r="B2568">
        <f>INDEX(resultados!$A$2:$ZZ$2573, 2562, MATCH($B$2, resultados!$A$1:$ZZ$1, 0))</f>
        <v/>
      </c>
      <c r="C2568">
        <f>INDEX(resultados!$A$2:$ZZ$2573, 2562, MATCH($B$3, resultados!$A$1:$ZZ$1, 0))</f>
        <v/>
      </c>
    </row>
    <row r="2569">
      <c r="A2569">
        <f>INDEX(resultados!$A$2:$ZZ$2573, 2563, MATCH($B$1, resultados!$A$1:$ZZ$1, 0))</f>
        <v/>
      </c>
      <c r="B2569">
        <f>INDEX(resultados!$A$2:$ZZ$2573, 2563, MATCH($B$2, resultados!$A$1:$ZZ$1, 0))</f>
        <v/>
      </c>
      <c r="C2569">
        <f>INDEX(resultados!$A$2:$ZZ$2573, 2563, MATCH($B$3, resultados!$A$1:$ZZ$1, 0))</f>
        <v/>
      </c>
    </row>
    <row r="2570">
      <c r="A2570">
        <f>INDEX(resultados!$A$2:$ZZ$2573, 2564, MATCH($B$1, resultados!$A$1:$ZZ$1, 0))</f>
        <v/>
      </c>
      <c r="B2570">
        <f>INDEX(resultados!$A$2:$ZZ$2573, 2564, MATCH($B$2, resultados!$A$1:$ZZ$1, 0))</f>
        <v/>
      </c>
      <c r="C2570">
        <f>INDEX(resultados!$A$2:$ZZ$2573, 2564, MATCH($B$3, resultados!$A$1:$ZZ$1, 0))</f>
        <v/>
      </c>
    </row>
    <row r="2571">
      <c r="A2571">
        <f>INDEX(resultados!$A$2:$ZZ$2573, 2565, MATCH($B$1, resultados!$A$1:$ZZ$1, 0))</f>
        <v/>
      </c>
      <c r="B2571">
        <f>INDEX(resultados!$A$2:$ZZ$2573, 2565, MATCH($B$2, resultados!$A$1:$ZZ$1, 0))</f>
        <v/>
      </c>
      <c r="C2571">
        <f>INDEX(resultados!$A$2:$ZZ$2573, 2565, MATCH($B$3, resultados!$A$1:$ZZ$1, 0))</f>
        <v/>
      </c>
    </row>
    <row r="2572">
      <c r="A2572">
        <f>INDEX(resultados!$A$2:$ZZ$2573, 2566, MATCH($B$1, resultados!$A$1:$ZZ$1, 0))</f>
        <v/>
      </c>
      <c r="B2572">
        <f>INDEX(resultados!$A$2:$ZZ$2573, 2566, MATCH($B$2, resultados!$A$1:$ZZ$1, 0))</f>
        <v/>
      </c>
      <c r="C2572">
        <f>INDEX(resultados!$A$2:$ZZ$2573, 2566, MATCH($B$3, resultados!$A$1:$ZZ$1, 0))</f>
        <v/>
      </c>
    </row>
    <row r="2573">
      <c r="A2573">
        <f>INDEX(resultados!$A$2:$ZZ$2573, 2567, MATCH($B$1, resultados!$A$1:$ZZ$1, 0))</f>
        <v/>
      </c>
      <c r="B2573">
        <f>INDEX(resultados!$A$2:$ZZ$2573, 2567, MATCH($B$2, resultados!$A$1:$ZZ$1, 0))</f>
        <v/>
      </c>
      <c r="C2573">
        <f>INDEX(resultados!$A$2:$ZZ$2573, 2567, MATCH($B$3, resultados!$A$1:$ZZ$1, 0))</f>
        <v/>
      </c>
    </row>
    <row r="2574">
      <c r="A2574">
        <f>INDEX(resultados!$A$2:$ZZ$2573, 2568, MATCH($B$1, resultados!$A$1:$ZZ$1, 0))</f>
        <v/>
      </c>
      <c r="B2574">
        <f>INDEX(resultados!$A$2:$ZZ$2573, 2568, MATCH($B$2, resultados!$A$1:$ZZ$1, 0))</f>
        <v/>
      </c>
      <c r="C2574">
        <f>INDEX(resultados!$A$2:$ZZ$2573, 2568, MATCH($B$3, resultados!$A$1:$ZZ$1, 0))</f>
        <v/>
      </c>
    </row>
    <row r="2575">
      <c r="A2575">
        <f>INDEX(resultados!$A$2:$ZZ$2573, 2569, MATCH($B$1, resultados!$A$1:$ZZ$1, 0))</f>
        <v/>
      </c>
      <c r="B2575">
        <f>INDEX(resultados!$A$2:$ZZ$2573, 2569, MATCH($B$2, resultados!$A$1:$ZZ$1, 0))</f>
        <v/>
      </c>
      <c r="C2575">
        <f>INDEX(resultados!$A$2:$ZZ$2573, 2569, MATCH($B$3, resultados!$A$1:$ZZ$1, 0))</f>
        <v/>
      </c>
    </row>
    <row r="2576">
      <c r="A2576">
        <f>INDEX(resultados!$A$2:$ZZ$2573, 2570, MATCH($B$1, resultados!$A$1:$ZZ$1, 0))</f>
        <v/>
      </c>
      <c r="B2576">
        <f>INDEX(resultados!$A$2:$ZZ$2573, 2570, MATCH($B$2, resultados!$A$1:$ZZ$1, 0))</f>
        <v/>
      </c>
      <c r="C2576">
        <f>INDEX(resultados!$A$2:$ZZ$2573, 2570, MATCH($B$3, resultados!$A$1:$ZZ$1, 0))</f>
        <v/>
      </c>
    </row>
    <row r="2577">
      <c r="A2577">
        <f>INDEX(resultados!$A$2:$ZZ$2573, 2571, MATCH($B$1, resultados!$A$1:$ZZ$1, 0))</f>
        <v/>
      </c>
      <c r="B2577">
        <f>INDEX(resultados!$A$2:$ZZ$2573, 2571, MATCH($B$2, resultados!$A$1:$ZZ$1, 0))</f>
        <v/>
      </c>
      <c r="C2577">
        <f>INDEX(resultados!$A$2:$ZZ$2573, 2571, MATCH($B$3, resultados!$A$1:$ZZ$1, 0))</f>
        <v/>
      </c>
    </row>
    <row r="2578">
      <c r="A2578">
        <f>INDEX(resultados!$A$2:$ZZ$2573, 2572, MATCH($B$1, resultados!$A$1:$ZZ$1, 0))</f>
        <v/>
      </c>
      <c r="B2578">
        <f>INDEX(resultados!$A$2:$ZZ$2573, 2572, MATCH($B$2, resultados!$A$1:$ZZ$1, 0))</f>
        <v/>
      </c>
      <c r="C2578">
        <f>INDEX(resultados!$A$2:$ZZ$2573, 2572,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2024-09-24T15:38:58Z</dcterms:created>
  <dcterms:modified xmlns:dcterms="http://purl.org/dc/terms/" xmlns:xsi="http://www.w3.org/2001/XMLSchema-instance" xsi:type="dcterms:W3CDTF">2024-09-24T15:38:58Z</dcterms:modified>
</cp:coreProperties>
</file>